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w4303\Desktop\Modules\"/>
    </mc:Choice>
  </mc:AlternateContent>
  <bookViews>
    <workbookView xWindow="105" yWindow="705" windowWidth="15600" windowHeight="11220" tabRatio="500"/>
  </bookViews>
  <sheets>
    <sheet name="AT&amp;T Approved 3G and 4G Modules" sheetId="15" r:id="rId1"/>
    <sheet name="ADAPT Chipsets" sheetId="16" r:id="rId2"/>
    <sheet name="Partner Contact Info" sheetId="12" r:id="rId3"/>
  </sheets>
  <externalReferences>
    <externalReference r:id="rId4"/>
    <externalReference r:id="rId5"/>
  </externalReferences>
  <definedNames>
    <definedName name="_xlnm._FilterDatabase" localSheetId="1" hidden="1">'ADAPT Chipsets'!$A$1:$D$129</definedName>
    <definedName name="_xlnm._FilterDatabase" localSheetId="0" hidden="1">'AT&amp;T Approved 3G and 4G Modules'!$A$1:$AE$169</definedName>
    <definedName name="Actual_Date">#REF!</definedName>
    <definedName name="Cingular_Adapter_Licences">'[1]Cingular R2.0'!$Q$20</definedName>
    <definedName name="Cingular_Retained_LD">'[1]Cingular R2.0'!$Q$12</definedName>
    <definedName name="Cingular_SA_Licence">'[1]Cingular R2.0'!$Q$19</definedName>
    <definedName name="Planned_Date">#REF!</definedName>
    <definedName name="Project_start">#REF!</definedName>
    <definedName name="PS_EXT_RATE">[2]Rates!#REF!</definedName>
    <definedName name="PS_INT_RATE">[2]Rates!#REF!</definedName>
    <definedName name="RD_EXT_RATE">[2]Rates!#REF!</definedName>
    <definedName name="RD_INT_RATE">[2]Rates!#REF!</definedName>
    <definedName name="Rls21CW_Adapter_Licences">#REF!</definedName>
    <definedName name="Rls21CW_SA_Licence">#REF!</definedName>
    <definedName name="Rls21CW_Total_Project_Effort">#REF!</definedName>
    <definedName name="Rls21CW_Total_Services">#REF!</definedName>
    <definedName name="Start_Date">#REF!</definedName>
  </definedNames>
  <calcPr calcId="171027"/>
</workbook>
</file>

<file path=xl/calcChain.xml><?xml version="1.0" encoding="utf-8"?>
<calcChain xmlns="http://schemas.openxmlformats.org/spreadsheetml/2006/main">
  <c r="Y152" i="15" l="1"/>
  <c r="X152" i="15"/>
  <c r="Y153" i="15" l="1"/>
  <c r="X153" i="15"/>
  <c r="Y166" i="15" l="1"/>
  <c r="X166" i="15"/>
  <c r="Y3" i="15" l="1"/>
  <c r="X3" i="15"/>
  <c r="X75" i="15" l="1"/>
  <c r="X60" i="15"/>
  <c r="X76" i="15" l="1"/>
  <c r="X61" i="15"/>
  <c r="Y67" i="15" l="1"/>
  <c r="X67" i="15"/>
  <c r="Y93" i="15" l="1"/>
  <c r="X93" i="15"/>
  <c r="Y94" i="15" l="1"/>
  <c r="X94" i="15"/>
  <c r="Y163" i="15" l="1"/>
  <c r="X163" i="15"/>
  <c r="Y164" i="15"/>
  <c r="X164" i="15"/>
  <c r="Y159" i="15"/>
  <c r="X159" i="15"/>
  <c r="Y158" i="15"/>
  <c r="X158" i="15"/>
  <c r="Y157" i="15"/>
  <c r="X157" i="15"/>
  <c r="Y162" i="15" l="1"/>
  <c r="X162" i="15"/>
  <c r="X2" i="15" l="1"/>
  <c r="X4" i="15"/>
  <c r="Y144" i="15" l="1"/>
  <c r="X144" i="15"/>
  <c r="Y145" i="15"/>
  <c r="X145" i="15"/>
  <c r="Y146" i="15"/>
  <c r="X146" i="15"/>
  <c r="Y147" i="15"/>
  <c r="X147" i="15"/>
  <c r="Y148" i="15"/>
  <c r="Y143" i="15"/>
  <c r="Y142" i="15"/>
  <c r="X142" i="15"/>
  <c r="Y69" i="15" l="1"/>
  <c r="X69" i="15"/>
  <c r="Y68" i="15" l="1"/>
  <c r="X68" i="15"/>
  <c r="Y155" i="15" l="1"/>
  <c r="X155" i="15"/>
  <c r="Y156" i="15"/>
  <c r="X156" i="15"/>
  <c r="Y160" i="15"/>
  <c r="X160" i="15"/>
  <c r="X41" i="15" l="1"/>
  <c r="Y55" i="15" l="1"/>
  <c r="X55" i="15"/>
  <c r="Y161" i="15" l="1"/>
  <c r="X161" i="15"/>
  <c r="Y154" i="15" l="1"/>
  <c r="X154" i="15"/>
  <c r="X165" i="15"/>
  <c r="Y165" i="15"/>
  <c r="Y116" i="15"/>
  <c r="X116" i="15"/>
  <c r="Y15" i="15" l="1"/>
  <c r="X15" i="15"/>
  <c r="Y66" i="15" l="1"/>
  <c r="X66" i="15"/>
  <c r="X65" i="15" l="1"/>
  <c r="Y113" i="15"/>
  <c r="X113" i="15"/>
  <c r="Y114" i="15" l="1"/>
  <c r="X114" i="15"/>
  <c r="Y54" i="15" l="1"/>
  <c r="X54" i="15"/>
  <c r="X141" i="15"/>
  <c r="Y150" i="15"/>
  <c r="X150" i="15"/>
  <c r="Y65" i="15" l="1"/>
  <c r="Y36" i="15" l="1"/>
  <c r="X36" i="15"/>
  <c r="X40" i="15" l="1"/>
  <c r="X62" i="15" l="1"/>
  <c r="Y7" i="15" l="1"/>
  <c r="X7" i="15"/>
  <c r="Y27" i="15"/>
  <c r="X27" i="15"/>
  <c r="Y26" i="15" l="1"/>
  <c r="X26" i="15"/>
  <c r="Y51" i="15" l="1"/>
  <c r="X51" i="15"/>
  <c r="Y87" i="15" l="1"/>
  <c r="X87" i="15"/>
  <c r="Y169" i="15" l="1"/>
  <c r="Y167" i="15"/>
  <c r="Y151" i="15"/>
  <c r="Y149" i="15"/>
  <c r="Y138" i="15"/>
  <c r="Y139" i="15"/>
  <c r="Y137" i="15"/>
  <c r="Y136" i="15"/>
  <c r="Y135" i="15"/>
  <c r="Y133" i="15"/>
  <c r="Y134" i="15"/>
  <c r="Y132" i="15"/>
  <c r="Y130" i="15"/>
  <c r="Y131" i="15"/>
  <c r="Y129" i="15"/>
  <c r="Y128" i="15"/>
  <c r="Y127" i="15"/>
  <c r="Y125" i="15"/>
  <c r="Y126" i="15"/>
  <c r="Y124" i="15"/>
  <c r="Y123" i="15"/>
  <c r="Y121" i="15"/>
  <c r="Y120" i="15"/>
  <c r="Y119" i="15"/>
  <c r="Y117" i="15"/>
  <c r="Y115" i="15"/>
  <c r="Y112" i="15"/>
  <c r="Y107" i="15"/>
  <c r="Y108" i="15"/>
  <c r="Y109" i="15"/>
  <c r="Y110" i="15"/>
  <c r="Y111" i="15"/>
  <c r="Y106" i="15"/>
  <c r="Y105" i="15"/>
  <c r="Y103" i="15"/>
  <c r="Y104" i="15"/>
  <c r="Y102" i="15"/>
  <c r="Y97" i="15"/>
  <c r="Y98" i="15"/>
  <c r="Y99" i="15"/>
  <c r="Y96" i="15"/>
  <c r="Y95" i="15"/>
  <c r="Y92" i="15"/>
  <c r="Y89" i="15"/>
  <c r="Y90" i="15"/>
  <c r="Y91" i="15"/>
  <c r="Y85" i="15"/>
  <c r="Y86" i="15"/>
  <c r="Y88" i="15"/>
  <c r="Y84" i="15"/>
  <c r="Y71" i="15"/>
  <c r="Y70" i="15"/>
  <c r="Y56" i="15"/>
  <c r="Y53" i="15"/>
  <c r="Y50" i="15"/>
  <c r="Y49" i="15"/>
  <c r="Y44" i="15"/>
  <c r="Y37" i="15"/>
  <c r="Y35" i="15"/>
  <c r="Y33" i="15"/>
  <c r="Y28" i="15"/>
  <c r="Y25" i="15"/>
  <c r="Y24" i="15"/>
  <c r="Y23" i="15"/>
  <c r="Y22" i="15"/>
  <c r="Y18" i="15"/>
  <c r="Y19" i="15"/>
  <c r="Y17" i="15"/>
  <c r="Y14" i="15"/>
  <c r="Y13" i="15"/>
  <c r="Y12" i="15"/>
  <c r="Y11" i="15"/>
  <c r="Y8" i="15"/>
  <c r="Y9" i="15"/>
  <c r="Y10" i="15"/>
  <c r="Y6" i="15"/>
  <c r="X120" i="15" l="1"/>
  <c r="X137" i="15" l="1"/>
  <c r="X9" i="15" l="1"/>
  <c r="X108" i="15" l="1"/>
  <c r="X136" i="15" l="1"/>
  <c r="X119" i="15" l="1"/>
  <c r="X52" i="15" l="1"/>
  <c r="X151" i="15" l="1"/>
  <c r="X99" i="15" l="1"/>
  <c r="X121" i="15" l="1"/>
  <c r="X123" i="15" l="1"/>
  <c r="X129" i="15" l="1"/>
  <c r="X124" i="15" l="1"/>
  <c r="X70" i="15" l="1"/>
  <c r="X71" i="15" l="1"/>
  <c r="X86" i="15" l="1"/>
  <c r="X17" i="15" l="1"/>
  <c r="X18" i="15"/>
  <c r="X19" i="15"/>
  <c r="X13" i="15" l="1"/>
  <c r="X14" i="15"/>
  <c r="X98" i="15" l="1"/>
  <c r="X34" i="15"/>
  <c r="X97" i="15"/>
  <c r="X140" i="15"/>
  <c r="X53" i="15"/>
  <c r="X149" i="15"/>
  <c r="X148" i="15"/>
  <c r="X125" i="15"/>
  <c r="X49" i="15"/>
  <c r="X50" i="15"/>
  <c r="X115" i="15"/>
  <c r="X57" i="15"/>
  <c r="X117" i="15"/>
  <c r="X143" i="15"/>
  <c r="X8" i="15"/>
  <c r="X10" i="15"/>
  <c r="X25" i="15"/>
  <c r="X169" i="15"/>
  <c r="X168" i="15"/>
  <c r="X167" i="15"/>
  <c r="X139" i="15"/>
  <c r="X138" i="15"/>
  <c r="X135" i="15"/>
  <c r="X134" i="15"/>
  <c r="X133" i="15"/>
  <c r="X132" i="15"/>
  <c r="X131" i="15"/>
  <c r="X130" i="15"/>
  <c r="X128" i="15"/>
  <c r="X127" i="15"/>
  <c r="X126" i="15"/>
  <c r="X122" i="15"/>
  <c r="X118" i="15"/>
  <c r="X112" i="15"/>
  <c r="X111" i="15"/>
  <c r="X110" i="15"/>
  <c r="X109" i="15"/>
  <c r="X107" i="15"/>
  <c r="X106" i="15"/>
  <c r="X105" i="15"/>
  <c r="X104" i="15"/>
  <c r="X103" i="15"/>
  <c r="X102" i="15"/>
  <c r="X101" i="15"/>
  <c r="X96" i="15"/>
  <c r="X95" i="15"/>
  <c r="X92" i="15"/>
  <c r="X91" i="15"/>
  <c r="X90" i="15"/>
  <c r="X89" i="15"/>
  <c r="X88" i="15"/>
  <c r="X85" i="15"/>
  <c r="X84" i="15"/>
  <c r="X83" i="15"/>
  <c r="X82" i="15"/>
  <c r="X81" i="15"/>
  <c r="X80" i="15"/>
  <c r="X79" i="15"/>
  <c r="X77" i="15"/>
  <c r="X74" i="15"/>
  <c r="X73" i="15"/>
  <c r="X72" i="15"/>
  <c r="X64" i="15"/>
  <c r="X63" i="15"/>
  <c r="X59" i="15"/>
  <c r="X58" i="15"/>
  <c r="X56" i="15"/>
  <c r="X48" i="15"/>
  <c r="X47" i="15"/>
  <c r="X46" i="15"/>
  <c r="X45" i="15"/>
  <c r="X44" i="15"/>
  <c r="X43" i="15"/>
  <c r="X42" i="15"/>
  <c r="X100" i="15"/>
  <c r="X39" i="15"/>
  <c r="X38" i="15"/>
  <c r="X37" i="15"/>
  <c r="X35" i="15"/>
  <c r="X33" i="15"/>
  <c r="X32" i="15"/>
  <c r="X31" i="15"/>
  <c r="X30" i="15"/>
  <c r="X29" i="15"/>
  <c r="X28" i="15"/>
  <c r="X24" i="15"/>
  <c r="X23" i="15"/>
  <c r="X22" i="15"/>
  <c r="X21" i="15"/>
  <c r="X20" i="15"/>
  <c r="X16" i="15"/>
  <c r="X12" i="15"/>
  <c r="X11" i="15"/>
  <c r="X6" i="15"/>
  <c r="X5" i="15"/>
</calcChain>
</file>

<file path=xl/comments1.xml><?xml version="1.0" encoding="utf-8"?>
<comments xmlns="http://schemas.openxmlformats.org/spreadsheetml/2006/main">
  <authors>
    <author>Brad Webb</author>
  </authors>
  <commentList>
    <comment ref="D1" authorId="0" shapeId="0">
      <text>
        <r>
          <rPr>
            <sz val="9"/>
            <color indexed="81"/>
            <rFont val="Tahoma"/>
            <family val="2"/>
          </rPr>
          <t>Benefits provided directly from Manufacturer and not written from AT&amp;T.</t>
        </r>
      </text>
    </comment>
  </commentList>
</comments>
</file>

<file path=xl/sharedStrings.xml><?xml version="1.0" encoding="utf-8"?>
<sst xmlns="http://schemas.openxmlformats.org/spreadsheetml/2006/main" count="4802" uniqueCount="892">
  <si>
    <t>Name</t>
  </si>
  <si>
    <t>Office</t>
  </si>
  <si>
    <t>Mobile</t>
  </si>
  <si>
    <t>Email</t>
  </si>
  <si>
    <t>Wireless Protocol</t>
  </si>
  <si>
    <t>Operating Tempature</t>
  </si>
  <si>
    <t>LxWxH (mm)</t>
  </si>
  <si>
    <r>
      <t xml:space="preserve"> -30</t>
    </r>
    <r>
      <rPr>
        <sz val="10"/>
        <rFont val="Calibri"/>
        <family val="2"/>
      </rPr>
      <t>°C - +75°C</t>
    </r>
  </si>
  <si>
    <t>Sales &amp; Demo</t>
  </si>
  <si>
    <t>TA Approval Date</t>
  </si>
  <si>
    <t>Voice/Data</t>
  </si>
  <si>
    <t>Product Support</t>
  </si>
  <si>
    <t>Benefits of Module or Other Features/Comments From Manufacturer</t>
  </si>
  <si>
    <t>www.telit.com</t>
  </si>
  <si>
    <t>Telit Wireless Solutions</t>
  </si>
  <si>
    <t>Mike Ueland</t>
  </si>
  <si>
    <t>(919) 439-7977 ext. 1003</t>
  </si>
  <si>
    <t>(919) 449-4688</t>
  </si>
  <si>
    <t>mike.ueland@telit.com</t>
  </si>
  <si>
    <t>Ken Bednasz</t>
  </si>
  <si>
    <t>(919) 439-7977 ext. 1104</t>
  </si>
  <si>
    <t>(919) 449-4380</t>
  </si>
  <si>
    <t>ken.bednasz@telit.com</t>
  </si>
  <si>
    <t xml:space="preserve"> </t>
  </si>
  <si>
    <t>Data</t>
  </si>
  <si>
    <r>
      <t xml:space="preserve"> -30</t>
    </r>
    <r>
      <rPr>
        <sz val="10"/>
        <rFont val="Calibri"/>
        <family val="2"/>
      </rPr>
      <t>°C - +85°C</t>
    </r>
  </si>
  <si>
    <t>HC25</t>
  </si>
  <si>
    <r>
      <t xml:space="preserve"> -40</t>
    </r>
    <r>
      <rPr>
        <sz val="10"/>
        <rFont val="Calibri"/>
        <family val="2"/>
      </rPr>
      <t>°C - +85°C</t>
    </r>
  </si>
  <si>
    <t>34 x 50 x 4.5</t>
  </si>
  <si>
    <t>51 x 30 x 4.5</t>
  </si>
  <si>
    <t>Option</t>
  </si>
  <si>
    <t>www.option.com</t>
  </si>
  <si>
    <t>51 x 30 x 5</t>
  </si>
  <si>
    <t>OPTION</t>
  </si>
  <si>
    <r>
      <t xml:space="preserve"> -30</t>
    </r>
    <r>
      <rPr>
        <sz val="10"/>
        <rFont val="Calibri"/>
        <family val="2"/>
      </rPr>
      <t>°C - +70°C</t>
    </r>
  </si>
  <si>
    <t>Qualcomm</t>
  </si>
  <si>
    <t>SIERRA WIRELESS</t>
  </si>
  <si>
    <t>www.sierrawireless.com</t>
  </si>
  <si>
    <t>Sierra Wireless</t>
  </si>
  <si>
    <t>Voice or Data</t>
  </si>
  <si>
    <t>N/A</t>
  </si>
  <si>
    <t>Volume (cc)</t>
  </si>
  <si>
    <t>GPS On Board</t>
  </si>
  <si>
    <t>N</t>
  </si>
  <si>
    <t>Y</t>
  </si>
  <si>
    <t>0 MB</t>
  </si>
  <si>
    <t>Device Supported Products</t>
  </si>
  <si>
    <t>TELIT</t>
  </si>
  <si>
    <t>Model</t>
  </si>
  <si>
    <t>www.u-blox.com</t>
  </si>
  <si>
    <t>U-BLOX AG</t>
  </si>
  <si>
    <t>Photo</t>
  </si>
  <si>
    <t>Projected End Of Life Date</t>
  </si>
  <si>
    <t>2G Bands Supported (MHz)</t>
  </si>
  <si>
    <t>Chipset Manufacturer</t>
  </si>
  <si>
    <t>Chipset Name/Model</t>
  </si>
  <si>
    <t>Module Case/Package Form Factor</t>
  </si>
  <si>
    <t>GPRS Class</t>
  </si>
  <si>
    <t>EDGE Class</t>
  </si>
  <si>
    <t>HSDPA Category</t>
  </si>
  <si>
    <t>UMTS Uplink or HSUPA Category</t>
  </si>
  <si>
    <t>On-board Memory Available to Host Device</t>
  </si>
  <si>
    <t>Module Firmware Version</t>
  </si>
  <si>
    <t>SUPL AGPS Support</t>
  </si>
  <si>
    <t>Control Plane AGPS Support</t>
  </si>
  <si>
    <t>2G Bands</t>
  </si>
  <si>
    <t>3G Bands</t>
  </si>
  <si>
    <t>Package</t>
  </si>
  <si>
    <t>GPRS Classes</t>
  </si>
  <si>
    <t>EDGE Classes</t>
  </si>
  <si>
    <t>HSDPA Classes</t>
  </si>
  <si>
    <t>HSUPA Classes</t>
  </si>
  <si>
    <t>Mobile Internet Devices</t>
  </si>
  <si>
    <t>850/1900</t>
  </si>
  <si>
    <t>PCI express</t>
  </si>
  <si>
    <t>Cat 6 (3.6Mbps)</t>
  </si>
  <si>
    <t>R99 (384Kbps)</t>
  </si>
  <si>
    <t>Laptops, Netbooks, UMPCs</t>
  </si>
  <si>
    <t>900/1800</t>
  </si>
  <si>
    <t>900/2100</t>
  </si>
  <si>
    <t>LGA</t>
  </si>
  <si>
    <t>Cat 8 (7.2Mbps)</t>
  </si>
  <si>
    <t>Cat 1 (0.73Mbps)</t>
  </si>
  <si>
    <t>Consumer Connected Peripherals</t>
  </si>
  <si>
    <t>850/900/1900</t>
  </si>
  <si>
    <t>BGA</t>
  </si>
  <si>
    <t>Cat 10 (14.4Mbps)</t>
  </si>
  <si>
    <t>Cat 2 (1.46Mbps)</t>
  </si>
  <si>
    <t>Security Monitoring Systems</t>
  </si>
  <si>
    <t>850/900/1800</t>
  </si>
  <si>
    <t>850/900/2100</t>
  </si>
  <si>
    <t>Proprietary Connectorized</t>
  </si>
  <si>
    <t>Cat 12 (1.8Mbps)</t>
  </si>
  <si>
    <t>Cat 3 (1.46Mbps)</t>
  </si>
  <si>
    <t>Smart Grid Meter Reading</t>
  </si>
  <si>
    <t>900/1800/1900</t>
  </si>
  <si>
    <t>900/1900/2100</t>
  </si>
  <si>
    <t>Other</t>
  </si>
  <si>
    <t>Cat 4 (2.92Mbps)</t>
  </si>
  <si>
    <t>Connected Enterprise</t>
  </si>
  <si>
    <t>850/900/1800/1900</t>
  </si>
  <si>
    <t>Cat 5 (2.00Mbps)</t>
  </si>
  <si>
    <t>Telematics / Automotive</t>
  </si>
  <si>
    <t>Cat 6 (5.76Mbps)</t>
  </si>
  <si>
    <t>Cat 7 (?Mbps)</t>
  </si>
  <si>
    <r>
      <t>Class 2</t>
    </r>
    <r>
      <rPr>
        <sz val="10"/>
        <rFont val="Arial"/>
        <family val="2"/>
      </rPr>
      <t xml:space="preserve"> </t>
    </r>
    <r>
      <rPr>
        <b/>
        <sz val="10"/>
        <rFont val="Arial"/>
        <family val="2"/>
      </rPr>
      <t>One Up, Two Down - (2+1)</t>
    </r>
    <r>
      <rPr>
        <sz val="10"/>
        <rFont val="Arial"/>
        <family val="2"/>
      </rPr>
      <t xml:space="preserve"> </t>
    </r>
    <r>
      <rPr>
        <sz val="10"/>
        <rFont val="Arial"/>
        <family val="2"/>
      </rPr>
      <t>8-12Kbps Send - 16-24Kbps Receive</t>
    </r>
  </si>
  <si>
    <r>
      <t>Class 4</t>
    </r>
    <r>
      <rPr>
        <sz val="10"/>
        <rFont val="Arial"/>
        <family val="2"/>
      </rPr>
      <t xml:space="preserve"> </t>
    </r>
    <r>
      <rPr>
        <b/>
        <sz val="10"/>
        <rFont val="Arial"/>
        <family val="2"/>
      </rPr>
      <t>One Up, Three Down - (3+1)</t>
    </r>
    <r>
      <rPr>
        <sz val="10"/>
        <rFont val="Arial"/>
        <family val="2"/>
      </rPr>
      <t xml:space="preserve"> 8-12Kbps Send - 24-36Kbps Receive</t>
    </r>
  </si>
  <si>
    <r>
      <t xml:space="preserve">Class 6 </t>
    </r>
    <r>
      <rPr>
        <sz val="10"/>
        <color indexed="8"/>
        <rFont val="Arial"/>
        <family val="2"/>
      </rPr>
      <t>Configurable between</t>
    </r>
    <r>
      <rPr>
        <sz val="10"/>
        <rFont val="Arial"/>
        <family val="2"/>
      </rPr>
      <t xml:space="preserve"> </t>
    </r>
    <r>
      <rPr>
        <b/>
        <sz val="10"/>
        <rFont val="Arial"/>
        <family val="2"/>
      </rPr>
      <t xml:space="preserve">Two Up, Three Down </t>
    </r>
    <r>
      <rPr>
        <sz val="10"/>
        <rFont val="Arial"/>
        <family val="2"/>
      </rPr>
      <t xml:space="preserve">16-24Kbps Send - 24-36Kbps Receive Or </t>
    </r>
    <r>
      <rPr>
        <b/>
        <sz val="10"/>
        <rFont val="Arial"/>
        <family val="2"/>
      </rPr>
      <t>Three Up, Two Down 24-36Kbps Send - 16-24Kbps Receive</t>
    </r>
  </si>
  <si>
    <r>
      <t>Class 8</t>
    </r>
    <r>
      <rPr>
        <sz val="10"/>
        <rFont val="Arial"/>
        <family val="2"/>
      </rPr>
      <t xml:space="preserve"> </t>
    </r>
    <r>
      <rPr>
        <b/>
        <sz val="10"/>
        <rFont val="Arial"/>
        <family val="2"/>
      </rPr>
      <t>One Up, Four Down</t>
    </r>
    <r>
      <rPr>
        <sz val="10"/>
        <rFont val="Arial"/>
        <family val="2"/>
      </rPr>
      <t xml:space="preserve"> 8-12Kbps Send - 32-40Kbps Receive</t>
    </r>
  </si>
  <si>
    <r>
      <t>Class 10</t>
    </r>
    <r>
      <rPr>
        <sz val="10"/>
        <color indexed="8"/>
        <rFont val="Arial"/>
        <family val="2"/>
      </rPr>
      <t xml:space="preserve"> Configurable between</t>
    </r>
    <r>
      <rPr>
        <sz val="10"/>
        <rFont val="Arial"/>
        <family val="2"/>
      </rPr>
      <t xml:space="preserve"> </t>
    </r>
    <r>
      <rPr>
        <b/>
        <sz val="10"/>
        <rFont val="Arial"/>
        <family val="2"/>
      </rPr>
      <t>One Up, Four Down</t>
    </r>
    <r>
      <rPr>
        <sz val="10"/>
        <rFont val="Arial"/>
        <family val="2"/>
      </rPr>
      <t xml:space="preserve"> 8-12Kbps Send - 32-48Kbps Receive Or </t>
    </r>
    <r>
      <rPr>
        <b/>
        <sz val="10"/>
        <rFont val="Arial"/>
        <family val="2"/>
      </rPr>
      <t>Two Up, Three Down</t>
    </r>
    <r>
      <rPr>
        <sz val="10"/>
        <rFont val="Arial"/>
        <family val="2"/>
      </rPr>
      <t xml:space="preserve"> 16-24Kbps Send - 24-36Kbps Receive</t>
    </r>
  </si>
  <si>
    <r>
      <t>Class 12</t>
    </r>
    <r>
      <rPr>
        <sz val="10"/>
        <color indexed="8"/>
        <rFont val="Arial"/>
        <family val="2"/>
      </rPr>
      <t xml:space="preserve"> Configurable between</t>
    </r>
    <r>
      <rPr>
        <sz val="10"/>
        <rFont val="Arial"/>
        <family val="2"/>
      </rPr>
      <t xml:space="preserve"> </t>
    </r>
    <r>
      <rPr>
        <b/>
        <sz val="10"/>
        <rFont val="Arial"/>
        <family val="2"/>
      </rPr>
      <t>One Up, Four Down</t>
    </r>
    <r>
      <rPr>
        <sz val="10"/>
        <rFont val="Arial"/>
        <family val="2"/>
      </rPr>
      <t xml:space="preserve"> 8-12Kbps Send - 32-48Kbps Receive</t>
    </r>
    <r>
      <rPr>
        <sz val="10"/>
        <rFont val="Arial"/>
        <family val="2"/>
      </rPr>
      <t xml:space="preserve"> Or </t>
    </r>
    <r>
      <rPr>
        <b/>
        <sz val="10"/>
        <rFont val="Arial"/>
        <family val="2"/>
      </rPr>
      <t>Two Up, Three Down</t>
    </r>
    <r>
      <rPr>
        <sz val="10"/>
        <rFont val="Arial"/>
        <family val="2"/>
      </rPr>
      <t xml:space="preserve"> 16-24Kbps Send - 24-36Kbps Receive Or </t>
    </r>
    <r>
      <rPr>
        <b/>
        <sz val="10"/>
        <rFont val="Arial"/>
        <family val="2"/>
      </rPr>
      <t>Three Up, Two Down</t>
    </r>
    <r>
      <rPr>
        <sz val="10"/>
        <rFont val="Arial"/>
        <family val="2"/>
      </rPr>
      <t xml:space="preserve"> 24-36Kbps Send - 16-24Kbps Receive Or </t>
    </r>
    <r>
      <rPr>
        <b/>
        <sz val="10"/>
        <rFont val="Arial"/>
        <family val="2"/>
      </rPr>
      <t>Four Up, One Down</t>
    </r>
    <r>
      <rPr>
        <sz val="10"/>
        <rFont val="Arial"/>
        <family val="2"/>
      </rPr>
      <t xml:space="preserve"> 32-48Kbps Send - 8-12Kbps Receive</t>
    </r>
  </si>
  <si>
    <t>850/1900/2100</t>
  </si>
  <si>
    <t>QSC6270</t>
  </si>
  <si>
    <t>MSM6281</t>
  </si>
  <si>
    <t>MSM6280</t>
  </si>
  <si>
    <t>MSM6290</t>
  </si>
  <si>
    <t xml:space="preserve"> -10°C - +55°C</t>
  </si>
  <si>
    <t>02.050</t>
  </si>
  <si>
    <t>K2.0.7.24B</t>
  </si>
  <si>
    <t>UC864-G</t>
  </si>
  <si>
    <r>
      <t xml:space="preserve"> -30</t>
    </r>
    <r>
      <rPr>
        <sz val="10"/>
        <rFont val="Calibri"/>
        <family val="2"/>
      </rPr>
      <t>°C - +80°C</t>
    </r>
  </si>
  <si>
    <t>30 x 45 x 4.8</t>
  </si>
  <si>
    <t>08.01.127</t>
  </si>
  <si>
    <t>HUAWEI</t>
  </si>
  <si>
    <t>www.huaweidevice.com</t>
  </si>
  <si>
    <t>Huawei</t>
  </si>
  <si>
    <t>Yuhuan Cai</t>
  </si>
  <si>
    <r>
      <t xml:space="preserve"> -25</t>
    </r>
    <r>
      <rPr>
        <sz val="10"/>
        <rFont val="Calibri"/>
        <family val="2"/>
      </rPr>
      <t>°C - +60°C</t>
    </r>
  </si>
  <si>
    <t>U-Blox</t>
  </si>
  <si>
    <t xml:space="preserve">1. Globally approved
2. Voice and data approved
3. A-GPS control plane for E911
</t>
  </si>
  <si>
    <t xml:space="preserve">1. Global Roaming   
                                                                            </t>
  </si>
  <si>
    <t>1. Telit Unified Form Factor
2. Telit Unified AT Commands
3. Extended Temperature Range
4. Embedded TCP/UDP IP Stack
5. Embedded FTP/SMTP Stack</t>
  </si>
  <si>
    <t>www.sim.com</t>
  </si>
  <si>
    <t>SMT</t>
  </si>
  <si>
    <t>Qianhuai Deng</t>
  </si>
  <si>
    <t>(86)-(21)-32523135</t>
  </si>
  <si>
    <t>(86)-13564191751</t>
  </si>
  <si>
    <t>qianhuai.deng@sim.com</t>
  </si>
  <si>
    <t>Embedded</t>
  </si>
  <si>
    <t>B2B</t>
  </si>
  <si>
    <t>3G</t>
  </si>
  <si>
    <t>Manufacturer</t>
  </si>
  <si>
    <t>MDM6600</t>
  </si>
  <si>
    <t>51 x 30 x 3</t>
  </si>
  <si>
    <t xml:space="preserve">1. Standard Connector
2. Compact
3. Suitable for devices where space is limited
</t>
  </si>
  <si>
    <t>850/900/1900/2100</t>
  </si>
  <si>
    <t>XMM6160v2</t>
  </si>
  <si>
    <t>MDM6200</t>
  </si>
  <si>
    <t>SL8081</t>
  </si>
  <si>
    <t>MDM6270</t>
  </si>
  <si>
    <t>ZTE</t>
  </si>
  <si>
    <t>MF212</t>
  </si>
  <si>
    <t>www.zteusa.com</t>
  </si>
  <si>
    <t>BD_MF212V1.0.0B05</t>
  </si>
  <si>
    <t xml:space="preserve">1. Designed for small host devices in high volume production
2. Standard 25 x 30 mm LGA form factor
3. Embedded SIM
</t>
  </si>
  <si>
    <t>Kehao Zhang</t>
  </si>
  <si>
    <t xml:space="preserve"> (972)671-8885 Ext 81233</t>
  </si>
  <si>
    <t>(334)559-4066</t>
  </si>
  <si>
    <t>kehao.zhang@zteusa.com</t>
  </si>
  <si>
    <t>1.Support for Win XP/Vista/7/CE, Linux,Android
2.Low cost 3G PCI Express Mini-Card
3.Low power consumption
4.Global Roaming
5.A-GPS Support</t>
  </si>
  <si>
    <r>
      <t xml:space="preserve"> -20</t>
    </r>
    <r>
      <rPr>
        <sz val="10"/>
        <rFont val="Calibri"/>
        <family val="2"/>
      </rPr>
      <t>°C - +70°C</t>
    </r>
  </si>
  <si>
    <t>51 x 30 x 4.75</t>
  </si>
  <si>
    <t>1. High-speed, broadband connectivity
2. Compact size and light weight
3. Antenna diversity for improved fringe performance
4. Quad-band for global connectivity
5. Standard connector</t>
  </si>
  <si>
    <t>Samsung</t>
  </si>
  <si>
    <t>1.8.1.0</t>
  </si>
  <si>
    <t>31.8 x 26.8 x 2</t>
  </si>
  <si>
    <t xml:space="preserve"> -30°C - +80°C</t>
  </si>
  <si>
    <t xml:space="preserve">1. Ultra-small
2. Second Generation LGA Footprint
3. Excellent heat dissipation
4. high-speed 4G connectivity
5. Fast, accurate GPS/GLONASS connectivity                                                                                                    
</t>
  </si>
  <si>
    <t>30 x 30 x 2.65</t>
  </si>
  <si>
    <t xml:space="preserve"> -20°C - +70°C</t>
  </si>
  <si>
    <t>1. Support Windows, Android and Linux 
2. TCP/IP Stack
3. Small Form Factor
4. Low Cost 3G module</t>
  </si>
  <si>
    <t>EM680</t>
  </si>
  <si>
    <t xml:space="preserve">1. mPCIe Form Factor 
2. Gobi3000 
3. Major Carrier Certification
4.  Low Cost 
5. Win7, XP, Linux, Android support
</t>
  </si>
  <si>
    <t>EM820W</t>
  </si>
  <si>
    <t>MDM8200A</t>
  </si>
  <si>
    <t xml:space="preserve">1. mPCIe Form Factor
2. Support Windows 2000, XP, Vista, Win 7, and Linux (2.6.18 later), support Android OS
3. Worldwide Certification
4. Low Cost
</t>
  </si>
  <si>
    <t>51 x 30 x 4</t>
  </si>
  <si>
    <t xml:space="preserve">1.  Half size minicard form factor
2. Small size with industry standard connection
3. High speed 4G connectivity
4. GPS
</t>
  </si>
  <si>
    <t xml:space="preserve">1.  Half size minicard form factor
2. Small size with industry standard connection
3. High speed 4G connectivity
4. GPS
5. Wi-Fi onboard
</t>
  </si>
  <si>
    <t xml:space="preserve">1.  Support for GPS including, Standalone, Assisted and gpsOneXtra 
2.  World class product performance, quality and reliability 
3.  Flexible driver strategy with NDIS support and non-NDIS abilities 
4.  Includes an I2S voice interface
</t>
  </si>
  <si>
    <t>4G</t>
  </si>
  <si>
    <t>MF206a</t>
  </si>
  <si>
    <t>36 x 26 x 3</t>
  </si>
  <si>
    <t xml:space="preserve">1. SMT Module 
2. RoHS Compliant 
3. Low Cost 
4. Win XP/Vista/CE/7, Android, Linux 
5. Low Power Consumption 
6. GPS 
</t>
  </si>
  <si>
    <t>MDM9200</t>
  </si>
  <si>
    <r>
      <t xml:space="preserve"> -30</t>
    </r>
    <r>
      <rPr>
        <sz val="10"/>
        <rFont val="Calibri"/>
        <family val="2"/>
      </rPr>
      <t>°C - +60°C</t>
    </r>
  </si>
  <si>
    <t xml:space="preserve">1.  First module with LTE support
2.  Support for GPS including Standalone, Assisted, and gpsOneXtra
3.  World class product performance, quality, and reliability
</t>
  </si>
  <si>
    <t>4G LTE Bands Supported</t>
  </si>
  <si>
    <t>4 and 17</t>
  </si>
  <si>
    <t>MF226</t>
  </si>
  <si>
    <t>22.3 x 33.2 x 2.7</t>
  </si>
  <si>
    <t>SL8080</t>
  </si>
  <si>
    <t>25 x 30 x 2</t>
  </si>
  <si>
    <t>MBA</t>
  </si>
  <si>
    <t>4G LTE</t>
  </si>
  <si>
    <t>K2.0.7.50B</t>
  </si>
  <si>
    <t>BD_MF226V1.0.0B11</t>
  </si>
  <si>
    <t>HE863-NAD</t>
  </si>
  <si>
    <t>XMM6160</t>
  </si>
  <si>
    <t>11.00.102</t>
  </si>
  <si>
    <t>41.4 x 31.4 x 2.9</t>
  </si>
  <si>
    <t xml:space="preserve">1. Telit Unified AT Commands
2. Extended Temperature Range
3. Embedded TCP/UDP IP Stack
4. Embedded FTP/SMTP Stack
5. Win XP/7/CE, Linux, Android support
</t>
  </si>
  <si>
    <t>30 x 30 x 2.9</t>
  </si>
  <si>
    <t xml:space="preserve">1. SMT Type
2. Support LUA Script Language
3. Support A-GPS
4. Support Windows/Android/Linux
5. Embedded TCP/IP Stack
6. Embedded FTP/FTPS/HTTP/HTTPS Stack
7. Embedded SMTP/POP3 Stack
</t>
  </si>
  <si>
    <t>Austin Li</t>
  </si>
  <si>
    <t>(86)-(21)-32523040</t>
  </si>
  <si>
    <t>(86)-13391231093</t>
  </si>
  <si>
    <t>lib@sim.com</t>
  </si>
  <si>
    <t>SL8080B</t>
  </si>
  <si>
    <t>SL8090</t>
  </si>
  <si>
    <t>P1.0.0.8</t>
  </si>
  <si>
    <t xml:space="preserve">1. Designed for small host devices in high volume production
2. Standard 25 x 30 mm LGA form
3. High-speed HSPA+ connectivity with voice and GPS support.
</t>
  </si>
  <si>
    <t>HE863-NAR</t>
  </si>
  <si>
    <t>11.00.122</t>
  </si>
  <si>
    <t>SL8091</t>
  </si>
  <si>
    <t>Half Mini PCI express</t>
  </si>
  <si>
    <t>1. Designed for small host devices in high volume production.
2. Standard 25 x 30 mm LGA form factor.</t>
  </si>
  <si>
    <t>1. Easy upgrade path to new network technologies 
2. Firmware/feature compatible with the AirPrime SL809x module 
3. Supports industrial requirements with extended temperature 
4. Standard PCI Express MiniCard form factor</t>
  </si>
  <si>
    <t>PH8</t>
  </si>
  <si>
    <t>PH8-P</t>
  </si>
  <si>
    <t>50 x 33.9 x 3.1</t>
  </si>
  <si>
    <t>1. Globally approved
2. Extended Temperature Range
3. 80 pin B2B connector with easy migration from Cinterion Evolution 2G modules
4. Rx Diversity
5. Embedded GPS with A-GPS support (E911 Control Plane and User plane)</t>
  </si>
  <si>
    <t>PHS8-P</t>
  </si>
  <si>
    <t>PHS8-US</t>
  </si>
  <si>
    <t>PHS8-USA</t>
  </si>
  <si>
    <t>33 x 29 x 2</t>
  </si>
  <si>
    <t>3G/4G Bands Supported (MHz)</t>
  </si>
  <si>
    <t>1. Globally approved
2. Extended Temperature Range
3. 80 pin B2B connector with easy migration from Cinterion Evolution 2G Modules
4. Rx Diversity
5. Embedded GPS with A-GPS support (E911 Control Plane and User plane)</t>
  </si>
  <si>
    <t>1. Globally approved
2. Extended Temperature Range
3. Slim LGA form factor
4. Rx Diversity
5. Embedded GPS with A-GPS support (E911 Control Plane and User plane)</t>
  </si>
  <si>
    <t>1. Voice (Digital Audio only) and Data
2. 2G/3G dual band for improved TCO
3. Extended Temperature Range
4. Slim LGA form factor
5. Rx Diversity
6. Embedded GPS with A-GPS support (E911 Control Plane and User plane)</t>
  </si>
  <si>
    <t>1. 2G/3G dual band for improved TCO
2. Extended Temperature Range
3. Slim LGA form factor
4. Rx Diversity
5. Embedded GPS with A-GPS support (E911 Control Plane and User plane)</t>
  </si>
  <si>
    <t>HP02.SW.SR.11.40</t>
  </si>
  <si>
    <t>1. Gobi 3000
2. PCI Express Mini Card form factor, v 1.2, type F2</t>
  </si>
  <si>
    <t xml:space="preserve">1. Gobi 3000
2. PCI Express Mini Card form factor, v 1.2, type F2
3. Multi Technology support
</t>
  </si>
  <si>
    <t xml:space="preserve">1. Low Cost 
2. Win7/XP/CE/Vista, Linux,Android 
</t>
  </si>
  <si>
    <t xml:space="preserve">1. Leadless Chip Carrier (LCC), allows easy manufacturing, better reliability, 22.3 x 33.2 mm
2. CellLocate
3. RoHS Compliant
4. Automotive Temperature Range -40°C … +85°C
5. Embedded FTP and SMTP Client, TCP/IP Stack
6. Very Low Idle Current (&lt; 2mA)
</t>
  </si>
  <si>
    <t>AR8550</t>
  </si>
  <si>
    <t>MC8795(V)</t>
  </si>
  <si>
    <t>MC8790</t>
  </si>
  <si>
    <t>MC8705</t>
  </si>
  <si>
    <t>MC8355 (Gobi 3000)</t>
  </si>
  <si>
    <t>MC7700</t>
  </si>
  <si>
    <t>MC8090</t>
  </si>
  <si>
    <t>1. First wireless module designed for automotive industries
2. Support for Voice and GPS
3. World class product performance, quality and reliability
4. LGA form factor</t>
  </si>
  <si>
    <t>40.25 x 40.25 x 4.14</t>
  </si>
  <si>
    <t>TFF</t>
  </si>
  <si>
    <t>H24 NA DB/2100</t>
  </si>
  <si>
    <t xml:space="preserve">1. 24 family share common form factor and I/O connector interface
2. Telit 24 series AT Commands
3. Multi channel USB
4. Receiver Diversity  - 3G bands 850/1900/2100
5. TCP/IP stack,
6. 8 programmable GPIO’s </t>
  </si>
  <si>
    <t>LTE Category</t>
  </si>
  <si>
    <t>LTE Classes</t>
  </si>
  <si>
    <t>Cat 14 (21.1Mbps)</t>
  </si>
  <si>
    <t>Cat 1 (10Mbps)</t>
  </si>
  <si>
    <t>Cat 2 (50Mbps)</t>
  </si>
  <si>
    <t>Cat 3 (100Mbps)</t>
  </si>
  <si>
    <t>Cat 4 (150Mbps)</t>
  </si>
  <si>
    <t>Cat 5 (300Mbps)</t>
  </si>
  <si>
    <t>Novatel Wireless</t>
  </si>
  <si>
    <t xml:space="preserve"> 11.810.09.54.00</t>
  </si>
  <si>
    <t>XMM6250</t>
  </si>
  <si>
    <t>IMC</t>
  </si>
  <si>
    <t>AT&amp;T-Certified Module Partner Contact List</t>
  </si>
  <si>
    <t>1.      Global tri-band 3G, quad-band 2G, SMT Module, Data Only
2.      Leadless Chip Carrier (LCC), allows easy manufacturing, better reliability
3.      CellLocate; RoHS compliant
4.      Automotive Temperature Range -40°C … +85°C
5.      Embedded FTP and SMTP Client, TCP/IP Stack
6.      Very Low Idle Current (&lt; 1.6 mA)</t>
  </si>
  <si>
    <t>Samantha Ekelund</t>
  </si>
  <si>
    <t>s.ekelund@option.com</t>
  </si>
  <si>
    <t>r.octaviano@option.com</t>
  </si>
  <si>
    <t>Ray Octaviano</t>
  </si>
  <si>
    <t>11.00.132</t>
  </si>
  <si>
    <t>HE863-NAG</t>
  </si>
  <si>
    <t>1. Telit Unified AT Commands
2. Extended Temperature Range
3. Embedded TCP/UDP IP Stack
4. Embedded FTP/SMTP Stack
5. Stand alone GPS
6. Win XP/7/CE, Linux, Android support</t>
  </si>
  <si>
    <t>45 x 24 x 5.4</t>
  </si>
  <si>
    <t>HE910-D</t>
  </si>
  <si>
    <t>XMM6260</t>
  </si>
  <si>
    <t>28.2 x 28.2 x 2.2</t>
  </si>
  <si>
    <t>1. Telit 910 series
2. Telit Unified AT Commands
3. Embedded TCP/UDP/FTP stack
4. Win XP/7/CE, Linux, Android support
5. Python programming support</t>
  </si>
  <si>
    <t>2 MB</t>
  </si>
  <si>
    <t>HE910-GA</t>
  </si>
  <si>
    <t>HE910</t>
  </si>
  <si>
    <r>
      <t xml:space="preserve"> -20</t>
    </r>
    <r>
      <rPr>
        <sz val="10"/>
        <rFont val="Calibri"/>
        <family val="2"/>
      </rPr>
      <t>°C - +60°C</t>
    </r>
  </si>
  <si>
    <t>HE910-NAR</t>
  </si>
  <si>
    <t>HE910-NAD</t>
  </si>
  <si>
    <t>HE910-NAG</t>
  </si>
  <si>
    <t>SIMCOM</t>
  </si>
  <si>
    <t>1.      Global tri-band 3G, quad-band 2G, SMT Module
2.      Leadless Chip Carrier (LCC), allows easy manufacturing, better reliability
3.      CellLocate; RoHS compliant
4.      Automotive Temperature Range -40°C … +85°C
5.      Embedded FTP and SMTP Client, TCP/IP Stack
6.      Very Low Idle Current (&lt; 1.6 mA)</t>
  </si>
  <si>
    <t>XMM6260v2</t>
  </si>
  <si>
    <t>22.40</t>
  </si>
  <si>
    <t>LISA-U100</t>
  </si>
  <si>
    <t>LISA-U120</t>
  </si>
  <si>
    <t>LISA-U200</t>
  </si>
  <si>
    <t>LISA-U200-01</t>
  </si>
  <si>
    <t>LISA-U230</t>
  </si>
  <si>
    <t>EM7700</t>
  </si>
  <si>
    <t>SWI9200X_03.05.19.04</t>
  </si>
  <si>
    <t>50 x 30 x 3</t>
  </si>
  <si>
    <t>1. HSPA+, LTE data module
2. New slim Thin Form Factor (TFF) design
3. Designed for side-to-side application, maximizing the benefit of the thin form factor
4. Win 8 Mobile Broadband Interfae Module (MBIM) compliant</t>
  </si>
  <si>
    <t>SIMCom</t>
  </si>
  <si>
    <t>MU733</t>
  </si>
  <si>
    <t>40 x 20 x 2</t>
  </si>
  <si>
    <t>1. B2B 
2. Worldwide Certification &amp; TA
3. Low Cost
4. Support Android &amp; Windows 8
5. Ultra-slim</t>
  </si>
  <si>
    <t>03.001</t>
  </si>
  <si>
    <t>AH3-US</t>
  </si>
  <si>
    <t>AH6A-US</t>
  </si>
  <si>
    <t>AHS3-US</t>
  </si>
  <si>
    <t>33.9 x 53 x 3.1</t>
  </si>
  <si>
    <t>1. Full Feature Automotive HSPA+ module
2. Best in class power management
3. Digital and Analog Audio (VDA)
4. Automotive temperature range
5. 80 pin B2B connector
6. Intelligent Antenna Concept – pogo pads
7. Embedded GPS with A-GPS support
8. Rx Diversity</t>
  </si>
  <si>
    <t>1. Automotive HSPA+ module
2. Best in class power management
3. Digital Audio
4. Automotive temperature range
5. 80 pin B2B connector
6. Intelligent Antenna Concept – pogo pads
7. Embedded GPS with A-GPS support</t>
  </si>
  <si>
    <t>1. Full Feature Automotive HSPA+ module
2. Best in class power management
3. Digital and Analog Audio (VDA)
4. Automotive temperature range
5. Slim LGA form factor
6. Embedded GPS with A-GPS support
7. Rx Diversity</t>
  </si>
  <si>
    <t>LISA-U260-01</t>
  </si>
  <si>
    <t>S4.0.0.7</t>
  </si>
  <si>
    <t>1. AT&amp;T dual-band 3G, global quad-band 2G, SMT Module
2. Leadless Chip Carrier (LCC), allows easy manufacturing, better reliability
3. CellLocate; RoHS compliant
4. Automotive Temperature Range -40°C...+85°C
5. Embedded FTP and SMTP Client, TCP/IP Stack
6. Very Low Idle Current (&lt;1.6mA)</t>
  </si>
  <si>
    <t>1. HSPA+, Global tri-band 3G, quad-band 2G, SMT Module
2. Leadless Chip Carrier (LCC), allows easy manufacturing, better reliability
3. CellLocate; RoHS compliant
4. Automotive Temperature Range -40°C … +85°C
5. Embedded FTP and SMTP Client, TCP/IP Stack
6. Very Low Idle Current (&lt; 1.6mA)</t>
  </si>
  <si>
    <t>Remy Marcotorchino</t>
  </si>
  <si>
    <t>rmarcotorc@sierrawireless.com</t>
  </si>
  <si>
    <t>SL8080T</t>
  </si>
  <si>
    <t>30 x 25 x 2</t>
  </si>
  <si>
    <t>D3200-SCAUTNZ-331425GN03</t>
  </si>
  <si>
    <t>SL9090</t>
  </si>
  <si>
    <t>Sales Support</t>
  </si>
  <si>
    <t>703-483-3180</t>
  </si>
  <si>
    <t>info_us@u-blox.com</t>
  </si>
  <si>
    <t>Technical Support</t>
  </si>
  <si>
    <t>703-483-3185</t>
  </si>
  <si>
    <t>support_us@u-blox.com</t>
  </si>
  <si>
    <t>PARTNER</t>
  </si>
  <si>
    <t>RAT</t>
  </si>
  <si>
    <t>DEVICE</t>
  </si>
  <si>
    <t>PLATFORM AVC DATE
(AVC= ADAPT VERIFICATION COMPLETE)</t>
  </si>
  <si>
    <t>Broadcom</t>
  </si>
  <si>
    <t>HiSilicon</t>
  </si>
  <si>
    <t>Marvell</t>
  </si>
  <si>
    <t>MediaTek</t>
  </si>
  <si>
    <t>NVIDIA</t>
  </si>
  <si>
    <t>Renesas</t>
  </si>
  <si>
    <t>LTE</t>
  </si>
  <si>
    <t>BCM21553</t>
  </si>
  <si>
    <t>B710</t>
  </si>
  <si>
    <t>XMM6260v1.1</t>
  </si>
  <si>
    <t>XMM6260H</t>
  </si>
  <si>
    <t>XMM6265</t>
  </si>
  <si>
    <t>XMM6260v3</t>
  </si>
  <si>
    <t>XMM6262</t>
  </si>
  <si>
    <t>XMM6360</t>
  </si>
  <si>
    <t>XMM6260v1</t>
  </si>
  <si>
    <t>MT6276</t>
  </si>
  <si>
    <t>MT6276M</t>
  </si>
  <si>
    <t>MT6573</t>
  </si>
  <si>
    <t>MT6276W</t>
  </si>
  <si>
    <t>QSC6295</t>
  </si>
  <si>
    <t>MSM8960</t>
  </si>
  <si>
    <t>MSM8930</t>
  </si>
  <si>
    <t>MSM8227/MSM8627</t>
  </si>
  <si>
    <t>MSM8230</t>
  </si>
  <si>
    <t>MDM8215</t>
  </si>
  <si>
    <t>MU736</t>
  </si>
  <si>
    <t>42 x 30 x 2</t>
  </si>
  <si>
    <t>NGFF</t>
  </si>
  <si>
    <t xml:space="preserve">1. World First M.2 Module 
2. Intel Sharkbay FFRD 
3. Global Certification &amp; TA, Easy Design-in 
4. Low Power Consumption 
5. GPS Standalone, A-GPS 
6. SIM Hotswap 
7. BodySAR </t>
  </si>
  <si>
    <t>MDM9615</t>
  </si>
  <si>
    <t>2 / 4 / 5 / 17</t>
  </si>
  <si>
    <t>1. Quad-band LTE data module
2. Support for GPS, including Standalone, Assisted and GPS XTRA
3. Supports Windows 7, Windows 8, and Linux operating systems
4. Optimized for low power consumption, enabling longer battery life</t>
  </si>
  <si>
    <t>MC7355(db)</t>
  </si>
  <si>
    <t>EHS5-US</t>
  </si>
  <si>
    <t>27.6 x 18.8 x 2.4</t>
  </si>
  <si>
    <t>EM7655(db)</t>
  </si>
  <si>
    <t xml:space="preserve">1. First LTE M.2 Form Factor Module 
2. Low Power Consumption 
3. Support GPS/Glonass/AGPS, including GPS standalone, XTRA 
4. Support Windows 7/Windows 8 </t>
  </si>
  <si>
    <t>42 x 30 x 2.3</t>
  </si>
  <si>
    <t>MO6012</t>
  </si>
  <si>
    <t>MO6712</t>
  </si>
  <si>
    <t>MO6812</t>
  </si>
  <si>
    <t>MO6892</t>
  </si>
  <si>
    <t>MO6612</t>
  </si>
  <si>
    <t>M7400</t>
  </si>
  <si>
    <t>EM7355(db)</t>
  </si>
  <si>
    <t>Bruce York</t>
  </si>
  <si>
    <t>Module.Sales@zteusa.com</t>
  </si>
  <si>
    <t>MT6575</t>
  </si>
  <si>
    <t>MT6575M</t>
  </si>
  <si>
    <t>MT6577</t>
  </si>
  <si>
    <t>MT6577T</t>
  </si>
  <si>
    <t>MT8377</t>
  </si>
  <si>
    <t>ME906V-522</t>
  </si>
  <si>
    <t>12.00.14</t>
  </si>
  <si>
    <t>PXA955</t>
  </si>
  <si>
    <t>MDM6200/MDM6600</t>
  </si>
  <si>
    <t>MDM9215/MDM9615</t>
  </si>
  <si>
    <t>QSC6270/MDM6270</t>
  </si>
  <si>
    <t>CMC222</t>
  </si>
  <si>
    <t>UE910-NAR</t>
  </si>
  <si>
    <t xml:space="preserve">IMC </t>
  </si>
  <si>
    <t>UE910-NAD</t>
  </si>
  <si>
    <t>28 x 27 x 4.9</t>
  </si>
  <si>
    <t>SWI9X15C_01.05.11.08</t>
  </si>
  <si>
    <t>PXS8</t>
  </si>
  <si>
    <t>CNN0403, Enabler HS 3002</t>
  </si>
  <si>
    <t>1. M2M optimized module
2. Proven Qualcomm® chipset technology
3. Action based Smart Agent intelligence
4. Easy migration from GPRS with 100 pin connector interface
5. Onboard microSIM connector
6. Linux &amp; Windows support</t>
  </si>
  <si>
    <t>EHS6</t>
  </si>
  <si>
    <t>11 MB</t>
  </si>
  <si>
    <t>13 MB</t>
  </si>
  <si>
    <t xml:space="preserve">1. Smallest HSPA module available
2. Embedded JavaME 3.2
3. Multi Design capability
4. Best in class power consumption
5. Digital Audio Interface
</t>
  </si>
  <si>
    <t>1. Embedded JavaME 3.2
2. Multi Design capability
3. Best in class power consumption
4. Digital Audio Interface</t>
  </si>
  <si>
    <t>www.gemaltom2m.com</t>
  </si>
  <si>
    <t>XMM2310</t>
  </si>
  <si>
    <t>MP5232 (EOS2)</t>
  </si>
  <si>
    <t>SP2531-2 (Pegasus-S)</t>
  </si>
  <si>
    <t>SP2531 (Pegasus)</t>
  </si>
  <si>
    <t>XMM7160v1.1</t>
  </si>
  <si>
    <t>GEMALTO M2M</t>
  </si>
  <si>
    <t>MC9090</t>
  </si>
  <si>
    <t>1. High speed HSPA+ connectivity with voice and GPS support
2. Standard PCI Express MiniCard from factor
3. Supports industrial requirements for extended temperature</t>
  </si>
  <si>
    <t>MDM9215</t>
  </si>
  <si>
    <t>UL865-NAD</t>
  </si>
  <si>
    <t>UL865-NAR</t>
  </si>
  <si>
    <t>24.4 x 24.4 x 2.6</t>
  </si>
  <si>
    <t>LCC</t>
  </si>
  <si>
    <t>Ericsson Modems</t>
  </si>
  <si>
    <t>i500 DO</t>
  </si>
  <si>
    <t>T4i (Tegra 4i)</t>
  </si>
  <si>
    <t>1.       Telit xL865 Family
2.       Teit Unified AT Commands
3.       Embedded TCP/UDP/FTP/HTTP stack
4.       Win XP/7/CE, Linux, Android support
5.       Python programming support
6.       m2mLocate support
7.       Remote AT command support
8.       FOTA support</t>
  </si>
  <si>
    <t>12.430.18.02.00</t>
  </si>
  <si>
    <t>ME906A</t>
  </si>
  <si>
    <t>11.430.18.01.00</t>
  </si>
  <si>
    <t>1. Low Power Consumption
2. Support GPS/Glonass/AGPS, including GPS standalone, XTRA
3. Support Windows 7/Windows 8/Windows 8.1</t>
  </si>
  <si>
    <t>MSM8960HS</t>
  </si>
  <si>
    <t>MSM8226/MSM8626/MSM8210/MSM8610/MSM8212/MSM8612</t>
  </si>
  <si>
    <t>BCM28155</t>
  </si>
  <si>
    <t>PXA1801D</t>
  </si>
  <si>
    <t>SHANNON300</t>
  </si>
  <si>
    <t>PXA1801</t>
  </si>
  <si>
    <t>MT6583</t>
  </si>
  <si>
    <t>MT8389WM</t>
  </si>
  <si>
    <t>MT8389WT</t>
  </si>
  <si>
    <t>MT8389W</t>
  </si>
  <si>
    <t>MT6589M</t>
  </si>
  <si>
    <t>MT6589T</t>
  </si>
  <si>
    <t>MT6589</t>
  </si>
  <si>
    <t>MSM8960 / MDM9215 / MDM9615 / MSM8930 / MDM9x15M+APQ8064 / MDM9310 (VoLTE Regression)</t>
  </si>
  <si>
    <t>SHANNON222AP</t>
  </si>
  <si>
    <t>H24_U_0C.33.86R</t>
  </si>
  <si>
    <t>12.103.13.05.00</t>
  </si>
  <si>
    <t>NB105-N</t>
  </si>
  <si>
    <t>i500</t>
  </si>
  <si>
    <t>www.nvidia.com</t>
  </si>
  <si>
    <t>Gemalto M2M</t>
  </si>
  <si>
    <t>1. Standard PCIe M.2 form factor
2. SAR proximity sensors supported
3. SIM hot-plug supported
4. AGPS SUPL 1&amp;2 and eCID supported with GPS chip on the host system
5. Support Android/Window 7/Windows 8/Windows on ARM/Chromebook</t>
  </si>
  <si>
    <t>William Tsao</t>
  </si>
  <si>
    <t>wtsao@nvidia.com</t>
  </si>
  <si>
    <t>MU609-D</t>
  </si>
  <si>
    <t>30 x 30 x 2</t>
  </si>
  <si>
    <t>1. Support CDC-ECM
2. Support FOTA
3. Support GPS standalone/AGPS/Glonass
4. Embedded TCP/IP stack
5. Low power consumption</t>
  </si>
  <si>
    <t>HE920-NA</t>
  </si>
  <si>
    <t>34 x 40 x 2.8</t>
  </si>
  <si>
    <t>1. Telit 920 Series (Automotive Family)
2. Telit Unified AT Commands
3. Embedded TCP/UDP/FTP stack
4. Win XP/7/CE, Linux, Android support
5. Automotive Compliant Design (PPAP, TS-16949)</t>
  </si>
  <si>
    <t>See Partner Web Site for Data Sheets &amp; Device Specs</t>
  </si>
  <si>
    <t>MC7355</t>
  </si>
  <si>
    <t>1. Dual-band LTE data module
2. Support for GPS, including Standalone, Assisted and GPS XTRA
3. Supports Windows 7, Windows 8, and Linux operating systems
4. Optimized for low power consumption, enabling longer battery life</t>
  </si>
  <si>
    <t xml:space="preserve">1. Dual-band LTE data module
2. Support for GPS, including Standalone, Assisted and GPS XTRA
3. Supports Windows 7, Windows 8, and Linux operating systems
4. Optimized for low power consumption enabling longer battery life
5. Features slim Thin Form Factor (TFF) designed for side-to-side application </t>
  </si>
  <si>
    <t xml:space="preserve">1. Dual-band LTE data module
2. Support for GPS, including Standalone, Assisted and gpsOneXTRA
3. Supports Windows 7, Windows 8, and Linux operating systems
4. Optimized for low power consumption enabling longer battery life
5. Slim NGFF M.2 form factor designed for side-to-side application </t>
  </si>
  <si>
    <t>EM7355</t>
  </si>
  <si>
    <t xml:space="preserve">1. Quad-band LTE data module
2. Support for GPS, including Standalone, Assisted and gpsOneXTRA
3. Supports Windows 7, Windows 8, and Linux operating systems
4. Optimized for low power consumption enabling longer battery life
5. Slim NGFF M.2 form factor designed for side-to-side application </t>
  </si>
  <si>
    <t>MC7354</t>
  </si>
  <si>
    <t>NB106-N</t>
  </si>
  <si>
    <t>E1729_4.05_0.6</t>
  </si>
  <si>
    <t>XMM6255</t>
  </si>
  <si>
    <t>MDM9225 / MDM9625 / MDM9225M / MDM9625M / MDM9320 / MSM8974 AB / MSM8974AC / MSM8926 / MSM8928</t>
  </si>
  <si>
    <t>XMM7260v1</t>
  </si>
  <si>
    <t>LN930</t>
  </si>
  <si>
    <t>42 x 30 x 002</t>
  </si>
  <si>
    <t>XMM7160</t>
  </si>
  <si>
    <r>
      <t xml:space="preserve"> -10</t>
    </r>
    <r>
      <rPr>
        <sz val="10"/>
        <rFont val="Calibri"/>
        <family val="2"/>
      </rPr>
      <t>°C - +70°C</t>
    </r>
  </si>
  <si>
    <t>1. Telit 930 Series (M.2 NGFF WWAN 3042)
2. LTE Cat 3 (DL 100Mbps, UL 50 Mbps)
3. Supports 4 AT&amp;T LTE bands plus 8 more roaming LTE bands 
4. GNSS and A-GNSS Support (GPS &amp; GLONASS)
5. Win 7/8/8.1, Linux, Android support
6. Validated on Intel Ultrabook &amp; Tablet platforms</t>
  </si>
  <si>
    <t>SHANNON303</t>
  </si>
  <si>
    <t>MDM9225M + APQ8084 / MDM9625M + APQ8084 (VoLTE + CA)</t>
  </si>
  <si>
    <t>Brandt Elster</t>
  </si>
  <si>
    <t>Brandt.Elster@gemalto.com</t>
  </si>
  <si>
    <t>ME909u523-D</t>
  </si>
  <si>
    <t>1. LTE Quad-band
2. LTE Cat-3 100Mbps DL
3. Standalone GPS, A-GPS
4. Low power consumption
5. Easy upgrade from MU509C or MU609-D due to same footprint (30 x 30mm)</t>
  </si>
  <si>
    <t>30 x 30 x 2.3</t>
  </si>
  <si>
    <t>M7450</t>
  </si>
  <si>
    <t xml:space="preserve"> -30°C - +75°C</t>
  </si>
  <si>
    <t>UL865-N3G</t>
  </si>
  <si>
    <t>1. 3G-only module
2. Telit xL865 Family
3. Telit Unified AT Commands
4. Embedded TCP/UDP/FTP/HTTP stack
5. Win XP/7/CE, Linux, Android support
6. Python Programming support
7. m2mLocate support
8. Remote AT command support
9. FOTA support</t>
  </si>
  <si>
    <t>ALS3-US</t>
  </si>
  <si>
    <t>ALS6A-US</t>
  </si>
  <si>
    <t>PLS8-US</t>
  </si>
  <si>
    <t>SARA-U260</t>
  </si>
  <si>
    <t>23.20</t>
  </si>
  <si>
    <t>1. Ultra-Low Cost SMT Module,  AT&amp;T dual-band 3G/2G
2. Land Grid Array (LGA), allows easy manufacturing, better reliability
3. CellLocate; RoHS compliant
4. Automotive Temperature Range -40°C…+85°C
5. Embedded FTP/SMTP/SSL, TCP/IP, UDP/IP Stack; Digital Audio
6. Ultra Low Idle Current (0.9mA)</t>
  </si>
  <si>
    <t>1. Full Feature Automotive LTE module
2. Best in class power management
3. Digital Audio Interface (PCM) with CSFB fallback
4. Automotive temperature range
5. Slim, automotive proven LGA form factor
6. Embedded GNSS with A-GPS support
7. Rx Diversity</t>
  </si>
  <si>
    <t>1. Full Feature LTE module
2. Best in class power management
3. Digital Audio Interface (PCM) with CSFB fallback
4. Extended temperature range
5. Slim, field proven LGA form factor
6. Embedded GNSS with A-GPS support
7. Rx Diversity</t>
  </si>
  <si>
    <t>LE920-NAG</t>
  </si>
  <si>
    <t>1 / 2 / 4 / 5 / 17</t>
  </si>
  <si>
    <t>17.00.003</t>
  </si>
  <si>
    <t>1. Telit 920 Series (Automotive Family)
2. Telit Unified AT Commands
3. Embedded TCP/UDP/FTP Stack
4. Win XP/7/CE, Linux, Andriod support
5. Automotive Compliant Design (PPAP, TS-16949)</t>
  </si>
  <si>
    <t>yuhuan.cai@huawei.com</t>
  </si>
  <si>
    <t>EM7345</t>
  </si>
  <si>
    <t>1 / 2 / 4 / 5 / 7 / 1 3 / 17</t>
  </si>
  <si>
    <t>1. PCI Express M.2 form factor ideal for smaller, thinner devices
2. One design for global markets
3. High-speed cellular connectivity with the latest technologies
4. Supports Windows® 7, Windows® 8, and Linux operating systems
5. Optimized for low power consumption, enabling longer battery life</t>
  </si>
  <si>
    <r>
      <t xml:space="preserve"> -10</t>
    </r>
    <r>
      <rPr>
        <sz val="10"/>
        <rFont val="Calibri"/>
        <family val="2"/>
      </rPr>
      <t>°C - +55°C</t>
    </r>
  </si>
  <si>
    <t>LE910-NAG</t>
  </si>
  <si>
    <t>1. Telit 910 Series
2. Telit Unified AT Commands
3. Embedded TCP/UDP/FTP Stack
4. Firmware Over the Air updating
5. Win XP/7/CE, Linux, Andriod support</t>
  </si>
  <si>
    <t>UC20</t>
  </si>
  <si>
    <t>32 X 29 X 2.5</t>
  </si>
  <si>
    <t>HSPA+</t>
  </si>
  <si>
    <t>QUECTEL WIRELESS SOLUTIONS</t>
  </si>
  <si>
    <t>Quectel</t>
  </si>
  <si>
    <t>www.quectel.com</t>
  </si>
  <si>
    <t>1. UC20 series with LCC package
2. HSPA+ connectivity
3. Embedded GNSS with A-GPS support
4. Data and Voice support
5. Rx-Diversity
6. Windows/Linux/Android driver support
7. Embedded TCP/PPP/FTP/HTTP/SMTP stack</t>
  </si>
  <si>
    <t>Greg Beairsto</t>
  </si>
  <si>
    <t>greg.beairsto@quectel.com</t>
  </si>
  <si>
    <t>Delbert Sun</t>
  </si>
  <si>
    <t>(86)-13764280400</t>
  </si>
  <si>
    <t xml:space="preserve">delbert.sun@quectel.com </t>
  </si>
  <si>
    <t>UC15</t>
  </si>
  <si>
    <t>UC15AQAR02A04E1G</t>
  </si>
  <si>
    <t>29 x 29 x 2.5</t>
  </si>
  <si>
    <t>UE910-NA V2</t>
  </si>
  <si>
    <t>19.10.123</t>
  </si>
  <si>
    <t>1. Telit 910 Series
2. Telit Unified AT Commands
3. Embedded TCP/UDP/FTP Stack
4. Win XP/7/CE, Linux, Andriod support</t>
  </si>
  <si>
    <t>Fusion 4.5 (MDM9235+APQ8084), MDM9230/MDM9630, MDM9235/MDM9635, MDM9330 (LTE Only)</t>
  </si>
  <si>
    <t>(86)-(21)-51086236</t>
  </si>
  <si>
    <t>MDM8630</t>
  </si>
  <si>
    <t>SARA-U280</t>
  </si>
  <si>
    <t>SARA-U281</t>
  </si>
  <si>
    <t>1. Ultra-Low Cost SMT Module, AT&amp;T dual-band 3G-only
2. Land Grid Array (LGA), allows easy manufacturing, better reliability
3. CellLocate; RoHS compliant
4. Automotive Temperature Range -40°C ...+85°C
5. Embedded FTP/SMTP/SSL, TCP/IP, UDP/IP Stack; Digital Audio
6. Ultra Low Idle Current (0.9mA)</t>
  </si>
  <si>
    <t>1. Ultra-Low Cost SMT Module, AT&amp;T dual-band 3G-only
2. Land Grid Array (LGA), allows easy manufacturing, better reliability
3. RoHS compliant
4. Automotive Temperature Range -40°C ...+85°C
5. Medium speed, data-only module
6. Ultra Low Idle Current (0.9mA)</t>
  </si>
  <si>
    <t>T4i w/VOLTE</t>
  </si>
  <si>
    <t>MU509-c</t>
  </si>
  <si>
    <t>TOBY-L200</t>
  </si>
  <si>
    <t>09.71</t>
  </si>
  <si>
    <t>35.6 x 24.8 x 2.6</t>
  </si>
  <si>
    <t>MPCI-L200</t>
  </si>
  <si>
    <t>UG95</t>
  </si>
  <si>
    <t>UG95ANAR02A04E1G</t>
  </si>
  <si>
    <t>19.9 x 23.6 x 2.2</t>
  </si>
  <si>
    <t>1. UC15 series with LCC package
2. Compatible with Quectel 2G module M10
3. Low power consumption with heat sink design
4. Windows/Linux/Android driver support
5. Embedded TCP/PPP/FTP/HTTP/SMTP/SSL</t>
  </si>
  <si>
    <t>1. UG95 series with LGA compact package
2. HSPA connectivity
3. Compatible with Quectel 2G module M95
4. Windows/Linux/Android driver support
5. Embedded TCP/PPP/FTP/HTTP/SMTP/…</t>
  </si>
  <si>
    <t>1. Automotive Ultra-Low Cost SMT Module
2. Land Grid Array (LGA), allows easy manufacturing, better reliability, nested design compatible with SARA, LISA
3. RoHS compliant
4. Automotive Temperature Range -40°C … +85°C
5. Cat. 4 LTE (150Mbps), voice (version -01S) &amp; data
6. Ultra Low Idle Current (3mA)</t>
  </si>
  <si>
    <t>1. Low-cost mini-PCIe Module
2. mini-PCIe, ease of integration, allows instant upgrade to LTE for existing end devices
3. RoHS compliant
4. Industrial Temperature Range -40°C … +85°C
5. Cat. 4 LTE (150Mbps), data-only
6. Ultra Low Idle Current (3mA)</t>
  </si>
  <si>
    <t>30 x 51 x 3.7</t>
  </si>
  <si>
    <t>SIM5320AL</t>
  </si>
  <si>
    <t>SIM5320AD</t>
  </si>
  <si>
    <t>SIM5320A</t>
  </si>
  <si>
    <t>1. SMT Type
2. Support LUA Script Language
3. Support Windows/Android/Linux
4. Embedded TCP/IP Stack
5. Embedded FTP/FTPS/HTTP/HTTPS Stack
6. Embedded SMTP/POP3 Stack</t>
  </si>
  <si>
    <t>SWI9200X_03.05.29.03</t>
  </si>
  <si>
    <t>ME936</t>
  </si>
  <si>
    <t>11.350.21.00.457</t>
  </si>
  <si>
    <t>1 / 2 / 4 / 5 / 7 / 13 /17</t>
  </si>
  <si>
    <t>SHANNON333</t>
  </si>
  <si>
    <t>1. LTE Cat-3 100Mbps DL 
2. GPS and Glonass 
3. Supports Windows, Android and Chrome OS</t>
  </si>
  <si>
    <t>Wistron NeWeb</t>
  </si>
  <si>
    <t>UMC-6270QV</t>
  </si>
  <si>
    <t>www.wnc.com.tw</t>
  </si>
  <si>
    <t>1. 3G Only module
2. LGA module
3. Support Voice and Data</t>
  </si>
  <si>
    <t>sale.adm@wnc.com.tw</t>
  </si>
  <si>
    <t>technical.support.adm@wnc.com.tw</t>
  </si>
  <si>
    <t>+886-3-6667799</t>
  </si>
  <si>
    <t>Patrick Chang</t>
  </si>
  <si>
    <t>425-802-5804</t>
  </si>
  <si>
    <t>425-213-7764</t>
  </si>
  <si>
    <t>pachang@nvidia.com</t>
  </si>
  <si>
    <t>MSM8916 / MSM8936 / MSM8939 (VoLTE)</t>
  </si>
  <si>
    <t>SIM5320ALD</t>
  </si>
  <si>
    <t>BD_ATTMF206AV1.0.0B13</t>
  </si>
  <si>
    <t>T3.5.6.7</t>
  </si>
  <si>
    <t>02.011</t>
  </si>
  <si>
    <t>MSM8994</t>
  </si>
  <si>
    <t>Angela Roepenack</t>
  </si>
  <si>
    <t>angela.roepenack@gemalto.com</t>
  </si>
  <si>
    <t>EHS8</t>
  </si>
  <si>
    <t>27.6 x 25.4 x 2.4</t>
  </si>
  <si>
    <t>EHS6-A</t>
  </si>
  <si>
    <t>12.00.026</t>
  </si>
  <si>
    <t>12.00.326</t>
  </si>
  <si>
    <t>12.00.316</t>
  </si>
  <si>
    <t>12.00.306</t>
  </si>
  <si>
    <t>12.00.516</t>
  </si>
  <si>
    <t>12.00.506</t>
  </si>
  <si>
    <t>12.00.726</t>
  </si>
  <si>
    <t>12.00.716</t>
  </si>
  <si>
    <t>12.00.706</t>
  </si>
  <si>
    <t>PDS5-US</t>
  </si>
  <si>
    <t>PDS6</t>
  </si>
  <si>
    <t>PDS8</t>
  </si>
  <si>
    <t>33 x 29 x 2.3</t>
  </si>
  <si>
    <t>1. Embedded JavaME 3.2
2. Multi Design capability
3. Best in class power consumption
4. Digital &amp; Analog Audio Interface</t>
  </si>
  <si>
    <t>SARA-U280-00</t>
  </si>
  <si>
    <t>XMM7260v2</t>
  </si>
  <si>
    <t>XMM7262v2</t>
  </si>
  <si>
    <t>1. Ultra-Low Cost SMT Module, AT&amp;T dual-band 3G-only
2. Land Grid Array (LGA), allows easy manufacturing, better reliability
3. CellLocate; RoHS compliant
4. Automotive Temperature Range -40°C…+85°C
5. Embedded FTP/SMTP/SSL, TCP/IP, UDP/IP Stack; Digital Audio
6. Ultra Low Idle Current (0.9mA)</t>
  </si>
  <si>
    <t>SoFIA 3G</t>
  </si>
  <si>
    <t>FIH7160_V1.1_WW_01.1446.03_AT</t>
  </si>
  <si>
    <t>SHANNON310AP</t>
  </si>
  <si>
    <t>MSM8992</t>
  </si>
  <si>
    <t>SL8080BT</t>
  </si>
  <si>
    <t>1. Designed for small host devices in high volume production.
2. Standard 25 x 30 mm LGA form factor
3. Embedded SIM capable</t>
  </si>
  <si>
    <t>Altair</t>
  </si>
  <si>
    <t>ALT3800</t>
  </si>
  <si>
    <t>E1729_4.05_0.6.5</t>
  </si>
  <si>
    <t>HL8548-G</t>
  </si>
  <si>
    <t>23 x 22 x 2.5</t>
  </si>
  <si>
    <t xml:space="preserve">1. Ultra small compact form factor 
2. Ideal for industrial M2M solution designs 
3. Easy-to-integrate 
4. Low power consumption
5. Voice and GPS
6. AirVantage Cloud support
</t>
  </si>
  <si>
    <t>HL8548</t>
  </si>
  <si>
    <t xml:space="preserve">1. Ultra small compact form factor 
2. Ideal for industrial M2M solution designs 
3. Easy-to-integrate 
4. Low power consumption
5. Support for Voice
6. AirVantage Cloud support
</t>
  </si>
  <si>
    <t>SWI9X15C_05.05.58.00</t>
  </si>
  <si>
    <t>MSM8909</t>
  </si>
  <si>
    <t>MSM8208</t>
  </si>
  <si>
    <t>UE910-N3G</t>
  </si>
  <si>
    <t>28.2 x 28.2 x 2.1</t>
  </si>
  <si>
    <t>12.00.426</t>
  </si>
  <si>
    <t>UL865-N3G V2</t>
  </si>
  <si>
    <t>12.00.736</t>
  </si>
  <si>
    <t>UE866-N3G</t>
  </si>
  <si>
    <t>12.00.806</t>
  </si>
  <si>
    <t>25 x 15 x 2.2</t>
  </si>
  <si>
    <t>1. Smallest AT&amp;T 3G module - Telit  866 Series
2. Telit Unified AT Commands
3. Embedded TCP/UDP/FTP/HTTP stack
4. Win XP/7/CE, Linux, Andriod support
5. Python programming support
6. m2mLocate Support
7. Remote AT command support
8. FOTA support</t>
  </si>
  <si>
    <t>1. Telit 910 Series
2. Telit Unified AT Commands
3. Embedded TCP/UDP/FTP/HTTP stack
4. Win XP/7/CE, Linux, Andriod support
5. Python programming support
6. m2mLocate Support
7. Remote AT command support
8. FOTA support</t>
  </si>
  <si>
    <t>1. Telit xL865 Family
2. Telit Unified AT Commands
3. Embedded TCP/UDP/FTP/HTTP stack
4. Win XP/7/CE, Linux, Andriod support
5. Python programming support
6. m2mLocate Support
7. Remote AT command support
8. FOTA support</t>
  </si>
  <si>
    <t>MT6280</t>
  </si>
  <si>
    <t>OM12030/210</t>
  </si>
  <si>
    <t>33 x 33 x 3</t>
  </si>
  <si>
    <t>64 MB</t>
  </si>
  <si>
    <t>1. Telit ATOP Series - Automotive Grade
2. Highspeed CAN interface
3. Java J9 Virtual Application Processor
4. GPS &amp; GLONASS for Location
5. Security Processor (SMX)</t>
  </si>
  <si>
    <t>11.815.00.86.00</t>
  </si>
  <si>
    <t>PXA1928</t>
  </si>
  <si>
    <t>SIM7100A</t>
  </si>
  <si>
    <t>SIM7100A_V4.5_B02V05</t>
  </si>
  <si>
    <t>Cat 24 (42.2Mbps)</t>
  </si>
  <si>
    <t>PXA1908</t>
  </si>
  <si>
    <t>1. SMT Type
2. Support AGPS
3. Support Windows/Android/Linux 
4. Embedded TCP/IP Stack
5. Embedded FTP/FTPS/HTTP/HTTPS Stack
6. Embedded SMTP/POP3 Stack
7. Gobi SDK to the Win7/Win8/Linux</t>
  </si>
  <si>
    <t>TOBY-L201</t>
  </si>
  <si>
    <t>HSPA+/LTE</t>
  </si>
  <si>
    <t>09.93</t>
  </si>
  <si>
    <t>1. Automotive Ultra-Low Cost SMT Module
2. Land Grid Array (LGA), allows easy manufacturing, better reliability, nested design compatible with SARA, LISA
3. RoHS compliant
4. Automotive Temperature Range -40°C ... +85°C
5. Cat. 1-4 LTE (150Mbps), voice (version -02S) &amp; data
6. Ultra Low Idle Current (3mA)</t>
  </si>
  <si>
    <t>UC20 MiniPCIe</t>
  </si>
  <si>
    <t>UC20AQAR04A01M1024</t>
  </si>
  <si>
    <t>1. Mini PCIe package
2. HSPA+ connectivity
3. Embedded GNSS with A-GPS support
4. Data and Voice support
5. Rx-Diversity
6. Windows/Linux/Android driver support
7. Embedded TCP/PPP/FTP/HTTP/.SMTP</t>
  </si>
  <si>
    <t>14.12.103</t>
  </si>
  <si>
    <t>SHANNON335AP</t>
  </si>
  <si>
    <t>OM12030/100</t>
  </si>
  <si>
    <t>LISA-U200-03</t>
  </si>
  <si>
    <t>SARA-U260-03</t>
  </si>
  <si>
    <t>SARA-U280-03</t>
  </si>
  <si>
    <t>MSM8952</t>
  </si>
  <si>
    <t>HE910-GL</t>
  </si>
  <si>
    <t>12.00.106</t>
  </si>
  <si>
    <t>1. Telit 910 series
2. Telit Unified AT Commands
3. Embedded TCP/UDP/FTP stack
4. Win XP/7/CE, Linux, Android support
5. Python programming support
6. No diversity (single antenna)</t>
  </si>
  <si>
    <t>ALS3-US R3</t>
  </si>
  <si>
    <t>34 x 29 x 2.2</t>
  </si>
  <si>
    <t>03.011</t>
  </si>
  <si>
    <t>XMM7360v1</t>
  </si>
  <si>
    <t>1. Full Feature Automotive LTE module
2. Best in class power management
3. Digital Audio Interface (PCM, I2S) with CSFB fallback
4. Analog Audio Interface with CSFB fallback 
5. Automotive temperature range
6. Slim, automotive proven LGA form factor
7. Embedded GNSS with A-GPS support
8. Rx Diversity
9. IP Services with SSL/TSL</t>
  </si>
  <si>
    <t>12.107.08.00.457</t>
  </si>
  <si>
    <t>LISA-U201</t>
  </si>
  <si>
    <t>SWI6600U_02.04.04.00</t>
  </si>
  <si>
    <t>SFF_6270_v1.0.0.8</t>
  </si>
  <si>
    <t>EM7455</t>
  </si>
  <si>
    <t>1 / 2 / 4 / 5 / 7 / 12 / 13 / 25</t>
  </si>
  <si>
    <t>MDM9230</t>
  </si>
  <si>
    <t>Cat 6 (300Mbps)</t>
  </si>
  <si>
    <t xml:space="preserve">1. M.2 Form Factor
2. LTE/HSPA+
3. LTE Category 6
4. USB3.0
</t>
  </si>
  <si>
    <t>MC7455</t>
  </si>
  <si>
    <t>1. LTE/HSPA+
2. LTE Category 6
3. Qualcomm MDM9230 Chipset
4. USB3.0</t>
  </si>
  <si>
    <t>SIM5320A_V1.5_B13V01</t>
  </si>
  <si>
    <t>SIM5320ALD_V1.5_B13V01</t>
  </si>
  <si>
    <t>SIM5320AL_V1.5_B13V01</t>
  </si>
  <si>
    <t>MSM8956</t>
  </si>
  <si>
    <t>MSM8976</t>
  </si>
  <si>
    <t>MDM9640</t>
  </si>
  <si>
    <t>MDM9240</t>
  </si>
  <si>
    <t>MDM9645</t>
  </si>
  <si>
    <t>MDM9245</t>
  </si>
  <si>
    <t>MDM9340</t>
  </si>
  <si>
    <t>MSM8996</t>
  </si>
  <si>
    <t>OM12030/200</t>
  </si>
  <si>
    <t>17.01.502</t>
  </si>
  <si>
    <t>03.320</t>
  </si>
  <si>
    <t>03.220</t>
  </si>
  <si>
    <t>Network Technology</t>
  </si>
  <si>
    <r>
      <t>SMT 
mm</t>
    </r>
    <r>
      <rPr>
        <b/>
        <vertAlign val="superscript"/>
        <sz val="10"/>
        <rFont val="Arial"/>
        <family val="2"/>
      </rPr>
      <t>2</t>
    </r>
    <r>
      <rPr>
        <b/>
        <sz val="10"/>
        <rFont val="Arial"/>
        <family val="2"/>
      </rPr>
      <t xml:space="preserve"> Footprint</t>
    </r>
  </si>
  <si>
    <t>22.4 x 33.2 x 2.6</t>
  </si>
  <si>
    <t>25.1 x 22.1 x 2.65</t>
  </si>
  <si>
    <t>GPRS/EDGE/HSPA+</t>
  </si>
  <si>
    <t>GPRS/EDGE/HSPA+/LTE</t>
  </si>
  <si>
    <t>GPRS/EDGE/HSDPA</t>
  </si>
  <si>
    <t>HSDPA</t>
  </si>
  <si>
    <t>2 / 4 / 5 / 7 / 17</t>
  </si>
  <si>
    <t>2 / 4 / 5 / 1 3 / 17</t>
  </si>
  <si>
    <t>1 / 2 / 4 / 5 / 7 / 13 / 17</t>
  </si>
  <si>
    <t>XMM7360v2</t>
  </si>
  <si>
    <t>BCM2189x</t>
  </si>
  <si>
    <t>FIH7160_V1.1_WW_01.1531.00_AT</t>
  </si>
  <si>
    <t>S4.1.0.21A</t>
  </si>
  <si>
    <t>SQN3221</t>
  </si>
  <si>
    <t>Sequans</t>
  </si>
  <si>
    <t>1. Global tri-band 3G, quad-band 2G, SMT Module
2. Leadless Chip Carrier (LLC), allows easy manufacturing, better reliability
3. CellLocate, RoHS compliant
4. Automotive Temperature Range -40C to +85C
5. Embedded FTP and SMTP Client, TCP/IP Stack
6. Very Low Idle Current (&lt;1.6mA)</t>
  </si>
  <si>
    <t>1. Global 3G, quad-band 2G, SMT Module
2. Leadless Chip Carrier (LLC), allows easy manufacturing, better reliability
3. CellLocate, RoHS compliant
4. Automotive Temperature Range -40C to +85C
5. Embedded FTP and SMTP Client, TCP/IP Stack
6. Very Low Idle Current (&lt;1.6mA)</t>
  </si>
  <si>
    <t>SL8080BTA</t>
  </si>
  <si>
    <t>C04.05.15.00</t>
  </si>
  <si>
    <t>1. Designed for small host devices in high volume production 
2. Standard 25 x 30 mm LGA form factor
3. Supports Open AT application framework</t>
  </si>
  <si>
    <t>UC20-G</t>
  </si>
  <si>
    <t>UC20GQBR04A07E1G</t>
  </si>
  <si>
    <t>PLS8-X</t>
  </si>
  <si>
    <t>PLS8-US R3</t>
  </si>
  <si>
    <t>03.017</t>
  </si>
  <si>
    <t>2 / 4 / 5 / 13 / 17</t>
  </si>
  <si>
    <t>ALS1-US</t>
  </si>
  <si>
    <t>01.096</t>
  </si>
  <si>
    <t>2 / 4 / 5 / 14 / 17</t>
  </si>
  <si>
    <t>MDM9207</t>
  </si>
  <si>
    <t xml:space="preserve">  </t>
  </si>
  <si>
    <t>MDM9607</t>
  </si>
  <si>
    <t>MDM9307</t>
  </si>
  <si>
    <t>MDM9628</t>
  </si>
  <si>
    <t>20.2.2.59</t>
  </si>
  <si>
    <t>SWI6600P_02.04.04.00</t>
  </si>
  <si>
    <t>1. Full Feature Penta Band LTE Module
2. Best in class power management
3. Digital Audio Interface (PCM) with CSFB
4. Extended temperature range 
5. Embedded GNSS with A-GPS support
6. Rx Diversity</t>
  </si>
  <si>
    <t>1. Full featured Automotive LTE module
2. Best in class power management
3. Digital Audio
4. Automotive temperature range
5. Slim LGA form factor w/ LTE-A upgrade path
6. Embedded GNSS w/ A-GPS support 
7. Rx diversity</t>
  </si>
  <si>
    <t>EM7455L</t>
  </si>
  <si>
    <t>KYOCERA</t>
  </si>
  <si>
    <t>AL-S5300NA-A2</t>
  </si>
  <si>
    <t>39.9 x 39.9 x 4.3</t>
  </si>
  <si>
    <t>2 / 4 / 5 / 12</t>
  </si>
  <si>
    <t>1. Quad-band LTE up to 100Mbps DL
2. Designed for automotive and M2M applications
3. Analog audio input/output
4. Embedded SIM (MFF2 on board)</t>
  </si>
  <si>
    <t>Kyocera</t>
  </si>
  <si>
    <t>http://global.kyocera.com/prdct/telecom/business/m2m-modules/index.html</t>
  </si>
  <si>
    <t>Chuck Phillips</t>
  </si>
  <si>
    <t>Chuck.Phillips@kyocera.com</t>
  </si>
  <si>
    <t>Kazuya Konno</t>
  </si>
  <si>
    <t>kazuya.konno@kyocera.com</t>
  </si>
  <si>
    <t>ALT1160</t>
  </si>
  <si>
    <t>MSM8937</t>
  </si>
  <si>
    <t>MU509-65</t>
  </si>
  <si>
    <t>11.815.01.16.00</t>
  </si>
  <si>
    <t>1. Small Form Factor
2. Low Cost 3G module 
3. TCP/IP Stack
4. Firmware OTA service
5. Support Android and Linux</t>
  </si>
  <si>
    <t>HL7548</t>
  </si>
  <si>
    <t>SMM7160</t>
  </si>
  <si>
    <t>RHL75xx.A.2.91</t>
  </si>
  <si>
    <t>Brian Makarowski</t>
  </si>
  <si>
    <t>760-444-5358</t>
  </si>
  <si>
    <t>760-613-8784</t>
  </si>
  <si>
    <t>bmakarowski@sierrawireless.com</t>
  </si>
  <si>
    <t>TOBY-L200-02</t>
  </si>
  <si>
    <t>MPCI-L200-02</t>
  </si>
  <si>
    <t>US60L</t>
  </si>
  <si>
    <t>UE4.1.3.0i</t>
  </si>
  <si>
    <t>31.5 x 22 x 1.92</t>
  </si>
  <si>
    <t>LE910-NA V2</t>
  </si>
  <si>
    <t>2 / 4 / 5 / 12 / 13</t>
  </si>
  <si>
    <t>1. Telit 910 Form Factor
2. Telit AT Command Stack
3. Built in IP stack (TCP/UDP/FTP/HTTP/SSL)
4. 10 GPIOs
5. AppZone support</t>
  </si>
  <si>
    <t>20.00.502</t>
  </si>
  <si>
    <t>5 MB</t>
  </si>
  <si>
    <t>SEQUANS COMMUNICATIONS</t>
  </si>
  <si>
    <t>1. Low cost LTE-only module
2. Based on Sequans Colibri LTE platform
3. Embedded FOTA support
4. Embedded Linux and TCP-IP stack
5. Integrated application processor
6. USB 2.0, HS UART and HSIC interfaces (including Microsoft-certified MBIM support)</t>
  </si>
  <si>
    <t>40 MB</t>
  </si>
  <si>
    <t>Sequans Communications</t>
  </si>
  <si>
    <t>www.sequans.com</t>
  </si>
  <si>
    <t>sequans-sales@sequans.com</t>
  </si>
  <si>
    <t>(33) 1.70.72.16.00</t>
  </si>
  <si>
    <t>Customer Support</t>
  </si>
  <si>
    <t>customersupport@sequans.com</t>
  </si>
  <si>
    <t>SHANNON325AP</t>
  </si>
  <si>
    <t>LE910-NA1</t>
  </si>
  <si>
    <t>20.00.522</t>
  </si>
  <si>
    <t>1. LTE only product
2. Quadband (2,4,5,17)
3. Small LGA form factor
4. LTE FDD Cat4 device</t>
  </si>
  <si>
    <t>MSM8917</t>
  </si>
  <si>
    <t>MSM8953</t>
  </si>
  <si>
    <t>UC20AQBR04A09E1G</t>
  </si>
  <si>
    <t>SQN3223</t>
  </si>
  <si>
    <t>HL7588</t>
  </si>
  <si>
    <t>RHL75xx.A.2.10</t>
  </si>
  <si>
    <t>23 x 22 x 3</t>
  </si>
  <si>
    <t>1. Quad-band LTE (2,4,5,17)
2. Dual-band UMTS (2,5)
3. Small LGA form factor
4. LTE FDD Cat 4 device: 150 Mbps DL, 50Mbps UL</t>
  </si>
  <si>
    <t>105.0.4700</t>
  </si>
  <si>
    <t>ELS61-US</t>
  </si>
  <si>
    <t>01.000</t>
  </si>
  <si>
    <t>12.103.47.01.00</t>
  </si>
  <si>
    <t>31 MB</t>
  </si>
  <si>
    <t xml:space="preserve">1. Embedded JavaME 3.2
2. LTE Cat1 with 3G fallback 
3. Multi Design capability
4. Future proof </t>
  </si>
  <si>
    <t>XMM7120</t>
  </si>
  <si>
    <t xml:space="preserve">LE920-NA </t>
  </si>
  <si>
    <t>17.02.012</t>
  </si>
  <si>
    <t>M14A2A</t>
  </si>
  <si>
    <t xml:space="preserve"> 2 / 4 / 12</t>
  </si>
  <si>
    <t>26.3 x 23.1 x 2.3</t>
  </si>
  <si>
    <t>MSM8909w</t>
  </si>
  <si>
    <t>1. Automotive Module
2. 34x40 mm LGA module
3. LTE Cat 3 with VoLTE
4. Telit Unified AT commands
5. Embedded TCP/UDP/FTP Stack
6. USB and High Speed UART with 10 GPIOs
7. Built in GPS/A-GPS receiver</t>
  </si>
  <si>
    <t>1. ETSI standard Form Factor and Foot Print.
2. Embedded TCP/IP Stack
3. AT Command and MAL Manager API support
4. FOTA support</t>
  </si>
  <si>
    <t>M18Q2F</t>
  </si>
  <si>
    <t>1. ETSI standard Form Factor and Foot Print.
2. Embedded TCP/IP Stack
3. Embedded OMA LwM2M.
4. Easily control by AT Command or JSON API</t>
  </si>
  <si>
    <t>MT6581</t>
  </si>
  <si>
    <t>MT8312</t>
  </si>
  <si>
    <t>AR7552</t>
  </si>
  <si>
    <t>32 x 37 x 3.64</t>
  </si>
  <si>
    <t>1. Automotive-grade wireless module for robust in-vehicle connectivity
2. Automotive LGA form factor
3. Analog and PCM Voice
4. Optional Embedded Application Framework</t>
  </si>
  <si>
    <t>AL-S5300NA-A2-1</t>
  </si>
  <si>
    <t>2 / 4 / 5 / 13</t>
  </si>
  <si>
    <t>M14Q2</t>
  </si>
  <si>
    <t>M14Q2F</t>
  </si>
  <si>
    <t>M18Q2</t>
  </si>
  <si>
    <t>1 / 2 / 4 / 5 / 7 / 12 / 13 / 17 / 25</t>
  </si>
  <si>
    <t>1. ETSI standard Form Factor and Foot Print.
2. Embedded TCP/IP Stack
3. Embedded OMA LwM2M(DM and FOTA)
4. AT Command and JSON API Support</t>
  </si>
  <si>
    <t>XMM7120M</t>
  </si>
  <si>
    <t>ARx550_R2_FP.00.05.12.08</t>
  </si>
  <si>
    <t>HL8528</t>
  </si>
  <si>
    <t>1. Ultra-small compact form factor
2. Flexible solder down or snap in socket options
3. Low power consumption
4. Ideal for industrial M2M design solutions
5. Digital Audio 
6. Easy integration</t>
  </si>
  <si>
    <t>HL8529</t>
  </si>
  <si>
    <t>12.00.008</t>
  </si>
  <si>
    <t>SARA-U201</t>
  </si>
  <si>
    <t>XMM6250M</t>
  </si>
  <si>
    <t>16 x 26 x 3</t>
  </si>
  <si>
    <t>LWM2M</t>
  </si>
  <si>
    <t>OMA</t>
  </si>
  <si>
    <t>MT6570</t>
  </si>
  <si>
    <t>MT6580</t>
  </si>
  <si>
    <t>MT6572</t>
  </si>
  <si>
    <t>MT6582</t>
  </si>
  <si>
    <t>MT6588</t>
  </si>
  <si>
    <t>MT6592</t>
  </si>
  <si>
    <t>MT8382</t>
  </si>
  <si>
    <t>MT2601</t>
  </si>
  <si>
    <t>EXYNOS 7870</t>
  </si>
  <si>
    <t>MSM8940</t>
  </si>
  <si>
    <t>FIBOCOM</t>
  </si>
  <si>
    <t>H380-GL</t>
  </si>
  <si>
    <t>500.001.000.01.21</t>
  </si>
  <si>
    <t>42 x 22 x 2.38</t>
  </si>
  <si>
    <t>M18Q2FG</t>
  </si>
  <si>
    <t>M18Q2_v12.09</t>
  </si>
  <si>
    <t>1. ETSI standard Form Factor and Foot Print.
2. Embedded TCP/IP Stack
3. AT Command and MAL Manager API support
4. FOTA support
5. GPS</t>
  </si>
  <si>
    <t>C04.05.15.02</t>
  </si>
  <si>
    <t>M14Q2FG</t>
  </si>
  <si>
    <t>M14Q2_v12.09</t>
  </si>
  <si>
    <t>M14Q2FG-1</t>
  </si>
  <si>
    <t>M14Q2G</t>
  </si>
  <si>
    <t>2 / 4 / 12</t>
  </si>
  <si>
    <t>M18Q2G</t>
  </si>
  <si>
    <t>M18Q2FG-1</t>
  </si>
  <si>
    <t>XMM7480</t>
  </si>
  <si>
    <t>1.Quad-band 2G, 3G module with M.2 (NGFF) form factor
2.World wide certification
3.Low power and low cost</t>
  </si>
  <si>
    <t>M.2</t>
  </si>
  <si>
    <t>1. ETSI standard Form Factor and Foot Print.
2. Embedded TCP/IP Stack
3. AT Command and MAL Manager API support
4. FOTA support
5. 3G fallback
6. GPS / APGS support</t>
  </si>
  <si>
    <t>1. ETSI standard Form Factor and Foot Print.
2. Embedded TCP/IP Stack
3. AT Command and MAL Manager API support
4. FOTA support
5. 3G fallback
6. GPS / APGS support
7. Industrial grade operating tempature range</t>
  </si>
  <si>
    <t>1. ETSI standard Form Factor and Foot Print.
2. Embedded TCP/IP Stack
3. AT Command and MAL Manager API support
4. FOTA support
5. GPS / APGS support</t>
  </si>
  <si>
    <t>WP8548</t>
  </si>
  <si>
    <t>SWI9X15Y_07.11.11.00</t>
  </si>
  <si>
    <t>SWI9X30C_02.20.03.00</t>
  </si>
  <si>
    <t>1. Common Flexible Form Factor (CF3)
2. Industrial-grade LGA 239-pad module
3. HSPA+/GSM/EDGE
4. Support for Voice and Data
5. Dedicated Application core running Legato</t>
  </si>
  <si>
    <t>23 x 22 x 4.35</t>
  </si>
  <si>
    <t>MT6755</t>
  </si>
  <si>
    <t>MT6750</t>
  </si>
  <si>
    <t>MT6738</t>
  </si>
  <si>
    <t>MT6757</t>
  </si>
  <si>
    <t>MT6797</t>
  </si>
  <si>
    <t>MT8785</t>
  </si>
  <si>
    <t>WP7504</t>
  </si>
  <si>
    <t>1. ETSI standard Form Factor and Foot Print.
2. Embedded TCP/IP Stack
3. AT Command and MAL Manager API support
4. FOTA support
5. GPS / APGS support
6. 3G Fallback
7. Industrial grade operating temperature range</t>
  </si>
  <si>
    <t>Common Flexible Form Factor (CF3)
1. Industrial-grade LGA 239-pad module
2. LTE/HSPA+
3. Support for Voice and Data
4. Dedicated Application Core running Legato</t>
  </si>
  <si>
    <t>HL7688</t>
  </si>
  <si>
    <t>1. Quad-band LTE (2,4,5,17)
2. Dual-band UMTS (2,5)
3. Small LGA form factor
4. LTE FDD Cat 1 device</t>
  </si>
  <si>
    <t>RHL76xx.A.2.10.4</t>
  </si>
  <si>
    <t>EM7455B</t>
  </si>
  <si>
    <t>1 / 2 / 4 / 5 / 7 / 12 / 13 / 25 / 29</t>
  </si>
  <si>
    <t>MC7455B</t>
  </si>
  <si>
    <t>51 x 30 x 2.7</t>
  </si>
  <si>
    <t>111.0.5000</t>
  </si>
  <si>
    <t>M14A2A_v11.50</t>
  </si>
  <si>
    <t>Balong722</t>
  </si>
  <si>
    <t>SWI9x15A_07.10.18.00</t>
  </si>
  <si>
    <t>L816-AM</t>
  </si>
  <si>
    <t>L816_V1A.0D.01.0E</t>
  </si>
  <si>
    <t>11.430.66.00.00</t>
  </si>
  <si>
    <t>SIM5320AD_V1.5_B14V01</t>
  </si>
  <si>
    <t>30 x 21 x 1.55</t>
  </si>
  <si>
    <t>1. Small, slim LGA form-factor
2. 2G/3G/4G capable, CAT1 LTE
3. Rx-diversity for LTE
4. Low power and low cost 
5. Globally approved</t>
  </si>
  <si>
    <t>XMM7272v1</t>
  </si>
  <si>
    <t>MDM9250</t>
  </si>
  <si>
    <t>MDM9650</t>
  </si>
  <si>
    <t>MDM9255</t>
  </si>
  <si>
    <t>MDM9655</t>
  </si>
  <si>
    <t>MDM9350</t>
  </si>
  <si>
    <t>MSM8998</t>
  </si>
  <si>
    <t>5.5.23.0</t>
  </si>
  <si>
    <t>ME3630</t>
  </si>
  <si>
    <t>ME3630U1AV1.0B05</t>
  </si>
  <si>
    <t>2 / 4 / 5 / 12 / 17</t>
  </si>
  <si>
    <t>TOBY-R202</t>
  </si>
  <si>
    <t>1. LTE modem in LGA package, for easy manufacturing
2. LTE Cat 1 with global 3G fallback
3. Voice over LTE (VoLTE) with 3G voice service (CSFB)
4. Full IP Stack embedded
5. Supports ODIS 
6. Operating temperature –40 to +85 °C (extended range)
7. RoHS compliant (lead-free)</t>
  </si>
  <si>
    <t>TOBY-R200</t>
  </si>
  <si>
    <t>1. LTE modem in LGA package, for easy manufacturing
2. LTE Cat 1 with global 3G &amp; 2G fallback
3. Voice over LTE (VoLTE) with 3G voice service (CSFB)
4. Full IP Stack embedded
5. Supports ODIS 
6. Operating temperature –40 to +85 °C (extended range)
7. RoHS compliant (lead-free)</t>
  </si>
  <si>
    <t>RHL85xx.5.14.0.6.1</t>
  </si>
  <si>
    <t xml:space="preserve">1. SMT LCC Form Factor 
2. 3G Fallback 
3. Embedded TCP/UDP protocols 
4. SMS Management 
5. FOTA Support 
6. GPS/AGPS Support </t>
  </si>
  <si>
    <t>ODIS/DHIR support</t>
  </si>
  <si>
    <t>MSM8920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</si>
</sst>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lt;=9999999]###\-####;\(###\)\ ###\-####"/>
    <numFmt numFmtId="165" formatCode="0.000"/>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u/>
      <sz val="10"/>
      <color indexed="12"/>
      <name val="Arial"/>
      <family val="2"/>
    </font>
    <font>
      <sz val="10"/>
      <name val="Arial"/>
      <family val="2"/>
    </font>
    <font>
      <b/>
      <sz val="10"/>
      <name val="Arial"/>
      <family val="2"/>
    </font>
    <font>
      <b/>
      <sz val="10"/>
      <name val="Arial"/>
      <family val="2"/>
    </font>
    <font>
      <b/>
      <sz val="14"/>
      <name val="Arial"/>
      <family val="2"/>
    </font>
    <font>
      <u/>
      <sz val="10"/>
      <color indexed="12"/>
      <name val="Arial"/>
      <family val="2"/>
    </font>
    <font>
      <b/>
      <sz val="7"/>
      <name val="Arial"/>
      <family val="2"/>
    </font>
    <font>
      <sz val="7"/>
      <name val="Arial"/>
      <family val="2"/>
    </font>
    <font>
      <sz val="10"/>
      <name val="Calibri"/>
      <family val="2"/>
    </font>
    <font>
      <sz val="8"/>
      <name val="Arial"/>
      <family val="2"/>
    </font>
    <font>
      <sz val="12"/>
      <name val="Times New Roman"/>
      <family val="1"/>
    </font>
    <font>
      <sz val="10"/>
      <color indexed="8"/>
      <name val="Arial"/>
      <family val="2"/>
    </font>
    <font>
      <sz val="10"/>
      <name val="Arial"/>
      <family val="2"/>
    </font>
    <font>
      <u/>
      <sz val="10"/>
      <color indexed="12"/>
      <name val="Arial"/>
      <family val="2"/>
    </font>
    <font>
      <sz val="9"/>
      <name val="Arial"/>
      <family val="2"/>
    </font>
    <font>
      <sz val="12"/>
      <name val="Calibri"/>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u/>
      <sz val="11"/>
      <color theme="10"/>
      <name val="Calibri"/>
      <family val="2"/>
    </font>
    <font>
      <sz val="11"/>
      <color theme="1"/>
      <name val="Calibri"/>
      <family val="2"/>
      <scheme val="minor"/>
    </font>
    <font>
      <b/>
      <sz val="12"/>
      <color indexed="9"/>
      <name val="Verdana"/>
      <family val="2"/>
    </font>
    <font>
      <sz val="9"/>
      <color indexed="81"/>
      <name val="Tahom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Verdana"/>
      <family val="2"/>
    </font>
    <font>
      <b/>
      <vertAlign val="superscript"/>
      <sz val="10"/>
      <name val="Arial"/>
      <family val="2"/>
    </font>
  </fonts>
  <fills count="7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indexed="9"/>
        <bgColor indexed="64"/>
      </patternFill>
    </fill>
    <fill>
      <patternFill patternType="solid">
        <fgColor indexed="52"/>
        <bgColor indexed="64"/>
      </patternFill>
    </fill>
    <fill>
      <patternFill patternType="solid">
        <fgColor indexed="29"/>
        <bgColor indexed="64"/>
      </patternFill>
    </fill>
    <fill>
      <patternFill patternType="solid">
        <fgColor rgb="FF00FF00"/>
        <bgColor indexed="64"/>
      </patternFill>
    </fill>
    <fill>
      <patternFill patternType="solid">
        <fgColor theme="3" tint="0.39994506668294322"/>
        <bgColor indexed="64"/>
      </patternFill>
    </fill>
    <fill>
      <patternFill patternType="solid">
        <fgColor theme="0"/>
        <bgColor indexed="64"/>
      </patternFill>
    </fill>
    <fill>
      <patternFill patternType="solid">
        <fgColor theme="9" tint="-0.249977111117893"/>
        <bgColor indexed="64"/>
      </patternFill>
    </fill>
    <fill>
      <patternFill patternType="solid">
        <fgColor theme="7"/>
        <bgColor indexed="64"/>
      </patternFill>
    </fill>
    <fill>
      <patternFill patternType="solid">
        <fgColor theme="6" tint="0.59999389629810485"/>
        <bgColor indexed="64"/>
      </patternFill>
    </fill>
    <fill>
      <patternFill patternType="solid">
        <fgColor rgb="FFCCFF99"/>
        <bgColor indexed="64"/>
      </patternFill>
    </fill>
    <fill>
      <patternFill patternType="solid">
        <fgColor theme="3"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8FFCE"/>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rgb="FFC00000"/>
        <bgColor indexed="64"/>
      </patternFill>
    </fill>
    <fill>
      <patternFill patternType="solid">
        <fgColor theme="0" tint="-0.24994659260841701"/>
        <bgColor indexed="64"/>
      </patternFill>
    </fill>
    <fill>
      <patternFill patternType="solid">
        <fgColor rgb="FF00FFCC"/>
        <bgColor indexed="64"/>
      </patternFill>
    </fill>
    <fill>
      <patternFill patternType="solid">
        <fgColor rgb="FFFF66FF"/>
        <bgColor indexed="64"/>
      </patternFill>
    </fill>
  </fills>
  <borders count="5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2583">
    <xf numFmtId="0" fontId="0" fillId="0" borderId="0"/>
    <xf numFmtId="0" fontId="13" fillId="0" borderId="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2" borderId="0" applyNumberFormat="0" applyBorder="0" applyAlignment="0" applyProtection="0"/>
    <xf numFmtId="0" fontId="12" fillId="2"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3" borderId="0" applyNumberFormat="0" applyBorder="0" applyAlignment="0" applyProtection="0"/>
    <xf numFmtId="0" fontId="12" fillId="3"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4" borderId="0" applyNumberFormat="0" applyBorder="0" applyAlignment="0" applyProtection="0"/>
    <xf numFmtId="0" fontId="12" fillId="4"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6" borderId="0" applyNumberFormat="0" applyBorder="0" applyAlignment="0" applyProtection="0"/>
    <xf numFmtId="0" fontId="12" fillId="6"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7" borderId="0" applyNumberFormat="0" applyBorder="0" applyAlignment="0" applyProtection="0"/>
    <xf numFmtId="0" fontId="12" fillId="7"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9" borderId="0" applyNumberFormat="0" applyBorder="0" applyAlignment="0" applyProtection="0"/>
    <xf numFmtId="0" fontId="12" fillId="9"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10" borderId="0" applyNumberFormat="0" applyBorder="0" applyAlignment="0" applyProtection="0"/>
    <xf numFmtId="0" fontId="12" fillId="10"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5" borderId="0" applyNumberFormat="0" applyBorder="0" applyAlignment="0" applyProtection="0"/>
    <xf numFmtId="0" fontId="12" fillId="5"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8" borderId="0" applyNumberFormat="0" applyBorder="0" applyAlignment="0" applyProtection="0"/>
    <xf numFmtId="0" fontId="12" fillId="8"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1" fillId="11" borderId="0" applyNumberFormat="0" applyBorder="0" applyAlignment="0" applyProtection="0"/>
    <xf numFmtId="0" fontId="12" fillId="11"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8"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4"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2" fillId="19"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4" fillId="20" borderId="1"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5" fillId="21" borderId="2" applyNumberFormat="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7" fillId="4" borderId="0" applyNumberFormat="0" applyBorder="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8" fillId="0" borderId="3"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39" fillId="0" borderId="4"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5" applyNumberFormat="0" applyFill="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14"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1" fillId="7" borderId="1" applyNumberFormat="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43" fillId="22" borderId="0" applyNumberFormat="0" applyBorder="0" applyAlignment="0" applyProtection="0"/>
    <xf numFmtId="0" fontId="13" fillId="0" borderId="0"/>
    <xf numFmtId="0" fontId="1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48" fillId="0" borderId="0"/>
    <xf numFmtId="0" fontId="13" fillId="0" borderId="0"/>
    <xf numFmtId="0" fontId="13" fillId="0" borderId="0"/>
    <xf numFmtId="0" fontId="48" fillId="0" borderId="0"/>
    <xf numFmtId="0" fontId="13" fillId="0" borderId="0"/>
    <xf numFmtId="0" fontId="13" fillId="0" borderId="0"/>
    <xf numFmtId="0" fontId="13" fillId="0" borderId="0"/>
    <xf numFmtId="0" fontId="13"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3" fillId="0" borderId="0"/>
    <xf numFmtId="0" fontId="13" fillId="0" borderId="0"/>
    <xf numFmtId="0" fontId="13" fillId="0" borderId="0"/>
    <xf numFmtId="0" fontId="13" fillId="0" borderId="0"/>
    <xf numFmtId="0" fontId="51" fillId="0" borderId="0"/>
    <xf numFmtId="0" fontId="13" fillId="0" borderId="0"/>
    <xf numFmtId="0" fontId="24" fillId="0" borderId="0" applyBorder="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13" fillId="23" borderId="7"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4" fillId="20" borderId="8"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6" fillId="0" borderId="9"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4" fillId="0" borderId="0" applyNumberFormat="0" applyFill="0" applyBorder="0" applyAlignment="0" applyProtection="0"/>
    <xf numFmtId="0" fontId="55" fillId="0" borderId="40" applyNumberFormat="0" applyFill="0" applyAlignment="0" applyProtection="0"/>
    <xf numFmtId="0" fontId="56" fillId="0" borderId="41" applyNumberFormat="0" applyFill="0" applyAlignment="0" applyProtection="0"/>
    <xf numFmtId="0" fontId="57" fillId="0" borderId="42" applyNumberFormat="0" applyFill="0" applyAlignment="0" applyProtection="0"/>
    <xf numFmtId="0" fontId="57" fillId="0" borderId="0" applyNumberFormat="0" applyFill="0" applyBorder="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43" applyNumberFormat="0" applyAlignment="0" applyProtection="0"/>
    <xf numFmtId="0" fontId="62" fillId="40" borderId="44" applyNumberFormat="0" applyAlignment="0" applyProtection="0"/>
    <xf numFmtId="0" fontId="63" fillId="40" borderId="43" applyNumberFormat="0" applyAlignment="0" applyProtection="0"/>
    <xf numFmtId="0" fontId="64" fillId="0" borderId="45" applyNumberFormat="0" applyFill="0" applyAlignment="0" applyProtection="0"/>
    <xf numFmtId="0" fontId="65" fillId="41" borderId="46"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8" fillId="0" borderId="48" applyNumberFormat="0" applyFill="0" applyAlignment="0" applyProtection="0"/>
    <xf numFmtId="0" fontId="69" fillId="43" borderId="0" applyNumberFormat="0" applyBorder="0" applyAlignment="0" applyProtection="0"/>
    <xf numFmtId="0" fontId="2" fillId="44" borderId="0" applyNumberFormat="0" applyBorder="0" applyAlignment="0" applyProtection="0"/>
    <xf numFmtId="0" fontId="2" fillId="45" borderId="0" applyNumberFormat="0" applyBorder="0" applyAlignment="0" applyProtection="0"/>
    <xf numFmtId="0" fontId="69" fillId="46" borderId="0" applyNumberFormat="0" applyBorder="0" applyAlignment="0" applyProtection="0"/>
    <xf numFmtId="0" fontId="69" fillId="47" borderId="0" applyNumberFormat="0" applyBorder="0" applyAlignment="0" applyProtection="0"/>
    <xf numFmtId="0" fontId="2" fillId="48" borderId="0" applyNumberFormat="0" applyBorder="0" applyAlignment="0" applyProtection="0"/>
    <xf numFmtId="0" fontId="2" fillId="49" borderId="0" applyNumberFormat="0" applyBorder="0" applyAlignment="0" applyProtection="0"/>
    <xf numFmtId="0" fontId="69" fillId="50" borderId="0" applyNumberFormat="0" applyBorder="0" applyAlignment="0" applyProtection="0"/>
    <xf numFmtId="0" fontId="69" fillId="51" borderId="0" applyNumberFormat="0" applyBorder="0" applyAlignment="0" applyProtection="0"/>
    <xf numFmtId="0" fontId="2" fillId="52" borderId="0" applyNumberFormat="0" applyBorder="0" applyAlignment="0" applyProtection="0"/>
    <xf numFmtId="0" fontId="2" fillId="53" borderId="0" applyNumberFormat="0" applyBorder="0" applyAlignment="0" applyProtection="0"/>
    <xf numFmtId="0" fontId="69" fillId="54" borderId="0" applyNumberFormat="0" applyBorder="0" applyAlignment="0" applyProtection="0"/>
    <xf numFmtId="0" fontId="69" fillId="55" borderId="0" applyNumberFormat="0" applyBorder="0" applyAlignment="0" applyProtection="0"/>
    <xf numFmtId="0" fontId="2" fillId="56" borderId="0" applyNumberFormat="0" applyBorder="0" applyAlignment="0" applyProtection="0"/>
    <xf numFmtId="0" fontId="2" fillId="57" borderId="0" applyNumberFormat="0" applyBorder="0" applyAlignment="0" applyProtection="0"/>
    <xf numFmtId="0" fontId="69" fillId="58" borderId="0" applyNumberFormat="0" applyBorder="0" applyAlignment="0" applyProtection="0"/>
    <xf numFmtId="0" fontId="69" fillId="59" borderId="0" applyNumberFormat="0" applyBorder="0" applyAlignment="0" applyProtection="0"/>
    <xf numFmtId="0" fontId="2" fillId="60" borderId="0" applyNumberFormat="0" applyBorder="0" applyAlignment="0" applyProtection="0"/>
    <xf numFmtId="0" fontId="2" fillId="61" borderId="0" applyNumberFormat="0" applyBorder="0" applyAlignment="0" applyProtection="0"/>
    <xf numFmtId="0" fontId="69" fillId="62" borderId="0" applyNumberFormat="0" applyBorder="0" applyAlignment="0" applyProtection="0"/>
    <xf numFmtId="0" fontId="69" fillId="63" borderId="0" applyNumberFormat="0" applyBorder="0" applyAlignment="0" applyProtection="0"/>
    <xf numFmtId="0" fontId="2" fillId="64" borderId="0" applyNumberFormat="0" applyBorder="0" applyAlignment="0" applyProtection="0"/>
    <xf numFmtId="0" fontId="2" fillId="65" borderId="0" applyNumberFormat="0" applyBorder="0" applyAlignment="0" applyProtection="0"/>
    <xf numFmtId="0" fontId="69" fillId="66" borderId="0" applyNumberFormat="0" applyBorder="0" applyAlignment="0" applyProtection="0"/>
    <xf numFmtId="0" fontId="2" fillId="0" borderId="0"/>
    <xf numFmtId="0" fontId="2" fillId="42" borderId="47" applyNumberFormat="0" applyFont="0" applyAlignment="0" applyProtection="0"/>
    <xf numFmtId="0" fontId="1" fillId="0" borderId="0"/>
    <xf numFmtId="0" fontId="13" fillId="0" borderId="0"/>
  </cellStyleXfs>
  <cellXfs count="268">
    <xf numFmtId="0" fontId="0" fillId="0" borderId="0" xfId="0"/>
    <xf numFmtId="0" fontId="15" fillId="0" borderId="0" xfId="1666"/>
    <xf numFmtId="0" fontId="17" fillId="24" borderId="10" xfId="1666" applyFont="1" applyFill="1" applyBorder="1" applyAlignment="1">
      <alignment horizontal="center"/>
    </xf>
    <xf numFmtId="0" fontId="15" fillId="25" borderId="0" xfId="1666" applyFill="1"/>
    <xf numFmtId="0" fontId="15" fillId="25" borderId="0" xfId="1666" applyFill="1" applyBorder="1"/>
    <xf numFmtId="0" fontId="20" fillId="24" borderId="10" xfId="1666" applyFont="1" applyFill="1" applyBorder="1" applyAlignment="1">
      <alignment horizontal="center" wrapText="1"/>
    </xf>
    <xf numFmtId="0" fontId="15" fillId="25" borderId="11" xfId="1666" applyFill="1" applyBorder="1"/>
    <xf numFmtId="164" fontId="15" fillId="0" borderId="0" xfId="1666" applyNumberFormat="1" applyFont="1" applyBorder="1" applyAlignment="1">
      <alignment vertical="center" wrapText="1"/>
    </xf>
    <xf numFmtId="0" fontId="15" fillId="0" borderId="12" xfId="1666" applyBorder="1" applyAlignment="1">
      <alignment horizontal="center"/>
    </xf>
    <xf numFmtId="0" fontId="16" fillId="24" borderId="10" xfId="1677" applyFont="1" applyFill="1" applyBorder="1" applyAlignment="1">
      <alignment horizontal="center"/>
    </xf>
    <xf numFmtId="0" fontId="14" fillId="24" borderId="16" xfId="1532" applyFill="1" applyBorder="1" applyAlignment="1" applyProtection="1">
      <alignment horizontal="center" vertical="center" wrapText="1"/>
    </xf>
    <xf numFmtId="0" fontId="14" fillId="0" borderId="14" xfId="1532" applyFill="1" applyBorder="1" applyAlignment="1" applyProtection="1">
      <alignment horizontal="center" vertical="center" wrapText="1"/>
    </xf>
    <xf numFmtId="0" fontId="16" fillId="24" borderId="10" xfId="1688" applyFont="1" applyFill="1" applyBorder="1" applyAlignment="1">
      <alignment horizontal="center"/>
    </xf>
    <xf numFmtId="0" fontId="13" fillId="0" borderId="13" xfId="1688" applyFont="1" applyFill="1" applyBorder="1" applyAlignment="1">
      <alignment horizontal="center" vertical="center" wrapText="1"/>
    </xf>
    <xf numFmtId="164" fontId="13" fillId="0" borderId="15" xfId="1688" applyNumberFormat="1" applyFont="1" applyFill="1" applyBorder="1" applyAlignment="1">
      <alignment horizontal="center" vertical="center"/>
    </xf>
    <xf numFmtId="164" fontId="13" fillId="0" borderId="15" xfId="1688" applyNumberFormat="1" applyFont="1" applyBorder="1" applyAlignment="1">
      <alignment horizontal="center" vertical="center"/>
    </xf>
    <xf numFmtId="0" fontId="14" fillId="0" borderId="14" xfId="1532" applyBorder="1" applyAlignment="1" applyProtection="1">
      <alignment horizontal="center" vertical="center"/>
    </xf>
    <xf numFmtId="164" fontId="15" fillId="0" borderId="17" xfId="1666" applyNumberFormat="1" applyFont="1" applyFill="1" applyBorder="1" applyAlignment="1">
      <alignment horizontal="center" vertical="center"/>
    </xf>
    <xf numFmtId="0" fontId="14" fillId="0" borderId="18" xfId="1532" applyFill="1" applyBorder="1" applyAlignment="1" applyProtection="1">
      <alignment horizontal="center" vertical="center"/>
    </xf>
    <xf numFmtId="164" fontId="15" fillId="0" borderId="19" xfId="1666" applyNumberFormat="1" applyFont="1" applyFill="1" applyBorder="1" applyAlignment="1">
      <alignment horizontal="center" vertical="center" wrapText="1"/>
    </xf>
    <xf numFmtId="0" fontId="15" fillId="0" borderId="20" xfId="1666" applyFont="1" applyFill="1" applyBorder="1" applyAlignment="1">
      <alignment horizontal="center" vertical="center" wrapText="1"/>
    </xf>
    <xf numFmtId="164" fontId="15" fillId="0" borderId="21" xfId="1666" applyNumberFormat="1" applyFont="1" applyBorder="1" applyAlignment="1">
      <alignment horizontal="center" vertical="center"/>
    </xf>
    <xf numFmtId="0" fontId="14" fillId="0" borderId="22" xfId="1532" applyBorder="1" applyAlignment="1" applyProtection="1">
      <alignment horizontal="center" vertical="center"/>
    </xf>
    <xf numFmtId="0" fontId="13" fillId="0" borderId="24" xfId="1667" applyFont="1" applyBorder="1" applyAlignment="1">
      <alignment horizontal="center"/>
    </xf>
    <xf numFmtId="0" fontId="16" fillId="24" borderId="10" xfId="1672" applyFont="1" applyFill="1" applyBorder="1" applyAlignment="1">
      <alignment horizontal="center"/>
    </xf>
    <xf numFmtId="164" fontId="13" fillId="0" borderId="17" xfId="1672" applyNumberFormat="1" applyFont="1" applyFill="1" applyBorder="1" applyAlignment="1">
      <alignment horizontal="center" vertical="center"/>
    </xf>
    <xf numFmtId="0" fontId="20" fillId="24" borderId="16" xfId="1666" applyFont="1" applyFill="1" applyBorder="1" applyAlignment="1">
      <alignment horizontal="center" wrapText="1"/>
    </xf>
    <xf numFmtId="0" fontId="21" fillId="24" borderId="26" xfId="1666" applyFont="1" applyFill="1" applyBorder="1"/>
    <xf numFmtId="0" fontId="20" fillId="24" borderId="27" xfId="1666" applyFont="1" applyFill="1" applyBorder="1" applyAlignment="1">
      <alignment horizontal="center" wrapText="1"/>
    </xf>
    <xf numFmtId="0" fontId="14" fillId="0" borderId="22" xfId="1532" applyFill="1" applyBorder="1" applyAlignment="1" applyProtection="1">
      <alignment horizontal="center" vertical="center" wrapText="1"/>
    </xf>
    <xf numFmtId="0" fontId="0" fillId="0" borderId="0" xfId="0" applyAlignment="1">
      <alignment vertical="top"/>
    </xf>
    <xf numFmtId="0" fontId="14" fillId="0" borderId="28" xfId="1532" applyBorder="1" applyAlignment="1" applyProtection="1">
      <alignment vertical="top"/>
      <protection locked="0"/>
    </xf>
    <xf numFmtId="0" fontId="13" fillId="0" borderId="26" xfId="0" applyFont="1" applyFill="1" applyBorder="1" applyAlignment="1">
      <alignment horizontal="center" vertical="center" wrapText="1"/>
    </xf>
    <xf numFmtId="0" fontId="13" fillId="0" borderId="0" xfId="0" applyFont="1" applyAlignment="1">
      <alignment horizontal="center" vertical="center"/>
    </xf>
    <xf numFmtId="0" fontId="0" fillId="0" borderId="0" xfId="0" applyAlignment="1">
      <alignment horizontal="center" vertical="center"/>
    </xf>
    <xf numFmtId="0" fontId="16" fillId="26" borderId="10" xfId="0" applyFont="1" applyFill="1" applyBorder="1" applyAlignment="1">
      <alignment horizontal="center" vertical="center" wrapText="1"/>
    </xf>
    <xf numFmtId="0" fontId="16" fillId="27" borderId="10" xfId="1706" applyFont="1" applyFill="1" applyBorder="1" applyAlignment="1">
      <alignment horizontal="center" vertical="center" wrapText="1"/>
    </xf>
    <xf numFmtId="0" fontId="16" fillId="27" borderId="10" xfId="2640" applyFont="1" applyFill="1" applyBorder="1" applyAlignment="1">
      <alignment horizontal="center" vertical="center" wrapText="1"/>
    </xf>
    <xf numFmtId="0" fontId="16" fillId="28" borderId="10" xfId="0" applyFont="1" applyFill="1" applyBorder="1" applyAlignment="1">
      <alignment horizontal="center" vertical="center" wrapText="1"/>
    </xf>
    <xf numFmtId="0" fontId="17" fillId="24" borderId="29" xfId="0" applyFont="1" applyFill="1" applyBorder="1" applyAlignment="1">
      <alignment horizontal="center" vertical="center" wrapText="1"/>
    </xf>
    <xf numFmtId="0" fontId="13" fillId="0" borderId="27" xfId="0" applyFont="1" applyFill="1" applyBorder="1" applyAlignment="1">
      <alignment horizontal="center" vertical="center" wrapText="1"/>
    </xf>
    <xf numFmtId="0" fontId="17" fillId="24" borderId="10" xfId="0" applyFont="1" applyFill="1" applyBorder="1" applyAlignment="1">
      <alignment horizontal="center" vertical="center" wrapText="1"/>
    </xf>
    <xf numFmtId="0" fontId="16" fillId="24" borderId="29" xfId="0" applyFont="1" applyFill="1" applyBorder="1" applyAlignment="1">
      <alignment horizontal="center" vertical="center" wrapText="1"/>
    </xf>
    <xf numFmtId="0" fontId="16" fillId="24" borderId="10" xfId="0" applyFont="1" applyFill="1" applyBorder="1" applyAlignment="1">
      <alignment horizontal="center" vertical="center" wrapText="1"/>
    </xf>
    <xf numFmtId="0" fontId="16" fillId="24" borderId="30" xfId="0" applyFont="1" applyFill="1" applyBorder="1" applyAlignment="1">
      <alignment horizontal="center" vertical="center" wrapText="1"/>
    </xf>
    <xf numFmtId="0" fontId="13" fillId="0" borderId="31" xfId="0" applyFont="1" applyFill="1" applyBorder="1" applyAlignment="1">
      <alignment horizontal="center" vertical="center" wrapText="1"/>
    </xf>
    <xf numFmtId="14" fontId="13" fillId="0" borderId="26" xfId="0" applyNumberFormat="1" applyFont="1" applyFill="1" applyBorder="1" applyAlignment="1">
      <alignment horizontal="center" vertical="center" wrapText="1"/>
    </xf>
    <xf numFmtId="0" fontId="13" fillId="25" borderId="12" xfId="0" applyFont="1" applyFill="1" applyBorder="1" applyAlignment="1">
      <alignment horizontal="center" vertical="center" wrapText="1"/>
    </xf>
    <xf numFmtId="0" fontId="13" fillId="25" borderId="32" xfId="0" applyFont="1" applyFill="1" applyBorder="1" applyAlignment="1">
      <alignment horizontal="center" vertical="center" wrapText="1"/>
    </xf>
    <xf numFmtId="14" fontId="13" fillId="0" borderId="27" xfId="0" applyNumberFormat="1" applyFont="1" applyFill="1" applyBorder="1" applyAlignment="1">
      <alignment horizontal="center" vertical="center" wrapText="1"/>
    </xf>
    <xf numFmtId="0" fontId="13" fillId="25" borderId="22"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33" xfId="0" applyFont="1" applyFill="1" applyBorder="1" applyAlignment="1">
      <alignment horizontal="center" vertical="center" wrapText="1"/>
    </xf>
    <xf numFmtId="14" fontId="13" fillId="25" borderId="32" xfId="0" applyNumberFormat="1" applyFont="1" applyFill="1" applyBorder="1" applyAlignment="1">
      <alignment horizontal="center" vertical="center" wrapText="1"/>
    </xf>
    <xf numFmtId="0" fontId="16" fillId="29" borderId="10" xfId="0" applyFont="1" applyFill="1" applyBorder="1" applyAlignment="1">
      <alignment horizontal="center" vertical="center" wrapText="1"/>
    </xf>
    <xf numFmtId="0" fontId="16" fillId="27" borderId="10" xfId="0" applyFont="1" applyFill="1" applyBorder="1" applyAlignment="1">
      <alignment horizontal="center" vertical="center" wrapText="1"/>
    </xf>
    <xf numFmtId="0" fontId="13" fillId="30" borderId="0" xfId="0" applyFont="1" applyFill="1" applyAlignment="1">
      <alignment horizontal="center" vertical="center"/>
    </xf>
    <xf numFmtId="0" fontId="0" fillId="30" borderId="0" xfId="0" applyFill="1" applyAlignment="1">
      <alignment horizontal="center" vertical="center"/>
    </xf>
    <xf numFmtId="0" fontId="0" fillId="30" borderId="0" xfId="0" applyFill="1" applyAlignment="1">
      <alignment vertical="top"/>
    </xf>
    <xf numFmtId="0" fontId="16" fillId="30" borderId="0" xfId="0" applyFont="1" applyFill="1"/>
    <xf numFmtId="0" fontId="0" fillId="30" borderId="0" xfId="0" applyFill="1"/>
    <xf numFmtId="0" fontId="16" fillId="30" borderId="0" xfId="0" applyFont="1" applyFill="1" applyAlignment="1">
      <alignment horizontal="right" vertical="center" wrapText="1"/>
    </xf>
    <xf numFmtId="0" fontId="29" fillId="30" borderId="0" xfId="0" applyFont="1" applyFill="1" applyAlignment="1"/>
    <xf numFmtId="0" fontId="13" fillId="30" borderId="0" xfId="0" applyFont="1" applyFill="1" applyAlignment="1">
      <alignment vertical="top"/>
    </xf>
    <xf numFmtId="0" fontId="13" fillId="30" borderId="0" xfId="0" applyFont="1" applyFill="1"/>
    <xf numFmtId="0" fontId="30" fillId="30" borderId="0" xfId="0" applyFont="1" applyFill="1"/>
    <xf numFmtId="0" fontId="16" fillId="31" borderId="10" xfId="0" applyFont="1" applyFill="1" applyBorder="1" applyAlignment="1">
      <alignment horizontal="center" vertical="center" wrapText="1"/>
    </xf>
    <xf numFmtId="0" fontId="14" fillId="30" borderId="28" xfId="1532" applyFill="1" applyBorder="1" applyAlignment="1" applyProtection="1">
      <alignment vertical="top"/>
      <protection locked="0"/>
    </xf>
    <xf numFmtId="0" fontId="13" fillId="0" borderId="20" xfId="1672" applyFont="1" applyFill="1" applyBorder="1" applyAlignment="1">
      <alignment horizontal="center" vertical="center" wrapText="1"/>
    </xf>
    <xf numFmtId="164" fontId="13" fillId="0" borderId="21" xfId="1672" applyNumberFormat="1" applyBorder="1" applyAlignment="1">
      <alignment horizontal="center" vertical="center"/>
    </xf>
    <xf numFmtId="164" fontId="13" fillId="0" borderId="21" xfId="1672" applyNumberFormat="1" applyFont="1" applyFill="1" applyBorder="1" applyAlignment="1">
      <alignment horizontal="center" vertical="center" wrapText="1"/>
    </xf>
    <xf numFmtId="164" fontId="13" fillId="0" borderId="21" xfId="1672" applyNumberFormat="1" applyBorder="1" applyAlignment="1">
      <alignment horizontal="center" vertical="center" wrapText="1"/>
    </xf>
    <xf numFmtId="0" fontId="16" fillId="24" borderId="29" xfId="1672" applyFont="1" applyFill="1" applyBorder="1" applyAlignment="1">
      <alignment horizontal="center"/>
    </xf>
    <xf numFmtId="0" fontId="14" fillId="24" borderId="34" xfId="1532" applyFill="1" applyBorder="1" applyAlignment="1" applyProtection="1">
      <alignment horizontal="center" vertical="center" wrapText="1"/>
    </xf>
    <xf numFmtId="164" fontId="13" fillId="0" borderId="35" xfId="1672" applyNumberFormat="1" applyFont="1" applyFill="1" applyBorder="1" applyAlignment="1">
      <alignment horizontal="center" vertical="center" wrapText="1"/>
    </xf>
    <xf numFmtId="164" fontId="13" fillId="0" borderId="21" xfId="1672" applyNumberFormat="1" applyFont="1" applyFill="1" applyBorder="1" applyAlignment="1">
      <alignment horizontal="center" vertical="center"/>
    </xf>
    <xf numFmtId="0" fontId="13" fillId="0" borderId="36" xfId="1672" applyFont="1" applyFill="1" applyBorder="1" applyAlignment="1">
      <alignment horizontal="center" vertical="center" wrapText="1"/>
    </xf>
    <xf numFmtId="164" fontId="13" fillId="0" borderId="17" xfId="1672" applyNumberFormat="1" applyBorder="1" applyAlignment="1">
      <alignment horizontal="center" vertical="center"/>
    </xf>
    <xf numFmtId="164" fontId="13" fillId="0" borderId="37" xfId="1688" applyNumberFormat="1" applyFont="1" applyFill="1" applyBorder="1" applyAlignment="1">
      <alignment horizontal="center" vertical="center" wrapText="1"/>
    </xf>
    <xf numFmtId="0" fontId="14" fillId="0" borderId="18" xfId="1532" applyBorder="1" applyAlignment="1" applyProtection="1">
      <alignment horizontal="center" vertical="center"/>
    </xf>
    <xf numFmtId="0" fontId="15" fillId="0" borderId="27" xfId="1666" applyBorder="1" applyAlignment="1">
      <alignment horizontal="center"/>
    </xf>
    <xf numFmtId="0" fontId="15" fillId="0" borderId="26" xfId="1666" applyBorder="1" applyAlignment="1">
      <alignment horizontal="center"/>
    </xf>
    <xf numFmtId="0" fontId="16" fillId="32" borderId="27" xfId="0" applyFont="1" applyFill="1" applyBorder="1" applyAlignment="1">
      <alignment horizontal="center" vertical="center" wrapText="1"/>
    </xf>
    <xf numFmtId="0" fontId="13" fillId="25" borderId="27" xfId="0" applyFont="1" applyFill="1" applyBorder="1" applyAlignment="1">
      <alignment horizontal="center" vertical="center" wrapText="1"/>
    </xf>
    <xf numFmtId="0" fontId="13" fillId="0" borderId="28"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29"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0" fillId="0" borderId="10" xfId="0" applyFill="1" applyBorder="1" applyAlignment="1">
      <alignment horizontal="center" vertical="center" wrapText="1"/>
    </xf>
    <xf numFmtId="14" fontId="13" fillId="0" borderId="10" xfId="0" applyNumberFormat="1" applyFont="1" applyFill="1" applyBorder="1" applyAlignment="1">
      <alignment horizontal="center" vertical="center" wrapText="1"/>
    </xf>
    <xf numFmtId="0" fontId="13" fillId="30" borderId="10" xfId="0" applyFont="1" applyFill="1" applyBorder="1" applyAlignment="1">
      <alignment horizontal="center" vertical="center" wrapText="1"/>
    </xf>
    <xf numFmtId="0" fontId="13" fillId="0" borderId="10" xfId="0" applyFont="1" applyFill="1" applyBorder="1" applyAlignment="1">
      <alignment vertical="top" wrapText="1"/>
    </xf>
    <xf numFmtId="0" fontId="13" fillId="0" borderId="10" xfId="2640" applyFont="1" applyFill="1" applyBorder="1" applyAlignment="1">
      <alignment horizontal="center" vertical="center" wrapText="1"/>
    </xf>
    <xf numFmtId="0" fontId="13" fillId="30" borderId="26" xfId="0" applyFont="1" applyFill="1" applyBorder="1" applyAlignment="1">
      <alignment vertical="top" wrapText="1"/>
    </xf>
    <xf numFmtId="0" fontId="13" fillId="30" borderId="10" xfId="0" applyFont="1" applyFill="1" applyBorder="1" applyAlignment="1">
      <alignment vertical="top" wrapText="1"/>
    </xf>
    <xf numFmtId="0" fontId="13" fillId="0" borderId="10" xfId="1706" applyNumberFormat="1" applyFont="1" applyBorder="1" applyAlignment="1">
      <alignment vertical="top" wrapText="1"/>
    </xf>
    <xf numFmtId="0" fontId="13" fillId="25" borderId="10" xfId="2644" applyFont="1" applyFill="1" applyBorder="1" applyAlignment="1">
      <alignment horizontal="center" vertical="center" wrapText="1"/>
    </xf>
    <xf numFmtId="0" fontId="14" fillId="30" borderId="11" xfId="1532" applyFill="1" applyBorder="1" applyAlignment="1" applyProtection="1">
      <alignment vertical="top"/>
      <protection locked="0"/>
    </xf>
    <xf numFmtId="0" fontId="13" fillId="30" borderId="26" xfId="2644" applyFont="1" applyFill="1" applyBorder="1" applyAlignment="1">
      <alignment horizontal="center" vertical="center" wrapText="1"/>
    </xf>
    <xf numFmtId="14" fontId="26" fillId="0" borderId="26" xfId="0" applyNumberFormat="1" applyFont="1" applyFill="1" applyBorder="1" applyAlignment="1">
      <alignment horizontal="center" vertical="center" wrapText="1"/>
    </xf>
    <xf numFmtId="0" fontId="0" fillId="0" borderId="28" xfId="0" applyFill="1" applyBorder="1" applyAlignment="1">
      <alignment horizontal="center" vertical="center" wrapText="1"/>
    </xf>
    <xf numFmtId="2" fontId="13" fillId="25" borderId="29" xfId="0" applyNumberFormat="1" applyFont="1" applyFill="1" applyBorder="1" applyAlignment="1">
      <alignment horizontal="center" vertical="center" wrapText="1"/>
    </xf>
    <xf numFmtId="0" fontId="13" fillId="25" borderId="29" xfId="0" applyFont="1" applyFill="1" applyBorder="1" applyAlignment="1">
      <alignment horizontal="center" vertical="center" wrapText="1"/>
    </xf>
    <xf numFmtId="14" fontId="26" fillId="0" borderId="10" xfId="0" applyNumberFormat="1" applyFont="1" applyFill="1" applyBorder="1" applyAlignment="1">
      <alignment horizontal="center" vertical="center" wrapText="1"/>
    </xf>
    <xf numFmtId="0" fontId="13" fillId="0" borderId="10" xfId="2644" applyFont="1" applyFill="1" applyBorder="1" applyAlignment="1">
      <alignment horizontal="center" vertical="center" wrapText="1"/>
    </xf>
    <xf numFmtId="0" fontId="13" fillId="0" borderId="29" xfId="2644" applyFont="1" applyFill="1" applyBorder="1" applyAlignment="1">
      <alignment horizontal="center" vertical="center" wrapText="1"/>
    </xf>
    <xf numFmtId="14" fontId="13" fillId="0" borderId="10" xfId="2644" applyNumberFormat="1" applyFont="1" applyFill="1" applyBorder="1" applyAlignment="1">
      <alignment horizontal="center" vertical="center"/>
    </xf>
    <xf numFmtId="0" fontId="13" fillId="25" borderId="10" xfId="2644" quotePrefix="1" applyFont="1" applyFill="1" applyBorder="1" applyAlignment="1">
      <alignment horizontal="center" vertical="center" wrapText="1"/>
    </xf>
    <xf numFmtId="0" fontId="13" fillId="0" borderId="10" xfId="2645" applyFont="1" applyFill="1" applyBorder="1" applyAlignment="1">
      <alignment horizontal="center" vertical="center"/>
    </xf>
    <xf numFmtId="0" fontId="13" fillId="25" borderId="10" xfId="2645" applyFont="1" applyFill="1" applyBorder="1" applyAlignment="1">
      <alignment horizontal="center" vertical="center"/>
    </xf>
    <xf numFmtId="0" fontId="13" fillId="25" borderId="30" xfId="2645" applyFont="1" applyFill="1" applyBorder="1" applyAlignment="1">
      <alignment horizontal="center" vertical="center"/>
    </xf>
    <xf numFmtId="0" fontId="0" fillId="25" borderId="10" xfId="0" applyFill="1" applyBorder="1" applyAlignment="1">
      <alignment horizontal="center" vertical="center" wrapText="1"/>
    </xf>
    <xf numFmtId="0" fontId="13" fillId="25" borderId="10" xfId="0" quotePrefix="1" applyFont="1" applyFill="1" applyBorder="1" applyAlignment="1">
      <alignment horizontal="center" vertical="center" wrapText="1"/>
    </xf>
    <xf numFmtId="0" fontId="13" fillId="30" borderId="20" xfId="1667" applyFont="1" applyFill="1" applyBorder="1" applyAlignment="1">
      <alignment horizontal="center" vertical="center" wrapText="1"/>
    </xf>
    <xf numFmtId="164" fontId="13" fillId="30" borderId="21" xfId="1667" applyNumberFormat="1" applyFont="1" applyFill="1" applyBorder="1" applyAlignment="1">
      <alignment horizontal="center" vertical="center"/>
    </xf>
    <xf numFmtId="0" fontId="28" fillId="30" borderId="27" xfId="0" applyFont="1" applyFill="1" applyBorder="1" applyAlignment="1">
      <alignment horizontal="left" vertical="top" wrapText="1"/>
    </xf>
    <xf numFmtId="0" fontId="14" fillId="30" borderId="33" xfId="1532" applyFill="1" applyBorder="1" applyAlignment="1" applyProtection="1">
      <alignment vertical="top"/>
      <protection locked="0"/>
    </xf>
    <xf numFmtId="0" fontId="13" fillId="30" borderId="27" xfId="0" applyFont="1" applyFill="1" applyBorder="1" applyAlignment="1">
      <alignment horizontal="center" vertical="center" wrapText="1"/>
    </xf>
    <xf numFmtId="0" fontId="13" fillId="30" borderId="10" xfId="1706" applyNumberFormat="1" applyFont="1" applyFill="1" applyBorder="1" applyAlignment="1">
      <alignment vertical="top" wrapText="1"/>
    </xf>
    <xf numFmtId="0" fontId="13" fillId="30" borderId="10" xfId="2644" applyFont="1" applyFill="1" applyBorder="1" applyAlignment="1">
      <alignment horizontal="center" vertical="center" wrapText="1"/>
    </xf>
    <xf numFmtId="0" fontId="14" fillId="30" borderId="22" xfId="1532" applyFill="1" applyBorder="1" applyAlignment="1" applyProtection="1">
      <alignment horizontal="center" vertical="center"/>
    </xf>
    <xf numFmtId="0" fontId="13" fillId="25" borderId="34" xfId="0" applyFont="1" applyFill="1" applyBorder="1" applyAlignment="1">
      <alignment horizontal="center" vertical="center" wrapText="1"/>
    </xf>
    <xf numFmtId="0" fontId="16" fillId="26" borderId="27" xfId="0" applyFont="1" applyFill="1" applyBorder="1" applyAlignment="1">
      <alignment horizontal="center" vertical="center" wrapText="1"/>
    </xf>
    <xf numFmtId="0" fontId="0" fillId="30" borderId="30" xfId="0" applyFill="1" applyBorder="1"/>
    <xf numFmtId="0" fontId="16" fillId="31" borderId="27" xfId="0" applyFont="1" applyFill="1" applyBorder="1" applyAlignment="1">
      <alignment horizontal="center" vertical="center" wrapText="1"/>
    </xf>
    <xf numFmtId="0" fontId="13" fillId="30" borderId="27" xfId="0" applyFont="1" applyFill="1" applyBorder="1" applyAlignment="1">
      <alignment vertical="top" wrapText="1"/>
    </xf>
    <xf numFmtId="0" fontId="0" fillId="0" borderId="27" xfId="0" applyFill="1" applyBorder="1" applyAlignment="1">
      <alignment horizontal="center" vertical="center" wrapText="1"/>
    </xf>
    <xf numFmtId="2" fontId="13" fillId="25" borderId="31" xfId="0" applyNumberFormat="1" applyFont="1" applyFill="1" applyBorder="1" applyAlignment="1">
      <alignment horizontal="center" vertical="center" wrapText="1"/>
    </xf>
    <xf numFmtId="0" fontId="13" fillId="25" borderId="31" xfId="0" applyFont="1" applyFill="1" applyBorder="1" applyAlignment="1">
      <alignment horizontal="center" vertical="center" wrapText="1"/>
    </xf>
    <xf numFmtId="0" fontId="16" fillId="32" borderId="10" xfId="0" applyFont="1" applyFill="1" applyBorder="1" applyAlignment="1">
      <alignment horizontal="center" vertical="center" wrapText="1"/>
    </xf>
    <xf numFmtId="0" fontId="28" fillId="30" borderId="10" xfId="0" applyFont="1" applyFill="1" applyBorder="1" applyAlignment="1">
      <alignment horizontal="left" vertical="top" wrapText="1"/>
    </xf>
    <xf numFmtId="0" fontId="13" fillId="0" borderId="36" xfId="1677" applyFont="1" applyFill="1" applyBorder="1" applyAlignment="1">
      <alignment horizontal="center" vertical="center" wrapText="1"/>
    </xf>
    <xf numFmtId="164" fontId="13" fillId="0" borderId="17" xfId="1677" applyNumberFormat="1" applyFont="1" applyBorder="1" applyAlignment="1">
      <alignment horizontal="center" vertical="center"/>
    </xf>
    <xf numFmtId="164" fontId="13" fillId="0" borderId="17" xfId="1677" applyNumberFormat="1" applyFont="1" applyFill="1" applyBorder="1" applyAlignment="1">
      <alignment horizontal="center" vertical="center" wrapText="1"/>
    </xf>
    <xf numFmtId="164" fontId="13" fillId="0" borderId="17" xfId="1677" applyNumberFormat="1" applyBorder="1" applyAlignment="1">
      <alignment horizontal="center" vertical="center" wrapText="1"/>
    </xf>
    <xf numFmtId="0" fontId="13" fillId="0" borderId="19" xfId="1677" applyFont="1" applyFill="1" applyBorder="1" applyAlignment="1">
      <alignment horizontal="center" vertical="center" wrapText="1"/>
    </xf>
    <xf numFmtId="0" fontId="13" fillId="30" borderId="28" xfId="0" applyFont="1" applyFill="1" applyBorder="1" applyAlignment="1">
      <alignment horizontal="center" vertical="center" wrapText="1"/>
    </xf>
    <xf numFmtId="0" fontId="0" fillId="30" borderId="0" xfId="0" applyFill="1" applyAlignment="1">
      <alignment vertical="top"/>
    </xf>
    <xf numFmtId="0" fontId="13" fillId="30" borderId="10" xfId="0" applyFont="1" applyFill="1" applyBorder="1" applyAlignment="1">
      <alignment horizontal="center" vertical="center" wrapText="1"/>
    </xf>
    <xf numFmtId="0" fontId="13" fillId="30" borderId="10" xfId="0" applyFont="1" applyFill="1" applyBorder="1" applyAlignment="1">
      <alignment vertical="top" wrapText="1"/>
    </xf>
    <xf numFmtId="0" fontId="16" fillId="34" borderId="10" xfId="0" applyFont="1" applyFill="1" applyBorder="1" applyAlignment="1">
      <alignment horizontal="center" vertical="center" wrapText="1"/>
    </xf>
    <xf numFmtId="0" fontId="16" fillId="34" borderId="10" xfId="2640" applyFont="1" applyFill="1" applyBorder="1" applyAlignment="1">
      <alignment horizontal="center" vertical="center" wrapText="1"/>
    </xf>
    <xf numFmtId="0" fontId="16" fillId="28" borderId="27" xfId="0" applyFont="1" applyFill="1" applyBorder="1" applyAlignment="1">
      <alignment horizontal="center" vertical="center" wrapText="1"/>
    </xf>
    <xf numFmtId="0" fontId="0" fillId="30" borderId="10" xfId="0" applyFill="1" applyBorder="1"/>
    <xf numFmtId="165" fontId="13" fillId="25" borderId="10" xfId="0" quotePrefix="1" applyNumberFormat="1" applyFont="1" applyFill="1" applyBorder="1" applyAlignment="1">
      <alignment horizontal="center" vertical="center" wrapText="1"/>
    </xf>
    <xf numFmtId="0" fontId="13" fillId="0" borderId="39" xfId="2645" applyFont="1" applyFill="1" applyBorder="1" applyAlignment="1">
      <alignment horizontal="center" vertical="center"/>
    </xf>
    <xf numFmtId="0" fontId="16" fillId="33" borderId="10" xfId="0" applyFont="1" applyFill="1" applyBorder="1" applyAlignment="1">
      <alignment horizontal="center" vertical="center" wrapText="1"/>
    </xf>
    <xf numFmtId="0" fontId="16" fillId="27" borderId="27" xfId="0" applyFont="1" applyFill="1" applyBorder="1" applyAlignment="1">
      <alignment horizontal="center" vertical="center" wrapText="1"/>
    </xf>
    <xf numFmtId="0" fontId="16" fillId="27" borderId="27" xfId="1706" applyFont="1" applyFill="1" applyBorder="1" applyAlignment="1">
      <alignment horizontal="center" vertical="center" wrapText="1"/>
    </xf>
    <xf numFmtId="0" fontId="13" fillId="0" borderId="10" xfId="1665" applyFont="1" applyFill="1" applyBorder="1" applyAlignment="1">
      <alignment vertical="top" wrapText="1"/>
    </xf>
    <xf numFmtId="164" fontId="13" fillId="0" borderId="17" xfId="1667" applyNumberFormat="1" applyFont="1" applyBorder="1" applyAlignment="1">
      <alignment horizontal="center"/>
    </xf>
    <xf numFmtId="0" fontId="14" fillId="0" borderId="25" xfId="1532" applyBorder="1" applyAlignment="1" applyProtection="1">
      <alignment horizontal="center"/>
    </xf>
    <xf numFmtId="164" fontId="13" fillId="0" borderId="24" xfId="1667" applyNumberFormat="1" applyFont="1" applyBorder="1" applyAlignment="1">
      <alignment horizontal="center"/>
    </xf>
    <xf numFmtId="0" fontId="28" fillId="0" borderId="10" xfId="0" applyFont="1" applyFill="1" applyBorder="1" applyAlignment="1">
      <alignment horizontal="left" vertical="top" wrapText="1"/>
    </xf>
    <xf numFmtId="0" fontId="13" fillId="0" borderId="23" xfId="1667" applyFont="1" applyBorder="1" applyAlignment="1">
      <alignment horizontal="center"/>
    </xf>
    <xf numFmtId="0" fontId="14" fillId="0" borderId="18" xfId="1532" applyFont="1" applyBorder="1" applyAlignment="1" applyProtection="1">
      <alignment horizontal="center"/>
    </xf>
    <xf numFmtId="0" fontId="13" fillId="0" borderId="27" xfId="0" applyFont="1" applyFill="1" applyBorder="1" applyAlignment="1">
      <alignment horizontal="center" vertical="center" wrapText="1"/>
    </xf>
    <xf numFmtId="0" fontId="13" fillId="0" borderId="19" xfId="1667" applyFont="1" applyBorder="1" applyAlignment="1">
      <alignment horizontal="center"/>
    </xf>
    <xf numFmtId="0" fontId="13" fillId="0" borderId="10" xfId="0" applyFont="1" applyFill="1" applyBorder="1" applyAlignment="1">
      <alignment horizontal="center" vertical="center" wrapText="1"/>
    </xf>
    <xf numFmtId="0" fontId="13" fillId="25" borderId="10" xfId="0" applyFont="1" applyFill="1" applyBorder="1" applyAlignment="1">
      <alignment horizontal="center" vertical="center" wrapText="1"/>
    </xf>
    <xf numFmtId="0" fontId="14" fillId="0" borderId="18" xfId="1532" applyBorder="1" applyAlignment="1" applyProtection="1">
      <alignment horizontal="center"/>
    </xf>
    <xf numFmtId="0" fontId="14" fillId="0" borderId="28" xfId="1532" applyFill="1" applyBorder="1" applyAlignment="1" applyProtection="1">
      <alignment vertical="top"/>
      <protection locked="0"/>
    </xf>
    <xf numFmtId="0" fontId="14" fillId="0" borderId="27" xfId="1532" applyBorder="1" applyAlignment="1" applyProtection="1">
      <alignment vertical="center"/>
    </xf>
    <xf numFmtId="0" fontId="13" fillId="0" borderId="20" xfId="1666" applyFont="1" applyFill="1" applyBorder="1" applyAlignment="1">
      <alignment horizontal="center" vertical="center" wrapText="1"/>
    </xf>
    <xf numFmtId="164" fontId="13" fillId="0" borderId="21" xfId="1666" applyNumberFormat="1" applyFont="1" applyBorder="1" applyAlignment="1">
      <alignment horizontal="center" vertical="center"/>
    </xf>
    <xf numFmtId="164" fontId="13" fillId="0" borderId="19" xfId="1666" applyNumberFormat="1" applyFont="1" applyFill="1" applyBorder="1" applyAlignment="1">
      <alignment horizontal="center" vertical="center" wrapText="1"/>
    </xf>
    <xf numFmtId="0" fontId="0" fillId="30" borderId="0" xfId="0" applyFill="1"/>
    <xf numFmtId="0" fontId="14" fillId="0" borderId="10" xfId="1532" applyFill="1" applyBorder="1" applyAlignment="1" applyProtection="1">
      <alignment vertical="top"/>
      <protection locked="0"/>
    </xf>
    <xf numFmtId="0" fontId="13" fillId="0" borderId="26" xfId="0" applyFont="1" applyFill="1" applyBorder="1" applyAlignment="1">
      <alignment vertical="top" wrapText="1"/>
    </xf>
    <xf numFmtId="0" fontId="14" fillId="0" borderId="11" xfId="1532" applyFill="1" applyBorder="1" applyAlignment="1" applyProtection="1">
      <alignment vertical="top"/>
      <protection locked="0"/>
    </xf>
    <xf numFmtId="0" fontId="13" fillId="0" borderId="28" xfId="0" applyFont="1" applyFill="1" applyBorder="1" applyAlignment="1">
      <alignment vertical="top" wrapText="1"/>
    </xf>
    <xf numFmtId="2" fontId="13" fillId="25" borderId="10" xfId="0" applyNumberFormat="1" applyFont="1" applyFill="1" applyBorder="1" applyAlignment="1">
      <alignment horizontal="center" vertical="center" wrapText="1"/>
    </xf>
    <xf numFmtId="0" fontId="13" fillId="0" borderId="10" xfId="2644" applyFont="1" applyFill="1" applyBorder="1" applyAlignment="1">
      <alignment horizontal="left" vertical="center" wrapText="1"/>
    </xf>
    <xf numFmtId="0" fontId="70" fillId="67" borderId="49" xfId="0" applyFont="1" applyFill="1" applyBorder="1" applyAlignment="1">
      <alignment horizontal="center" wrapText="1"/>
    </xf>
    <xf numFmtId="0" fontId="70" fillId="67" borderId="50" xfId="0" applyFont="1" applyFill="1" applyBorder="1" applyAlignment="1">
      <alignment horizontal="center" wrapText="1"/>
    </xf>
    <xf numFmtId="0" fontId="70" fillId="67" borderId="51" xfId="0" applyFont="1" applyFill="1" applyBorder="1" applyAlignment="1">
      <alignment horizontal="center" wrapText="1"/>
    </xf>
    <xf numFmtId="14" fontId="70" fillId="67" borderId="50" xfId="0" applyNumberFormat="1" applyFont="1" applyFill="1" applyBorder="1" applyAlignment="1">
      <alignment horizontal="center" wrapText="1"/>
    </xf>
    <xf numFmtId="0" fontId="13" fillId="0" borderId="10" xfId="1706" applyNumberFormat="1" applyFont="1" applyFill="1" applyBorder="1" applyAlignment="1">
      <alignment vertical="top" wrapText="1"/>
    </xf>
    <xf numFmtId="0" fontId="16" fillId="24" borderId="30" xfId="1673" applyFont="1" applyFill="1" applyBorder="1" applyAlignment="1">
      <alignment horizontal="center"/>
    </xf>
    <xf numFmtId="0" fontId="16" fillId="24" borderId="10" xfId="1673" applyFont="1" applyFill="1" applyBorder="1" applyAlignment="1">
      <alignment horizontal="center"/>
    </xf>
    <xf numFmtId="0" fontId="14" fillId="30" borderId="30" xfId="1532" applyFill="1" applyBorder="1" applyAlignment="1" applyProtection="1">
      <alignment vertical="top"/>
      <protection locked="0"/>
    </xf>
    <xf numFmtId="0" fontId="16" fillId="68" borderId="10" xfId="0" applyFont="1" applyFill="1" applyBorder="1" applyAlignment="1">
      <alignment horizontal="center" vertical="center" wrapText="1"/>
    </xf>
    <xf numFmtId="0" fontId="13" fillId="0" borderId="36" xfId="1673" applyFont="1" applyFill="1" applyBorder="1" applyAlignment="1">
      <alignment horizontal="center" vertical="center" wrapText="1"/>
    </xf>
    <xf numFmtId="164" fontId="13" fillId="0" borderId="17" xfId="1673" applyNumberFormat="1" applyFill="1" applyBorder="1" applyAlignment="1">
      <alignment horizontal="center" vertical="center"/>
    </xf>
    <xf numFmtId="164" fontId="13" fillId="0" borderId="17" xfId="1673" applyNumberFormat="1" applyFont="1" applyFill="1" applyBorder="1" applyAlignment="1">
      <alignment horizontal="center" vertical="center" wrapText="1"/>
    </xf>
    <xf numFmtId="164" fontId="13" fillId="0" borderId="17" xfId="1673" applyNumberFormat="1" applyFill="1" applyBorder="1" applyAlignment="1">
      <alignment horizontal="center" vertical="center" wrapText="1"/>
    </xf>
    <xf numFmtId="0" fontId="13" fillId="0" borderId="19" xfId="1673" applyFont="1" applyFill="1" applyBorder="1" applyAlignment="1">
      <alignment horizontal="center" vertical="center" wrapText="1"/>
    </xf>
    <xf numFmtId="0" fontId="18" fillId="30" borderId="0" xfId="1666" applyFont="1" applyFill="1" applyBorder="1" applyAlignment="1"/>
    <xf numFmtId="0" fontId="15" fillId="30" borderId="0" xfId="1666" applyFill="1" applyBorder="1"/>
    <xf numFmtId="16" fontId="13" fillId="0" borderId="10" xfId="0" applyNumberFormat="1" applyFont="1" applyFill="1" applyBorder="1" applyAlignment="1">
      <alignment horizontal="center" vertical="center" wrapText="1"/>
    </xf>
    <xf numFmtId="0" fontId="0" fillId="30" borderId="28" xfId="0" applyFill="1" applyBorder="1"/>
    <xf numFmtId="0" fontId="16" fillId="69" borderId="27" xfId="0" applyFont="1" applyFill="1" applyBorder="1" applyAlignment="1">
      <alignment horizontal="center" vertical="center" wrapText="1"/>
    </xf>
    <xf numFmtId="0" fontId="13" fillId="0" borderId="23" xfId="1667" applyFont="1" applyFill="1" applyBorder="1" applyAlignment="1">
      <alignment horizontal="center"/>
    </xf>
    <xf numFmtId="164" fontId="13" fillId="0" borderId="24" xfId="1667" applyNumberFormat="1" applyFont="1" applyFill="1" applyBorder="1" applyAlignment="1">
      <alignment horizontal="center"/>
    </xf>
    <xf numFmtId="0" fontId="13" fillId="0" borderId="24" xfId="1667" applyFont="1" applyFill="1" applyBorder="1" applyAlignment="1">
      <alignment horizontal="center"/>
    </xf>
    <xf numFmtId="0" fontId="14" fillId="0" borderId="25" xfId="1532" applyFill="1" applyBorder="1" applyAlignment="1" applyProtection="1">
      <alignment horizontal="center"/>
    </xf>
    <xf numFmtId="0" fontId="13" fillId="0" borderId="19" xfId="1667" applyFont="1" applyFill="1" applyBorder="1" applyAlignment="1">
      <alignment horizontal="center"/>
    </xf>
    <xf numFmtId="0" fontId="14" fillId="0" borderId="27" xfId="1532" applyFill="1" applyBorder="1" applyAlignment="1" applyProtection="1">
      <alignment horizontal="center"/>
    </xf>
    <xf numFmtId="0" fontId="14" fillId="69" borderId="16" xfId="1532" applyFill="1" applyBorder="1" applyAlignment="1" applyProtection="1">
      <alignment horizontal="center" vertical="center" wrapText="1"/>
    </xf>
    <xf numFmtId="0" fontId="0" fillId="0" borderId="10" xfId="0" applyBorder="1"/>
    <xf numFmtId="165" fontId="13" fillId="25" borderId="10" xfId="0" applyNumberFormat="1" applyFont="1" applyFill="1" applyBorder="1" applyAlignment="1">
      <alignment horizontal="center" vertical="center" wrapText="1"/>
    </xf>
    <xf numFmtId="165" fontId="0" fillId="25" borderId="10" xfId="0" applyNumberFormat="1" applyFill="1" applyBorder="1" applyAlignment="1">
      <alignment horizontal="center" vertical="center" wrapText="1"/>
    </xf>
    <xf numFmtId="165" fontId="13" fillId="25" borderId="10" xfId="2645" applyNumberFormat="1" applyFont="1" applyFill="1" applyBorder="1" applyAlignment="1">
      <alignment horizontal="center" vertical="center"/>
    </xf>
    <xf numFmtId="165" fontId="13" fillId="25" borderId="27" xfId="0" applyNumberFormat="1" applyFont="1" applyFill="1" applyBorder="1" applyAlignment="1">
      <alignment horizontal="center" vertical="center" wrapText="1"/>
    </xf>
    <xf numFmtId="0" fontId="16" fillId="70" borderId="10" xfId="0" applyFont="1" applyFill="1" applyBorder="1" applyAlignment="1">
      <alignment horizontal="center" vertical="center" wrapText="1"/>
    </xf>
    <xf numFmtId="0" fontId="16" fillId="24" borderId="10" xfId="1666" applyFont="1" applyFill="1" applyBorder="1" applyAlignment="1">
      <alignment horizontal="center"/>
    </xf>
    <xf numFmtId="0" fontId="14" fillId="71" borderId="16" xfId="1532" applyFill="1" applyBorder="1" applyAlignment="1" applyProtection="1">
      <alignment horizontal="center" vertical="center" wrapText="1"/>
    </xf>
    <xf numFmtId="0" fontId="17" fillId="24" borderId="29" xfId="1666" applyFont="1" applyFill="1" applyBorder="1" applyAlignment="1">
      <alignment horizontal="center"/>
    </xf>
    <xf numFmtId="164" fontId="13" fillId="30" borderId="35" xfId="1667" applyNumberFormat="1" applyFont="1" applyFill="1" applyBorder="1" applyAlignment="1">
      <alignment horizontal="center" vertical="center" wrapText="1"/>
    </xf>
    <xf numFmtId="0" fontId="14" fillId="30" borderId="22" xfId="1562" applyFont="1" applyFill="1" applyBorder="1" applyAlignment="1" applyProtection="1">
      <alignment horizontal="center" vertical="center"/>
    </xf>
    <xf numFmtId="0" fontId="15" fillId="0" borderId="16" xfId="1666" applyBorder="1" applyAlignment="1">
      <alignment horizontal="center"/>
    </xf>
    <xf numFmtId="0" fontId="13" fillId="0" borderId="36" xfId="1666" applyFont="1" applyFill="1" applyBorder="1" applyAlignment="1">
      <alignment horizontal="center" vertical="center" wrapText="1"/>
    </xf>
    <xf numFmtId="0" fontId="13" fillId="0" borderId="17" xfId="1666" quotePrefix="1" applyNumberFormat="1" applyFont="1" applyFill="1" applyBorder="1" applyAlignment="1">
      <alignment horizontal="center" vertical="center"/>
    </xf>
    <xf numFmtId="164" fontId="15" fillId="0" borderId="17" xfId="1666" applyNumberFormat="1" applyFill="1" applyBorder="1" applyAlignment="1">
      <alignment horizontal="center" vertical="center" wrapText="1"/>
    </xf>
    <xf numFmtId="0" fontId="15" fillId="0" borderId="10" xfId="1666" applyBorder="1"/>
    <xf numFmtId="0" fontId="13" fillId="0" borderId="10" xfId="0" applyFont="1" applyBorder="1" applyAlignment="1">
      <alignment horizontal="center" vertical="center"/>
    </xf>
    <xf numFmtId="0" fontId="28" fillId="0" borderId="10" xfId="0" applyFont="1" applyFill="1" applyBorder="1" applyAlignment="1">
      <alignment vertical="top" wrapText="1"/>
    </xf>
    <xf numFmtId="0" fontId="13" fillId="30" borderId="27" xfId="2644" applyFont="1" applyFill="1" applyBorder="1" applyAlignment="1">
      <alignment horizontal="center" vertical="center" wrapText="1"/>
    </xf>
    <xf numFmtId="165" fontId="13" fillId="0" borderId="10" xfId="0" applyNumberFormat="1" applyFont="1" applyFill="1" applyBorder="1" applyAlignment="1">
      <alignment horizontal="center" vertical="center" wrapText="1"/>
    </xf>
    <xf numFmtId="0" fontId="13" fillId="0" borderId="32" xfId="0" applyFont="1" applyFill="1" applyBorder="1" applyAlignment="1">
      <alignment horizontal="center" vertical="center" wrapText="1"/>
    </xf>
    <xf numFmtId="0" fontId="0" fillId="0" borderId="0" xfId="0" applyFill="1" applyAlignment="1">
      <alignment vertical="top"/>
    </xf>
    <xf numFmtId="49" fontId="52" fillId="35" borderId="28" xfId="0" applyNumberFormat="1" applyFont="1" applyFill="1" applyBorder="1" applyAlignment="1" applyProtection="1">
      <alignment horizontal="center" vertical="center" wrapText="1"/>
    </xf>
    <xf numFmtId="14" fontId="52" fillId="35" borderId="10" xfId="0" applyNumberFormat="1" applyFont="1" applyFill="1" applyBorder="1" applyAlignment="1" applyProtection="1">
      <alignment horizontal="center" vertical="center" wrapText="1"/>
    </xf>
    <xf numFmtId="49" fontId="52" fillId="35" borderId="30" xfId="0" applyNumberFormat="1" applyFont="1" applyFill="1" applyBorder="1" applyAlignment="1" applyProtection="1">
      <alignment horizontal="center" vertical="center" wrapText="1"/>
    </xf>
    <xf numFmtId="0" fontId="52" fillId="35" borderId="10" xfId="0" applyFont="1" applyFill="1" applyBorder="1" applyAlignment="1" applyProtection="1">
      <alignment horizontal="center" vertical="center" wrapText="1"/>
    </xf>
    <xf numFmtId="2" fontId="0" fillId="25" borderId="10" xfId="0" applyNumberFormat="1" applyFill="1" applyBorder="1" applyAlignment="1">
      <alignment horizontal="center" vertical="center" wrapText="1"/>
    </xf>
    <xf numFmtId="2" fontId="13" fillId="0" borderId="10" xfId="0" applyNumberFormat="1" applyFont="1" applyFill="1" applyBorder="1" applyAlignment="1">
      <alignment horizontal="center" vertical="center" wrapText="1"/>
    </xf>
    <xf numFmtId="0" fontId="16" fillId="69" borderId="10" xfId="0" applyFont="1" applyFill="1" applyBorder="1" applyAlignment="1" applyProtection="1">
      <alignment horizontal="center" vertical="center" wrapText="1"/>
      <protection locked="0"/>
    </xf>
    <xf numFmtId="0" fontId="16" fillId="69" borderId="29" xfId="0" applyFont="1" applyFill="1" applyBorder="1" applyAlignment="1">
      <alignment horizontal="center" vertical="center" wrapText="1"/>
    </xf>
    <xf numFmtId="0" fontId="17" fillId="69" borderId="10" xfId="0" applyFont="1" applyFill="1" applyBorder="1" applyAlignment="1">
      <alignment horizontal="center" vertical="center" wrapText="1"/>
    </xf>
    <xf numFmtId="0" fontId="16" fillId="69" borderId="10" xfId="0" applyFont="1" applyFill="1" applyBorder="1" applyAlignment="1">
      <alignment horizontal="center" vertical="center" wrapText="1"/>
    </xf>
    <xf numFmtId="0" fontId="17" fillId="69" borderId="28" xfId="0" applyFont="1" applyFill="1" applyBorder="1" applyAlignment="1">
      <alignment horizontal="center" vertical="center" wrapText="1"/>
    </xf>
    <xf numFmtId="0" fontId="16" fillId="72" borderId="10" xfId="0" applyFont="1" applyFill="1" applyBorder="1" applyAlignment="1">
      <alignment horizontal="center" vertical="center" wrapText="1"/>
    </xf>
    <xf numFmtId="2" fontId="13" fillId="25" borderId="10" xfId="2645" applyNumberFormat="1" applyFont="1" applyFill="1" applyBorder="1" applyAlignment="1">
      <alignment horizontal="center" vertical="center"/>
    </xf>
    <xf numFmtId="0" fontId="14" fillId="24" borderId="10" xfId="1532" applyFill="1" applyBorder="1" applyAlignment="1" applyProtection="1">
      <alignment horizontal="center" vertical="center" wrapText="1"/>
    </xf>
    <xf numFmtId="0" fontId="14" fillId="0" borderId="27" xfId="1532" applyBorder="1" applyAlignment="1" applyProtection="1">
      <alignment horizontal="center"/>
    </xf>
    <xf numFmtId="0" fontId="16" fillId="0" borderId="27" xfId="0" applyFont="1" applyFill="1" applyBorder="1" applyAlignment="1">
      <alignment horizontal="center" vertical="center" wrapText="1"/>
    </xf>
    <xf numFmtId="0" fontId="13" fillId="0" borderId="34" xfId="0" applyFont="1" applyFill="1" applyBorder="1" applyAlignment="1">
      <alignment horizontal="center" vertical="center" wrapText="1"/>
    </xf>
    <xf numFmtId="0" fontId="16" fillId="35" borderId="10" xfId="0" applyFont="1" applyFill="1" applyBorder="1" applyAlignment="1">
      <alignment horizontal="center" vertical="center" wrapText="1"/>
    </xf>
    <xf numFmtId="14" fontId="13" fillId="0" borderId="10" xfId="0" quotePrefix="1" applyNumberFormat="1" applyFont="1" applyBorder="1" applyAlignment="1">
      <alignment horizontal="center" vertical="center"/>
    </xf>
    <xf numFmtId="0" fontId="14" fillId="0" borderId="30" xfId="1532" applyBorder="1" applyAlignment="1" applyProtection="1">
      <alignment vertical="top"/>
      <protection locked="0"/>
    </xf>
    <xf numFmtId="14" fontId="13" fillId="0" borderId="10" xfId="0" quotePrefix="1" applyNumberFormat="1" applyFont="1" applyBorder="1" applyAlignment="1">
      <alignment horizontal="center" vertical="center" wrapText="1"/>
    </xf>
    <xf numFmtId="49" fontId="13" fillId="0" borderId="52" xfId="1666" applyNumberFormat="1" applyFont="1" applyFill="1" applyBorder="1" applyAlignment="1">
      <alignment horizontal="center" vertical="center" wrapText="1"/>
    </xf>
    <xf numFmtId="0" fontId="16" fillId="73" borderId="10" xfId="0" applyFont="1" applyFill="1" applyBorder="1" applyAlignment="1">
      <alignment horizontal="center" vertical="center" wrapText="1"/>
    </xf>
    <xf numFmtId="1" fontId="13" fillId="0" borderId="10" xfId="0" applyNumberFormat="1" applyFont="1" applyFill="1" applyBorder="1" applyAlignment="1">
      <alignment horizontal="center" vertical="center" wrapText="1"/>
    </xf>
    <xf numFmtId="2" fontId="13" fillId="0" borderId="10" xfId="0" quotePrefix="1" applyNumberFormat="1" applyFont="1" applyFill="1" applyBorder="1" applyAlignment="1">
      <alignment horizontal="center" vertical="center" wrapText="1"/>
    </xf>
    <xf numFmtId="0" fontId="13" fillId="0" borderId="0" xfId="0" applyFont="1" applyFill="1" applyBorder="1" applyAlignment="1">
      <alignment horizontal="center" vertical="center" wrapText="1"/>
    </xf>
    <xf numFmtId="16" fontId="0" fillId="0" borderId="0" xfId="0" applyNumberFormat="1" applyAlignment="1">
      <alignment horizontal="center" vertical="center"/>
    </xf>
    <xf numFmtId="0" fontId="18" fillId="0" borderId="28" xfId="1666" applyFont="1" applyBorder="1" applyAlignment="1">
      <alignment horizontal="center"/>
    </xf>
    <xf numFmtId="0" fontId="18" fillId="0" borderId="30" xfId="1666" applyFont="1" applyBorder="1" applyAlignment="1">
      <alignment horizontal="center"/>
    </xf>
    <xf numFmtId="0" fontId="18" fillId="0" borderId="29" xfId="1666" applyFont="1" applyBorder="1" applyAlignment="1">
      <alignment horizontal="center"/>
    </xf>
    <xf numFmtId="164" fontId="15" fillId="0" borderId="21" xfId="1666" applyNumberFormat="1" applyFont="1" applyFill="1" applyBorder="1" applyAlignment="1">
      <alignment horizontal="center" vertical="center" wrapText="1"/>
    </xf>
    <xf numFmtId="164" fontId="15" fillId="0" borderId="21" xfId="1666" applyNumberFormat="1" applyBorder="1" applyAlignment="1">
      <alignment horizontal="center" vertical="center" wrapText="1"/>
    </xf>
    <xf numFmtId="164" fontId="13" fillId="30" borderId="21" xfId="1667" applyNumberFormat="1" applyFont="1" applyFill="1" applyBorder="1" applyAlignment="1">
      <alignment horizontal="center" vertical="center" wrapText="1"/>
    </xf>
    <xf numFmtId="164" fontId="13" fillId="30" borderId="21" xfId="1667" applyNumberFormat="1" applyFill="1" applyBorder="1" applyAlignment="1">
      <alignment horizontal="center" vertical="center" wrapText="1"/>
    </xf>
    <xf numFmtId="0" fontId="17" fillId="24" borderId="16" xfId="1666" applyFont="1" applyFill="1" applyBorder="1" applyAlignment="1">
      <alignment horizontal="center" vertical="center" textRotation="90" wrapText="1"/>
    </xf>
    <xf numFmtId="0" fontId="17" fillId="24" borderId="26" xfId="1666" applyFont="1" applyFill="1" applyBorder="1" applyAlignment="1">
      <alignment horizontal="center" vertical="center" textRotation="90" wrapText="1"/>
    </xf>
    <xf numFmtId="0" fontId="17" fillId="24" borderId="27" xfId="1666" applyFont="1" applyFill="1" applyBorder="1" applyAlignment="1">
      <alignment horizontal="center" vertical="center" textRotation="90" wrapText="1"/>
    </xf>
    <xf numFmtId="0" fontId="16" fillId="24" borderId="38" xfId="1666" applyFont="1" applyFill="1" applyBorder="1" applyAlignment="1">
      <alignment wrapText="1"/>
    </xf>
    <xf numFmtId="0" fontId="17" fillId="24" borderId="34" xfId="1666" applyFont="1" applyFill="1" applyBorder="1" applyAlignment="1">
      <alignment wrapText="1"/>
    </xf>
    <xf numFmtId="0" fontId="17" fillId="24" borderId="33" xfId="1666" applyFont="1" applyFill="1" applyBorder="1" applyAlignment="1">
      <alignment wrapText="1"/>
    </xf>
    <xf numFmtId="0" fontId="17" fillId="24" borderId="31" xfId="1666" applyFont="1" applyFill="1" applyBorder="1" applyAlignment="1">
      <alignment wrapText="1"/>
    </xf>
    <xf numFmtId="0" fontId="15" fillId="0" borderId="26" xfId="1666" applyBorder="1" applyAlignment="1">
      <alignment horizontal="center" vertical="center" textRotation="90" wrapText="1"/>
    </xf>
    <xf numFmtId="0" fontId="15" fillId="0" borderId="27" xfId="1666" applyBorder="1" applyAlignment="1">
      <alignment horizontal="center" vertical="center" textRotation="90" wrapText="1"/>
    </xf>
    <xf numFmtId="164" fontId="13" fillId="0" borderId="15" xfId="1688" applyNumberFormat="1" applyFont="1" applyFill="1" applyBorder="1" applyAlignment="1">
      <alignment horizontal="center" vertical="center" wrapText="1"/>
    </xf>
    <xf numFmtId="164" fontId="13" fillId="0" borderId="15" xfId="1688" applyNumberFormat="1" applyBorder="1" applyAlignment="1">
      <alignment horizontal="center" vertical="center" wrapText="1"/>
    </xf>
    <xf numFmtId="164" fontId="13" fillId="0" borderId="17" xfId="1672" applyNumberFormat="1" applyFont="1" applyFill="1" applyBorder="1" applyAlignment="1">
      <alignment horizontal="center" vertical="center" wrapText="1"/>
    </xf>
    <xf numFmtId="164" fontId="13" fillId="0" borderId="17" xfId="1672" applyNumberFormat="1" applyBorder="1" applyAlignment="1">
      <alignment horizontal="center" vertical="center" wrapText="1"/>
    </xf>
  </cellXfs>
  <cellStyles count="22583">
    <cellStyle name="_x0007__x000b_" xfId="1"/>
    <cellStyle name="20% - Accent1" xfId="22556" builtinId="30" customBuiltin="1"/>
    <cellStyle name="20% - Accent1 10" xfId="2"/>
    <cellStyle name="20% - Accent1 10 2" xfId="3"/>
    <cellStyle name="20% - Accent1 11" xfId="4"/>
    <cellStyle name="20% - Accent1 11 2" xfId="5"/>
    <cellStyle name="20% - Accent1 12" xfId="6"/>
    <cellStyle name="20% - Accent1 12 2" xfId="7"/>
    <cellStyle name="20% - Accent1 13" xfId="8"/>
    <cellStyle name="20% - Accent1 13 2" xfId="9"/>
    <cellStyle name="20% - Accent1 14" xfId="10"/>
    <cellStyle name="20% - Accent1 14 2" xfId="11"/>
    <cellStyle name="20% - Accent1 15" xfId="12"/>
    <cellStyle name="20% - Accent1 15 2" xfId="13"/>
    <cellStyle name="20% - Accent1 16" xfId="14"/>
    <cellStyle name="20% - Accent1 16 2" xfId="15"/>
    <cellStyle name="20% - Accent1 17" xfId="16"/>
    <cellStyle name="20% - Accent1 17 2" xfId="17"/>
    <cellStyle name="20% - Accent1 18" xfId="18"/>
    <cellStyle name="20% - Accent1 18 2" xfId="19"/>
    <cellStyle name="20% - Accent1 19" xfId="20"/>
    <cellStyle name="20% - Accent1 19 2" xfId="21"/>
    <cellStyle name="20% - Accent1 2" xfId="22"/>
    <cellStyle name="20% - Accent1 2 2" xfId="23"/>
    <cellStyle name="20% - Accent1 20" xfId="24"/>
    <cellStyle name="20% - Accent1 20 2" xfId="25"/>
    <cellStyle name="20% - Accent1 21" xfId="26"/>
    <cellStyle name="20% - Accent1 21 2" xfId="27"/>
    <cellStyle name="20% - Accent1 22" xfId="28"/>
    <cellStyle name="20% - Accent1 22 2" xfId="29"/>
    <cellStyle name="20% - Accent1 23" xfId="30"/>
    <cellStyle name="20% - Accent1 23 2" xfId="31"/>
    <cellStyle name="20% - Accent1 24" xfId="32"/>
    <cellStyle name="20% - Accent1 24 2" xfId="33"/>
    <cellStyle name="20% - Accent1 25" xfId="34"/>
    <cellStyle name="20% - Accent1 25 2" xfId="35"/>
    <cellStyle name="20% - Accent1 26" xfId="36"/>
    <cellStyle name="20% - Accent1 26 2" xfId="37"/>
    <cellStyle name="20% - Accent1 27" xfId="38"/>
    <cellStyle name="20% - Accent1 27 2" xfId="39"/>
    <cellStyle name="20% - Accent1 28" xfId="40"/>
    <cellStyle name="20% - Accent1 28 2" xfId="41"/>
    <cellStyle name="20% - Accent1 29" xfId="42"/>
    <cellStyle name="20% - Accent1 29 2" xfId="43"/>
    <cellStyle name="20% - Accent1 3" xfId="44"/>
    <cellStyle name="20% - Accent1 3 2" xfId="45"/>
    <cellStyle name="20% - Accent1 30" xfId="46"/>
    <cellStyle name="20% - Accent1 30 2" xfId="47"/>
    <cellStyle name="20% - Accent1 31" xfId="48"/>
    <cellStyle name="20% - Accent1 31 2" xfId="49"/>
    <cellStyle name="20% - Accent1 32" xfId="50"/>
    <cellStyle name="20% - Accent1 32 2" xfId="51"/>
    <cellStyle name="20% - Accent1 33" xfId="52"/>
    <cellStyle name="20% - Accent1 33 2" xfId="53"/>
    <cellStyle name="20% - Accent1 34" xfId="54"/>
    <cellStyle name="20% - Accent1 34 2" xfId="55"/>
    <cellStyle name="20% - Accent1 35" xfId="56"/>
    <cellStyle name="20% - Accent1 35 2" xfId="57"/>
    <cellStyle name="20% - Accent1 4" xfId="58"/>
    <cellStyle name="20% - Accent1 4 2" xfId="59"/>
    <cellStyle name="20% - Accent1 5" xfId="60"/>
    <cellStyle name="20% - Accent1 5 2" xfId="61"/>
    <cellStyle name="20% - Accent1 6" xfId="62"/>
    <cellStyle name="20% - Accent1 6 2" xfId="63"/>
    <cellStyle name="20% - Accent1 7" xfId="64"/>
    <cellStyle name="20% - Accent1 7 2" xfId="65"/>
    <cellStyle name="20% - Accent1 8" xfId="66"/>
    <cellStyle name="20% - Accent1 8 2" xfId="67"/>
    <cellStyle name="20% - Accent1 9" xfId="68"/>
    <cellStyle name="20% - Accent1 9 2" xfId="69"/>
    <cellStyle name="20% - Accent2" xfId="22560" builtinId="34" customBuiltin="1"/>
    <cellStyle name="20% - Accent2 10" xfId="70"/>
    <cellStyle name="20% - Accent2 10 2" xfId="71"/>
    <cellStyle name="20% - Accent2 11" xfId="72"/>
    <cellStyle name="20% - Accent2 11 2" xfId="73"/>
    <cellStyle name="20% - Accent2 12" xfId="74"/>
    <cellStyle name="20% - Accent2 12 2" xfId="75"/>
    <cellStyle name="20% - Accent2 13" xfId="76"/>
    <cellStyle name="20% - Accent2 13 2" xfId="77"/>
    <cellStyle name="20% - Accent2 14" xfId="78"/>
    <cellStyle name="20% - Accent2 14 2" xfId="79"/>
    <cellStyle name="20% - Accent2 15" xfId="80"/>
    <cellStyle name="20% - Accent2 15 2" xfId="81"/>
    <cellStyle name="20% - Accent2 16" xfId="82"/>
    <cellStyle name="20% - Accent2 16 2" xfId="83"/>
    <cellStyle name="20% - Accent2 17" xfId="84"/>
    <cellStyle name="20% - Accent2 17 2" xfId="85"/>
    <cellStyle name="20% - Accent2 18" xfId="86"/>
    <cellStyle name="20% - Accent2 18 2" xfId="87"/>
    <cellStyle name="20% - Accent2 19" xfId="88"/>
    <cellStyle name="20% - Accent2 19 2" xfId="89"/>
    <cellStyle name="20% - Accent2 2" xfId="90"/>
    <cellStyle name="20% - Accent2 2 2" xfId="91"/>
    <cellStyle name="20% - Accent2 20" xfId="92"/>
    <cellStyle name="20% - Accent2 20 2" xfId="93"/>
    <cellStyle name="20% - Accent2 21" xfId="94"/>
    <cellStyle name="20% - Accent2 21 2" xfId="95"/>
    <cellStyle name="20% - Accent2 22" xfId="96"/>
    <cellStyle name="20% - Accent2 22 2" xfId="97"/>
    <cellStyle name="20% - Accent2 23" xfId="98"/>
    <cellStyle name="20% - Accent2 23 2" xfId="99"/>
    <cellStyle name="20% - Accent2 24" xfId="100"/>
    <cellStyle name="20% - Accent2 24 2" xfId="101"/>
    <cellStyle name="20% - Accent2 25" xfId="102"/>
    <cellStyle name="20% - Accent2 25 2" xfId="103"/>
    <cellStyle name="20% - Accent2 26" xfId="104"/>
    <cellStyle name="20% - Accent2 26 2" xfId="105"/>
    <cellStyle name="20% - Accent2 27" xfId="106"/>
    <cellStyle name="20% - Accent2 27 2" xfId="107"/>
    <cellStyle name="20% - Accent2 28" xfId="108"/>
    <cellStyle name="20% - Accent2 28 2" xfId="109"/>
    <cellStyle name="20% - Accent2 29" xfId="110"/>
    <cellStyle name="20% - Accent2 29 2" xfId="111"/>
    <cellStyle name="20% - Accent2 3" xfId="112"/>
    <cellStyle name="20% - Accent2 3 2" xfId="113"/>
    <cellStyle name="20% - Accent2 30" xfId="114"/>
    <cellStyle name="20% - Accent2 30 2" xfId="115"/>
    <cellStyle name="20% - Accent2 31" xfId="116"/>
    <cellStyle name="20% - Accent2 31 2" xfId="117"/>
    <cellStyle name="20% - Accent2 32" xfId="118"/>
    <cellStyle name="20% - Accent2 32 2" xfId="119"/>
    <cellStyle name="20% - Accent2 33" xfId="120"/>
    <cellStyle name="20% - Accent2 33 2" xfId="121"/>
    <cellStyle name="20% - Accent2 34" xfId="122"/>
    <cellStyle name="20% - Accent2 34 2" xfId="123"/>
    <cellStyle name="20% - Accent2 35" xfId="124"/>
    <cellStyle name="20% - Accent2 35 2" xfId="125"/>
    <cellStyle name="20% - Accent2 4" xfId="126"/>
    <cellStyle name="20% - Accent2 4 2" xfId="127"/>
    <cellStyle name="20% - Accent2 5" xfId="128"/>
    <cellStyle name="20% - Accent2 5 2" xfId="129"/>
    <cellStyle name="20% - Accent2 6" xfId="130"/>
    <cellStyle name="20% - Accent2 6 2" xfId="131"/>
    <cellStyle name="20% - Accent2 7" xfId="132"/>
    <cellStyle name="20% - Accent2 7 2" xfId="133"/>
    <cellStyle name="20% - Accent2 8" xfId="134"/>
    <cellStyle name="20% - Accent2 8 2" xfId="135"/>
    <cellStyle name="20% - Accent2 9" xfId="136"/>
    <cellStyle name="20% - Accent2 9 2" xfId="137"/>
    <cellStyle name="20% - Accent3" xfId="22564" builtinId="38" customBuiltin="1"/>
    <cellStyle name="20% - Accent3 10" xfId="138"/>
    <cellStyle name="20% - Accent3 10 2" xfId="139"/>
    <cellStyle name="20% - Accent3 11" xfId="140"/>
    <cellStyle name="20% - Accent3 11 2" xfId="141"/>
    <cellStyle name="20% - Accent3 12" xfId="142"/>
    <cellStyle name="20% - Accent3 12 2" xfId="143"/>
    <cellStyle name="20% - Accent3 13" xfId="144"/>
    <cellStyle name="20% - Accent3 13 2" xfId="145"/>
    <cellStyle name="20% - Accent3 14" xfId="146"/>
    <cellStyle name="20% - Accent3 14 2" xfId="147"/>
    <cellStyle name="20% - Accent3 15" xfId="148"/>
    <cellStyle name="20% - Accent3 15 2" xfId="149"/>
    <cellStyle name="20% - Accent3 16" xfId="150"/>
    <cellStyle name="20% - Accent3 16 2" xfId="151"/>
    <cellStyle name="20% - Accent3 17" xfId="152"/>
    <cellStyle name="20% - Accent3 17 2" xfId="153"/>
    <cellStyle name="20% - Accent3 18" xfId="154"/>
    <cellStyle name="20% - Accent3 18 2" xfId="155"/>
    <cellStyle name="20% - Accent3 19" xfId="156"/>
    <cellStyle name="20% - Accent3 19 2" xfId="157"/>
    <cellStyle name="20% - Accent3 2" xfId="158"/>
    <cellStyle name="20% - Accent3 2 2" xfId="159"/>
    <cellStyle name="20% - Accent3 20" xfId="160"/>
    <cellStyle name="20% - Accent3 20 2" xfId="161"/>
    <cellStyle name="20% - Accent3 21" xfId="162"/>
    <cellStyle name="20% - Accent3 21 2" xfId="163"/>
    <cellStyle name="20% - Accent3 22" xfId="164"/>
    <cellStyle name="20% - Accent3 22 2" xfId="165"/>
    <cellStyle name="20% - Accent3 23" xfId="166"/>
    <cellStyle name="20% - Accent3 23 2" xfId="167"/>
    <cellStyle name="20% - Accent3 24" xfId="168"/>
    <cellStyle name="20% - Accent3 24 2" xfId="169"/>
    <cellStyle name="20% - Accent3 25" xfId="170"/>
    <cellStyle name="20% - Accent3 25 2" xfId="171"/>
    <cellStyle name="20% - Accent3 26" xfId="172"/>
    <cellStyle name="20% - Accent3 26 2" xfId="173"/>
    <cellStyle name="20% - Accent3 27" xfId="174"/>
    <cellStyle name="20% - Accent3 27 2" xfId="175"/>
    <cellStyle name="20% - Accent3 28" xfId="176"/>
    <cellStyle name="20% - Accent3 28 2" xfId="177"/>
    <cellStyle name="20% - Accent3 29" xfId="178"/>
    <cellStyle name="20% - Accent3 29 2" xfId="179"/>
    <cellStyle name="20% - Accent3 3" xfId="180"/>
    <cellStyle name="20% - Accent3 3 2" xfId="181"/>
    <cellStyle name="20% - Accent3 30" xfId="182"/>
    <cellStyle name="20% - Accent3 30 2" xfId="183"/>
    <cellStyle name="20% - Accent3 31" xfId="184"/>
    <cellStyle name="20% - Accent3 31 2" xfId="185"/>
    <cellStyle name="20% - Accent3 32" xfId="186"/>
    <cellStyle name="20% - Accent3 32 2" xfId="187"/>
    <cellStyle name="20% - Accent3 33" xfId="188"/>
    <cellStyle name="20% - Accent3 33 2" xfId="189"/>
    <cellStyle name="20% - Accent3 34" xfId="190"/>
    <cellStyle name="20% - Accent3 34 2" xfId="191"/>
    <cellStyle name="20% - Accent3 35" xfId="192"/>
    <cellStyle name="20% - Accent3 35 2" xfId="193"/>
    <cellStyle name="20% - Accent3 4" xfId="194"/>
    <cellStyle name="20% - Accent3 4 2" xfId="195"/>
    <cellStyle name="20% - Accent3 5" xfId="196"/>
    <cellStyle name="20% - Accent3 5 2" xfId="197"/>
    <cellStyle name="20% - Accent3 6" xfId="198"/>
    <cellStyle name="20% - Accent3 6 2" xfId="199"/>
    <cellStyle name="20% - Accent3 7" xfId="200"/>
    <cellStyle name="20% - Accent3 7 2" xfId="201"/>
    <cellStyle name="20% - Accent3 8" xfId="202"/>
    <cellStyle name="20% - Accent3 8 2" xfId="203"/>
    <cellStyle name="20% - Accent3 9" xfId="204"/>
    <cellStyle name="20% - Accent3 9 2" xfId="205"/>
    <cellStyle name="20% - Accent4" xfId="22568" builtinId="42" customBuiltin="1"/>
    <cellStyle name="20% - Accent4 10" xfId="206"/>
    <cellStyle name="20% - Accent4 10 2" xfId="207"/>
    <cellStyle name="20% - Accent4 11" xfId="208"/>
    <cellStyle name="20% - Accent4 11 2" xfId="209"/>
    <cellStyle name="20% - Accent4 12" xfId="210"/>
    <cellStyle name="20% - Accent4 12 2" xfId="211"/>
    <cellStyle name="20% - Accent4 13" xfId="212"/>
    <cellStyle name="20% - Accent4 13 2" xfId="213"/>
    <cellStyle name="20% - Accent4 14" xfId="214"/>
    <cellStyle name="20% - Accent4 14 2" xfId="215"/>
    <cellStyle name="20% - Accent4 15" xfId="216"/>
    <cellStyle name="20% - Accent4 15 2" xfId="217"/>
    <cellStyle name="20% - Accent4 16" xfId="218"/>
    <cellStyle name="20% - Accent4 16 2" xfId="219"/>
    <cellStyle name="20% - Accent4 17" xfId="220"/>
    <cellStyle name="20% - Accent4 17 2" xfId="221"/>
    <cellStyle name="20% - Accent4 18" xfId="222"/>
    <cellStyle name="20% - Accent4 18 2" xfId="223"/>
    <cellStyle name="20% - Accent4 19" xfId="224"/>
    <cellStyle name="20% - Accent4 19 2" xfId="225"/>
    <cellStyle name="20% - Accent4 2" xfId="226"/>
    <cellStyle name="20% - Accent4 2 2" xfId="227"/>
    <cellStyle name="20% - Accent4 20" xfId="228"/>
    <cellStyle name="20% - Accent4 20 2" xfId="229"/>
    <cellStyle name="20% - Accent4 21" xfId="230"/>
    <cellStyle name="20% - Accent4 21 2" xfId="231"/>
    <cellStyle name="20% - Accent4 22" xfId="232"/>
    <cellStyle name="20% - Accent4 22 2" xfId="233"/>
    <cellStyle name="20% - Accent4 23" xfId="234"/>
    <cellStyle name="20% - Accent4 23 2" xfId="235"/>
    <cellStyle name="20% - Accent4 24" xfId="236"/>
    <cellStyle name="20% - Accent4 24 2" xfId="237"/>
    <cellStyle name="20% - Accent4 25" xfId="238"/>
    <cellStyle name="20% - Accent4 25 2" xfId="239"/>
    <cellStyle name="20% - Accent4 26" xfId="240"/>
    <cellStyle name="20% - Accent4 26 2" xfId="241"/>
    <cellStyle name="20% - Accent4 27" xfId="242"/>
    <cellStyle name="20% - Accent4 27 2" xfId="243"/>
    <cellStyle name="20% - Accent4 28" xfId="244"/>
    <cellStyle name="20% - Accent4 28 2" xfId="245"/>
    <cellStyle name="20% - Accent4 29" xfId="246"/>
    <cellStyle name="20% - Accent4 29 2" xfId="247"/>
    <cellStyle name="20% - Accent4 3" xfId="248"/>
    <cellStyle name="20% - Accent4 3 2" xfId="249"/>
    <cellStyle name="20% - Accent4 30" xfId="250"/>
    <cellStyle name="20% - Accent4 30 2" xfId="251"/>
    <cellStyle name="20% - Accent4 31" xfId="252"/>
    <cellStyle name="20% - Accent4 31 2" xfId="253"/>
    <cellStyle name="20% - Accent4 32" xfId="254"/>
    <cellStyle name="20% - Accent4 32 2" xfId="255"/>
    <cellStyle name="20% - Accent4 33" xfId="256"/>
    <cellStyle name="20% - Accent4 33 2" xfId="257"/>
    <cellStyle name="20% - Accent4 34" xfId="258"/>
    <cellStyle name="20% - Accent4 34 2" xfId="259"/>
    <cellStyle name="20% - Accent4 35" xfId="260"/>
    <cellStyle name="20% - Accent4 35 2" xfId="261"/>
    <cellStyle name="20% - Accent4 4" xfId="262"/>
    <cellStyle name="20% - Accent4 4 2" xfId="263"/>
    <cellStyle name="20% - Accent4 5" xfId="264"/>
    <cellStyle name="20% - Accent4 5 2" xfId="265"/>
    <cellStyle name="20% - Accent4 6" xfId="266"/>
    <cellStyle name="20% - Accent4 6 2" xfId="267"/>
    <cellStyle name="20% - Accent4 7" xfId="268"/>
    <cellStyle name="20% - Accent4 7 2" xfId="269"/>
    <cellStyle name="20% - Accent4 8" xfId="270"/>
    <cellStyle name="20% - Accent4 8 2" xfId="271"/>
    <cellStyle name="20% - Accent4 9" xfId="272"/>
    <cellStyle name="20% - Accent4 9 2" xfId="273"/>
    <cellStyle name="20% - Accent5" xfId="22572" builtinId="46" customBuiltin="1"/>
    <cellStyle name="20% - Accent5 10" xfId="274"/>
    <cellStyle name="20% - Accent5 10 2" xfId="275"/>
    <cellStyle name="20% - Accent5 11" xfId="276"/>
    <cellStyle name="20% - Accent5 11 2" xfId="277"/>
    <cellStyle name="20% - Accent5 12" xfId="278"/>
    <cellStyle name="20% - Accent5 12 2" xfId="279"/>
    <cellStyle name="20% - Accent5 13" xfId="280"/>
    <cellStyle name="20% - Accent5 13 2" xfId="281"/>
    <cellStyle name="20% - Accent5 14" xfId="282"/>
    <cellStyle name="20% - Accent5 14 2" xfId="283"/>
    <cellStyle name="20% - Accent5 15" xfId="284"/>
    <cellStyle name="20% - Accent5 15 2" xfId="285"/>
    <cellStyle name="20% - Accent5 16" xfId="286"/>
    <cellStyle name="20% - Accent5 16 2" xfId="287"/>
    <cellStyle name="20% - Accent5 17" xfId="288"/>
    <cellStyle name="20% - Accent5 17 2" xfId="289"/>
    <cellStyle name="20% - Accent5 18" xfId="290"/>
    <cellStyle name="20% - Accent5 18 2" xfId="291"/>
    <cellStyle name="20% - Accent5 19" xfId="292"/>
    <cellStyle name="20% - Accent5 19 2" xfId="293"/>
    <cellStyle name="20% - Accent5 2" xfId="294"/>
    <cellStyle name="20% - Accent5 2 2" xfId="295"/>
    <cellStyle name="20% - Accent5 20" xfId="296"/>
    <cellStyle name="20% - Accent5 20 2" xfId="297"/>
    <cellStyle name="20% - Accent5 21" xfId="298"/>
    <cellStyle name="20% - Accent5 21 2" xfId="299"/>
    <cellStyle name="20% - Accent5 22" xfId="300"/>
    <cellStyle name="20% - Accent5 22 2" xfId="301"/>
    <cellStyle name="20% - Accent5 23" xfId="302"/>
    <cellStyle name="20% - Accent5 23 2" xfId="303"/>
    <cellStyle name="20% - Accent5 24" xfId="304"/>
    <cellStyle name="20% - Accent5 24 2" xfId="305"/>
    <cellStyle name="20% - Accent5 25" xfId="306"/>
    <cellStyle name="20% - Accent5 25 2" xfId="307"/>
    <cellStyle name="20% - Accent5 26" xfId="308"/>
    <cellStyle name="20% - Accent5 26 2" xfId="309"/>
    <cellStyle name="20% - Accent5 27" xfId="310"/>
    <cellStyle name="20% - Accent5 27 2" xfId="311"/>
    <cellStyle name="20% - Accent5 28" xfId="312"/>
    <cellStyle name="20% - Accent5 28 2" xfId="313"/>
    <cellStyle name="20% - Accent5 29" xfId="314"/>
    <cellStyle name="20% - Accent5 29 2" xfId="315"/>
    <cellStyle name="20% - Accent5 3" xfId="316"/>
    <cellStyle name="20% - Accent5 3 2" xfId="317"/>
    <cellStyle name="20% - Accent5 30" xfId="318"/>
    <cellStyle name="20% - Accent5 30 2" xfId="319"/>
    <cellStyle name="20% - Accent5 31" xfId="320"/>
    <cellStyle name="20% - Accent5 31 2" xfId="321"/>
    <cellStyle name="20% - Accent5 32" xfId="322"/>
    <cellStyle name="20% - Accent5 32 2" xfId="323"/>
    <cellStyle name="20% - Accent5 33" xfId="324"/>
    <cellStyle name="20% - Accent5 33 2" xfId="325"/>
    <cellStyle name="20% - Accent5 34" xfId="326"/>
    <cellStyle name="20% - Accent5 34 2" xfId="327"/>
    <cellStyle name="20% - Accent5 35" xfId="328"/>
    <cellStyle name="20% - Accent5 35 2" xfId="329"/>
    <cellStyle name="20% - Accent5 4" xfId="330"/>
    <cellStyle name="20% - Accent5 4 2" xfId="331"/>
    <cellStyle name="20% - Accent5 5" xfId="332"/>
    <cellStyle name="20% - Accent5 5 2" xfId="333"/>
    <cellStyle name="20% - Accent5 6" xfId="334"/>
    <cellStyle name="20% - Accent5 6 2" xfId="335"/>
    <cellStyle name="20% - Accent5 7" xfId="336"/>
    <cellStyle name="20% - Accent5 7 2" xfId="337"/>
    <cellStyle name="20% - Accent5 8" xfId="338"/>
    <cellStyle name="20% - Accent5 8 2" xfId="339"/>
    <cellStyle name="20% - Accent5 9" xfId="340"/>
    <cellStyle name="20% - Accent5 9 2" xfId="341"/>
    <cellStyle name="20% - Accent6" xfId="22576" builtinId="50" customBuiltin="1"/>
    <cellStyle name="20% - Accent6 10" xfId="342"/>
    <cellStyle name="20% - Accent6 10 2" xfId="343"/>
    <cellStyle name="20% - Accent6 11" xfId="344"/>
    <cellStyle name="20% - Accent6 11 2" xfId="345"/>
    <cellStyle name="20% - Accent6 12" xfId="346"/>
    <cellStyle name="20% - Accent6 12 2" xfId="347"/>
    <cellStyle name="20% - Accent6 13" xfId="348"/>
    <cellStyle name="20% - Accent6 13 2" xfId="349"/>
    <cellStyle name="20% - Accent6 14" xfId="350"/>
    <cellStyle name="20% - Accent6 14 2" xfId="351"/>
    <cellStyle name="20% - Accent6 15" xfId="352"/>
    <cellStyle name="20% - Accent6 15 2" xfId="353"/>
    <cellStyle name="20% - Accent6 16" xfId="354"/>
    <cellStyle name="20% - Accent6 16 2" xfId="355"/>
    <cellStyle name="20% - Accent6 17" xfId="356"/>
    <cellStyle name="20% - Accent6 17 2" xfId="357"/>
    <cellStyle name="20% - Accent6 18" xfId="358"/>
    <cellStyle name="20% - Accent6 18 2" xfId="359"/>
    <cellStyle name="20% - Accent6 19" xfId="360"/>
    <cellStyle name="20% - Accent6 19 2" xfId="361"/>
    <cellStyle name="20% - Accent6 2" xfId="362"/>
    <cellStyle name="20% - Accent6 2 2" xfId="363"/>
    <cellStyle name="20% - Accent6 20" xfId="364"/>
    <cellStyle name="20% - Accent6 20 2" xfId="365"/>
    <cellStyle name="20% - Accent6 21" xfId="366"/>
    <cellStyle name="20% - Accent6 21 2" xfId="367"/>
    <cellStyle name="20% - Accent6 22" xfId="368"/>
    <cellStyle name="20% - Accent6 22 2" xfId="369"/>
    <cellStyle name="20% - Accent6 23" xfId="370"/>
    <cellStyle name="20% - Accent6 23 2" xfId="371"/>
    <cellStyle name="20% - Accent6 24" xfId="372"/>
    <cellStyle name="20% - Accent6 24 2" xfId="373"/>
    <cellStyle name="20% - Accent6 25" xfId="374"/>
    <cellStyle name="20% - Accent6 25 2" xfId="375"/>
    <cellStyle name="20% - Accent6 26" xfId="376"/>
    <cellStyle name="20% - Accent6 26 2" xfId="377"/>
    <cellStyle name="20% - Accent6 27" xfId="378"/>
    <cellStyle name="20% - Accent6 27 2" xfId="379"/>
    <cellStyle name="20% - Accent6 28" xfId="380"/>
    <cellStyle name="20% - Accent6 28 2" xfId="381"/>
    <cellStyle name="20% - Accent6 29" xfId="382"/>
    <cellStyle name="20% - Accent6 29 2" xfId="383"/>
    <cellStyle name="20% - Accent6 3" xfId="384"/>
    <cellStyle name="20% - Accent6 3 2" xfId="385"/>
    <cellStyle name="20% - Accent6 30" xfId="386"/>
    <cellStyle name="20% - Accent6 30 2" xfId="387"/>
    <cellStyle name="20% - Accent6 31" xfId="388"/>
    <cellStyle name="20% - Accent6 31 2" xfId="389"/>
    <cellStyle name="20% - Accent6 32" xfId="390"/>
    <cellStyle name="20% - Accent6 32 2" xfId="391"/>
    <cellStyle name="20% - Accent6 33" xfId="392"/>
    <cellStyle name="20% - Accent6 33 2" xfId="393"/>
    <cellStyle name="20% - Accent6 34" xfId="394"/>
    <cellStyle name="20% - Accent6 34 2" xfId="395"/>
    <cellStyle name="20% - Accent6 35" xfId="396"/>
    <cellStyle name="20% - Accent6 35 2" xfId="397"/>
    <cellStyle name="20% - Accent6 4" xfId="398"/>
    <cellStyle name="20% - Accent6 4 2" xfId="399"/>
    <cellStyle name="20% - Accent6 5" xfId="400"/>
    <cellStyle name="20% - Accent6 5 2" xfId="401"/>
    <cellStyle name="20% - Accent6 6" xfId="402"/>
    <cellStyle name="20% - Accent6 6 2" xfId="403"/>
    <cellStyle name="20% - Accent6 7" xfId="404"/>
    <cellStyle name="20% - Accent6 7 2" xfId="405"/>
    <cellStyle name="20% - Accent6 8" xfId="406"/>
    <cellStyle name="20% - Accent6 8 2" xfId="407"/>
    <cellStyle name="20% - Accent6 9" xfId="408"/>
    <cellStyle name="20% - Accent6 9 2" xfId="409"/>
    <cellStyle name="40% - Accent1" xfId="22557" builtinId="31" customBuiltin="1"/>
    <cellStyle name="40% - Accent1 10" xfId="410"/>
    <cellStyle name="40% - Accent1 10 2" xfId="411"/>
    <cellStyle name="40% - Accent1 11" xfId="412"/>
    <cellStyle name="40% - Accent1 11 2" xfId="413"/>
    <cellStyle name="40% - Accent1 12" xfId="414"/>
    <cellStyle name="40% - Accent1 12 2" xfId="415"/>
    <cellStyle name="40% - Accent1 13" xfId="416"/>
    <cellStyle name="40% - Accent1 13 2" xfId="417"/>
    <cellStyle name="40% - Accent1 14" xfId="418"/>
    <cellStyle name="40% - Accent1 14 2" xfId="419"/>
    <cellStyle name="40% - Accent1 15" xfId="420"/>
    <cellStyle name="40% - Accent1 15 2" xfId="421"/>
    <cellStyle name="40% - Accent1 16" xfId="422"/>
    <cellStyle name="40% - Accent1 16 2" xfId="423"/>
    <cellStyle name="40% - Accent1 17" xfId="424"/>
    <cellStyle name="40% - Accent1 17 2" xfId="425"/>
    <cellStyle name="40% - Accent1 18" xfId="426"/>
    <cellStyle name="40% - Accent1 18 2" xfId="427"/>
    <cellStyle name="40% - Accent1 19" xfId="428"/>
    <cellStyle name="40% - Accent1 19 2" xfId="429"/>
    <cellStyle name="40% - Accent1 2" xfId="430"/>
    <cellStyle name="40% - Accent1 2 2" xfId="431"/>
    <cellStyle name="40% - Accent1 20" xfId="432"/>
    <cellStyle name="40% - Accent1 20 2" xfId="433"/>
    <cellStyle name="40% - Accent1 21" xfId="434"/>
    <cellStyle name="40% - Accent1 21 2" xfId="435"/>
    <cellStyle name="40% - Accent1 22" xfId="436"/>
    <cellStyle name="40% - Accent1 22 2" xfId="437"/>
    <cellStyle name="40% - Accent1 23" xfId="438"/>
    <cellStyle name="40% - Accent1 23 2" xfId="439"/>
    <cellStyle name="40% - Accent1 24" xfId="440"/>
    <cellStyle name="40% - Accent1 24 2" xfId="441"/>
    <cellStyle name="40% - Accent1 25" xfId="442"/>
    <cellStyle name="40% - Accent1 25 2" xfId="443"/>
    <cellStyle name="40% - Accent1 26" xfId="444"/>
    <cellStyle name="40% - Accent1 26 2" xfId="445"/>
    <cellStyle name="40% - Accent1 27" xfId="446"/>
    <cellStyle name="40% - Accent1 27 2" xfId="447"/>
    <cellStyle name="40% - Accent1 28" xfId="448"/>
    <cellStyle name="40% - Accent1 28 2" xfId="449"/>
    <cellStyle name="40% - Accent1 29" xfId="450"/>
    <cellStyle name="40% - Accent1 29 2" xfId="451"/>
    <cellStyle name="40% - Accent1 3" xfId="452"/>
    <cellStyle name="40% - Accent1 3 2" xfId="453"/>
    <cellStyle name="40% - Accent1 30" xfId="454"/>
    <cellStyle name="40% - Accent1 30 2" xfId="455"/>
    <cellStyle name="40% - Accent1 31" xfId="456"/>
    <cellStyle name="40% - Accent1 31 2" xfId="457"/>
    <cellStyle name="40% - Accent1 32" xfId="458"/>
    <cellStyle name="40% - Accent1 32 2" xfId="459"/>
    <cellStyle name="40% - Accent1 33" xfId="460"/>
    <cellStyle name="40% - Accent1 33 2" xfId="461"/>
    <cellStyle name="40% - Accent1 34" xfId="462"/>
    <cellStyle name="40% - Accent1 34 2" xfId="463"/>
    <cellStyle name="40% - Accent1 35" xfId="464"/>
    <cellStyle name="40% - Accent1 35 2" xfId="465"/>
    <cellStyle name="40% - Accent1 4" xfId="466"/>
    <cellStyle name="40% - Accent1 4 2" xfId="467"/>
    <cellStyle name="40% - Accent1 5" xfId="468"/>
    <cellStyle name="40% - Accent1 5 2" xfId="469"/>
    <cellStyle name="40% - Accent1 6" xfId="470"/>
    <cellStyle name="40% - Accent1 6 2" xfId="471"/>
    <cellStyle name="40% - Accent1 7" xfId="472"/>
    <cellStyle name="40% - Accent1 7 2" xfId="473"/>
    <cellStyle name="40% - Accent1 8" xfId="474"/>
    <cellStyle name="40% - Accent1 8 2" xfId="475"/>
    <cellStyle name="40% - Accent1 9" xfId="476"/>
    <cellStyle name="40% - Accent1 9 2" xfId="477"/>
    <cellStyle name="40% - Accent2" xfId="22561" builtinId="35" customBuiltin="1"/>
    <cellStyle name="40% - Accent2 10" xfId="478"/>
    <cellStyle name="40% - Accent2 10 2" xfId="479"/>
    <cellStyle name="40% - Accent2 11" xfId="480"/>
    <cellStyle name="40% - Accent2 11 2" xfId="481"/>
    <cellStyle name="40% - Accent2 12" xfId="482"/>
    <cellStyle name="40% - Accent2 12 2" xfId="483"/>
    <cellStyle name="40% - Accent2 13" xfId="484"/>
    <cellStyle name="40% - Accent2 13 2" xfId="485"/>
    <cellStyle name="40% - Accent2 14" xfId="486"/>
    <cellStyle name="40% - Accent2 14 2" xfId="487"/>
    <cellStyle name="40% - Accent2 15" xfId="488"/>
    <cellStyle name="40% - Accent2 15 2" xfId="489"/>
    <cellStyle name="40% - Accent2 16" xfId="490"/>
    <cellStyle name="40% - Accent2 16 2" xfId="491"/>
    <cellStyle name="40% - Accent2 17" xfId="492"/>
    <cellStyle name="40% - Accent2 17 2" xfId="493"/>
    <cellStyle name="40% - Accent2 18" xfId="494"/>
    <cellStyle name="40% - Accent2 18 2" xfId="495"/>
    <cellStyle name="40% - Accent2 19" xfId="496"/>
    <cellStyle name="40% - Accent2 19 2" xfId="497"/>
    <cellStyle name="40% - Accent2 2" xfId="498"/>
    <cellStyle name="40% - Accent2 2 2" xfId="499"/>
    <cellStyle name="40% - Accent2 20" xfId="500"/>
    <cellStyle name="40% - Accent2 20 2" xfId="501"/>
    <cellStyle name="40% - Accent2 21" xfId="502"/>
    <cellStyle name="40% - Accent2 21 2" xfId="503"/>
    <cellStyle name="40% - Accent2 22" xfId="504"/>
    <cellStyle name="40% - Accent2 22 2" xfId="505"/>
    <cellStyle name="40% - Accent2 23" xfId="506"/>
    <cellStyle name="40% - Accent2 23 2" xfId="507"/>
    <cellStyle name="40% - Accent2 24" xfId="508"/>
    <cellStyle name="40% - Accent2 24 2" xfId="509"/>
    <cellStyle name="40% - Accent2 25" xfId="510"/>
    <cellStyle name="40% - Accent2 25 2" xfId="511"/>
    <cellStyle name="40% - Accent2 26" xfId="512"/>
    <cellStyle name="40% - Accent2 26 2" xfId="513"/>
    <cellStyle name="40% - Accent2 27" xfId="514"/>
    <cellStyle name="40% - Accent2 27 2" xfId="515"/>
    <cellStyle name="40% - Accent2 28" xfId="516"/>
    <cellStyle name="40% - Accent2 28 2" xfId="517"/>
    <cellStyle name="40% - Accent2 29" xfId="518"/>
    <cellStyle name="40% - Accent2 29 2" xfId="519"/>
    <cellStyle name="40% - Accent2 3" xfId="520"/>
    <cellStyle name="40% - Accent2 3 2" xfId="521"/>
    <cellStyle name="40% - Accent2 30" xfId="522"/>
    <cellStyle name="40% - Accent2 30 2" xfId="523"/>
    <cellStyle name="40% - Accent2 31" xfId="524"/>
    <cellStyle name="40% - Accent2 31 2" xfId="525"/>
    <cellStyle name="40% - Accent2 32" xfId="526"/>
    <cellStyle name="40% - Accent2 32 2" xfId="527"/>
    <cellStyle name="40% - Accent2 33" xfId="528"/>
    <cellStyle name="40% - Accent2 33 2" xfId="529"/>
    <cellStyle name="40% - Accent2 34" xfId="530"/>
    <cellStyle name="40% - Accent2 34 2" xfId="531"/>
    <cellStyle name="40% - Accent2 35" xfId="532"/>
    <cellStyle name="40% - Accent2 35 2" xfId="533"/>
    <cellStyle name="40% - Accent2 4" xfId="534"/>
    <cellStyle name="40% - Accent2 4 2" xfId="535"/>
    <cellStyle name="40% - Accent2 5" xfId="536"/>
    <cellStyle name="40% - Accent2 5 2" xfId="537"/>
    <cellStyle name="40% - Accent2 6" xfId="538"/>
    <cellStyle name="40% - Accent2 6 2" xfId="539"/>
    <cellStyle name="40% - Accent2 7" xfId="540"/>
    <cellStyle name="40% - Accent2 7 2" xfId="541"/>
    <cellStyle name="40% - Accent2 8" xfId="542"/>
    <cellStyle name="40% - Accent2 8 2" xfId="543"/>
    <cellStyle name="40% - Accent2 9" xfId="544"/>
    <cellStyle name="40% - Accent2 9 2" xfId="545"/>
    <cellStyle name="40% - Accent3" xfId="22565" builtinId="39" customBuiltin="1"/>
    <cellStyle name="40% - Accent3 10" xfId="546"/>
    <cellStyle name="40% - Accent3 10 2" xfId="547"/>
    <cellStyle name="40% - Accent3 11" xfId="548"/>
    <cellStyle name="40% - Accent3 11 2" xfId="549"/>
    <cellStyle name="40% - Accent3 12" xfId="550"/>
    <cellStyle name="40% - Accent3 12 2" xfId="551"/>
    <cellStyle name="40% - Accent3 13" xfId="552"/>
    <cellStyle name="40% - Accent3 13 2" xfId="553"/>
    <cellStyle name="40% - Accent3 14" xfId="554"/>
    <cellStyle name="40% - Accent3 14 2" xfId="555"/>
    <cellStyle name="40% - Accent3 15" xfId="556"/>
    <cellStyle name="40% - Accent3 15 2" xfId="557"/>
    <cellStyle name="40% - Accent3 16" xfId="558"/>
    <cellStyle name="40% - Accent3 16 2" xfId="559"/>
    <cellStyle name="40% - Accent3 17" xfId="560"/>
    <cellStyle name="40% - Accent3 17 2" xfId="561"/>
    <cellStyle name="40% - Accent3 18" xfId="562"/>
    <cellStyle name="40% - Accent3 18 2" xfId="563"/>
    <cellStyle name="40% - Accent3 19" xfId="564"/>
    <cellStyle name="40% - Accent3 19 2" xfId="565"/>
    <cellStyle name="40% - Accent3 2" xfId="566"/>
    <cellStyle name="40% - Accent3 2 2" xfId="567"/>
    <cellStyle name="40% - Accent3 20" xfId="568"/>
    <cellStyle name="40% - Accent3 20 2" xfId="569"/>
    <cellStyle name="40% - Accent3 21" xfId="570"/>
    <cellStyle name="40% - Accent3 21 2" xfId="571"/>
    <cellStyle name="40% - Accent3 22" xfId="572"/>
    <cellStyle name="40% - Accent3 22 2" xfId="573"/>
    <cellStyle name="40% - Accent3 23" xfId="574"/>
    <cellStyle name="40% - Accent3 23 2" xfId="575"/>
    <cellStyle name="40% - Accent3 24" xfId="576"/>
    <cellStyle name="40% - Accent3 24 2" xfId="577"/>
    <cellStyle name="40% - Accent3 25" xfId="578"/>
    <cellStyle name="40% - Accent3 25 2" xfId="579"/>
    <cellStyle name="40% - Accent3 26" xfId="580"/>
    <cellStyle name="40% - Accent3 26 2" xfId="581"/>
    <cellStyle name="40% - Accent3 27" xfId="582"/>
    <cellStyle name="40% - Accent3 27 2" xfId="583"/>
    <cellStyle name="40% - Accent3 28" xfId="584"/>
    <cellStyle name="40% - Accent3 28 2" xfId="585"/>
    <cellStyle name="40% - Accent3 29" xfId="586"/>
    <cellStyle name="40% - Accent3 29 2" xfId="587"/>
    <cellStyle name="40% - Accent3 3" xfId="588"/>
    <cellStyle name="40% - Accent3 3 2" xfId="589"/>
    <cellStyle name="40% - Accent3 30" xfId="590"/>
    <cellStyle name="40% - Accent3 30 2" xfId="591"/>
    <cellStyle name="40% - Accent3 31" xfId="592"/>
    <cellStyle name="40% - Accent3 31 2" xfId="593"/>
    <cellStyle name="40% - Accent3 32" xfId="594"/>
    <cellStyle name="40% - Accent3 32 2" xfId="595"/>
    <cellStyle name="40% - Accent3 33" xfId="596"/>
    <cellStyle name="40% - Accent3 33 2" xfId="597"/>
    <cellStyle name="40% - Accent3 34" xfId="598"/>
    <cellStyle name="40% - Accent3 34 2" xfId="599"/>
    <cellStyle name="40% - Accent3 35" xfId="600"/>
    <cellStyle name="40% - Accent3 35 2" xfId="601"/>
    <cellStyle name="40% - Accent3 4" xfId="602"/>
    <cellStyle name="40% - Accent3 4 2" xfId="603"/>
    <cellStyle name="40% - Accent3 5" xfId="604"/>
    <cellStyle name="40% - Accent3 5 2" xfId="605"/>
    <cellStyle name="40% - Accent3 6" xfId="606"/>
    <cellStyle name="40% - Accent3 6 2" xfId="607"/>
    <cellStyle name="40% - Accent3 7" xfId="608"/>
    <cellStyle name="40% - Accent3 7 2" xfId="609"/>
    <cellStyle name="40% - Accent3 8" xfId="610"/>
    <cellStyle name="40% - Accent3 8 2" xfId="611"/>
    <cellStyle name="40% - Accent3 9" xfId="612"/>
    <cellStyle name="40% - Accent3 9 2" xfId="613"/>
    <cellStyle name="40% - Accent4" xfId="22569" builtinId="43" customBuiltin="1"/>
    <cellStyle name="40% - Accent4 10" xfId="614"/>
    <cellStyle name="40% - Accent4 10 2" xfId="615"/>
    <cellStyle name="40% - Accent4 11" xfId="616"/>
    <cellStyle name="40% - Accent4 11 2" xfId="617"/>
    <cellStyle name="40% - Accent4 12" xfId="618"/>
    <cellStyle name="40% - Accent4 12 2" xfId="619"/>
    <cellStyle name="40% - Accent4 13" xfId="620"/>
    <cellStyle name="40% - Accent4 13 2" xfId="621"/>
    <cellStyle name="40% - Accent4 14" xfId="622"/>
    <cellStyle name="40% - Accent4 14 2" xfId="623"/>
    <cellStyle name="40% - Accent4 15" xfId="624"/>
    <cellStyle name="40% - Accent4 15 2" xfId="625"/>
    <cellStyle name="40% - Accent4 16" xfId="626"/>
    <cellStyle name="40% - Accent4 16 2" xfId="627"/>
    <cellStyle name="40% - Accent4 17" xfId="628"/>
    <cellStyle name="40% - Accent4 17 2" xfId="629"/>
    <cellStyle name="40% - Accent4 18" xfId="630"/>
    <cellStyle name="40% - Accent4 18 2" xfId="631"/>
    <cellStyle name="40% - Accent4 19" xfId="632"/>
    <cellStyle name="40% - Accent4 19 2" xfId="633"/>
    <cellStyle name="40% - Accent4 2" xfId="634"/>
    <cellStyle name="40% - Accent4 2 2" xfId="635"/>
    <cellStyle name="40% - Accent4 20" xfId="636"/>
    <cellStyle name="40% - Accent4 20 2" xfId="637"/>
    <cellStyle name="40% - Accent4 21" xfId="638"/>
    <cellStyle name="40% - Accent4 21 2" xfId="639"/>
    <cellStyle name="40% - Accent4 22" xfId="640"/>
    <cellStyle name="40% - Accent4 22 2" xfId="641"/>
    <cellStyle name="40% - Accent4 23" xfId="642"/>
    <cellStyle name="40% - Accent4 23 2" xfId="643"/>
    <cellStyle name="40% - Accent4 24" xfId="644"/>
    <cellStyle name="40% - Accent4 24 2" xfId="645"/>
    <cellStyle name="40% - Accent4 25" xfId="646"/>
    <cellStyle name="40% - Accent4 25 2" xfId="647"/>
    <cellStyle name="40% - Accent4 26" xfId="648"/>
    <cellStyle name="40% - Accent4 26 2" xfId="649"/>
    <cellStyle name="40% - Accent4 27" xfId="650"/>
    <cellStyle name="40% - Accent4 27 2" xfId="651"/>
    <cellStyle name="40% - Accent4 28" xfId="652"/>
    <cellStyle name="40% - Accent4 28 2" xfId="653"/>
    <cellStyle name="40% - Accent4 29" xfId="654"/>
    <cellStyle name="40% - Accent4 29 2" xfId="655"/>
    <cellStyle name="40% - Accent4 3" xfId="656"/>
    <cellStyle name="40% - Accent4 3 2" xfId="657"/>
    <cellStyle name="40% - Accent4 30" xfId="658"/>
    <cellStyle name="40% - Accent4 30 2" xfId="659"/>
    <cellStyle name="40% - Accent4 31" xfId="660"/>
    <cellStyle name="40% - Accent4 31 2" xfId="661"/>
    <cellStyle name="40% - Accent4 32" xfId="662"/>
    <cellStyle name="40% - Accent4 32 2" xfId="663"/>
    <cellStyle name="40% - Accent4 33" xfId="664"/>
    <cellStyle name="40% - Accent4 33 2" xfId="665"/>
    <cellStyle name="40% - Accent4 34" xfId="666"/>
    <cellStyle name="40% - Accent4 34 2" xfId="667"/>
    <cellStyle name="40% - Accent4 35" xfId="668"/>
    <cellStyle name="40% - Accent4 35 2" xfId="669"/>
    <cellStyle name="40% - Accent4 4" xfId="670"/>
    <cellStyle name="40% - Accent4 4 2" xfId="671"/>
    <cellStyle name="40% - Accent4 5" xfId="672"/>
    <cellStyle name="40% - Accent4 5 2" xfId="673"/>
    <cellStyle name="40% - Accent4 6" xfId="674"/>
    <cellStyle name="40% - Accent4 6 2" xfId="675"/>
    <cellStyle name="40% - Accent4 7" xfId="676"/>
    <cellStyle name="40% - Accent4 7 2" xfId="677"/>
    <cellStyle name="40% - Accent4 8" xfId="678"/>
    <cellStyle name="40% - Accent4 8 2" xfId="679"/>
    <cellStyle name="40% - Accent4 9" xfId="680"/>
    <cellStyle name="40% - Accent4 9 2" xfId="681"/>
    <cellStyle name="40% - Accent5" xfId="22573" builtinId="47" customBuiltin="1"/>
    <cellStyle name="40% - Accent5 10" xfId="682"/>
    <cellStyle name="40% - Accent5 10 2" xfId="683"/>
    <cellStyle name="40% - Accent5 11" xfId="684"/>
    <cellStyle name="40% - Accent5 11 2" xfId="685"/>
    <cellStyle name="40% - Accent5 12" xfId="686"/>
    <cellStyle name="40% - Accent5 12 2" xfId="687"/>
    <cellStyle name="40% - Accent5 13" xfId="688"/>
    <cellStyle name="40% - Accent5 13 2" xfId="689"/>
    <cellStyle name="40% - Accent5 14" xfId="690"/>
    <cellStyle name="40% - Accent5 14 2" xfId="691"/>
    <cellStyle name="40% - Accent5 15" xfId="692"/>
    <cellStyle name="40% - Accent5 15 2" xfId="693"/>
    <cellStyle name="40% - Accent5 16" xfId="694"/>
    <cellStyle name="40% - Accent5 16 2" xfId="695"/>
    <cellStyle name="40% - Accent5 17" xfId="696"/>
    <cellStyle name="40% - Accent5 17 2" xfId="697"/>
    <cellStyle name="40% - Accent5 18" xfId="698"/>
    <cellStyle name="40% - Accent5 18 2" xfId="699"/>
    <cellStyle name="40% - Accent5 19" xfId="700"/>
    <cellStyle name="40% - Accent5 19 2" xfId="701"/>
    <cellStyle name="40% - Accent5 2" xfId="702"/>
    <cellStyle name="40% - Accent5 2 2" xfId="703"/>
    <cellStyle name="40% - Accent5 20" xfId="704"/>
    <cellStyle name="40% - Accent5 20 2" xfId="705"/>
    <cellStyle name="40% - Accent5 21" xfId="706"/>
    <cellStyle name="40% - Accent5 21 2" xfId="707"/>
    <cellStyle name="40% - Accent5 22" xfId="708"/>
    <cellStyle name="40% - Accent5 22 2" xfId="709"/>
    <cellStyle name="40% - Accent5 23" xfId="710"/>
    <cellStyle name="40% - Accent5 23 2" xfId="711"/>
    <cellStyle name="40% - Accent5 24" xfId="712"/>
    <cellStyle name="40% - Accent5 24 2" xfId="713"/>
    <cellStyle name="40% - Accent5 25" xfId="714"/>
    <cellStyle name="40% - Accent5 25 2" xfId="715"/>
    <cellStyle name="40% - Accent5 26" xfId="716"/>
    <cellStyle name="40% - Accent5 26 2" xfId="717"/>
    <cellStyle name="40% - Accent5 27" xfId="718"/>
    <cellStyle name="40% - Accent5 27 2" xfId="719"/>
    <cellStyle name="40% - Accent5 28" xfId="720"/>
    <cellStyle name="40% - Accent5 28 2" xfId="721"/>
    <cellStyle name="40% - Accent5 29" xfId="722"/>
    <cellStyle name="40% - Accent5 29 2" xfId="723"/>
    <cellStyle name="40% - Accent5 3" xfId="724"/>
    <cellStyle name="40% - Accent5 3 2" xfId="725"/>
    <cellStyle name="40% - Accent5 30" xfId="726"/>
    <cellStyle name="40% - Accent5 30 2" xfId="727"/>
    <cellStyle name="40% - Accent5 31" xfId="728"/>
    <cellStyle name="40% - Accent5 31 2" xfId="729"/>
    <cellStyle name="40% - Accent5 32" xfId="730"/>
    <cellStyle name="40% - Accent5 32 2" xfId="731"/>
    <cellStyle name="40% - Accent5 33" xfId="732"/>
    <cellStyle name="40% - Accent5 33 2" xfId="733"/>
    <cellStyle name="40% - Accent5 34" xfId="734"/>
    <cellStyle name="40% - Accent5 34 2" xfId="735"/>
    <cellStyle name="40% - Accent5 35" xfId="736"/>
    <cellStyle name="40% - Accent5 35 2" xfId="737"/>
    <cellStyle name="40% - Accent5 4" xfId="738"/>
    <cellStyle name="40% - Accent5 4 2" xfId="739"/>
    <cellStyle name="40% - Accent5 5" xfId="740"/>
    <cellStyle name="40% - Accent5 5 2" xfId="741"/>
    <cellStyle name="40% - Accent5 6" xfId="742"/>
    <cellStyle name="40% - Accent5 6 2" xfId="743"/>
    <cellStyle name="40% - Accent5 7" xfId="744"/>
    <cellStyle name="40% - Accent5 7 2" xfId="745"/>
    <cellStyle name="40% - Accent5 8" xfId="746"/>
    <cellStyle name="40% - Accent5 8 2" xfId="747"/>
    <cellStyle name="40% - Accent5 9" xfId="748"/>
    <cellStyle name="40% - Accent5 9 2" xfId="749"/>
    <cellStyle name="40% - Accent6" xfId="22577" builtinId="51" customBuiltin="1"/>
    <cellStyle name="40% - Accent6 10" xfId="750"/>
    <cellStyle name="40% - Accent6 10 2" xfId="751"/>
    <cellStyle name="40% - Accent6 11" xfId="752"/>
    <cellStyle name="40% - Accent6 11 2" xfId="753"/>
    <cellStyle name="40% - Accent6 12" xfId="754"/>
    <cellStyle name="40% - Accent6 12 2" xfId="755"/>
    <cellStyle name="40% - Accent6 13" xfId="756"/>
    <cellStyle name="40% - Accent6 13 2" xfId="757"/>
    <cellStyle name="40% - Accent6 14" xfId="758"/>
    <cellStyle name="40% - Accent6 14 2" xfId="759"/>
    <cellStyle name="40% - Accent6 15" xfId="760"/>
    <cellStyle name="40% - Accent6 15 2" xfId="761"/>
    <cellStyle name="40% - Accent6 16" xfId="762"/>
    <cellStyle name="40% - Accent6 16 2" xfId="763"/>
    <cellStyle name="40% - Accent6 17" xfId="764"/>
    <cellStyle name="40% - Accent6 17 2" xfId="765"/>
    <cellStyle name="40% - Accent6 18" xfId="766"/>
    <cellStyle name="40% - Accent6 18 2" xfId="767"/>
    <cellStyle name="40% - Accent6 19" xfId="768"/>
    <cellStyle name="40% - Accent6 19 2" xfId="769"/>
    <cellStyle name="40% - Accent6 2" xfId="770"/>
    <cellStyle name="40% - Accent6 2 2" xfId="771"/>
    <cellStyle name="40% - Accent6 20" xfId="772"/>
    <cellStyle name="40% - Accent6 20 2" xfId="773"/>
    <cellStyle name="40% - Accent6 21" xfId="774"/>
    <cellStyle name="40% - Accent6 21 2" xfId="775"/>
    <cellStyle name="40% - Accent6 22" xfId="776"/>
    <cellStyle name="40% - Accent6 22 2" xfId="777"/>
    <cellStyle name="40% - Accent6 23" xfId="778"/>
    <cellStyle name="40% - Accent6 23 2" xfId="779"/>
    <cellStyle name="40% - Accent6 24" xfId="780"/>
    <cellStyle name="40% - Accent6 24 2" xfId="781"/>
    <cellStyle name="40% - Accent6 25" xfId="782"/>
    <cellStyle name="40% - Accent6 25 2" xfId="783"/>
    <cellStyle name="40% - Accent6 26" xfId="784"/>
    <cellStyle name="40% - Accent6 26 2" xfId="785"/>
    <cellStyle name="40% - Accent6 27" xfId="786"/>
    <cellStyle name="40% - Accent6 27 2" xfId="787"/>
    <cellStyle name="40% - Accent6 28" xfId="788"/>
    <cellStyle name="40% - Accent6 28 2" xfId="789"/>
    <cellStyle name="40% - Accent6 29" xfId="790"/>
    <cellStyle name="40% - Accent6 29 2" xfId="791"/>
    <cellStyle name="40% - Accent6 3" xfId="792"/>
    <cellStyle name="40% - Accent6 3 2" xfId="793"/>
    <cellStyle name="40% - Accent6 30" xfId="794"/>
    <cellStyle name="40% - Accent6 30 2" xfId="795"/>
    <cellStyle name="40% - Accent6 31" xfId="796"/>
    <cellStyle name="40% - Accent6 31 2" xfId="797"/>
    <cellStyle name="40% - Accent6 32" xfId="798"/>
    <cellStyle name="40% - Accent6 32 2" xfId="799"/>
    <cellStyle name="40% - Accent6 33" xfId="800"/>
    <cellStyle name="40% - Accent6 33 2" xfId="801"/>
    <cellStyle name="40% - Accent6 34" xfId="802"/>
    <cellStyle name="40% - Accent6 34 2" xfId="803"/>
    <cellStyle name="40% - Accent6 35" xfId="804"/>
    <cellStyle name="40% - Accent6 35 2" xfId="805"/>
    <cellStyle name="40% - Accent6 4" xfId="806"/>
    <cellStyle name="40% - Accent6 4 2" xfId="807"/>
    <cellStyle name="40% - Accent6 5" xfId="808"/>
    <cellStyle name="40% - Accent6 5 2" xfId="809"/>
    <cellStyle name="40% - Accent6 6" xfId="810"/>
    <cellStyle name="40% - Accent6 6 2" xfId="811"/>
    <cellStyle name="40% - Accent6 7" xfId="812"/>
    <cellStyle name="40% - Accent6 7 2" xfId="813"/>
    <cellStyle name="40% - Accent6 8" xfId="814"/>
    <cellStyle name="40% - Accent6 8 2" xfId="815"/>
    <cellStyle name="40% - Accent6 9" xfId="816"/>
    <cellStyle name="40% - Accent6 9 2" xfId="817"/>
    <cellStyle name="60% - Accent1" xfId="22558" builtinId="32" customBuiltin="1"/>
    <cellStyle name="60% - Accent1 10" xfId="818"/>
    <cellStyle name="60% - Accent1 11" xfId="819"/>
    <cellStyle name="60% - Accent1 12" xfId="820"/>
    <cellStyle name="60% - Accent1 13" xfId="821"/>
    <cellStyle name="60% - Accent1 14" xfId="822"/>
    <cellStyle name="60% - Accent1 15" xfId="823"/>
    <cellStyle name="60% - Accent1 16" xfId="824"/>
    <cellStyle name="60% - Accent1 17" xfId="825"/>
    <cellStyle name="60% - Accent1 18" xfId="826"/>
    <cellStyle name="60% - Accent1 19" xfId="827"/>
    <cellStyle name="60% - Accent1 2" xfId="828"/>
    <cellStyle name="60% - Accent1 20" xfId="829"/>
    <cellStyle name="60% - Accent1 21" xfId="830"/>
    <cellStyle name="60% - Accent1 22" xfId="831"/>
    <cellStyle name="60% - Accent1 23" xfId="832"/>
    <cellStyle name="60% - Accent1 24" xfId="833"/>
    <cellStyle name="60% - Accent1 25" xfId="834"/>
    <cellStyle name="60% - Accent1 26" xfId="835"/>
    <cellStyle name="60% - Accent1 27" xfId="836"/>
    <cellStyle name="60% - Accent1 28" xfId="837"/>
    <cellStyle name="60% - Accent1 29" xfId="838"/>
    <cellStyle name="60% - Accent1 3" xfId="839"/>
    <cellStyle name="60% - Accent1 30" xfId="840"/>
    <cellStyle name="60% - Accent1 31" xfId="841"/>
    <cellStyle name="60% - Accent1 32" xfId="842"/>
    <cellStyle name="60% - Accent1 33" xfId="843"/>
    <cellStyle name="60% - Accent1 34" xfId="844"/>
    <cellStyle name="60% - Accent1 35" xfId="845"/>
    <cellStyle name="60% - Accent1 4" xfId="846"/>
    <cellStyle name="60% - Accent1 5" xfId="847"/>
    <cellStyle name="60% - Accent1 6" xfId="848"/>
    <cellStyle name="60% - Accent1 7" xfId="849"/>
    <cellStyle name="60% - Accent1 8" xfId="850"/>
    <cellStyle name="60% - Accent1 9" xfId="851"/>
    <cellStyle name="60% - Accent2" xfId="22562" builtinId="36" customBuiltin="1"/>
    <cellStyle name="60% - Accent2 10" xfId="852"/>
    <cellStyle name="60% - Accent2 11" xfId="853"/>
    <cellStyle name="60% - Accent2 12" xfId="854"/>
    <cellStyle name="60% - Accent2 13" xfId="855"/>
    <cellStyle name="60% - Accent2 14" xfId="856"/>
    <cellStyle name="60% - Accent2 15" xfId="857"/>
    <cellStyle name="60% - Accent2 16" xfId="858"/>
    <cellStyle name="60% - Accent2 17" xfId="859"/>
    <cellStyle name="60% - Accent2 18" xfId="860"/>
    <cellStyle name="60% - Accent2 19" xfId="861"/>
    <cellStyle name="60% - Accent2 2" xfId="862"/>
    <cellStyle name="60% - Accent2 20" xfId="863"/>
    <cellStyle name="60% - Accent2 21" xfId="864"/>
    <cellStyle name="60% - Accent2 22" xfId="865"/>
    <cellStyle name="60% - Accent2 23" xfId="866"/>
    <cellStyle name="60% - Accent2 24" xfId="867"/>
    <cellStyle name="60% - Accent2 25" xfId="868"/>
    <cellStyle name="60% - Accent2 26" xfId="869"/>
    <cellStyle name="60% - Accent2 27" xfId="870"/>
    <cellStyle name="60% - Accent2 28" xfId="871"/>
    <cellStyle name="60% - Accent2 29" xfId="872"/>
    <cellStyle name="60% - Accent2 3" xfId="873"/>
    <cellStyle name="60% - Accent2 30" xfId="874"/>
    <cellStyle name="60% - Accent2 31" xfId="875"/>
    <cellStyle name="60% - Accent2 32" xfId="876"/>
    <cellStyle name="60% - Accent2 33" xfId="877"/>
    <cellStyle name="60% - Accent2 34" xfId="878"/>
    <cellStyle name="60% - Accent2 35" xfId="879"/>
    <cellStyle name="60% - Accent2 4" xfId="880"/>
    <cellStyle name="60% - Accent2 5" xfId="881"/>
    <cellStyle name="60% - Accent2 6" xfId="882"/>
    <cellStyle name="60% - Accent2 7" xfId="883"/>
    <cellStyle name="60% - Accent2 8" xfId="884"/>
    <cellStyle name="60% - Accent2 9" xfId="885"/>
    <cellStyle name="60% - Accent3" xfId="22566" builtinId="40" customBuiltin="1"/>
    <cellStyle name="60% - Accent3 10" xfId="886"/>
    <cellStyle name="60% - Accent3 11" xfId="887"/>
    <cellStyle name="60% - Accent3 12" xfId="888"/>
    <cellStyle name="60% - Accent3 13" xfId="889"/>
    <cellStyle name="60% - Accent3 14" xfId="890"/>
    <cellStyle name="60% - Accent3 15" xfId="891"/>
    <cellStyle name="60% - Accent3 16" xfId="892"/>
    <cellStyle name="60% - Accent3 17" xfId="893"/>
    <cellStyle name="60% - Accent3 18" xfId="894"/>
    <cellStyle name="60% - Accent3 19" xfId="895"/>
    <cellStyle name="60% - Accent3 2" xfId="896"/>
    <cellStyle name="60% - Accent3 20" xfId="897"/>
    <cellStyle name="60% - Accent3 21" xfId="898"/>
    <cellStyle name="60% - Accent3 22" xfId="899"/>
    <cellStyle name="60% - Accent3 23" xfId="900"/>
    <cellStyle name="60% - Accent3 24" xfId="901"/>
    <cellStyle name="60% - Accent3 25" xfId="902"/>
    <cellStyle name="60% - Accent3 26" xfId="903"/>
    <cellStyle name="60% - Accent3 27" xfId="904"/>
    <cellStyle name="60% - Accent3 28" xfId="905"/>
    <cellStyle name="60% - Accent3 29" xfId="906"/>
    <cellStyle name="60% - Accent3 3" xfId="907"/>
    <cellStyle name="60% - Accent3 30" xfId="908"/>
    <cellStyle name="60% - Accent3 31" xfId="909"/>
    <cellStyle name="60% - Accent3 32" xfId="910"/>
    <cellStyle name="60% - Accent3 33" xfId="911"/>
    <cellStyle name="60% - Accent3 34" xfId="912"/>
    <cellStyle name="60% - Accent3 35" xfId="913"/>
    <cellStyle name="60% - Accent3 4" xfId="914"/>
    <cellStyle name="60% - Accent3 5" xfId="915"/>
    <cellStyle name="60% - Accent3 6" xfId="916"/>
    <cellStyle name="60% - Accent3 7" xfId="917"/>
    <cellStyle name="60% - Accent3 8" xfId="918"/>
    <cellStyle name="60% - Accent3 9" xfId="919"/>
    <cellStyle name="60% - Accent4" xfId="22570" builtinId="44" customBuiltin="1"/>
    <cellStyle name="60% - Accent4 10" xfId="920"/>
    <cellStyle name="60% - Accent4 11" xfId="921"/>
    <cellStyle name="60% - Accent4 12" xfId="922"/>
    <cellStyle name="60% - Accent4 13" xfId="923"/>
    <cellStyle name="60% - Accent4 14" xfId="924"/>
    <cellStyle name="60% - Accent4 15" xfId="925"/>
    <cellStyle name="60% - Accent4 16" xfId="926"/>
    <cellStyle name="60% - Accent4 17" xfId="927"/>
    <cellStyle name="60% - Accent4 18" xfId="928"/>
    <cellStyle name="60% - Accent4 19" xfId="929"/>
    <cellStyle name="60% - Accent4 2" xfId="930"/>
    <cellStyle name="60% - Accent4 20" xfId="931"/>
    <cellStyle name="60% - Accent4 21" xfId="932"/>
    <cellStyle name="60% - Accent4 22" xfId="933"/>
    <cellStyle name="60% - Accent4 23" xfId="934"/>
    <cellStyle name="60% - Accent4 24" xfId="935"/>
    <cellStyle name="60% - Accent4 25" xfId="936"/>
    <cellStyle name="60% - Accent4 26" xfId="937"/>
    <cellStyle name="60% - Accent4 27" xfId="938"/>
    <cellStyle name="60% - Accent4 28" xfId="939"/>
    <cellStyle name="60% - Accent4 29" xfId="940"/>
    <cellStyle name="60% - Accent4 3" xfId="941"/>
    <cellStyle name="60% - Accent4 30" xfId="942"/>
    <cellStyle name="60% - Accent4 31" xfId="943"/>
    <cellStyle name="60% - Accent4 32" xfId="944"/>
    <cellStyle name="60% - Accent4 33" xfId="945"/>
    <cellStyle name="60% - Accent4 34" xfId="946"/>
    <cellStyle name="60% - Accent4 35" xfId="947"/>
    <cellStyle name="60% - Accent4 4" xfId="948"/>
    <cellStyle name="60% - Accent4 5" xfId="949"/>
    <cellStyle name="60% - Accent4 6" xfId="950"/>
    <cellStyle name="60% - Accent4 7" xfId="951"/>
    <cellStyle name="60% - Accent4 8" xfId="952"/>
    <cellStyle name="60% - Accent4 9" xfId="953"/>
    <cellStyle name="60% - Accent5" xfId="22574" builtinId="48" customBuiltin="1"/>
    <cellStyle name="60% - Accent5 10" xfId="954"/>
    <cellStyle name="60% - Accent5 11" xfId="955"/>
    <cellStyle name="60% - Accent5 12" xfId="956"/>
    <cellStyle name="60% - Accent5 13" xfId="957"/>
    <cellStyle name="60% - Accent5 14" xfId="958"/>
    <cellStyle name="60% - Accent5 15" xfId="959"/>
    <cellStyle name="60% - Accent5 16" xfId="960"/>
    <cellStyle name="60% - Accent5 17" xfId="961"/>
    <cellStyle name="60% - Accent5 18" xfId="962"/>
    <cellStyle name="60% - Accent5 19" xfId="963"/>
    <cellStyle name="60% - Accent5 2" xfId="964"/>
    <cellStyle name="60% - Accent5 20" xfId="965"/>
    <cellStyle name="60% - Accent5 21" xfId="966"/>
    <cellStyle name="60% - Accent5 22" xfId="967"/>
    <cellStyle name="60% - Accent5 23" xfId="968"/>
    <cellStyle name="60% - Accent5 24" xfId="969"/>
    <cellStyle name="60% - Accent5 25" xfId="970"/>
    <cellStyle name="60% - Accent5 26" xfId="971"/>
    <cellStyle name="60% - Accent5 27" xfId="972"/>
    <cellStyle name="60% - Accent5 28" xfId="973"/>
    <cellStyle name="60% - Accent5 29" xfId="974"/>
    <cellStyle name="60% - Accent5 3" xfId="975"/>
    <cellStyle name="60% - Accent5 30" xfId="976"/>
    <cellStyle name="60% - Accent5 31" xfId="977"/>
    <cellStyle name="60% - Accent5 32" xfId="978"/>
    <cellStyle name="60% - Accent5 33" xfId="979"/>
    <cellStyle name="60% - Accent5 34" xfId="980"/>
    <cellStyle name="60% - Accent5 35" xfId="981"/>
    <cellStyle name="60% - Accent5 4" xfId="982"/>
    <cellStyle name="60% - Accent5 5" xfId="983"/>
    <cellStyle name="60% - Accent5 6" xfId="984"/>
    <cellStyle name="60% - Accent5 7" xfId="985"/>
    <cellStyle name="60% - Accent5 8" xfId="986"/>
    <cellStyle name="60% - Accent5 9" xfId="987"/>
    <cellStyle name="60% - Accent6" xfId="22578" builtinId="52" customBuiltin="1"/>
    <cellStyle name="60% - Accent6 10" xfId="988"/>
    <cellStyle name="60% - Accent6 11" xfId="989"/>
    <cellStyle name="60% - Accent6 12" xfId="990"/>
    <cellStyle name="60% - Accent6 13" xfId="991"/>
    <cellStyle name="60% - Accent6 14" xfId="992"/>
    <cellStyle name="60% - Accent6 15" xfId="993"/>
    <cellStyle name="60% - Accent6 16" xfId="994"/>
    <cellStyle name="60% - Accent6 17" xfId="995"/>
    <cellStyle name="60% - Accent6 18" xfId="996"/>
    <cellStyle name="60% - Accent6 19" xfId="997"/>
    <cellStyle name="60% - Accent6 2" xfId="998"/>
    <cellStyle name="60% - Accent6 20" xfId="999"/>
    <cellStyle name="60% - Accent6 21" xfId="1000"/>
    <cellStyle name="60% - Accent6 22" xfId="1001"/>
    <cellStyle name="60% - Accent6 23" xfId="1002"/>
    <cellStyle name="60% - Accent6 24" xfId="1003"/>
    <cellStyle name="60% - Accent6 25" xfId="1004"/>
    <cellStyle name="60% - Accent6 26" xfId="1005"/>
    <cellStyle name="60% - Accent6 27" xfId="1006"/>
    <cellStyle name="60% - Accent6 28" xfId="1007"/>
    <cellStyle name="60% - Accent6 29" xfId="1008"/>
    <cellStyle name="60% - Accent6 3" xfId="1009"/>
    <cellStyle name="60% - Accent6 30" xfId="1010"/>
    <cellStyle name="60% - Accent6 31" xfId="1011"/>
    <cellStyle name="60% - Accent6 32" xfId="1012"/>
    <cellStyle name="60% - Accent6 33" xfId="1013"/>
    <cellStyle name="60% - Accent6 34" xfId="1014"/>
    <cellStyle name="60% - Accent6 35" xfId="1015"/>
    <cellStyle name="60% - Accent6 4" xfId="1016"/>
    <cellStyle name="60% - Accent6 5" xfId="1017"/>
    <cellStyle name="60% - Accent6 6" xfId="1018"/>
    <cellStyle name="60% - Accent6 7" xfId="1019"/>
    <cellStyle name="60% - Accent6 8" xfId="1020"/>
    <cellStyle name="60% - Accent6 9" xfId="1021"/>
    <cellStyle name="Accent1" xfId="22555" builtinId="29" customBuiltin="1"/>
    <cellStyle name="Accent1 10" xfId="1022"/>
    <cellStyle name="Accent1 11" xfId="1023"/>
    <cellStyle name="Accent1 12" xfId="1024"/>
    <cellStyle name="Accent1 13" xfId="1025"/>
    <cellStyle name="Accent1 14" xfId="1026"/>
    <cellStyle name="Accent1 15" xfId="1027"/>
    <cellStyle name="Accent1 16" xfId="1028"/>
    <cellStyle name="Accent1 17" xfId="1029"/>
    <cellStyle name="Accent1 18" xfId="1030"/>
    <cellStyle name="Accent1 19" xfId="1031"/>
    <cellStyle name="Accent1 2" xfId="1032"/>
    <cellStyle name="Accent1 20" xfId="1033"/>
    <cellStyle name="Accent1 21" xfId="1034"/>
    <cellStyle name="Accent1 22" xfId="1035"/>
    <cellStyle name="Accent1 23" xfId="1036"/>
    <cellStyle name="Accent1 24" xfId="1037"/>
    <cellStyle name="Accent1 25" xfId="1038"/>
    <cellStyle name="Accent1 26" xfId="1039"/>
    <cellStyle name="Accent1 27" xfId="1040"/>
    <cellStyle name="Accent1 28" xfId="1041"/>
    <cellStyle name="Accent1 29" xfId="1042"/>
    <cellStyle name="Accent1 3" xfId="1043"/>
    <cellStyle name="Accent1 30" xfId="1044"/>
    <cellStyle name="Accent1 31" xfId="1045"/>
    <cellStyle name="Accent1 32" xfId="1046"/>
    <cellStyle name="Accent1 33" xfId="1047"/>
    <cellStyle name="Accent1 34" xfId="1048"/>
    <cellStyle name="Accent1 35" xfId="1049"/>
    <cellStyle name="Accent1 4" xfId="1050"/>
    <cellStyle name="Accent1 5" xfId="1051"/>
    <cellStyle name="Accent1 6" xfId="1052"/>
    <cellStyle name="Accent1 7" xfId="1053"/>
    <cellStyle name="Accent1 8" xfId="1054"/>
    <cellStyle name="Accent1 9" xfId="1055"/>
    <cellStyle name="Accent2" xfId="22559" builtinId="33" customBuiltin="1"/>
    <cellStyle name="Accent2 10" xfId="1056"/>
    <cellStyle name="Accent2 11" xfId="1057"/>
    <cellStyle name="Accent2 12" xfId="1058"/>
    <cellStyle name="Accent2 13" xfId="1059"/>
    <cellStyle name="Accent2 14" xfId="1060"/>
    <cellStyle name="Accent2 15" xfId="1061"/>
    <cellStyle name="Accent2 16" xfId="1062"/>
    <cellStyle name="Accent2 17" xfId="1063"/>
    <cellStyle name="Accent2 18" xfId="1064"/>
    <cellStyle name="Accent2 19" xfId="1065"/>
    <cellStyle name="Accent2 2" xfId="1066"/>
    <cellStyle name="Accent2 20" xfId="1067"/>
    <cellStyle name="Accent2 21" xfId="1068"/>
    <cellStyle name="Accent2 22" xfId="1069"/>
    <cellStyle name="Accent2 23" xfId="1070"/>
    <cellStyle name="Accent2 24" xfId="1071"/>
    <cellStyle name="Accent2 25" xfId="1072"/>
    <cellStyle name="Accent2 26" xfId="1073"/>
    <cellStyle name="Accent2 27" xfId="1074"/>
    <cellStyle name="Accent2 28" xfId="1075"/>
    <cellStyle name="Accent2 29" xfId="1076"/>
    <cellStyle name="Accent2 3" xfId="1077"/>
    <cellStyle name="Accent2 30" xfId="1078"/>
    <cellStyle name="Accent2 31" xfId="1079"/>
    <cellStyle name="Accent2 32" xfId="1080"/>
    <cellStyle name="Accent2 33" xfId="1081"/>
    <cellStyle name="Accent2 34" xfId="1082"/>
    <cellStyle name="Accent2 35" xfId="1083"/>
    <cellStyle name="Accent2 4" xfId="1084"/>
    <cellStyle name="Accent2 5" xfId="1085"/>
    <cellStyle name="Accent2 6" xfId="1086"/>
    <cellStyle name="Accent2 7" xfId="1087"/>
    <cellStyle name="Accent2 8" xfId="1088"/>
    <cellStyle name="Accent2 9" xfId="1089"/>
    <cellStyle name="Accent3" xfId="22563" builtinId="37" customBuiltin="1"/>
    <cellStyle name="Accent3 10" xfId="1090"/>
    <cellStyle name="Accent3 11" xfId="1091"/>
    <cellStyle name="Accent3 12" xfId="1092"/>
    <cellStyle name="Accent3 13" xfId="1093"/>
    <cellStyle name="Accent3 14" xfId="1094"/>
    <cellStyle name="Accent3 15" xfId="1095"/>
    <cellStyle name="Accent3 16" xfId="1096"/>
    <cellStyle name="Accent3 17" xfId="1097"/>
    <cellStyle name="Accent3 18" xfId="1098"/>
    <cellStyle name="Accent3 19" xfId="1099"/>
    <cellStyle name="Accent3 2" xfId="1100"/>
    <cellStyle name="Accent3 20" xfId="1101"/>
    <cellStyle name="Accent3 21" xfId="1102"/>
    <cellStyle name="Accent3 22" xfId="1103"/>
    <cellStyle name="Accent3 23" xfId="1104"/>
    <cellStyle name="Accent3 24" xfId="1105"/>
    <cellStyle name="Accent3 25" xfId="1106"/>
    <cellStyle name="Accent3 26" xfId="1107"/>
    <cellStyle name="Accent3 27" xfId="1108"/>
    <cellStyle name="Accent3 28" xfId="1109"/>
    <cellStyle name="Accent3 29" xfId="1110"/>
    <cellStyle name="Accent3 3" xfId="1111"/>
    <cellStyle name="Accent3 30" xfId="1112"/>
    <cellStyle name="Accent3 31" xfId="1113"/>
    <cellStyle name="Accent3 32" xfId="1114"/>
    <cellStyle name="Accent3 33" xfId="1115"/>
    <cellStyle name="Accent3 34" xfId="1116"/>
    <cellStyle name="Accent3 35" xfId="1117"/>
    <cellStyle name="Accent3 4" xfId="1118"/>
    <cellStyle name="Accent3 5" xfId="1119"/>
    <cellStyle name="Accent3 6" xfId="1120"/>
    <cellStyle name="Accent3 7" xfId="1121"/>
    <cellStyle name="Accent3 8" xfId="1122"/>
    <cellStyle name="Accent3 9" xfId="1123"/>
    <cellStyle name="Accent4" xfId="22567" builtinId="41" customBuiltin="1"/>
    <cellStyle name="Accent4 10" xfId="1124"/>
    <cellStyle name="Accent4 11" xfId="1125"/>
    <cellStyle name="Accent4 12" xfId="1126"/>
    <cellStyle name="Accent4 13" xfId="1127"/>
    <cellStyle name="Accent4 14" xfId="1128"/>
    <cellStyle name="Accent4 15" xfId="1129"/>
    <cellStyle name="Accent4 16" xfId="1130"/>
    <cellStyle name="Accent4 17" xfId="1131"/>
    <cellStyle name="Accent4 18" xfId="1132"/>
    <cellStyle name="Accent4 19" xfId="1133"/>
    <cellStyle name="Accent4 2" xfId="1134"/>
    <cellStyle name="Accent4 20" xfId="1135"/>
    <cellStyle name="Accent4 21" xfId="1136"/>
    <cellStyle name="Accent4 22" xfId="1137"/>
    <cellStyle name="Accent4 23" xfId="1138"/>
    <cellStyle name="Accent4 24" xfId="1139"/>
    <cellStyle name="Accent4 25" xfId="1140"/>
    <cellStyle name="Accent4 26" xfId="1141"/>
    <cellStyle name="Accent4 27" xfId="1142"/>
    <cellStyle name="Accent4 28" xfId="1143"/>
    <cellStyle name="Accent4 29" xfId="1144"/>
    <cellStyle name="Accent4 3" xfId="1145"/>
    <cellStyle name="Accent4 30" xfId="1146"/>
    <cellStyle name="Accent4 31" xfId="1147"/>
    <cellStyle name="Accent4 32" xfId="1148"/>
    <cellStyle name="Accent4 33" xfId="1149"/>
    <cellStyle name="Accent4 34" xfId="1150"/>
    <cellStyle name="Accent4 35" xfId="1151"/>
    <cellStyle name="Accent4 4" xfId="1152"/>
    <cellStyle name="Accent4 5" xfId="1153"/>
    <cellStyle name="Accent4 6" xfId="1154"/>
    <cellStyle name="Accent4 7" xfId="1155"/>
    <cellStyle name="Accent4 8" xfId="1156"/>
    <cellStyle name="Accent4 9" xfId="1157"/>
    <cellStyle name="Accent5" xfId="22571" builtinId="45" customBuiltin="1"/>
    <cellStyle name="Accent5 10" xfId="1158"/>
    <cellStyle name="Accent5 11" xfId="1159"/>
    <cellStyle name="Accent5 12" xfId="1160"/>
    <cellStyle name="Accent5 13" xfId="1161"/>
    <cellStyle name="Accent5 14" xfId="1162"/>
    <cellStyle name="Accent5 15" xfId="1163"/>
    <cellStyle name="Accent5 16" xfId="1164"/>
    <cellStyle name="Accent5 17" xfId="1165"/>
    <cellStyle name="Accent5 18" xfId="1166"/>
    <cellStyle name="Accent5 19" xfId="1167"/>
    <cellStyle name="Accent5 2" xfId="1168"/>
    <cellStyle name="Accent5 20" xfId="1169"/>
    <cellStyle name="Accent5 21" xfId="1170"/>
    <cellStyle name="Accent5 22" xfId="1171"/>
    <cellStyle name="Accent5 23" xfId="1172"/>
    <cellStyle name="Accent5 24" xfId="1173"/>
    <cellStyle name="Accent5 25" xfId="1174"/>
    <cellStyle name="Accent5 26" xfId="1175"/>
    <cellStyle name="Accent5 27" xfId="1176"/>
    <cellStyle name="Accent5 28" xfId="1177"/>
    <cellStyle name="Accent5 29" xfId="1178"/>
    <cellStyle name="Accent5 3" xfId="1179"/>
    <cellStyle name="Accent5 30" xfId="1180"/>
    <cellStyle name="Accent5 31" xfId="1181"/>
    <cellStyle name="Accent5 32" xfId="1182"/>
    <cellStyle name="Accent5 33" xfId="1183"/>
    <cellStyle name="Accent5 34" xfId="1184"/>
    <cellStyle name="Accent5 35" xfId="1185"/>
    <cellStyle name="Accent5 4" xfId="1186"/>
    <cellStyle name="Accent5 5" xfId="1187"/>
    <cellStyle name="Accent5 6" xfId="1188"/>
    <cellStyle name="Accent5 7" xfId="1189"/>
    <cellStyle name="Accent5 8" xfId="1190"/>
    <cellStyle name="Accent5 9" xfId="1191"/>
    <cellStyle name="Accent6" xfId="22575" builtinId="49" customBuiltin="1"/>
    <cellStyle name="Accent6 10" xfId="1192"/>
    <cellStyle name="Accent6 11" xfId="1193"/>
    <cellStyle name="Accent6 12" xfId="1194"/>
    <cellStyle name="Accent6 13" xfId="1195"/>
    <cellStyle name="Accent6 14" xfId="1196"/>
    <cellStyle name="Accent6 15" xfId="1197"/>
    <cellStyle name="Accent6 16" xfId="1198"/>
    <cellStyle name="Accent6 17" xfId="1199"/>
    <cellStyle name="Accent6 18" xfId="1200"/>
    <cellStyle name="Accent6 19" xfId="1201"/>
    <cellStyle name="Accent6 2" xfId="1202"/>
    <cellStyle name="Accent6 20" xfId="1203"/>
    <cellStyle name="Accent6 21" xfId="1204"/>
    <cellStyle name="Accent6 22" xfId="1205"/>
    <cellStyle name="Accent6 23" xfId="1206"/>
    <cellStyle name="Accent6 24" xfId="1207"/>
    <cellStyle name="Accent6 25" xfId="1208"/>
    <cellStyle name="Accent6 26" xfId="1209"/>
    <cellStyle name="Accent6 27" xfId="1210"/>
    <cellStyle name="Accent6 28" xfId="1211"/>
    <cellStyle name="Accent6 29" xfId="1212"/>
    <cellStyle name="Accent6 3" xfId="1213"/>
    <cellStyle name="Accent6 30" xfId="1214"/>
    <cellStyle name="Accent6 31" xfId="1215"/>
    <cellStyle name="Accent6 32" xfId="1216"/>
    <cellStyle name="Accent6 33" xfId="1217"/>
    <cellStyle name="Accent6 34" xfId="1218"/>
    <cellStyle name="Accent6 35" xfId="1219"/>
    <cellStyle name="Accent6 4" xfId="1220"/>
    <cellStyle name="Accent6 5" xfId="1221"/>
    <cellStyle name="Accent6 6" xfId="1222"/>
    <cellStyle name="Accent6 7" xfId="1223"/>
    <cellStyle name="Accent6 8" xfId="1224"/>
    <cellStyle name="Accent6 9" xfId="1225"/>
    <cellStyle name="Bad" xfId="22545" builtinId="27" customBuiltin="1"/>
    <cellStyle name="Bad 10" xfId="1226"/>
    <cellStyle name="Bad 11" xfId="1227"/>
    <cellStyle name="Bad 12" xfId="1228"/>
    <cellStyle name="Bad 13" xfId="1229"/>
    <cellStyle name="Bad 14" xfId="1230"/>
    <cellStyle name="Bad 15" xfId="1231"/>
    <cellStyle name="Bad 16" xfId="1232"/>
    <cellStyle name="Bad 17" xfId="1233"/>
    <cellStyle name="Bad 18" xfId="1234"/>
    <cellStyle name="Bad 19" xfId="1235"/>
    <cellStyle name="Bad 2" xfId="1236"/>
    <cellStyle name="Bad 20" xfId="1237"/>
    <cellStyle name="Bad 21" xfId="1238"/>
    <cellStyle name="Bad 22" xfId="1239"/>
    <cellStyle name="Bad 23" xfId="1240"/>
    <cellStyle name="Bad 24" xfId="1241"/>
    <cellStyle name="Bad 25" xfId="1242"/>
    <cellStyle name="Bad 26" xfId="1243"/>
    <cellStyle name="Bad 27" xfId="1244"/>
    <cellStyle name="Bad 28" xfId="1245"/>
    <cellStyle name="Bad 29" xfId="1246"/>
    <cellStyle name="Bad 3" xfId="1247"/>
    <cellStyle name="Bad 30" xfId="1248"/>
    <cellStyle name="Bad 31" xfId="1249"/>
    <cellStyle name="Bad 32" xfId="1250"/>
    <cellStyle name="Bad 33" xfId="1251"/>
    <cellStyle name="Bad 34" xfId="1252"/>
    <cellStyle name="Bad 35" xfId="1253"/>
    <cellStyle name="Bad 4" xfId="1254"/>
    <cellStyle name="Bad 5" xfId="1255"/>
    <cellStyle name="Bad 6" xfId="1256"/>
    <cellStyle name="Bad 7" xfId="1257"/>
    <cellStyle name="Bad 8" xfId="1258"/>
    <cellStyle name="Bad 9" xfId="1259"/>
    <cellStyle name="Calculation" xfId="22549" builtinId="22" customBuiltin="1"/>
    <cellStyle name="Calculation 10" xfId="1260"/>
    <cellStyle name="Calculation 11" xfId="1261"/>
    <cellStyle name="Calculation 12" xfId="1262"/>
    <cellStyle name="Calculation 13" xfId="1263"/>
    <cellStyle name="Calculation 14" xfId="1264"/>
    <cellStyle name="Calculation 15" xfId="1265"/>
    <cellStyle name="Calculation 16" xfId="1266"/>
    <cellStyle name="Calculation 17" xfId="1267"/>
    <cellStyle name="Calculation 18" xfId="1268"/>
    <cellStyle name="Calculation 19" xfId="1269"/>
    <cellStyle name="Calculation 2" xfId="1270"/>
    <cellStyle name="Calculation 20" xfId="1271"/>
    <cellStyle name="Calculation 21" xfId="1272"/>
    <cellStyle name="Calculation 22" xfId="1273"/>
    <cellStyle name="Calculation 23" xfId="1274"/>
    <cellStyle name="Calculation 24" xfId="1275"/>
    <cellStyle name="Calculation 25" xfId="1276"/>
    <cellStyle name="Calculation 26" xfId="1277"/>
    <cellStyle name="Calculation 27" xfId="1278"/>
    <cellStyle name="Calculation 28" xfId="1279"/>
    <cellStyle name="Calculation 29" xfId="1280"/>
    <cellStyle name="Calculation 3" xfId="1281"/>
    <cellStyle name="Calculation 30" xfId="1282"/>
    <cellStyle name="Calculation 31" xfId="1283"/>
    <cellStyle name="Calculation 32" xfId="1284"/>
    <cellStyle name="Calculation 33" xfId="1285"/>
    <cellStyle name="Calculation 34" xfId="1286"/>
    <cellStyle name="Calculation 35" xfId="1287"/>
    <cellStyle name="Calculation 4" xfId="1288"/>
    <cellStyle name="Calculation 5" xfId="1289"/>
    <cellStyle name="Calculation 6" xfId="1290"/>
    <cellStyle name="Calculation 7" xfId="1291"/>
    <cellStyle name="Calculation 8" xfId="1292"/>
    <cellStyle name="Calculation 9" xfId="1293"/>
    <cellStyle name="Check Cell" xfId="22551" builtinId="23" customBuiltin="1"/>
    <cellStyle name="Check Cell 10" xfId="1294"/>
    <cellStyle name="Check Cell 11" xfId="1295"/>
    <cellStyle name="Check Cell 12" xfId="1296"/>
    <cellStyle name="Check Cell 13" xfId="1297"/>
    <cellStyle name="Check Cell 14" xfId="1298"/>
    <cellStyle name="Check Cell 15" xfId="1299"/>
    <cellStyle name="Check Cell 16" xfId="1300"/>
    <cellStyle name="Check Cell 17" xfId="1301"/>
    <cellStyle name="Check Cell 18" xfId="1302"/>
    <cellStyle name="Check Cell 19" xfId="1303"/>
    <cellStyle name="Check Cell 2" xfId="1304"/>
    <cellStyle name="Check Cell 20" xfId="1305"/>
    <cellStyle name="Check Cell 21" xfId="1306"/>
    <cellStyle name="Check Cell 22" xfId="1307"/>
    <cellStyle name="Check Cell 23" xfId="1308"/>
    <cellStyle name="Check Cell 24" xfId="1309"/>
    <cellStyle name="Check Cell 25" xfId="1310"/>
    <cellStyle name="Check Cell 26" xfId="1311"/>
    <cellStyle name="Check Cell 27" xfId="1312"/>
    <cellStyle name="Check Cell 28" xfId="1313"/>
    <cellStyle name="Check Cell 29" xfId="1314"/>
    <cellStyle name="Check Cell 3" xfId="1315"/>
    <cellStyle name="Check Cell 30" xfId="1316"/>
    <cellStyle name="Check Cell 31" xfId="1317"/>
    <cellStyle name="Check Cell 32" xfId="1318"/>
    <cellStyle name="Check Cell 33" xfId="1319"/>
    <cellStyle name="Check Cell 34" xfId="1320"/>
    <cellStyle name="Check Cell 35" xfId="1321"/>
    <cellStyle name="Check Cell 4" xfId="1322"/>
    <cellStyle name="Check Cell 5" xfId="1323"/>
    <cellStyle name="Check Cell 6" xfId="1324"/>
    <cellStyle name="Check Cell 7" xfId="1325"/>
    <cellStyle name="Check Cell 8" xfId="1326"/>
    <cellStyle name="Check Cell 9" xfId="1327"/>
    <cellStyle name="Explanatory Text" xfId="22553" builtinId="53" customBuiltin="1"/>
    <cellStyle name="Explanatory Text 10" xfId="1328"/>
    <cellStyle name="Explanatory Text 11" xfId="1329"/>
    <cellStyle name="Explanatory Text 12" xfId="1330"/>
    <cellStyle name="Explanatory Text 13" xfId="1331"/>
    <cellStyle name="Explanatory Text 14" xfId="1332"/>
    <cellStyle name="Explanatory Text 15" xfId="1333"/>
    <cellStyle name="Explanatory Text 16" xfId="1334"/>
    <cellStyle name="Explanatory Text 17" xfId="1335"/>
    <cellStyle name="Explanatory Text 18" xfId="1336"/>
    <cellStyle name="Explanatory Text 19" xfId="1337"/>
    <cellStyle name="Explanatory Text 2" xfId="1338"/>
    <cellStyle name="Explanatory Text 20" xfId="1339"/>
    <cellStyle name="Explanatory Text 21" xfId="1340"/>
    <cellStyle name="Explanatory Text 22" xfId="1341"/>
    <cellStyle name="Explanatory Text 23" xfId="1342"/>
    <cellStyle name="Explanatory Text 24" xfId="1343"/>
    <cellStyle name="Explanatory Text 25" xfId="1344"/>
    <cellStyle name="Explanatory Text 26" xfId="1345"/>
    <cellStyle name="Explanatory Text 27" xfId="1346"/>
    <cellStyle name="Explanatory Text 28" xfId="1347"/>
    <cellStyle name="Explanatory Text 29" xfId="1348"/>
    <cellStyle name="Explanatory Text 3" xfId="1349"/>
    <cellStyle name="Explanatory Text 30" xfId="1350"/>
    <cellStyle name="Explanatory Text 31" xfId="1351"/>
    <cellStyle name="Explanatory Text 32" xfId="1352"/>
    <cellStyle name="Explanatory Text 33" xfId="1353"/>
    <cellStyle name="Explanatory Text 34" xfId="1354"/>
    <cellStyle name="Explanatory Text 35" xfId="1355"/>
    <cellStyle name="Explanatory Text 4" xfId="1356"/>
    <cellStyle name="Explanatory Text 5" xfId="1357"/>
    <cellStyle name="Explanatory Text 6" xfId="1358"/>
    <cellStyle name="Explanatory Text 7" xfId="1359"/>
    <cellStyle name="Explanatory Text 8" xfId="1360"/>
    <cellStyle name="Explanatory Text 9" xfId="1361"/>
    <cellStyle name="Good" xfId="22544" builtinId="26" customBuiltin="1"/>
    <cellStyle name="Good 10" xfId="1362"/>
    <cellStyle name="Good 11" xfId="1363"/>
    <cellStyle name="Good 12" xfId="1364"/>
    <cellStyle name="Good 13" xfId="1365"/>
    <cellStyle name="Good 14" xfId="1366"/>
    <cellStyle name="Good 15" xfId="1367"/>
    <cellStyle name="Good 16" xfId="1368"/>
    <cellStyle name="Good 17" xfId="1369"/>
    <cellStyle name="Good 18" xfId="1370"/>
    <cellStyle name="Good 19" xfId="1371"/>
    <cellStyle name="Good 2" xfId="1372"/>
    <cellStyle name="Good 20" xfId="1373"/>
    <cellStyle name="Good 21" xfId="1374"/>
    <cellStyle name="Good 22" xfId="1375"/>
    <cellStyle name="Good 23" xfId="1376"/>
    <cellStyle name="Good 24" xfId="1377"/>
    <cellStyle name="Good 25" xfId="1378"/>
    <cellStyle name="Good 26" xfId="1379"/>
    <cellStyle name="Good 27" xfId="1380"/>
    <cellStyle name="Good 28" xfId="1381"/>
    <cellStyle name="Good 29" xfId="1382"/>
    <cellStyle name="Good 3" xfId="1383"/>
    <cellStyle name="Good 30" xfId="1384"/>
    <cellStyle name="Good 31" xfId="1385"/>
    <cellStyle name="Good 32" xfId="1386"/>
    <cellStyle name="Good 33" xfId="1387"/>
    <cellStyle name="Good 34" xfId="1388"/>
    <cellStyle name="Good 35" xfId="1389"/>
    <cellStyle name="Good 4" xfId="1390"/>
    <cellStyle name="Good 5" xfId="1391"/>
    <cellStyle name="Good 6" xfId="1392"/>
    <cellStyle name="Good 7" xfId="1393"/>
    <cellStyle name="Good 8" xfId="1394"/>
    <cellStyle name="Good 9" xfId="1395"/>
    <cellStyle name="Heading 1" xfId="22540" builtinId="16" customBuiltin="1"/>
    <cellStyle name="Heading 1 10" xfId="1396"/>
    <cellStyle name="Heading 1 11" xfId="1397"/>
    <cellStyle name="Heading 1 12" xfId="1398"/>
    <cellStyle name="Heading 1 13" xfId="1399"/>
    <cellStyle name="Heading 1 14" xfId="1400"/>
    <cellStyle name="Heading 1 15" xfId="1401"/>
    <cellStyle name="Heading 1 16" xfId="1402"/>
    <cellStyle name="Heading 1 17" xfId="1403"/>
    <cellStyle name="Heading 1 18" xfId="1404"/>
    <cellStyle name="Heading 1 19" xfId="1405"/>
    <cellStyle name="Heading 1 2" xfId="1406"/>
    <cellStyle name="Heading 1 20" xfId="1407"/>
    <cellStyle name="Heading 1 21" xfId="1408"/>
    <cellStyle name="Heading 1 22" xfId="1409"/>
    <cellStyle name="Heading 1 23" xfId="1410"/>
    <cellStyle name="Heading 1 24" xfId="1411"/>
    <cellStyle name="Heading 1 25" xfId="1412"/>
    <cellStyle name="Heading 1 26" xfId="1413"/>
    <cellStyle name="Heading 1 27" xfId="1414"/>
    <cellStyle name="Heading 1 28" xfId="1415"/>
    <cellStyle name="Heading 1 29" xfId="1416"/>
    <cellStyle name="Heading 1 3" xfId="1417"/>
    <cellStyle name="Heading 1 30" xfId="1418"/>
    <cellStyle name="Heading 1 31" xfId="1419"/>
    <cellStyle name="Heading 1 32" xfId="1420"/>
    <cellStyle name="Heading 1 33" xfId="1421"/>
    <cellStyle name="Heading 1 34" xfId="1422"/>
    <cellStyle name="Heading 1 35" xfId="1423"/>
    <cellStyle name="Heading 1 4" xfId="1424"/>
    <cellStyle name="Heading 1 5" xfId="1425"/>
    <cellStyle name="Heading 1 6" xfId="1426"/>
    <cellStyle name="Heading 1 7" xfId="1427"/>
    <cellStyle name="Heading 1 8" xfId="1428"/>
    <cellStyle name="Heading 1 9" xfId="1429"/>
    <cellStyle name="Heading 2" xfId="22541" builtinId="17" customBuiltin="1"/>
    <cellStyle name="Heading 2 10" xfId="1430"/>
    <cellStyle name="Heading 2 11" xfId="1431"/>
    <cellStyle name="Heading 2 12" xfId="1432"/>
    <cellStyle name="Heading 2 13" xfId="1433"/>
    <cellStyle name="Heading 2 14" xfId="1434"/>
    <cellStyle name="Heading 2 15" xfId="1435"/>
    <cellStyle name="Heading 2 16" xfId="1436"/>
    <cellStyle name="Heading 2 17" xfId="1437"/>
    <cellStyle name="Heading 2 18" xfId="1438"/>
    <cellStyle name="Heading 2 19" xfId="1439"/>
    <cellStyle name="Heading 2 2" xfId="1440"/>
    <cellStyle name="Heading 2 20" xfId="1441"/>
    <cellStyle name="Heading 2 21" xfId="1442"/>
    <cellStyle name="Heading 2 22" xfId="1443"/>
    <cellStyle name="Heading 2 23" xfId="1444"/>
    <cellStyle name="Heading 2 24" xfId="1445"/>
    <cellStyle name="Heading 2 25" xfId="1446"/>
    <cellStyle name="Heading 2 26" xfId="1447"/>
    <cellStyle name="Heading 2 27" xfId="1448"/>
    <cellStyle name="Heading 2 28" xfId="1449"/>
    <cellStyle name="Heading 2 29" xfId="1450"/>
    <cellStyle name="Heading 2 3" xfId="1451"/>
    <cellStyle name="Heading 2 30" xfId="1452"/>
    <cellStyle name="Heading 2 31" xfId="1453"/>
    <cellStyle name="Heading 2 32" xfId="1454"/>
    <cellStyle name="Heading 2 33" xfId="1455"/>
    <cellStyle name="Heading 2 34" xfId="1456"/>
    <cellStyle name="Heading 2 35" xfId="1457"/>
    <cellStyle name="Heading 2 4" xfId="1458"/>
    <cellStyle name="Heading 2 5" xfId="1459"/>
    <cellStyle name="Heading 2 6" xfId="1460"/>
    <cellStyle name="Heading 2 7" xfId="1461"/>
    <cellStyle name="Heading 2 8" xfId="1462"/>
    <cellStyle name="Heading 2 9" xfId="1463"/>
    <cellStyle name="Heading 3" xfId="22542" builtinId="18" customBuiltin="1"/>
    <cellStyle name="Heading 3 10" xfId="1464"/>
    <cellStyle name="Heading 3 11" xfId="1465"/>
    <cellStyle name="Heading 3 12" xfId="1466"/>
    <cellStyle name="Heading 3 13" xfId="1467"/>
    <cellStyle name="Heading 3 14" xfId="1468"/>
    <cellStyle name="Heading 3 15" xfId="1469"/>
    <cellStyle name="Heading 3 16" xfId="1470"/>
    <cellStyle name="Heading 3 17" xfId="1471"/>
    <cellStyle name="Heading 3 18" xfId="1472"/>
    <cellStyle name="Heading 3 19" xfId="1473"/>
    <cellStyle name="Heading 3 2" xfId="1474"/>
    <cellStyle name="Heading 3 20" xfId="1475"/>
    <cellStyle name="Heading 3 21" xfId="1476"/>
    <cellStyle name="Heading 3 22" xfId="1477"/>
    <cellStyle name="Heading 3 23" xfId="1478"/>
    <cellStyle name="Heading 3 24" xfId="1479"/>
    <cellStyle name="Heading 3 25" xfId="1480"/>
    <cellStyle name="Heading 3 26" xfId="1481"/>
    <cellStyle name="Heading 3 27" xfId="1482"/>
    <cellStyle name="Heading 3 28" xfId="1483"/>
    <cellStyle name="Heading 3 29" xfId="1484"/>
    <cellStyle name="Heading 3 3" xfId="1485"/>
    <cellStyle name="Heading 3 30" xfId="1486"/>
    <cellStyle name="Heading 3 31" xfId="1487"/>
    <cellStyle name="Heading 3 32" xfId="1488"/>
    <cellStyle name="Heading 3 33" xfId="1489"/>
    <cellStyle name="Heading 3 34" xfId="1490"/>
    <cellStyle name="Heading 3 35" xfId="1491"/>
    <cellStyle name="Heading 3 4" xfId="1492"/>
    <cellStyle name="Heading 3 5" xfId="1493"/>
    <cellStyle name="Heading 3 6" xfId="1494"/>
    <cellStyle name="Heading 3 7" xfId="1495"/>
    <cellStyle name="Heading 3 8" xfId="1496"/>
    <cellStyle name="Heading 3 9" xfId="1497"/>
    <cellStyle name="Heading 4" xfId="22543" builtinId="19" customBuiltin="1"/>
    <cellStyle name="Heading 4 10" xfId="1498"/>
    <cellStyle name="Heading 4 11" xfId="1499"/>
    <cellStyle name="Heading 4 12" xfId="1500"/>
    <cellStyle name="Heading 4 13" xfId="1501"/>
    <cellStyle name="Heading 4 14" xfId="1502"/>
    <cellStyle name="Heading 4 15" xfId="1503"/>
    <cellStyle name="Heading 4 16" xfId="1504"/>
    <cellStyle name="Heading 4 17" xfId="1505"/>
    <cellStyle name="Heading 4 18" xfId="1506"/>
    <cellStyle name="Heading 4 19" xfId="1507"/>
    <cellStyle name="Heading 4 2" xfId="1508"/>
    <cellStyle name="Heading 4 20" xfId="1509"/>
    <cellStyle name="Heading 4 21" xfId="1510"/>
    <cellStyle name="Heading 4 22" xfId="1511"/>
    <cellStyle name="Heading 4 23" xfId="1512"/>
    <cellStyle name="Heading 4 24" xfId="1513"/>
    <cellStyle name="Heading 4 25" xfId="1514"/>
    <cellStyle name="Heading 4 26" xfId="1515"/>
    <cellStyle name="Heading 4 27" xfId="1516"/>
    <cellStyle name="Heading 4 28" xfId="1517"/>
    <cellStyle name="Heading 4 29" xfId="1518"/>
    <cellStyle name="Heading 4 3" xfId="1519"/>
    <cellStyle name="Heading 4 30" xfId="1520"/>
    <cellStyle name="Heading 4 31" xfId="1521"/>
    <cellStyle name="Heading 4 32" xfId="1522"/>
    <cellStyle name="Heading 4 33" xfId="1523"/>
    <cellStyle name="Heading 4 34" xfId="1524"/>
    <cellStyle name="Heading 4 35" xfId="1525"/>
    <cellStyle name="Heading 4 4" xfId="1526"/>
    <cellStyle name="Heading 4 5" xfId="1527"/>
    <cellStyle name="Heading 4 6" xfId="1528"/>
    <cellStyle name="Heading 4 7" xfId="1529"/>
    <cellStyle name="Heading 4 8" xfId="1530"/>
    <cellStyle name="Heading 4 9" xfId="1531"/>
    <cellStyle name="Hyperlink" xfId="1532" builtinId="8"/>
    <cellStyle name="Hyperlink 2" xfId="1533"/>
    <cellStyle name="Hyperlink 2 10" xfId="1534"/>
    <cellStyle name="Hyperlink 2 11" xfId="1535"/>
    <cellStyle name="Hyperlink 2 12" xfId="1536"/>
    <cellStyle name="Hyperlink 2 13" xfId="1537"/>
    <cellStyle name="Hyperlink 2 14" xfId="1538"/>
    <cellStyle name="Hyperlink 2 15" xfId="1539"/>
    <cellStyle name="Hyperlink 2 16" xfId="1540"/>
    <cellStyle name="Hyperlink 2 17" xfId="1541"/>
    <cellStyle name="Hyperlink 2 18" xfId="1542"/>
    <cellStyle name="Hyperlink 2 19" xfId="1543"/>
    <cellStyle name="Hyperlink 2 2" xfId="1544"/>
    <cellStyle name="Hyperlink 2 20" xfId="1545"/>
    <cellStyle name="Hyperlink 2 21" xfId="1546"/>
    <cellStyle name="Hyperlink 2 22" xfId="1547"/>
    <cellStyle name="Hyperlink 2 3" xfId="1548"/>
    <cellStyle name="Hyperlink 2 4" xfId="1549"/>
    <cellStyle name="Hyperlink 2 5" xfId="1550"/>
    <cellStyle name="Hyperlink 2 6" xfId="1551"/>
    <cellStyle name="Hyperlink 2 7" xfId="1552"/>
    <cellStyle name="Hyperlink 2 8" xfId="1553"/>
    <cellStyle name="Hyperlink 2 9" xfId="1554"/>
    <cellStyle name="Hyperlink 3" xfId="1555"/>
    <cellStyle name="Hyperlink 3 2" xfId="1556"/>
    <cellStyle name="Hyperlink 3 3" xfId="1557"/>
    <cellStyle name="Hyperlink 4" xfId="1558"/>
    <cellStyle name="Hyperlink 4 2" xfId="1559"/>
    <cellStyle name="Hyperlink 4 3" xfId="1560"/>
    <cellStyle name="Hyperlink 5" xfId="1561"/>
    <cellStyle name="Hyperlink 6" xfId="1562"/>
    <cellStyle name="Input" xfId="22547" builtinId="20" customBuiltin="1"/>
    <cellStyle name="Input 10" xfId="1563"/>
    <cellStyle name="Input 11" xfId="1564"/>
    <cellStyle name="Input 12" xfId="1565"/>
    <cellStyle name="Input 13" xfId="1566"/>
    <cellStyle name="Input 14" xfId="1567"/>
    <cellStyle name="Input 15" xfId="1568"/>
    <cellStyle name="Input 16" xfId="1569"/>
    <cellStyle name="Input 17" xfId="1570"/>
    <cellStyle name="Input 18" xfId="1571"/>
    <cellStyle name="Input 19" xfId="1572"/>
    <cellStyle name="Input 2" xfId="1573"/>
    <cellStyle name="Input 20" xfId="1574"/>
    <cellStyle name="Input 21" xfId="1575"/>
    <cellStyle name="Input 22" xfId="1576"/>
    <cellStyle name="Input 23" xfId="1577"/>
    <cellStyle name="Input 24" xfId="1578"/>
    <cellStyle name="Input 25" xfId="1579"/>
    <cellStyle name="Input 26" xfId="1580"/>
    <cellStyle name="Input 27" xfId="1581"/>
    <cellStyle name="Input 28" xfId="1582"/>
    <cellStyle name="Input 29" xfId="1583"/>
    <cellStyle name="Input 3" xfId="1584"/>
    <cellStyle name="Input 30" xfId="1585"/>
    <cellStyle name="Input 31" xfId="1586"/>
    <cellStyle name="Input 32" xfId="1587"/>
    <cellStyle name="Input 33" xfId="1588"/>
    <cellStyle name="Input 34" xfId="1589"/>
    <cellStyle name="Input 35" xfId="1590"/>
    <cellStyle name="Input 4" xfId="1591"/>
    <cellStyle name="Input 5" xfId="1592"/>
    <cellStyle name="Input 6" xfId="1593"/>
    <cellStyle name="Input 7" xfId="1594"/>
    <cellStyle name="Input 8" xfId="1595"/>
    <cellStyle name="Input 9" xfId="1596"/>
    <cellStyle name="Linked Cell" xfId="22550" builtinId="24" customBuiltin="1"/>
    <cellStyle name="Linked Cell 10" xfId="1597"/>
    <cellStyle name="Linked Cell 11" xfId="1598"/>
    <cellStyle name="Linked Cell 12" xfId="1599"/>
    <cellStyle name="Linked Cell 13" xfId="1600"/>
    <cellStyle name="Linked Cell 14" xfId="1601"/>
    <cellStyle name="Linked Cell 15" xfId="1602"/>
    <cellStyle name="Linked Cell 16" xfId="1603"/>
    <cellStyle name="Linked Cell 17" xfId="1604"/>
    <cellStyle name="Linked Cell 18" xfId="1605"/>
    <cellStyle name="Linked Cell 19" xfId="1606"/>
    <cellStyle name="Linked Cell 2" xfId="1607"/>
    <cellStyle name="Linked Cell 20" xfId="1608"/>
    <cellStyle name="Linked Cell 21" xfId="1609"/>
    <cellStyle name="Linked Cell 22" xfId="1610"/>
    <cellStyle name="Linked Cell 23" xfId="1611"/>
    <cellStyle name="Linked Cell 24" xfId="1612"/>
    <cellStyle name="Linked Cell 25" xfId="1613"/>
    <cellStyle name="Linked Cell 26" xfId="1614"/>
    <cellStyle name="Linked Cell 27" xfId="1615"/>
    <cellStyle name="Linked Cell 28" xfId="1616"/>
    <cellStyle name="Linked Cell 29" xfId="1617"/>
    <cellStyle name="Linked Cell 3" xfId="1618"/>
    <cellStyle name="Linked Cell 30" xfId="1619"/>
    <cellStyle name="Linked Cell 31" xfId="1620"/>
    <cellStyle name="Linked Cell 32" xfId="1621"/>
    <cellStyle name="Linked Cell 33" xfId="1622"/>
    <cellStyle name="Linked Cell 34" xfId="1623"/>
    <cellStyle name="Linked Cell 35" xfId="1624"/>
    <cellStyle name="Linked Cell 4" xfId="1625"/>
    <cellStyle name="Linked Cell 5" xfId="1626"/>
    <cellStyle name="Linked Cell 6" xfId="1627"/>
    <cellStyle name="Linked Cell 7" xfId="1628"/>
    <cellStyle name="Linked Cell 8" xfId="1629"/>
    <cellStyle name="Linked Cell 9" xfId="1630"/>
    <cellStyle name="Neutral" xfId="22546" builtinId="28" customBuiltin="1"/>
    <cellStyle name="Neutral 10" xfId="1631"/>
    <cellStyle name="Neutral 11" xfId="1632"/>
    <cellStyle name="Neutral 12" xfId="1633"/>
    <cellStyle name="Neutral 13" xfId="1634"/>
    <cellStyle name="Neutral 14" xfId="1635"/>
    <cellStyle name="Neutral 15" xfId="1636"/>
    <cellStyle name="Neutral 16" xfId="1637"/>
    <cellStyle name="Neutral 17" xfId="1638"/>
    <cellStyle name="Neutral 18" xfId="1639"/>
    <cellStyle name="Neutral 19" xfId="1640"/>
    <cellStyle name="Neutral 2" xfId="1641"/>
    <cellStyle name="Neutral 20" xfId="1642"/>
    <cellStyle name="Neutral 21" xfId="1643"/>
    <cellStyle name="Neutral 22" xfId="1644"/>
    <cellStyle name="Neutral 23" xfId="1645"/>
    <cellStyle name="Neutral 24" xfId="1646"/>
    <cellStyle name="Neutral 25" xfId="1647"/>
    <cellStyle name="Neutral 26" xfId="1648"/>
    <cellStyle name="Neutral 27" xfId="1649"/>
    <cellStyle name="Neutral 28" xfId="1650"/>
    <cellStyle name="Neutral 29" xfId="1651"/>
    <cellStyle name="Neutral 3" xfId="1652"/>
    <cellStyle name="Neutral 30" xfId="1653"/>
    <cellStyle name="Neutral 31" xfId="1654"/>
    <cellStyle name="Neutral 32" xfId="1655"/>
    <cellStyle name="Neutral 33" xfId="1656"/>
    <cellStyle name="Neutral 34" xfId="1657"/>
    <cellStyle name="Neutral 35" xfId="1658"/>
    <cellStyle name="Neutral 4" xfId="1659"/>
    <cellStyle name="Neutral 5" xfId="1660"/>
    <cellStyle name="Neutral 6" xfId="1661"/>
    <cellStyle name="Neutral 7" xfId="1662"/>
    <cellStyle name="Neutral 8" xfId="1663"/>
    <cellStyle name="Neutral 9" xfId="1664"/>
    <cellStyle name="Normal" xfId="0" builtinId="0"/>
    <cellStyle name="Normal 10" xfId="1665"/>
    <cellStyle name="Normal 11" xfId="22579"/>
    <cellStyle name="Normal 2" xfId="1666"/>
    <cellStyle name="Normal 2 10" xfId="1667"/>
    <cellStyle name="Normal 2 11" xfId="1668"/>
    <cellStyle name="Normal 2 12" xfId="1669"/>
    <cellStyle name="Normal 2 13" xfId="1670"/>
    <cellStyle name="Normal 2 14" xfId="1671"/>
    <cellStyle name="Normal 2 15" xfId="1672"/>
    <cellStyle name="Normal 2 16" xfId="1673"/>
    <cellStyle name="Normal 2 17" xfId="1674"/>
    <cellStyle name="Normal 2 18" xfId="1675"/>
    <cellStyle name="Normal 2 19" xfId="1676"/>
    <cellStyle name="Normal 2 2" xfId="1677"/>
    <cellStyle name="Normal 2 20" xfId="1678"/>
    <cellStyle name="Normal 2 21" xfId="1679"/>
    <cellStyle name="Normal 2 22" xfId="1680"/>
    <cellStyle name="Normal 2 23" xfId="1681"/>
    <cellStyle name="Normal 2 24" xfId="1682"/>
    <cellStyle name="Normal 2 25" xfId="1683"/>
    <cellStyle name="Normal 2 26" xfId="1684"/>
    <cellStyle name="Normal 2 27" xfId="1685"/>
    <cellStyle name="Normal 2 28" xfId="1686"/>
    <cellStyle name="Normal 2 29" xfId="1687"/>
    <cellStyle name="Normal 2 3" xfId="1688"/>
    <cellStyle name="Normal 2 30" xfId="1689"/>
    <cellStyle name="Normal 2 31" xfId="1690"/>
    <cellStyle name="Normal 2 32" xfId="1691"/>
    <cellStyle name="Normal 2 33" xfId="1692"/>
    <cellStyle name="Normal 2 34" xfId="1693"/>
    <cellStyle name="Normal 2 35" xfId="1694"/>
    <cellStyle name="Normal 2 36" xfId="1695"/>
    <cellStyle name="Normal 2 4" xfId="1696"/>
    <cellStyle name="Normal 2 5" xfId="1697"/>
    <cellStyle name="Normal 2 6" xfId="1698"/>
    <cellStyle name="Normal 2 6 2" xfId="1699"/>
    <cellStyle name="Normal 2 6 2 2" xfId="1700"/>
    <cellStyle name="Normal 2 7" xfId="1701"/>
    <cellStyle name="Normal 2 7 2" xfId="1702"/>
    <cellStyle name="Normal 2 7 2 2" xfId="1703"/>
    <cellStyle name="Normal 2 8" xfId="1704"/>
    <cellStyle name="Normal 2 9" xfId="1705"/>
    <cellStyle name="Normal 3" xfId="1706"/>
    <cellStyle name="Normal 3 10" xfId="1707"/>
    <cellStyle name="Normal 3 10 10" xfId="8689"/>
    <cellStyle name="Normal 3 10 10 2" xfId="18491"/>
    <cellStyle name="Normal 3 10 11" xfId="9693"/>
    <cellStyle name="Normal 3 10 11 2" xfId="19495"/>
    <cellStyle name="Normal 3 10 12" xfId="10697"/>
    <cellStyle name="Normal 3 10 12 2" xfId="20499"/>
    <cellStyle name="Normal 3 10 13" xfId="11685"/>
    <cellStyle name="Normal 3 10 14" xfId="21515"/>
    <cellStyle name="Normal 3 10 2" xfId="1708"/>
    <cellStyle name="Normal 3 10 2 10" xfId="11686"/>
    <cellStyle name="Normal 3 10 2 11" xfId="21710"/>
    <cellStyle name="Normal 3 10 2 2" xfId="1709"/>
    <cellStyle name="Normal 3 10 2 2 2" xfId="4007"/>
    <cellStyle name="Normal 3 10 2 2 2 2" xfId="7396"/>
    <cellStyle name="Normal 3 10 2 2 2 2 2" xfId="17198"/>
    <cellStyle name="Normal 3 10 2 2 2 3" xfId="13809"/>
    <cellStyle name="Normal 3 10 2 2 3" xfId="4987"/>
    <cellStyle name="Normal 3 10 2 2 3 2" xfId="8376"/>
    <cellStyle name="Normal 3 10 2 2 3 2 2" xfId="18178"/>
    <cellStyle name="Normal 3 10 2 2 3 3" xfId="14789"/>
    <cellStyle name="Normal 3 10 2 2 4" xfId="5274"/>
    <cellStyle name="Normal 3 10 2 2 4 2" xfId="15076"/>
    <cellStyle name="Normal 3 10 2 2 5" xfId="9368"/>
    <cellStyle name="Normal 3 10 2 2 5 2" xfId="19170"/>
    <cellStyle name="Normal 3 10 2 2 6" xfId="10372"/>
    <cellStyle name="Normal 3 10 2 2 6 2" xfId="20174"/>
    <cellStyle name="Normal 3 10 2 2 7" xfId="11376"/>
    <cellStyle name="Normal 3 10 2 2 7 2" xfId="21178"/>
    <cellStyle name="Normal 3 10 2 2 8" xfId="11687"/>
    <cellStyle name="Normal 3 10 2 2 9" xfId="22194"/>
    <cellStyle name="Normal 3 10 2 3" xfId="3039"/>
    <cellStyle name="Normal 3 10 2 3 2" xfId="6428"/>
    <cellStyle name="Normal 3 10 2 3 2 2" xfId="16230"/>
    <cellStyle name="Normal 3 10 2 3 3" xfId="12841"/>
    <cellStyle name="Normal 3 10 2 4" xfId="3523"/>
    <cellStyle name="Normal 3 10 2 4 2" xfId="6912"/>
    <cellStyle name="Normal 3 10 2 4 2 2" xfId="16714"/>
    <cellStyle name="Normal 3 10 2 4 3" xfId="13325"/>
    <cellStyle name="Normal 3 10 2 5" xfId="4503"/>
    <cellStyle name="Normal 3 10 2 5 2" xfId="7892"/>
    <cellStyle name="Normal 3 10 2 5 2 2" xfId="17694"/>
    <cellStyle name="Normal 3 10 2 5 3" xfId="14305"/>
    <cellStyle name="Normal 3 10 2 6" xfId="5273"/>
    <cellStyle name="Normal 3 10 2 6 2" xfId="15075"/>
    <cellStyle name="Normal 3 10 2 7" xfId="8884"/>
    <cellStyle name="Normal 3 10 2 7 2" xfId="18686"/>
    <cellStyle name="Normal 3 10 2 8" xfId="9888"/>
    <cellStyle name="Normal 3 10 2 8 2" xfId="19690"/>
    <cellStyle name="Normal 3 10 2 9" xfId="10892"/>
    <cellStyle name="Normal 3 10 2 9 2" xfId="20694"/>
    <cellStyle name="Normal 3 10 3" xfId="1710"/>
    <cellStyle name="Normal 3 10 3 10" xfId="11688"/>
    <cellStyle name="Normal 3 10 3 11" xfId="21678"/>
    <cellStyle name="Normal 3 10 3 2" xfId="1711"/>
    <cellStyle name="Normal 3 10 3 2 2" xfId="3975"/>
    <cellStyle name="Normal 3 10 3 2 2 2" xfId="7364"/>
    <cellStyle name="Normal 3 10 3 2 2 2 2" xfId="17166"/>
    <cellStyle name="Normal 3 10 3 2 2 3" xfId="13777"/>
    <cellStyle name="Normal 3 10 3 2 3" xfId="4955"/>
    <cellStyle name="Normal 3 10 3 2 3 2" xfId="8344"/>
    <cellStyle name="Normal 3 10 3 2 3 2 2" xfId="18146"/>
    <cellStyle name="Normal 3 10 3 2 3 3" xfId="14757"/>
    <cellStyle name="Normal 3 10 3 2 4" xfId="5276"/>
    <cellStyle name="Normal 3 10 3 2 4 2" xfId="15078"/>
    <cellStyle name="Normal 3 10 3 2 5" xfId="9336"/>
    <cellStyle name="Normal 3 10 3 2 5 2" xfId="19138"/>
    <cellStyle name="Normal 3 10 3 2 6" xfId="10340"/>
    <cellStyle name="Normal 3 10 3 2 6 2" xfId="20142"/>
    <cellStyle name="Normal 3 10 3 2 7" xfId="11344"/>
    <cellStyle name="Normal 3 10 3 2 7 2" xfId="21146"/>
    <cellStyle name="Normal 3 10 3 2 8" xfId="11689"/>
    <cellStyle name="Normal 3 10 3 2 9" xfId="22162"/>
    <cellStyle name="Normal 3 10 3 3" xfId="3007"/>
    <cellStyle name="Normal 3 10 3 3 2" xfId="6396"/>
    <cellStyle name="Normal 3 10 3 3 2 2" xfId="16198"/>
    <cellStyle name="Normal 3 10 3 3 3" xfId="12809"/>
    <cellStyle name="Normal 3 10 3 4" xfId="3491"/>
    <cellStyle name="Normal 3 10 3 4 2" xfId="6880"/>
    <cellStyle name="Normal 3 10 3 4 2 2" xfId="16682"/>
    <cellStyle name="Normal 3 10 3 4 3" xfId="13293"/>
    <cellStyle name="Normal 3 10 3 5" xfId="4471"/>
    <cellStyle name="Normal 3 10 3 5 2" xfId="7860"/>
    <cellStyle name="Normal 3 10 3 5 2 2" xfId="17662"/>
    <cellStyle name="Normal 3 10 3 5 3" xfId="14273"/>
    <cellStyle name="Normal 3 10 3 6" xfId="5275"/>
    <cellStyle name="Normal 3 10 3 6 2" xfId="15077"/>
    <cellStyle name="Normal 3 10 3 7" xfId="8852"/>
    <cellStyle name="Normal 3 10 3 7 2" xfId="18654"/>
    <cellStyle name="Normal 3 10 3 8" xfId="9856"/>
    <cellStyle name="Normal 3 10 3 8 2" xfId="19658"/>
    <cellStyle name="Normal 3 10 3 9" xfId="10860"/>
    <cellStyle name="Normal 3 10 3 9 2" xfId="20662"/>
    <cellStyle name="Normal 3 10 4" xfId="1712"/>
    <cellStyle name="Normal 3 10 4 10" xfId="11690"/>
    <cellStyle name="Normal 3 10 4 11" xfId="21738"/>
    <cellStyle name="Normal 3 10 4 2" xfId="1713"/>
    <cellStyle name="Normal 3 10 4 2 2" xfId="4035"/>
    <cellStyle name="Normal 3 10 4 2 2 2" xfId="7424"/>
    <cellStyle name="Normal 3 10 4 2 2 2 2" xfId="17226"/>
    <cellStyle name="Normal 3 10 4 2 2 3" xfId="13837"/>
    <cellStyle name="Normal 3 10 4 2 3" xfId="5015"/>
    <cellStyle name="Normal 3 10 4 2 3 2" xfId="8404"/>
    <cellStyle name="Normal 3 10 4 2 3 2 2" xfId="18206"/>
    <cellStyle name="Normal 3 10 4 2 3 3" xfId="14817"/>
    <cellStyle name="Normal 3 10 4 2 4" xfId="5278"/>
    <cellStyle name="Normal 3 10 4 2 4 2" xfId="15080"/>
    <cellStyle name="Normal 3 10 4 2 5" xfId="9396"/>
    <cellStyle name="Normal 3 10 4 2 5 2" xfId="19198"/>
    <cellStyle name="Normal 3 10 4 2 6" xfId="10400"/>
    <cellStyle name="Normal 3 10 4 2 6 2" xfId="20202"/>
    <cellStyle name="Normal 3 10 4 2 7" xfId="11404"/>
    <cellStyle name="Normal 3 10 4 2 7 2" xfId="21206"/>
    <cellStyle name="Normal 3 10 4 2 8" xfId="11691"/>
    <cellStyle name="Normal 3 10 4 2 9" xfId="22222"/>
    <cellStyle name="Normal 3 10 4 3" xfId="3067"/>
    <cellStyle name="Normal 3 10 4 3 2" xfId="6456"/>
    <cellStyle name="Normal 3 10 4 3 2 2" xfId="16258"/>
    <cellStyle name="Normal 3 10 4 3 3" xfId="12869"/>
    <cellStyle name="Normal 3 10 4 4" xfId="3551"/>
    <cellStyle name="Normal 3 10 4 4 2" xfId="6940"/>
    <cellStyle name="Normal 3 10 4 4 2 2" xfId="16742"/>
    <cellStyle name="Normal 3 10 4 4 3" xfId="13353"/>
    <cellStyle name="Normal 3 10 4 5" xfId="4531"/>
    <cellStyle name="Normal 3 10 4 5 2" xfId="7920"/>
    <cellStyle name="Normal 3 10 4 5 2 2" xfId="17722"/>
    <cellStyle name="Normal 3 10 4 5 3" xfId="14333"/>
    <cellStyle name="Normal 3 10 4 6" xfId="5277"/>
    <cellStyle name="Normal 3 10 4 6 2" xfId="15079"/>
    <cellStyle name="Normal 3 10 4 7" xfId="8912"/>
    <cellStyle name="Normal 3 10 4 7 2" xfId="18714"/>
    <cellStyle name="Normal 3 10 4 8" xfId="9916"/>
    <cellStyle name="Normal 3 10 4 8 2" xfId="19718"/>
    <cellStyle name="Normal 3 10 4 9" xfId="10920"/>
    <cellStyle name="Normal 3 10 4 9 2" xfId="20722"/>
    <cellStyle name="Normal 3 10 5" xfId="1714"/>
    <cellStyle name="Normal 3 10 5 2" xfId="3812"/>
    <cellStyle name="Normal 3 10 5 2 2" xfId="7201"/>
    <cellStyle name="Normal 3 10 5 2 2 2" xfId="17003"/>
    <cellStyle name="Normal 3 10 5 2 3" xfId="13614"/>
    <cellStyle name="Normal 3 10 5 3" xfId="4792"/>
    <cellStyle name="Normal 3 10 5 3 2" xfId="8181"/>
    <cellStyle name="Normal 3 10 5 3 2 2" xfId="17983"/>
    <cellStyle name="Normal 3 10 5 3 3" xfId="14594"/>
    <cellStyle name="Normal 3 10 5 4" xfId="5279"/>
    <cellStyle name="Normal 3 10 5 4 2" xfId="15081"/>
    <cellStyle name="Normal 3 10 5 5" xfId="9173"/>
    <cellStyle name="Normal 3 10 5 5 2" xfId="18975"/>
    <cellStyle name="Normal 3 10 5 6" xfId="10177"/>
    <cellStyle name="Normal 3 10 5 6 2" xfId="19979"/>
    <cellStyle name="Normal 3 10 5 7" xfId="11181"/>
    <cellStyle name="Normal 3 10 5 7 2" xfId="20983"/>
    <cellStyle name="Normal 3 10 5 8" xfId="11692"/>
    <cellStyle name="Normal 3 10 5 9" xfId="21999"/>
    <cellStyle name="Normal 3 10 6" xfId="2844"/>
    <cellStyle name="Normal 3 10 6 2" xfId="6233"/>
    <cellStyle name="Normal 3 10 6 2 2" xfId="16035"/>
    <cellStyle name="Normal 3 10 6 3" xfId="12646"/>
    <cellStyle name="Normal 3 10 7" xfId="3328"/>
    <cellStyle name="Normal 3 10 7 2" xfId="6717"/>
    <cellStyle name="Normal 3 10 7 2 2" xfId="16519"/>
    <cellStyle name="Normal 3 10 7 3" xfId="13130"/>
    <cellStyle name="Normal 3 10 8" xfId="4308"/>
    <cellStyle name="Normal 3 10 8 2" xfId="7697"/>
    <cellStyle name="Normal 3 10 8 2 2" xfId="17499"/>
    <cellStyle name="Normal 3 10 8 3" xfId="14110"/>
    <cellStyle name="Normal 3 10 9" xfId="5272"/>
    <cellStyle name="Normal 3 10 9 2" xfId="15074"/>
    <cellStyle name="Normal 3 11" xfId="1715"/>
    <cellStyle name="Normal 3 11 10" xfId="8693"/>
    <cellStyle name="Normal 3 11 10 2" xfId="18495"/>
    <cellStyle name="Normal 3 11 11" xfId="9697"/>
    <cellStyle name="Normal 3 11 11 2" xfId="19499"/>
    <cellStyle name="Normal 3 11 12" xfId="10701"/>
    <cellStyle name="Normal 3 11 12 2" xfId="20503"/>
    <cellStyle name="Normal 3 11 13" xfId="11693"/>
    <cellStyle name="Normal 3 11 14" xfId="21519"/>
    <cellStyle name="Normal 3 11 2" xfId="1716"/>
    <cellStyle name="Normal 3 11 2 10" xfId="11694"/>
    <cellStyle name="Normal 3 11 2 11" xfId="21719"/>
    <cellStyle name="Normal 3 11 2 2" xfId="1717"/>
    <cellStyle name="Normal 3 11 2 2 2" xfId="4016"/>
    <cellStyle name="Normal 3 11 2 2 2 2" xfId="7405"/>
    <cellStyle name="Normal 3 11 2 2 2 2 2" xfId="17207"/>
    <cellStyle name="Normal 3 11 2 2 2 3" xfId="13818"/>
    <cellStyle name="Normal 3 11 2 2 3" xfId="4996"/>
    <cellStyle name="Normal 3 11 2 2 3 2" xfId="8385"/>
    <cellStyle name="Normal 3 11 2 2 3 2 2" xfId="18187"/>
    <cellStyle name="Normal 3 11 2 2 3 3" xfId="14798"/>
    <cellStyle name="Normal 3 11 2 2 4" xfId="5282"/>
    <cellStyle name="Normal 3 11 2 2 4 2" xfId="15084"/>
    <cellStyle name="Normal 3 11 2 2 5" xfId="9377"/>
    <cellStyle name="Normal 3 11 2 2 5 2" xfId="19179"/>
    <cellStyle name="Normal 3 11 2 2 6" xfId="10381"/>
    <cellStyle name="Normal 3 11 2 2 6 2" xfId="20183"/>
    <cellStyle name="Normal 3 11 2 2 7" xfId="11385"/>
    <cellStyle name="Normal 3 11 2 2 7 2" xfId="21187"/>
    <cellStyle name="Normal 3 11 2 2 8" xfId="11695"/>
    <cellStyle name="Normal 3 11 2 2 9" xfId="22203"/>
    <cellStyle name="Normal 3 11 2 3" xfId="3048"/>
    <cellStyle name="Normal 3 11 2 3 2" xfId="6437"/>
    <cellStyle name="Normal 3 11 2 3 2 2" xfId="16239"/>
    <cellStyle name="Normal 3 11 2 3 3" xfId="12850"/>
    <cellStyle name="Normal 3 11 2 4" xfId="3532"/>
    <cellStyle name="Normal 3 11 2 4 2" xfId="6921"/>
    <cellStyle name="Normal 3 11 2 4 2 2" xfId="16723"/>
    <cellStyle name="Normal 3 11 2 4 3" xfId="13334"/>
    <cellStyle name="Normal 3 11 2 5" xfId="4512"/>
    <cellStyle name="Normal 3 11 2 5 2" xfId="7901"/>
    <cellStyle name="Normal 3 11 2 5 2 2" xfId="17703"/>
    <cellStyle name="Normal 3 11 2 5 3" xfId="14314"/>
    <cellStyle name="Normal 3 11 2 6" xfId="5281"/>
    <cellStyle name="Normal 3 11 2 6 2" xfId="15083"/>
    <cellStyle name="Normal 3 11 2 7" xfId="8893"/>
    <cellStyle name="Normal 3 11 2 7 2" xfId="18695"/>
    <cellStyle name="Normal 3 11 2 8" xfId="9897"/>
    <cellStyle name="Normal 3 11 2 8 2" xfId="19699"/>
    <cellStyle name="Normal 3 11 2 9" xfId="10901"/>
    <cellStyle name="Normal 3 11 2 9 2" xfId="20703"/>
    <cellStyle name="Normal 3 11 3" xfId="1718"/>
    <cellStyle name="Normal 3 11 3 10" xfId="11696"/>
    <cellStyle name="Normal 3 11 3 11" xfId="21867"/>
    <cellStyle name="Normal 3 11 3 2" xfId="1719"/>
    <cellStyle name="Normal 3 11 3 2 2" xfId="4164"/>
    <cellStyle name="Normal 3 11 3 2 2 2" xfId="7553"/>
    <cellStyle name="Normal 3 11 3 2 2 2 2" xfId="17355"/>
    <cellStyle name="Normal 3 11 3 2 2 3" xfId="13966"/>
    <cellStyle name="Normal 3 11 3 2 3" xfId="5144"/>
    <cellStyle name="Normal 3 11 3 2 3 2" xfId="8533"/>
    <cellStyle name="Normal 3 11 3 2 3 2 2" xfId="18335"/>
    <cellStyle name="Normal 3 11 3 2 3 3" xfId="14946"/>
    <cellStyle name="Normal 3 11 3 2 4" xfId="5284"/>
    <cellStyle name="Normal 3 11 3 2 4 2" xfId="15086"/>
    <cellStyle name="Normal 3 11 3 2 5" xfId="9525"/>
    <cellStyle name="Normal 3 11 3 2 5 2" xfId="19327"/>
    <cellStyle name="Normal 3 11 3 2 6" xfId="10529"/>
    <cellStyle name="Normal 3 11 3 2 6 2" xfId="20331"/>
    <cellStyle name="Normal 3 11 3 2 7" xfId="11533"/>
    <cellStyle name="Normal 3 11 3 2 7 2" xfId="21335"/>
    <cellStyle name="Normal 3 11 3 2 8" xfId="11697"/>
    <cellStyle name="Normal 3 11 3 2 9" xfId="22351"/>
    <cellStyle name="Normal 3 11 3 3" xfId="3196"/>
    <cellStyle name="Normal 3 11 3 3 2" xfId="6585"/>
    <cellStyle name="Normal 3 11 3 3 2 2" xfId="16387"/>
    <cellStyle name="Normal 3 11 3 3 3" xfId="12998"/>
    <cellStyle name="Normal 3 11 3 4" xfId="3680"/>
    <cellStyle name="Normal 3 11 3 4 2" xfId="7069"/>
    <cellStyle name="Normal 3 11 3 4 2 2" xfId="16871"/>
    <cellStyle name="Normal 3 11 3 4 3" xfId="13482"/>
    <cellStyle name="Normal 3 11 3 5" xfId="4660"/>
    <cellStyle name="Normal 3 11 3 5 2" xfId="8049"/>
    <cellStyle name="Normal 3 11 3 5 2 2" xfId="17851"/>
    <cellStyle name="Normal 3 11 3 5 3" xfId="14462"/>
    <cellStyle name="Normal 3 11 3 6" xfId="5283"/>
    <cellStyle name="Normal 3 11 3 6 2" xfId="15085"/>
    <cellStyle name="Normal 3 11 3 7" xfId="9041"/>
    <cellStyle name="Normal 3 11 3 7 2" xfId="18843"/>
    <cellStyle name="Normal 3 11 3 8" xfId="10045"/>
    <cellStyle name="Normal 3 11 3 8 2" xfId="19847"/>
    <cellStyle name="Normal 3 11 3 9" xfId="11049"/>
    <cellStyle name="Normal 3 11 3 9 2" xfId="20851"/>
    <cellStyle name="Normal 3 11 4" xfId="1720"/>
    <cellStyle name="Normal 3 11 4 10" xfId="11698"/>
    <cellStyle name="Normal 3 11 4 11" xfId="21774"/>
    <cellStyle name="Normal 3 11 4 2" xfId="1721"/>
    <cellStyle name="Normal 3 11 4 2 2" xfId="4071"/>
    <cellStyle name="Normal 3 11 4 2 2 2" xfId="7460"/>
    <cellStyle name="Normal 3 11 4 2 2 2 2" xfId="17262"/>
    <cellStyle name="Normal 3 11 4 2 2 3" xfId="13873"/>
    <cellStyle name="Normal 3 11 4 2 3" xfId="5051"/>
    <cellStyle name="Normal 3 11 4 2 3 2" xfId="8440"/>
    <cellStyle name="Normal 3 11 4 2 3 2 2" xfId="18242"/>
    <cellStyle name="Normal 3 11 4 2 3 3" xfId="14853"/>
    <cellStyle name="Normal 3 11 4 2 4" xfId="5286"/>
    <cellStyle name="Normal 3 11 4 2 4 2" xfId="15088"/>
    <cellStyle name="Normal 3 11 4 2 5" xfId="9432"/>
    <cellStyle name="Normal 3 11 4 2 5 2" xfId="19234"/>
    <cellStyle name="Normal 3 11 4 2 6" xfId="10436"/>
    <cellStyle name="Normal 3 11 4 2 6 2" xfId="20238"/>
    <cellStyle name="Normal 3 11 4 2 7" xfId="11440"/>
    <cellStyle name="Normal 3 11 4 2 7 2" xfId="21242"/>
    <cellStyle name="Normal 3 11 4 2 8" xfId="11699"/>
    <cellStyle name="Normal 3 11 4 2 9" xfId="22258"/>
    <cellStyle name="Normal 3 11 4 3" xfId="3103"/>
    <cellStyle name="Normal 3 11 4 3 2" xfId="6492"/>
    <cellStyle name="Normal 3 11 4 3 2 2" xfId="16294"/>
    <cellStyle name="Normal 3 11 4 3 3" xfId="12905"/>
    <cellStyle name="Normal 3 11 4 4" xfId="3587"/>
    <cellStyle name="Normal 3 11 4 4 2" xfId="6976"/>
    <cellStyle name="Normal 3 11 4 4 2 2" xfId="16778"/>
    <cellStyle name="Normal 3 11 4 4 3" xfId="13389"/>
    <cellStyle name="Normal 3 11 4 5" xfId="4567"/>
    <cellStyle name="Normal 3 11 4 5 2" xfId="7956"/>
    <cellStyle name="Normal 3 11 4 5 2 2" xfId="17758"/>
    <cellStyle name="Normal 3 11 4 5 3" xfId="14369"/>
    <cellStyle name="Normal 3 11 4 6" xfId="5285"/>
    <cellStyle name="Normal 3 11 4 6 2" xfId="15087"/>
    <cellStyle name="Normal 3 11 4 7" xfId="8948"/>
    <cellStyle name="Normal 3 11 4 7 2" xfId="18750"/>
    <cellStyle name="Normal 3 11 4 8" xfId="9952"/>
    <cellStyle name="Normal 3 11 4 8 2" xfId="19754"/>
    <cellStyle name="Normal 3 11 4 9" xfId="10956"/>
    <cellStyle name="Normal 3 11 4 9 2" xfId="20758"/>
    <cellStyle name="Normal 3 11 5" xfId="1722"/>
    <cellStyle name="Normal 3 11 5 2" xfId="3816"/>
    <cellStyle name="Normal 3 11 5 2 2" xfId="7205"/>
    <cellStyle name="Normal 3 11 5 2 2 2" xfId="17007"/>
    <cellStyle name="Normal 3 11 5 2 3" xfId="13618"/>
    <cellStyle name="Normal 3 11 5 3" xfId="4796"/>
    <cellStyle name="Normal 3 11 5 3 2" xfId="8185"/>
    <cellStyle name="Normal 3 11 5 3 2 2" xfId="17987"/>
    <cellStyle name="Normal 3 11 5 3 3" xfId="14598"/>
    <cellStyle name="Normal 3 11 5 4" xfId="5287"/>
    <cellStyle name="Normal 3 11 5 4 2" xfId="15089"/>
    <cellStyle name="Normal 3 11 5 5" xfId="9177"/>
    <cellStyle name="Normal 3 11 5 5 2" xfId="18979"/>
    <cellStyle name="Normal 3 11 5 6" xfId="10181"/>
    <cellStyle name="Normal 3 11 5 6 2" xfId="19983"/>
    <cellStyle name="Normal 3 11 5 7" xfId="11185"/>
    <cellStyle name="Normal 3 11 5 7 2" xfId="20987"/>
    <cellStyle name="Normal 3 11 5 8" xfId="11700"/>
    <cellStyle name="Normal 3 11 5 9" xfId="22003"/>
    <cellStyle name="Normal 3 11 6" xfId="2848"/>
    <cellStyle name="Normal 3 11 6 2" xfId="6237"/>
    <cellStyle name="Normal 3 11 6 2 2" xfId="16039"/>
    <cellStyle name="Normal 3 11 6 3" xfId="12650"/>
    <cellStyle name="Normal 3 11 7" xfId="3332"/>
    <cellStyle name="Normal 3 11 7 2" xfId="6721"/>
    <cellStyle name="Normal 3 11 7 2 2" xfId="16523"/>
    <cellStyle name="Normal 3 11 7 3" xfId="13134"/>
    <cellStyle name="Normal 3 11 8" xfId="4312"/>
    <cellStyle name="Normal 3 11 8 2" xfId="7701"/>
    <cellStyle name="Normal 3 11 8 2 2" xfId="17503"/>
    <cellStyle name="Normal 3 11 8 3" xfId="14114"/>
    <cellStyle name="Normal 3 11 9" xfId="5280"/>
    <cellStyle name="Normal 3 11 9 2" xfId="15082"/>
    <cellStyle name="Normal 3 12" xfId="1723"/>
    <cellStyle name="Normal 3 12 10" xfId="8697"/>
    <cellStyle name="Normal 3 12 10 2" xfId="18499"/>
    <cellStyle name="Normal 3 12 11" xfId="9701"/>
    <cellStyle name="Normal 3 12 11 2" xfId="19503"/>
    <cellStyle name="Normal 3 12 12" xfId="10705"/>
    <cellStyle name="Normal 3 12 12 2" xfId="20507"/>
    <cellStyle name="Normal 3 12 13" xfId="11701"/>
    <cellStyle name="Normal 3 12 14" xfId="21523"/>
    <cellStyle name="Normal 3 12 2" xfId="1724"/>
    <cellStyle name="Normal 3 12 2 10" xfId="11702"/>
    <cellStyle name="Normal 3 12 2 11" xfId="21726"/>
    <cellStyle name="Normal 3 12 2 2" xfId="1725"/>
    <cellStyle name="Normal 3 12 2 2 2" xfId="4023"/>
    <cellStyle name="Normal 3 12 2 2 2 2" xfId="7412"/>
    <cellStyle name="Normal 3 12 2 2 2 2 2" xfId="17214"/>
    <cellStyle name="Normal 3 12 2 2 2 3" xfId="13825"/>
    <cellStyle name="Normal 3 12 2 2 3" xfId="5003"/>
    <cellStyle name="Normal 3 12 2 2 3 2" xfId="8392"/>
    <cellStyle name="Normal 3 12 2 2 3 2 2" xfId="18194"/>
    <cellStyle name="Normal 3 12 2 2 3 3" xfId="14805"/>
    <cellStyle name="Normal 3 12 2 2 4" xfId="5290"/>
    <cellStyle name="Normal 3 12 2 2 4 2" xfId="15092"/>
    <cellStyle name="Normal 3 12 2 2 5" xfId="9384"/>
    <cellStyle name="Normal 3 12 2 2 5 2" xfId="19186"/>
    <cellStyle name="Normal 3 12 2 2 6" xfId="10388"/>
    <cellStyle name="Normal 3 12 2 2 6 2" xfId="20190"/>
    <cellStyle name="Normal 3 12 2 2 7" xfId="11392"/>
    <cellStyle name="Normal 3 12 2 2 7 2" xfId="21194"/>
    <cellStyle name="Normal 3 12 2 2 8" xfId="11703"/>
    <cellStyle name="Normal 3 12 2 2 9" xfId="22210"/>
    <cellStyle name="Normal 3 12 2 3" xfId="3055"/>
    <cellStyle name="Normal 3 12 2 3 2" xfId="6444"/>
    <cellStyle name="Normal 3 12 2 3 2 2" xfId="16246"/>
    <cellStyle name="Normal 3 12 2 3 3" xfId="12857"/>
    <cellStyle name="Normal 3 12 2 4" xfId="3539"/>
    <cellStyle name="Normal 3 12 2 4 2" xfId="6928"/>
    <cellStyle name="Normal 3 12 2 4 2 2" xfId="16730"/>
    <cellStyle name="Normal 3 12 2 4 3" xfId="13341"/>
    <cellStyle name="Normal 3 12 2 5" xfId="4519"/>
    <cellStyle name="Normal 3 12 2 5 2" xfId="7908"/>
    <cellStyle name="Normal 3 12 2 5 2 2" xfId="17710"/>
    <cellStyle name="Normal 3 12 2 5 3" xfId="14321"/>
    <cellStyle name="Normal 3 12 2 6" xfId="5289"/>
    <cellStyle name="Normal 3 12 2 6 2" xfId="15091"/>
    <cellStyle name="Normal 3 12 2 7" xfId="8900"/>
    <cellStyle name="Normal 3 12 2 7 2" xfId="18702"/>
    <cellStyle name="Normal 3 12 2 8" xfId="9904"/>
    <cellStyle name="Normal 3 12 2 8 2" xfId="19706"/>
    <cellStyle name="Normal 3 12 2 9" xfId="10908"/>
    <cellStyle name="Normal 3 12 2 9 2" xfId="20710"/>
    <cellStyle name="Normal 3 12 3" xfId="1726"/>
    <cellStyle name="Normal 3 12 3 10" xfId="11704"/>
    <cellStyle name="Normal 3 12 3 11" xfId="21764"/>
    <cellStyle name="Normal 3 12 3 2" xfId="1727"/>
    <cellStyle name="Normal 3 12 3 2 2" xfId="4061"/>
    <cellStyle name="Normal 3 12 3 2 2 2" xfId="7450"/>
    <cellStyle name="Normal 3 12 3 2 2 2 2" xfId="17252"/>
    <cellStyle name="Normal 3 12 3 2 2 3" xfId="13863"/>
    <cellStyle name="Normal 3 12 3 2 3" xfId="5041"/>
    <cellStyle name="Normal 3 12 3 2 3 2" xfId="8430"/>
    <cellStyle name="Normal 3 12 3 2 3 2 2" xfId="18232"/>
    <cellStyle name="Normal 3 12 3 2 3 3" xfId="14843"/>
    <cellStyle name="Normal 3 12 3 2 4" xfId="5292"/>
    <cellStyle name="Normal 3 12 3 2 4 2" xfId="15094"/>
    <cellStyle name="Normal 3 12 3 2 5" xfId="9422"/>
    <cellStyle name="Normal 3 12 3 2 5 2" xfId="19224"/>
    <cellStyle name="Normal 3 12 3 2 6" xfId="10426"/>
    <cellStyle name="Normal 3 12 3 2 6 2" xfId="20228"/>
    <cellStyle name="Normal 3 12 3 2 7" xfId="11430"/>
    <cellStyle name="Normal 3 12 3 2 7 2" xfId="21232"/>
    <cellStyle name="Normal 3 12 3 2 8" xfId="11705"/>
    <cellStyle name="Normal 3 12 3 2 9" xfId="22248"/>
    <cellStyle name="Normal 3 12 3 3" xfId="3093"/>
    <cellStyle name="Normal 3 12 3 3 2" xfId="6482"/>
    <cellStyle name="Normal 3 12 3 3 2 2" xfId="16284"/>
    <cellStyle name="Normal 3 12 3 3 3" xfId="12895"/>
    <cellStyle name="Normal 3 12 3 4" xfId="3577"/>
    <cellStyle name="Normal 3 12 3 4 2" xfId="6966"/>
    <cellStyle name="Normal 3 12 3 4 2 2" xfId="16768"/>
    <cellStyle name="Normal 3 12 3 4 3" xfId="13379"/>
    <cellStyle name="Normal 3 12 3 5" xfId="4557"/>
    <cellStyle name="Normal 3 12 3 5 2" xfId="7946"/>
    <cellStyle name="Normal 3 12 3 5 2 2" xfId="17748"/>
    <cellStyle name="Normal 3 12 3 5 3" xfId="14359"/>
    <cellStyle name="Normal 3 12 3 6" xfId="5291"/>
    <cellStyle name="Normal 3 12 3 6 2" xfId="15093"/>
    <cellStyle name="Normal 3 12 3 7" xfId="8938"/>
    <cellStyle name="Normal 3 12 3 7 2" xfId="18740"/>
    <cellStyle name="Normal 3 12 3 8" xfId="9942"/>
    <cellStyle name="Normal 3 12 3 8 2" xfId="19744"/>
    <cellStyle name="Normal 3 12 3 9" xfId="10946"/>
    <cellStyle name="Normal 3 12 3 9 2" xfId="20748"/>
    <cellStyle name="Normal 3 12 4" xfId="1728"/>
    <cellStyle name="Normal 3 12 4 10" xfId="11706"/>
    <cellStyle name="Normal 3 12 4 11" xfId="21802"/>
    <cellStyle name="Normal 3 12 4 2" xfId="1729"/>
    <cellStyle name="Normal 3 12 4 2 2" xfId="4099"/>
    <cellStyle name="Normal 3 12 4 2 2 2" xfId="7488"/>
    <cellStyle name="Normal 3 12 4 2 2 2 2" xfId="17290"/>
    <cellStyle name="Normal 3 12 4 2 2 3" xfId="13901"/>
    <cellStyle name="Normal 3 12 4 2 3" xfId="5079"/>
    <cellStyle name="Normal 3 12 4 2 3 2" xfId="8468"/>
    <cellStyle name="Normal 3 12 4 2 3 2 2" xfId="18270"/>
    <cellStyle name="Normal 3 12 4 2 3 3" xfId="14881"/>
    <cellStyle name="Normal 3 12 4 2 4" xfId="5294"/>
    <cellStyle name="Normal 3 12 4 2 4 2" xfId="15096"/>
    <cellStyle name="Normal 3 12 4 2 5" xfId="9460"/>
    <cellStyle name="Normal 3 12 4 2 5 2" xfId="19262"/>
    <cellStyle name="Normal 3 12 4 2 6" xfId="10464"/>
    <cellStyle name="Normal 3 12 4 2 6 2" xfId="20266"/>
    <cellStyle name="Normal 3 12 4 2 7" xfId="11468"/>
    <cellStyle name="Normal 3 12 4 2 7 2" xfId="21270"/>
    <cellStyle name="Normal 3 12 4 2 8" xfId="11707"/>
    <cellStyle name="Normal 3 12 4 2 9" xfId="22286"/>
    <cellStyle name="Normal 3 12 4 3" xfId="3131"/>
    <cellStyle name="Normal 3 12 4 3 2" xfId="6520"/>
    <cellStyle name="Normal 3 12 4 3 2 2" xfId="16322"/>
    <cellStyle name="Normal 3 12 4 3 3" xfId="12933"/>
    <cellStyle name="Normal 3 12 4 4" xfId="3615"/>
    <cellStyle name="Normal 3 12 4 4 2" xfId="7004"/>
    <cellStyle name="Normal 3 12 4 4 2 2" xfId="16806"/>
    <cellStyle name="Normal 3 12 4 4 3" xfId="13417"/>
    <cellStyle name="Normal 3 12 4 5" xfId="4595"/>
    <cellStyle name="Normal 3 12 4 5 2" xfId="7984"/>
    <cellStyle name="Normal 3 12 4 5 2 2" xfId="17786"/>
    <cellStyle name="Normal 3 12 4 5 3" xfId="14397"/>
    <cellStyle name="Normal 3 12 4 6" xfId="5293"/>
    <cellStyle name="Normal 3 12 4 6 2" xfId="15095"/>
    <cellStyle name="Normal 3 12 4 7" xfId="8976"/>
    <cellStyle name="Normal 3 12 4 7 2" xfId="18778"/>
    <cellStyle name="Normal 3 12 4 8" xfId="9980"/>
    <cellStyle name="Normal 3 12 4 8 2" xfId="19782"/>
    <cellStyle name="Normal 3 12 4 9" xfId="10984"/>
    <cellStyle name="Normal 3 12 4 9 2" xfId="20786"/>
    <cellStyle name="Normal 3 12 5" xfId="1730"/>
    <cellStyle name="Normal 3 12 5 2" xfId="3820"/>
    <cellStyle name="Normal 3 12 5 2 2" xfId="7209"/>
    <cellStyle name="Normal 3 12 5 2 2 2" xfId="17011"/>
    <cellStyle name="Normal 3 12 5 2 3" xfId="13622"/>
    <cellStyle name="Normal 3 12 5 3" xfId="4800"/>
    <cellStyle name="Normal 3 12 5 3 2" xfId="8189"/>
    <cellStyle name="Normal 3 12 5 3 2 2" xfId="17991"/>
    <cellStyle name="Normal 3 12 5 3 3" xfId="14602"/>
    <cellStyle name="Normal 3 12 5 4" xfId="5295"/>
    <cellStyle name="Normal 3 12 5 4 2" xfId="15097"/>
    <cellStyle name="Normal 3 12 5 5" xfId="9181"/>
    <cellStyle name="Normal 3 12 5 5 2" xfId="18983"/>
    <cellStyle name="Normal 3 12 5 6" xfId="10185"/>
    <cellStyle name="Normal 3 12 5 6 2" xfId="19987"/>
    <cellStyle name="Normal 3 12 5 7" xfId="11189"/>
    <cellStyle name="Normal 3 12 5 7 2" xfId="20991"/>
    <cellStyle name="Normal 3 12 5 8" xfId="11708"/>
    <cellStyle name="Normal 3 12 5 9" xfId="22007"/>
    <cellStyle name="Normal 3 12 6" xfId="2852"/>
    <cellStyle name="Normal 3 12 6 2" xfId="6241"/>
    <cellStyle name="Normal 3 12 6 2 2" xfId="16043"/>
    <cellStyle name="Normal 3 12 6 3" xfId="12654"/>
    <cellStyle name="Normal 3 12 7" xfId="3336"/>
    <cellStyle name="Normal 3 12 7 2" xfId="6725"/>
    <cellStyle name="Normal 3 12 7 2 2" xfId="16527"/>
    <cellStyle name="Normal 3 12 7 3" xfId="13138"/>
    <cellStyle name="Normal 3 12 8" xfId="4316"/>
    <cellStyle name="Normal 3 12 8 2" xfId="7705"/>
    <cellStyle name="Normal 3 12 8 2 2" xfId="17507"/>
    <cellStyle name="Normal 3 12 8 3" xfId="14118"/>
    <cellStyle name="Normal 3 12 9" xfId="5288"/>
    <cellStyle name="Normal 3 12 9 2" xfId="15090"/>
    <cellStyle name="Normal 3 13" xfId="1731"/>
    <cellStyle name="Normal 3 13 10" xfId="8701"/>
    <cellStyle name="Normal 3 13 10 2" xfId="18503"/>
    <cellStyle name="Normal 3 13 11" xfId="9705"/>
    <cellStyle name="Normal 3 13 11 2" xfId="19507"/>
    <cellStyle name="Normal 3 13 12" xfId="10709"/>
    <cellStyle name="Normal 3 13 12 2" xfId="20511"/>
    <cellStyle name="Normal 3 13 13" xfId="11709"/>
    <cellStyle name="Normal 3 13 14" xfId="21527"/>
    <cellStyle name="Normal 3 13 2" xfId="1732"/>
    <cellStyle name="Normal 3 13 2 10" xfId="11710"/>
    <cellStyle name="Normal 3 13 2 11" xfId="21739"/>
    <cellStyle name="Normal 3 13 2 2" xfId="1733"/>
    <cellStyle name="Normal 3 13 2 2 2" xfId="4036"/>
    <cellStyle name="Normal 3 13 2 2 2 2" xfId="7425"/>
    <cellStyle name="Normal 3 13 2 2 2 2 2" xfId="17227"/>
    <cellStyle name="Normal 3 13 2 2 2 3" xfId="13838"/>
    <cellStyle name="Normal 3 13 2 2 3" xfId="5016"/>
    <cellStyle name="Normal 3 13 2 2 3 2" xfId="8405"/>
    <cellStyle name="Normal 3 13 2 2 3 2 2" xfId="18207"/>
    <cellStyle name="Normal 3 13 2 2 3 3" xfId="14818"/>
    <cellStyle name="Normal 3 13 2 2 4" xfId="5298"/>
    <cellStyle name="Normal 3 13 2 2 4 2" xfId="15100"/>
    <cellStyle name="Normal 3 13 2 2 5" xfId="9397"/>
    <cellStyle name="Normal 3 13 2 2 5 2" xfId="19199"/>
    <cellStyle name="Normal 3 13 2 2 6" xfId="10401"/>
    <cellStyle name="Normal 3 13 2 2 6 2" xfId="20203"/>
    <cellStyle name="Normal 3 13 2 2 7" xfId="11405"/>
    <cellStyle name="Normal 3 13 2 2 7 2" xfId="21207"/>
    <cellStyle name="Normal 3 13 2 2 8" xfId="11711"/>
    <cellStyle name="Normal 3 13 2 2 9" xfId="22223"/>
    <cellStyle name="Normal 3 13 2 3" xfId="3068"/>
    <cellStyle name="Normal 3 13 2 3 2" xfId="6457"/>
    <cellStyle name="Normal 3 13 2 3 2 2" xfId="16259"/>
    <cellStyle name="Normal 3 13 2 3 3" xfId="12870"/>
    <cellStyle name="Normal 3 13 2 4" xfId="3552"/>
    <cellStyle name="Normal 3 13 2 4 2" xfId="6941"/>
    <cellStyle name="Normal 3 13 2 4 2 2" xfId="16743"/>
    <cellStyle name="Normal 3 13 2 4 3" xfId="13354"/>
    <cellStyle name="Normal 3 13 2 5" xfId="4532"/>
    <cellStyle name="Normal 3 13 2 5 2" xfId="7921"/>
    <cellStyle name="Normal 3 13 2 5 2 2" xfId="17723"/>
    <cellStyle name="Normal 3 13 2 5 3" xfId="14334"/>
    <cellStyle name="Normal 3 13 2 6" xfId="5297"/>
    <cellStyle name="Normal 3 13 2 6 2" xfId="15099"/>
    <cellStyle name="Normal 3 13 2 7" xfId="8913"/>
    <cellStyle name="Normal 3 13 2 7 2" xfId="18715"/>
    <cellStyle name="Normal 3 13 2 8" xfId="9917"/>
    <cellStyle name="Normal 3 13 2 8 2" xfId="19719"/>
    <cellStyle name="Normal 3 13 2 9" xfId="10921"/>
    <cellStyle name="Normal 3 13 2 9 2" xfId="20723"/>
    <cellStyle name="Normal 3 13 3" xfId="1734"/>
    <cellStyle name="Normal 3 13 3 10" xfId="11712"/>
    <cellStyle name="Normal 3 13 3 11" xfId="21658"/>
    <cellStyle name="Normal 3 13 3 2" xfId="1735"/>
    <cellStyle name="Normal 3 13 3 2 2" xfId="3955"/>
    <cellStyle name="Normal 3 13 3 2 2 2" xfId="7344"/>
    <cellStyle name="Normal 3 13 3 2 2 2 2" xfId="17146"/>
    <cellStyle name="Normal 3 13 3 2 2 3" xfId="13757"/>
    <cellStyle name="Normal 3 13 3 2 3" xfId="4935"/>
    <cellStyle name="Normal 3 13 3 2 3 2" xfId="8324"/>
    <cellStyle name="Normal 3 13 3 2 3 2 2" xfId="18126"/>
    <cellStyle name="Normal 3 13 3 2 3 3" xfId="14737"/>
    <cellStyle name="Normal 3 13 3 2 4" xfId="5300"/>
    <cellStyle name="Normal 3 13 3 2 4 2" xfId="15102"/>
    <cellStyle name="Normal 3 13 3 2 5" xfId="9316"/>
    <cellStyle name="Normal 3 13 3 2 5 2" xfId="19118"/>
    <cellStyle name="Normal 3 13 3 2 6" xfId="10320"/>
    <cellStyle name="Normal 3 13 3 2 6 2" xfId="20122"/>
    <cellStyle name="Normal 3 13 3 2 7" xfId="11324"/>
    <cellStyle name="Normal 3 13 3 2 7 2" xfId="21126"/>
    <cellStyle name="Normal 3 13 3 2 8" xfId="11713"/>
    <cellStyle name="Normal 3 13 3 2 9" xfId="22142"/>
    <cellStyle name="Normal 3 13 3 3" xfId="2987"/>
    <cellStyle name="Normal 3 13 3 3 2" xfId="6376"/>
    <cellStyle name="Normal 3 13 3 3 2 2" xfId="16178"/>
    <cellStyle name="Normal 3 13 3 3 3" xfId="12789"/>
    <cellStyle name="Normal 3 13 3 4" xfId="3471"/>
    <cellStyle name="Normal 3 13 3 4 2" xfId="6860"/>
    <cellStyle name="Normal 3 13 3 4 2 2" xfId="16662"/>
    <cellStyle name="Normal 3 13 3 4 3" xfId="13273"/>
    <cellStyle name="Normal 3 13 3 5" xfId="4451"/>
    <cellStyle name="Normal 3 13 3 5 2" xfId="7840"/>
    <cellStyle name="Normal 3 13 3 5 2 2" xfId="17642"/>
    <cellStyle name="Normal 3 13 3 5 3" xfId="14253"/>
    <cellStyle name="Normal 3 13 3 6" xfId="5299"/>
    <cellStyle name="Normal 3 13 3 6 2" xfId="15101"/>
    <cellStyle name="Normal 3 13 3 7" xfId="8832"/>
    <cellStyle name="Normal 3 13 3 7 2" xfId="18634"/>
    <cellStyle name="Normal 3 13 3 8" xfId="9836"/>
    <cellStyle name="Normal 3 13 3 8 2" xfId="19638"/>
    <cellStyle name="Normal 3 13 3 9" xfId="10840"/>
    <cellStyle name="Normal 3 13 3 9 2" xfId="20642"/>
    <cellStyle name="Normal 3 13 4" xfId="1736"/>
    <cellStyle name="Normal 3 13 4 10" xfId="11714"/>
    <cellStyle name="Normal 3 13 4 11" xfId="21601"/>
    <cellStyle name="Normal 3 13 4 2" xfId="1737"/>
    <cellStyle name="Normal 3 13 4 2 2" xfId="3898"/>
    <cellStyle name="Normal 3 13 4 2 2 2" xfId="7287"/>
    <cellStyle name="Normal 3 13 4 2 2 2 2" xfId="17089"/>
    <cellStyle name="Normal 3 13 4 2 2 3" xfId="13700"/>
    <cellStyle name="Normal 3 13 4 2 3" xfId="4878"/>
    <cellStyle name="Normal 3 13 4 2 3 2" xfId="8267"/>
    <cellStyle name="Normal 3 13 4 2 3 2 2" xfId="18069"/>
    <cellStyle name="Normal 3 13 4 2 3 3" xfId="14680"/>
    <cellStyle name="Normal 3 13 4 2 4" xfId="5302"/>
    <cellStyle name="Normal 3 13 4 2 4 2" xfId="15104"/>
    <cellStyle name="Normal 3 13 4 2 5" xfId="9259"/>
    <cellStyle name="Normal 3 13 4 2 5 2" xfId="19061"/>
    <cellStyle name="Normal 3 13 4 2 6" xfId="10263"/>
    <cellStyle name="Normal 3 13 4 2 6 2" xfId="20065"/>
    <cellStyle name="Normal 3 13 4 2 7" xfId="11267"/>
    <cellStyle name="Normal 3 13 4 2 7 2" xfId="21069"/>
    <cellStyle name="Normal 3 13 4 2 8" xfId="11715"/>
    <cellStyle name="Normal 3 13 4 2 9" xfId="22085"/>
    <cellStyle name="Normal 3 13 4 3" xfId="2930"/>
    <cellStyle name="Normal 3 13 4 3 2" xfId="6319"/>
    <cellStyle name="Normal 3 13 4 3 2 2" xfId="16121"/>
    <cellStyle name="Normal 3 13 4 3 3" xfId="12732"/>
    <cellStyle name="Normal 3 13 4 4" xfId="3414"/>
    <cellStyle name="Normal 3 13 4 4 2" xfId="6803"/>
    <cellStyle name="Normal 3 13 4 4 2 2" xfId="16605"/>
    <cellStyle name="Normal 3 13 4 4 3" xfId="13216"/>
    <cellStyle name="Normal 3 13 4 5" xfId="4394"/>
    <cellStyle name="Normal 3 13 4 5 2" xfId="7783"/>
    <cellStyle name="Normal 3 13 4 5 2 2" xfId="17585"/>
    <cellStyle name="Normal 3 13 4 5 3" xfId="14196"/>
    <cellStyle name="Normal 3 13 4 6" xfId="5301"/>
    <cellStyle name="Normal 3 13 4 6 2" xfId="15103"/>
    <cellStyle name="Normal 3 13 4 7" xfId="8775"/>
    <cellStyle name="Normal 3 13 4 7 2" xfId="18577"/>
    <cellStyle name="Normal 3 13 4 8" xfId="9779"/>
    <cellStyle name="Normal 3 13 4 8 2" xfId="19581"/>
    <cellStyle name="Normal 3 13 4 9" xfId="10783"/>
    <cellStyle name="Normal 3 13 4 9 2" xfId="20585"/>
    <cellStyle name="Normal 3 13 5" xfId="1738"/>
    <cellStyle name="Normal 3 13 5 2" xfId="3824"/>
    <cellStyle name="Normal 3 13 5 2 2" xfId="7213"/>
    <cellStyle name="Normal 3 13 5 2 2 2" xfId="17015"/>
    <cellStyle name="Normal 3 13 5 2 3" xfId="13626"/>
    <cellStyle name="Normal 3 13 5 3" xfId="4804"/>
    <cellStyle name="Normal 3 13 5 3 2" xfId="8193"/>
    <cellStyle name="Normal 3 13 5 3 2 2" xfId="17995"/>
    <cellStyle name="Normal 3 13 5 3 3" xfId="14606"/>
    <cellStyle name="Normal 3 13 5 4" xfId="5303"/>
    <cellStyle name="Normal 3 13 5 4 2" xfId="15105"/>
    <cellStyle name="Normal 3 13 5 5" xfId="9185"/>
    <cellStyle name="Normal 3 13 5 5 2" xfId="18987"/>
    <cellStyle name="Normal 3 13 5 6" xfId="10189"/>
    <cellStyle name="Normal 3 13 5 6 2" xfId="19991"/>
    <cellStyle name="Normal 3 13 5 7" xfId="11193"/>
    <cellStyle name="Normal 3 13 5 7 2" xfId="20995"/>
    <cellStyle name="Normal 3 13 5 8" xfId="11716"/>
    <cellStyle name="Normal 3 13 5 9" xfId="22011"/>
    <cellStyle name="Normal 3 13 6" xfId="2856"/>
    <cellStyle name="Normal 3 13 6 2" xfId="6245"/>
    <cellStyle name="Normal 3 13 6 2 2" xfId="16047"/>
    <cellStyle name="Normal 3 13 6 3" xfId="12658"/>
    <cellStyle name="Normal 3 13 7" xfId="3340"/>
    <cellStyle name="Normal 3 13 7 2" xfId="6729"/>
    <cellStyle name="Normal 3 13 7 2 2" xfId="16531"/>
    <cellStyle name="Normal 3 13 7 3" xfId="13142"/>
    <cellStyle name="Normal 3 13 8" xfId="4320"/>
    <cellStyle name="Normal 3 13 8 2" xfId="7709"/>
    <cellStyle name="Normal 3 13 8 2 2" xfId="17511"/>
    <cellStyle name="Normal 3 13 8 3" xfId="14122"/>
    <cellStyle name="Normal 3 13 9" xfId="5296"/>
    <cellStyle name="Normal 3 13 9 2" xfId="15098"/>
    <cellStyle name="Normal 3 14" xfId="1739"/>
    <cellStyle name="Normal 3 14 10" xfId="8705"/>
    <cellStyle name="Normal 3 14 10 2" xfId="18507"/>
    <cellStyle name="Normal 3 14 11" xfId="9709"/>
    <cellStyle name="Normal 3 14 11 2" xfId="19511"/>
    <cellStyle name="Normal 3 14 12" xfId="10713"/>
    <cellStyle name="Normal 3 14 12 2" xfId="20515"/>
    <cellStyle name="Normal 3 14 13" xfId="11717"/>
    <cellStyle name="Normal 3 14 14" xfId="21531"/>
    <cellStyle name="Normal 3 14 2" xfId="1740"/>
    <cellStyle name="Normal 3 14 2 10" xfId="11718"/>
    <cellStyle name="Normal 3 14 2 11" xfId="21749"/>
    <cellStyle name="Normal 3 14 2 2" xfId="1741"/>
    <cellStyle name="Normal 3 14 2 2 2" xfId="4046"/>
    <cellStyle name="Normal 3 14 2 2 2 2" xfId="7435"/>
    <cellStyle name="Normal 3 14 2 2 2 2 2" xfId="17237"/>
    <cellStyle name="Normal 3 14 2 2 2 3" xfId="13848"/>
    <cellStyle name="Normal 3 14 2 2 3" xfId="5026"/>
    <cellStyle name="Normal 3 14 2 2 3 2" xfId="8415"/>
    <cellStyle name="Normal 3 14 2 2 3 2 2" xfId="18217"/>
    <cellStyle name="Normal 3 14 2 2 3 3" xfId="14828"/>
    <cellStyle name="Normal 3 14 2 2 4" xfId="5306"/>
    <cellStyle name="Normal 3 14 2 2 4 2" xfId="15108"/>
    <cellStyle name="Normal 3 14 2 2 5" xfId="9407"/>
    <cellStyle name="Normal 3 14 2 2 5 2" xfId="19209"/>
    <cellStyle name="Normal 3 14 2 2 6" xfId="10411"/>
    <cellStyle name="Normal 3 14 2 2 6 2" xfId="20213"/>
    <cellStyle name="Normal 3 14 2 2 7" xfId="11415"/>
    <cellStyle name="Normal 3 14 2 2 7 2" xfId="21217"/>
    <cellStyle name="Normal 3 14 2 2 8" xfId="11719"/>
    <cellStyle name="Normal 3 14 2 2 9" xfId="22233"/>
    <cellStyle name="Normal 3 14 2 3" xfId="3078"/>
    <cellStyle name="Normal 3 14 2 3 2" xfId="6467"/>
    <cellStyle name="Normal 3 14 2 3 2 2" xfId="16269"/>
    <cellStyle name="Normal 3 14 2 3 3" xfId="12880"/>
    <cellStyle name="Normal 3 14 2 4" xfId="3562"/>
    <cellStyle name="Normal 3 14 2 4 2" xfId="6951"/>
    <cellStyle name="Normal 3 14 2 4 2 2" xfId="16753"/>
    <cellStyle name="Normal 3 14 2 4 3" xfId="13364"/>
    <cellStyle name="Normal 3 14 2 5" xfId="4542"/>
    <cellStyle name="Normal 3 14 2 5 2" xfId="7931"/>
    <cellStyle name="Normal 3 14 2 5 2 2" xfId="17733"/>
    <cellStyle name="Normal 3 14 2 5 3" xfId="14344"/>
    <cellStyle name="Normal 3 14 2 6" xfId="5305"/>
    <cellStyle name="Normal 3 14 2 6 2" xfId="15107"/>
    <cellStyle name="Normal 3 14 2 7" xfId="8923"/>
    <cellStyle name="Normal 3 14 2 7 2" xfId="18725"/>
    <cellStyle name="Normal 3 14 2 8" xfId="9927"/>
    <cellStyle name="Normal 3 14 2 8 2" xfId="19729"/>
    <cellStyle name="Normal 3 14 2 9" xfId="10931"/>
    <cellStyle name="Normal 3 14 2 9 2" xfId="20733"/>
    <cellStyle name="Normal 3 14 3" xfId="1742"/>
    <cellStyle name="Normal 3 14 3 10" xfId="11720"/>
    <cellStyle name="Normal 3 14 3 11" xfId="21849"/>
    <cellStyle name="Normal 3 14 3 2" xfId="1743"/>
    <cellStyle name="Normal 3 14 3 2 2" xfId="4146"/>
    <cellStyle name="Normal 3 14 3 2 2 2" xfId="7535"/>
    <cellStyle name="Normal 3 14 3 2 2 2 2" xfId="17337"/>
    <cellStyle name="Normal 3 14 3 2 2 3" xfId="13948"/>
    <cellStyle name="Normal 3 14 3 2 3" xfId="5126"/>
    <cellStyle name="Normal 3 14 3 2 3 2" xfId="8515"/>
    <cellStyle name="Normal 3 14 3 2 3 2 2" xfId="18317"/>
    <cellStyle name="Normal 3 14 3 2 3 3" xfId="14928"/>
    <cellStyle name="Normal 3 14 3 2 4" xfId="5308"/>
    <cellStyle name="Normal 3 14 3 2 4 2" xfId="15110"/>
    <cellStyle name="Normal 3 14 3 2 5" xfId="9507"/>
    <cellStyle name="Normal 3 14 3 2 5 2" xfId="19309"/>
    <cellStyle name="Normal 3 14 3 2 6" xfId="10511"/>
    <cellStyle name="Normal 3 14 3 2 6 2" xfId="20313"/>
    <cellStyle name="Normal 3 14 3 2 7" xfId="11515"/>
    <cellStyle name="Normal 3 14 3 2 7 2" xfId="21317"/>
    <cellStyle name="Normal 3 14 3 2 8" xfId="11721"/>
    <cellStyle name="Normal 3 14 3 2 9" xfId="22333"/>
    <cellStyle name="Normal 3 14 3 3" xfId="3178"/>
    <cellStyle name="Normal 3 14 3 3 2" xfId="6567"/>
    <cellStyle name="Normal 3 14 3 3 2 2" xfId="16369"/>
    <cellStyle name="Normal 3 14 3 3 3" xfId="12980"/>
    <cellStyle name="Normal 3 14 3 4" xfId="3662"/>
    <cellStyle name="Normal 3 14 3 4 2" xfId="7051"/>
    <cellStyle name="Normal 3 14 3 4 2 2" xfId="16853"/>
    <cellStyle name="Normal 3 14 3 4 3" xfId="13464"/>
    <cellStyle name="Normal 3 14 3 5" xfId="4642"/>
    <cellStyle name="Normal 3 14 3 5 2" xfId="8031"/>
    <cellStyle name="Normal 3 14 3 5 2 2" xfId="17833"/>
    <cellStyle name="Normal 3 14 3 5 3" xfId="14444"/>
    <cellStyle name="Normal 3 14 3 6" xfId="5307"/>
    <cellStyle name="Normal 3 14 3 6 2" xfId="15109"/>
    <cellStyle name="Normal 3 14 3 7" xfId="9023"/>
    <cellStyle name="Normal 3 14 3 7 2" xfId="18825"/>
    <cellStyle name="Normal 3 14 3 8" xfId="10027"/>
    <cellStyle name="Normal 3 14 3 8 2" xfId="19829"/>
    <cellStyle name="Normal 3 14 3 9" xfId="11031"/>
    <cellStyle name="Normal 3 14 3 9 2" xfId="20833"/>
    <cellStyle name="Normal 3 14 4" xfId="1744"/>
    <cellStyle name="Normal 3 14 4 10" xfId="11722"/>
    <cellStyle name="Normal 3 14 4 11" xfId="21724"/>
    <cellStyle name="Normal 3 14 4 2" xfId="1745"/>
    <cellStyle name="Normal 3 14 4 2 2" xfId="4021"/>
    <cellStyle name="Normal 3 14 4 2 2 2" xfId="7410"/>
    <cellStyle name="Normal 3 14 4 2 2 2 2" xfId="17212"/>
    <cellStyle name="Normal 3 14 4 2 2 3" xfId="13823"/>
    <cellStyle name="Normal 3 14 4 2 3" xfId="5001"/>
    <cellStyle name="Normal 3 14 4 2 3 2" xfId="8390"/>
    <cellStyle name="Normal 3 14 4 2 3 2 2" xfId="18192"/>
    <cellStyle name="Normal 3 14 4 2 3 3" xfId="14803"/>
    <cellStyle name="Normal 3 14 4 2 4" xfId="5310"/>
    <cellStyle name="Normal 3 14 4 2 4 2" xfId="15112"/>
    <cellStyle name="Normal 3 14 4 2 5" xfId="9382"/>
    <cellStyle name="Normal 3 14 4 2 5 2" xfId="19184"/>
    <cellStyle name="Normal 3 14 4 2 6" xfId="10386"/>
    <cellStyle name="Normal 3 14 4 2 6 2" xfId="20188"/>
    <cellStyle name="Normal 3 14 4 2 7" xfId="11390"/>
    <cellStyle name="Normal 3 14 4 2 7 2" xfId="21192"/>
    <cellStyle name="Normal 3 14 4 2 8" xfId="11723"/>
    <cellStyle name="Normal 3 14 4 2 9" xfId="22208"/>
    <cellStyle name="Normal 3 14 4 3" xfId="3053"/>
    <cellStyle name="Normal 3 14 4 3 2" xfId="6442"/>
    <cellStyle name="Normal 3 14 4 3 2 2" xfId="16244"/>
    <cellStyle name="Normal 3 14 4 3 3" xfId="12855"/>
    <cellStyle name="Normal 3 14 4 4" xfId="3537"/>
    <cellStyle name="Normal 3 14 4 4 2" xfId="6926"/>
    <cellStyle name="Normal 3 14 4 4 2 2" xfId="16728"/>
    <cellStyle name="Normal 3 14 4 4 3" xfId="13339"/>
    <cellStyle name="Normal 3 14 4 5" xfId="4517"/>
    <cellStyle name="Normal 3 14 4 5 2" xfId="7906"/>
    <cellStyle name="Normal 3 14 4 5 2 2" xfId="17708"/>
    <cellStyle name="Normal 3 14 4 5 3" xfId="14319"/>
    <cellStyle name="Normal 3 14 4 6" xfId="5309"/>
    <cellStyle name="Normal 3 14 4 6 2" xfId="15111"/>
    <cellStyle name="Normal 3 14 4 7" xfId="8898"/>
    <cellStyle name="Normal 3 14 4 7 2" xfId="18700"/>
    <cellStyle name="Normal 3 14 4 8" xfId="9902"/>
    <cellStyle name="Normal 3 14 4 8 2" xfId="19704"/>
    <cellStyle name="Normal 3 14 4 9" xfId="10906"/>
    <cellStyle name="Normal 3 14 4 9 2" xfId="20708"/>
    <cellStyle name="Normal 3 14 5" xfId="1746"/>
    <cellStyle name="Normal 3 14 5 2" xfId="3828"/>
    <cellStyle name="Normal 3 14 5 2 2" xfId="7217"/>
    <cellStyle name="Normal 3 14 5 2 2 2" xfId="17019"/>
    <cellStyle name="Normal 3 14 5 2 3" xfId="13630"/>
    <cellStyle name="Normal 3 14 5 3" xfId="4808"/>
    <cellStyle name="Normal 3 14 5 3 2" xfId="8197"/>
    <cellStyle name="Normal 3 14 5 3 2 2" xfId="17999"/>
    <cellStyle name="Normal 3 14 5 3 3" xfId="14610"/>
    <cellStyle name="Normal 3 14 5 4" xfId="5311"/>
    <cellStyle name="Normal 3 14 5 4 2" xfId="15113"/>
    <cellStyle name="Normal 3 14 5 5" xfId="9189"/>
    <cellStyle name="Normal 3 14 5 5 2" xfId="18991"/>
    <cellStyle name="Normal 3 14 5 6" xfId="10193"/>
    <cellStyle name="Normal 3 14 5 6 2" xfId="19995"/>
    <cellStyle name="Normal 3 14 5 7" xfId="11197"/>
    <cellStyle name="Normal 3 14 5 7 2" xfId="20999"/>
    <cellStyle name="Normal 3 14 5 8" xfId="11724"/>
    <cellStyle name="Normal 3 14 5 9" xfId="22015"/>
    <cellStyle name="Normal 3 14 6" xfId="2860"/>
    <cellStyle name="Normal 3 14 6 2" xfId="6249"/>
    <cellStyle name="Normal 3 14 6 2 2" xfId="16051"/>
    <cellStyle name="Normal 3 14 6 3" xfId="12662"/>
    <cellStyle name="Normal 3 14 7" xfId="3344"/>
    <cellStyle name="Normal 3 14 7 2" xfId="6733"/>
    <cellStyle name="Normal 3 14 7 2 2" xfId="16535"/>
    <cellStyle name="Normal 3 14 7 3" xfId="13146"/>
    <cellStyle name="Normal 3 14 8" xfId="4324"/>
    <cellStyle name="Normal 3 14 8 2" xfId="7713"/>
    <cellStyle name="Normal 3 14 8 2 2" xfId="17515"/>
    <cellStyle name="Normal 3 14 8 3" xfId="14126"/>
    <cellStyle name="Normal 3 14 9" xfId="5304"/>
    <cellStyle name="Normal 3 14 9 2" xfId="15106"/>
    <cellStyle name="Normal 3 15" xfId="1747"/>
    <cellStyle name="Normal 3 15 10" xfId="8709"/>
    <cellStyle name="Normal 3 15 10 2" xfId="18511"/>
    <cellStyle name="Normal 3 15 11" xfId="9713"/>
    <cellStyle name="Normal 3 15 11 2" xfId="19515"/>
    <cellStyle name="Normal 3 15 12" xfId="10717"/>
    <cellStyle name="Normal 3 15 12 2" xfId="20519"/>
    <cellStyle name="Normal 3 15 13" xfId="11725"/>
    <cellStyle name="Normal 3 15 14" xfId="21535"/>
    <cellStyle name="Normal 3 15 2" xfId="1748"/>
    <cellStyle name="Normal 3 15 2 10" xfId="11726"/>
    <cellStyle name="Normal 3 15 2 11" xfId="21759"/>
    <cellStyle name="Normal 3 15 2 2" xfId="1749"/>
    <cellStyle name="Normal 3 15 2 2 2" xfId="4056"/>
    <cellStyle name="Normal 3 15 2 2 2 2" xfId="7445"/>
    <cellStyle name="Normal 3 15 2 2 2 2 2" xfId="17247"/>
    <cellStyle name="Normal 3 15 2 2 2 3" xfId="13858"/>
    <cellStyle name="Normal 3 15 2 2 3" xfId="5036"/>
    <cellStyle name="Normal 3 15 2 2 3 2" xfId="8425"/>
    <cellStyle name="Normal 3 15 2 2 3 2 2" xfId="18227"/>
    <cellStyle name="Normal 3 15 2 2 3 3" xfId="14838"/>
    <cellStyle name="Normal 3 15 2 2 4" xfId="5314"/>
    <cellStyle name="Normal 3 15 2 2 4 2" xfId="15116"/>
    <cellStyle name="Normal 3 15 2 2 5" xfId="9417"/>
    <cellStyle name="Normal 3 15 2 2 5 2" xfId="19219"/>
    <cellStyle name="Normal 3 15 2 2 6" xfId="10421"/>
    <cellStyle name="Normal 3 15 2 2 6 2" xfId="20223"/>
    <cellStyle name="Normal 3 15 2 2 7" xfId="11425"/>
    <cellStyle name="Normal 3 15 2 2 7 2" xfId="21227"/>
    <cellStyle name="Normal 3 15 2 2 8" xfId="11727"/>
    <cellStyle name="Normal 3 15 2 2 9" xfId="22243"/>
    <cellStyle name="Normal 3 15 2 3" xfId="3088"/>
    <cellStyle name="Normal 3 15 2 3 2" xfId="6477"/>
    <cellStyle name="Normal 3 15 2 3 2 2" xfId="16279"/>
    <cellStyle name="Normal 3 15 2 3 3" xfId="12890"/>
    <cellStyle name="Normal 3 15 2 4" xfId="3572"/>
    <cellStyle name="Normal 3 15 2 4 2" xfId="6961"/>
    <cellStyle name="Normal 3 15 2 4 2 2" xfId="16763"/>
    <cellStyle name="Normal 3 15 2 4 3" xfId="13374"/>
    <cellStyle name="Normal 3 15 2 5" xfId="4552"/>
    <cellStyle name="Normal 3 15 2 5 2" xfId="7941"/>
    <cellStyle name="Normal 3 15 2 5 2 2" xfId="17743"/>
    <cellStyle name="Normal 3 15 2 5 3" xfId="14354"/>
    <cellStyle name="Normal 3 15 2 6" xfId="5313"/>
    <cellStyle name="Normal 3 15 2 6 2" xfId="15115"/>
    <cellStyle name="Normal 3 15 2 7" xfId="8933"/>
    <cellStyle name="Normal 3 15 2 7 2" xfId="18735"/>
    <cellStyle name="Normal 3 15 2 8" xfId="9937"/>
    <cellStyle name="Normal 3 15 2 8 2" xfId="19739"/>
    <cellStyle name="Normal 3 15 2 9" xfId="10941"/>
    <cellStyle name="Normal 3 15 2 9 2" xfId="20743"/>
    <cellStyle name="Normal 3 15 3" xfId="1750"/>
    <cellStyle name="Normal 3 15 3 10" xfId="11728"/>
    <cellStyle name="Normal 3 15 3 11" xfId="21602"/>
    <cellStyle name="Normal 3 15 3 2" xfId="1751"/>
    <cellStyle name="Normal 3 15 3 2 2" xfId="3899"/>
    <cellStyle name="Normal 3 15 3 2 2 2" xfId="7288"/>
    <cellStyle name="Normal 3 15 3 2 2 2 2" xfId="17090"/>
    <cellStyle name="Normal 3 15 3 2 2 3" xfId="13701"/>
    <cellStyle name="Normal 3 15 3 2 3" xfId="4879"/>
    <cellStyle name="Normal 3 15 3 2 3 2" xfId="8268"/>
    <cellStyle name="Normal 3 15 3 2 3 2 2" xfId="18070"/>
    <cellStyle name="Normal 3 15 3 2 3 3" xfId="14681"/>
    <cellStyle name="Normal 3 15 3 2 4" xfId="5316"/>
    <cellStyle name="Normal 3 15 3 2 4 2" xfId="15118"/>
    <cellStyle name="Normal 3 15 3 2 5" xfId="9260"/>
    <cellStyle name="Normal 3 15 3 2 5 2" xfId="19062"/>
    <cellStyle name="Normal 3 15 3 2 6" xfId="10264"/>
    <cellStyle name="Normal 3 15 3 2 6 2" xfId="20066"/>
    <cellStyle name="Normal 3 15 3 2 7" xfId="11268"/>
    <cellStyle name="Normal 3 15 3 2 7 2" xfId="21070"/>
    <cellStyle name="Normal 3 15 3 2 8" xfId="11729"/>
    <cellStyle name="Normal 3 15 3 2 9" xfId="22086"/>
    <cellStyle name="Normal 3 15 3 3" xfId="2931"/>
    <cellStyle name="Normal 3 15 3 3 2" xfId="6320"/>
    <cellStyle name="Normal 3 15 3 3 2 2" xfId="16122"/>
    <cellStyle name="Normal 3 15 3 3 3" xfId="12733"/>
    <cellStyle name="Normal 3 15 3 4" xfId="3415"/>
    <cellStyle name="Normal 3 15 3 4 2" xfId="6804"/>
    <cellStyle name="Normal 3 15 3 4 2 2" xfId="16606"/>
    <cellStyle name="Normal 3 15 3 4 3" xfId="13217"/>
    <cellStyle name="Normal 3 15 3 5" xfId="4395"/>
    <cellStyle name="Normal 3 15 3 5 2" xfId="7784"/>
    <cellStyle name="Normal 3 15 3 5 2 2" xfId="17586"/>
    <cellStyle name="Normal 3 15 3 5 3" xfId="14197"/>
    <cellStyle name="Normal 3 15 3 6" xfId="5315"/>
    <cellStyle name="Normal 3 15 3 6 2" xfId="15117"/>
    <cellStyle name="Normal 3 15 3 7" xfId="8776"/>
    <cellStyle name="Normal 3 15 3 7 2" xfId="18578"/>
    <cellStyle name="Normal 3 15 3 8" xfId="9780"/>
    <cellStyle name="Normal 3 15 3 8 2" xfId="19582"/>
    <cellStyle name="Normal 3 15 3 9" xfId="10784"/>
    <cellStyle name="Normal 3 15 3 9 2" xfId="20586"/>
    <cellStyle name="Normal 3 15 4" xfId="1752"/>
    <cellStyle name="Normal 3 15 4 10" xfId="11730"/>
    <cellStyle name="Normal 3 15 4 11" xfId="21636"/>
    <cellStyle name="Normal 3 15 4 2" xfId="1753"/>
    <cellStyle name="Normal 3 15 4 2 2" xfId="3933"/>
    <cellStyle name="Normal 3 15 4 2 2 2" xfId="7322"/>
    <cellStyle name="Normal 3 15 4 2 2 2 2" xfId="17124"/>
    <cellStyle name="Normal 3 15 4 2 2 3" xfId="13735"/>
    <cellStyle name="Normal 3 15 4 2 3" xfId="4913"/>
    <cellStyle name="Normal 3 15 4 2 3 2" xfId="8302"/>
    <cellStyle name="Normal 3 15 4 2 3 2 2" xfId="18104"/>
    <cellStyle name="Normal 3 15 4 2 3 3" xfId="14715"/>
    <cellStyle name="Normal 3 15 4 2 4" xfId="5318"/>
    <cellStyle name="Normal 3 15 4 2 4 2" xfId="15120"/>
    <cellStyle name="Normal 3 15 4 2 5" xfId="9294"/>
    <cellStyle name="Normal 3 15 4 2 5 2" xfId="19096"/>
    <cellStyle name="Normal 3 15 4 2 6" xfId="10298"/>
    <cellStyle name="Normal 3 15 4 2 6 2" xfId="20100"/>
    <cellStyle name="Normal 3 15 4 2 7" xfId="11302"/>
    <cellStyle name="Normal 3 15 4 2 7 2" xfId="21104"/>
    <cellStyle name="Normal 3 15 4 2 8" xfId="11731"/>
    <cellStyle name="Normal 3 15 4 2 9" xfId="22120"/>
    <cellStyle name="Normal 3 15 4 3" xfId="2965"/>
    <cellStyle name="Normal 3 15 4 3 2" xfId="6354"/>
    <cellStyle name="Normal 3 15 4 3 2 2" xfId="16156"/>
    <cellStyle name="Normal 3 15 4 3 3" xfId="12767"/>
    <cellStyle name="Normal 3 15 4 4" xfId="3449"/>
    <cellStyle name="Normal 3 15 4 4 2" xfId="6838"/>
    <cellStyle name="Normal 3 15 4 4 2 2" xfId="16640"/>
    <cellStyle name="Normal 3 15 4 4 3" xfId="13251"/>
    <cellStyle name="Normal 3 15 4 5" xfId="4429"/>
    <cellStyle name="Normal 3 15 4 5 2" xfId="7818"/>
    <cellStyle name="Normal 3 15 4 5 2 2" xfId="17620"/>
    <cellStyle name="Normal 3 15 4 5 3" xfId="14231"/>
    <cellStyle name="Normal 3 15 4 6" xfId="5317"/>
    <cellStyle name="Normal 3 15 4 6 2" xfId="15119"/>
    <cellStyle name="Normal 3 15 4 7" xfId="8810"/>
    <cellStyle name="Normal 3 15 4 7 2" xfId="18612"/>
    <cellStyle name="Normal 3 15 4 8" xfId="9814"/>
    <cellStyle name="Normal 3 15 4 8 2" xfId="19616"/>
    <cellStyle name="Normal 3 15 4 9" xfId="10818"/>
    <cellStyle name="Normal 3 15 4 9 2" xfId="20620"/>
    <cellStyle name="Normal 3 15 5" xfId="1754"/>
    <cellStyle name="Normal 3 15 5 2" xfId="3832"/>
    <cellStyle name="Normal 3 15 5 2 2" xfId="7221"/>
    <cellStyle name="Normal 3 15 5 2 2 2" xfId="17023"/>
    <cellStyle name="Normal 3 15 5 2 3" xfId="13634"/>
    <cellStyle name="Normal 3 15 5 3" xfId="4812"/>
    <cellStyle name="Normal 3 15 5 3 2" xfId="8201"/>
    <cellStyle name="Normal 3 15 5 3 2 2" xfId="18003"/>
    <cellStyle name="Normal 3 15 5 3 3" xfId="14614"/>
    <cellStyle name="Normal 3 15 5 4" xfId="5319"/>
    <cellStyle name="Normal 3 15 5 4 2" xfId="15121"/>
    <cellStyle name="Normal 3 15 5 5" xfId="9193"/>
    <cellStyle name="Normal 3 15 5 5 2" xfId="18995"/>
    <cellStyle name="Normal 3 15 5 6" xfId="10197"/>
    <cellStyle name="Normal 3 15 5 6 2" xfId="19999"/>
    <cellStyle name="Normal 3 15 5 7" xfId="11201"/>
    <cellStyle name="Normal 3 15 5 7 2" xfId="21003"/>
    <cellStyle name="Normal 3 15 5 8" xfId="11732"/>
    <cellStyle name="Normal 3 15 5 9" xfId="22019"/>
    <cellStyle name="Normal 3 15 6" xfId="2864"/>
    <cellStyle name="Normal 3 15 6 2" xfId="6253"/>
    <cellStyle name="Normal 3 15 6 2 2" xfId="16055"/>
    <cellStyle name="Normal 3 15 6 3" xfId="12666"/>
    <cellStyle name="Normal 3 15 7" xfId="3348"/>
    <cellStyle name="Normal 3 15 7 2" xfId="6737"/>
    <cellStyle name="Normal 3 15 7 2 2" xfId="16539"/>
    <cellStyle name="Normal 3 15 7 3" xfId="13150"/>
    <cellStyle name="Normal 3 15 8" xfId="4328"/>
    <cellStyle name="Normal 3 15 8 2" xfId="7717"/>
    <cellStyle name="Normal 3 15 8 2 2" xfId="17519"/>
    <cellStyle name="Normal 3 15 8 3" xfId="14130"/>
    <cellStyle name="Normal 3 15 9" xfId="5312"/>
    <cellStyle name="Normal 3 15 9 2" xfId="15114"/>
    <cellStyle name="Normal 3 16" xfId="1755"/>
    <cellStyle name="Normal 3 16 10" xfId="8713"/>
    <cellStyle name="Normal 3 16 10 2" xfId="18515"/>
    <cellStyle name="Normal 3 16 11" xfId="9717"/>
    <cellStyle name="Normal 3 16 11 2" xfId="19519"/>
    <cellStyle name="Normal 3 16 12" xfId="10721"/>
    <cellStyle name="Normal 3 16 12 2" xfId="20523"/>
    <cellStyle name="Normal 3 16 13" xfId="11733"/>
    <cellStyle name="Normal 3 16 14" xfId="21539"/>
    <cellStyle name="Normal 3 16 2" xfId="1756"/>
    <cellStyle name="Normal 3 16 2 10" xfId="11734"/>
    <cellStyle name="Normal 3 16 2 11" xfId="21769"/>
    <cellStyle name="Normal 3 16 2 2" xfId="1757"/>
    <cellStyle name="Normal 3 16 2 2 2" xfId="4066"/>
    <cellStyle name="Normal 3 16 2 2 2 2" xfId="7455"/>
    <cellStyle name="Normal 3 16 2 2 2 2 2" xfId="17257"/>
    <cellStyle name="Normal 3 16 2 2 2 3" xfId="13868"/>
    <cellStyle name="Normal 3 16 2 2 3" xfId="5046"/>
    <cellStyle name="Normal 3 16 2 2 3 2" xfId="8435"/>
    <cellStyle name="Normal 3 16 2 2 3 2 2" xfId="18237"/>
    <cellStyle name="Normal 3 16 2 2 3 3" xfId="14848"/>
    <cellStyle name="Normal 3 16 2 2 4" xfId="5322"/>
    <cellStyle name="Normal 3 16 2 2 4 2" xfId="15124"/>
    <cellStyle name="Normal 3 16 2 2 5" xfId="9427"/>
    <cellStyle name="Normal 3 16 2 2 5 2" xfId="19229"/>
    <cellStyle name="Normal 3 16 2 2 6" xfId="10431"/>
    <cellStyle name="Normal 3 16 2 2 6 2" xfId="20233"/>
    <cellStyle name="Normal 3 16 2 2 7" xfId="11435"/>
    <cellStyle name="Normal 3 16 2 2 7 2" xfId="21237"/>
    <cellStyle name="Normal 3 16 2 2 8" xfId="11735"/>
    <cellStyle name="Normal 3 16 2 2 9" xfId="22253"/>
    <cellStyle name="Normal 3 16 2 3" xfId="3098"/>
    <cellStyle name="Normal 3 16 2 3 2" xfId="6487"/>
    <cellStyle name="Normal 3 16 2 3 2 2" xfId="16289"/>
    <cellStyle name="Normal 3 16 2 3 3" xfId="12900"/>
    <cellStyle name="Normal 3 16 2 4" xfId="3582"/>
    <cellStyle name="Normal 3 16 2 4 2" xfId="6971"/>
    <cellStyle name="Normal 3 16 2 4 2 2" xfId="16773"/>
    <cellStyle name="Normal 3 16 2 4 3" xfId="13384"/>
    <cellStyle name="Normal 3 16 2 5" xfId="4562"/>
    <cellStyle name="Normal 3 16 2 5 2" xfId="7951"/>
    <cellStyle name="Normal 3 16 2 5 2 2" xfId="17753"/>
    <cellStyle name="Normal 3 16 2 5 3" xfId="14364"/>
    <cellStyle name="Normal 3 16 2 6" xfId="5321"/>
    <cellStyle name="Normal 3 16 2 6 2" xfId="15123"/>
    <cellStyle name="Normal 3 16 2 7" xfId="8943"/>
    <cellStyle name="Normal 3 16 2 7 2" xfId="18745"/>
    <cellStyle name="Normal 3 16 2 8" xfId="9947"/>
    <cellStyle name="Normal 3 16 2 8 2" xfId="19749"/>
    <cellStyle name="Normal 3 16 2 9" xfId="10951"/>
    <cellStyle name="Normal 3 16 2 9 2" xfId="20753"/>
    <cellStyle name="Normal 3 16 3" xfId="1758"/>
    <cellStyle name="Normal 3 16 3 10" xfId="11736"/>
    <cellStyle name="Normal 3 16 3 11" xfId="21639"/>
    <cellStyle name="Normal 3 16 3 2" xfId="1759"/>
    <cellStyle name="Normal 3 16 3 2 2" xfId="3936"/>
    <cellStyle name="Normal 3 16 3 2 2 2" xfId="7325"/>
    <cellStyle name="Normal 3 16 3 2 2 2 2" xfId="17127"/>
    <cellStyle name="Normal 3 16 3 2 2 3" xfId="13738"/>
    <cellStyle name="Normal 3 16 3 2 3" xfId="4916"/>
    <cellStyle name="Normal 3 16 3 2 3 2" xfId="8305"/>
    <cellStyle name="Normal 3 16 3 2 3 2 2" xfId="18107"/>
    <cellStyle name="Normal 3 16 3 2 3 3" xfId="14718"/>
    <cellStyle name="Normal 3 16 3 2 4" xfId="5324"/>
    <cellStyle name="Normal 3 16 3 2 4 2" xfId="15126"/>
    <cellStyle name="Normal 3 16 3 2 5" xfId="9297"/>
    <cellStyle name="Normal 3 16 3 2 5 2" xfId="19099"/>
    <cellStyle name="Normal 3 16 3 2 6" xfId="10301"/>
    <cellStyle name="Normal 3 16 3 2 6 2" xfId="20103"/>
    <cellStyle name="Normal 3 16 3 2 7" xfId="11305"/>
    <cellStyle name="Normal 3 16 3 2 7 2" xfId="21107"/>
    <cellStyle name="Normal 3 16 3 2 8" xfId="11737"/>
    <cellStyle name="Normal 3 16 3 2 9" xfId="22123"/>
    <cellStyle name="Normal 3 16 3 3" xfId="2968"/>
    <cellStyle name="Normal 3 16 3 3 2" xfId="6357"/>
    <cellStyle name="Normal 3 16 3 3 2 2" xfId="16159"/>
    <cellStyle name="Normal 3 16 3 3 3" xfId="12770"/>
    <cellStyle name="Normal 3 16 3 4" xfId="3452"/>
    <cellStyle name="Normal 3 16 3 4 2" xfId="6841"/>
    <cellStyle name="Normal 3 16 3 4 2 2" xfId="16643"/>
    <cellStyle name="Normal 3 16 3 4 3" xfId="13254"/>
    <cellStyle name="Normal 3 16 3 5" xfId="4432"/>
    <cellStyle name="Normal 3 16 3 5 2" xfId="7821"/>
    <cellStyle name="Normal 3 16 3 5 2 2" xfId="17623"/>
    <cellStyle name="Normal 3 16 3 5 3" xfId="14234"/>
    <cellStyle name="Normal 3 16 3 6" xfId="5323"/>
    <cellStyle name="Normal 3 16 3 6 2" xfId="15125"/>
    <cellStyle name="Normal 3 16 3 7" xfId="8813"/>
    <cellStyle name="Normal 3 16 3 7 2" xfId="18615"/>
    <cellStyle name="Normal 3 16 3 8" xfId="9817"/>
    <cellStyle name="Normal 3 16 3 8 2" xfId="19619"/>
    <cellStyle name="Normal 3 16 3 9" xfId="10821"/>
    <cellStyle name="Normal 3 16 3 9 2" xfId="20623"/>
    <cellStyle name="Normal 3 16 4" xfId="1760"/>
    <cellStyle name="Normal 3 16 4 10" xfId="11738"/>
    <cellStyle name="Normal 3 16 4 11" xfId="21696"/>
    <cellStyle name="Normal 3 16 4 2" xfId="1761"/>
    <cellStyle name="Normal 3 16 4 2 2" xfId="3993"/>
    <cellStyle name="Normal 3 16 4 2 2 2" xfId="7382"/>
    <cellStyle name="Normal 3 16 4 2 2 2 2" xfId="17184"/>
    <cellStyle name="Normal 3 16 4 2 2 3" xfId="13795"/>
    <cellStyle name="Normal 3 16 4 2 3" xfId="4973"/>
    <cellStyle name="Normal 3 16 4 2 3 2" xfId="8362"/>
    <cellStyle name="Normal 3 16 4 2 3 2 2" xfId="18164"/>
    <cellStyle name="Normal 3 16 4 2 3 3" xfId="14775"/>
    <cellStyle name="Normal 3 16 4 2 4" xfId="5326"/>
    <cellStyle name="Normal 3 16 4 2 4 2" xfId="15128"/>
    <cellStyle name="Normal 3 16 4 2 5" xfId="9354"/>
    <cellStyle name="Normal 3 16 4 2 5 2" xfId="19156"/>
    <cellStyle name="Normal 3 16 4 2 6" xfId="10358"/>
    <cellStyle name="Normal 3 16 4 2 6 2" xfId="20160"/>
    <cellStyle name="Normal 3 16 4 2 7" xfId="11362"/>
    <cellStyle name="Normal 3 16 4 2 7 2" xfId="21164"/>
    <cellStyle name="Normal 3 16 4 2 8" xfId="11739"/>
    <cellStyle name="Normal 3 16 4 2 9" xfId="22180"/>
    <cellStyle name="Normal 3 16 4 3" xfId="3025"/>
    <cellStyle name="Normal 3 16 4 3 2" xfId="6414"/>
    <cellStyle name="Normal 3 16 4 3 2 2" xfId="16216"/>
    <cellStyle name="Normal 3 16 4 3 3" xfId="12827"/>
    <cellStyle name="Normal 3 16 4 4" xfId="3509"/>
    <cellStyle name="Normal 3 16 4 4 2" xfId="6898"/>
    <cellStyle name="Normal 3 16 4 4 2 2" xfId="16700"/>
    <cellStyle name="Normal 3 16 4 4 3" xfId="13311"/>
    <cellStyle name="Normal 3 16 4 5" xfId="4489"/>
    <cellStyle name="Normal 3 16 4 5 2" xfId="7878"/>
    <cellStyle name="Normal 3 16 4 5 2 2" xfId="17680"/>
    <cellStyle name="Normal 3 16 4 5 3" xfId="14291"/>
    <cellStyle name="Normal 3 16 4 6" xfId="5325"/>
    <cellStyle name="Normal 3 16 4 6 2" xfId="15127"/>
    <cellStyle name="Normal 3 16 4 7" xfId="8870"/>
    <cellStyle name="Normal 3 16 4 7 2" xfId="18672"/>
    <cellStyle name="Normal 3 16 4 8" xfId="9874"/>
    <cellStyle name="Normal 3 16 4 8 2" xfId="19676"/>
    <cellStyle name="Normal 3 16 4 9" xfId="10878"/>
    <cellStyle name="Normal 3 16 4 9 2" xfId="20680"/>
    <cellStyle name="Normal 3 16 5" xfId="1762"/>
    <cellStyle name="Normal 3 16 5 2" xfId="3836"/>
    <cellStyle name="Normal 3 16 5 2 2" xfId="7225"/>
    <cellStyle name="Normal 3 16 5 2 2 2" xfId="17027"/>
    <cellStyle name="Normal 3 16 5 2 3" xfId="13638"/>
    <cellStyle name="Normal 3 16 5 3" xfId="4816"/>
    <cellStyle name="Normal 3 16 5 3 2" xfId="8205"/>
    <cellStyle name="Normal 3 16 5 3 2 2" xfId="18007"/>
    <cellStyle name="Normal 3 16 5 3 3" xfId="14618"/>
    <cellStyle name="Normal 3 16 5 4" xfId="5327"/>
    <cellStyle name="Normal 3 16 5 4 2" xfId="15129"/>
    <cellStyle name="Normal 3 16 5 5" xfId="9197"/>
    <cellStyle name="Normal 3 16 5 5 2" xfId="18999"/>
    <cellStyle name="Normal 3 16 5 6" xfId="10201"/>
    <cellStyle name="Normal 3 16 5 6 2" xfId="20003"/>
    <cellStyle name="Normal 3 16 5 7" xfId="11205"/>
    <cellStyle name="Normal 3 16 5 7 2" xfId="21007"/>
    <cellStyle name="Normal 3 16 5 8" xfId="11740"/>
    <cellStyle name="Normal 3 16 5 9" xfId="22023"/>
    <cellStyle name="Normal 3 16 6" xfId="2868"/>
    <cellStyle name="Normal 3 16 6 2" xfId="6257"/>
    <cellStyle name="Normal 3 16 6 2 2" xfId="16059"/>
    <cellStyle name="Normal 3 16 6 3" xfId="12670"/>
    <cellStyle name="Normal 3 16 7" xfId="3352"/>
    <cellStyle name="Normal 3 16 7 2" xfId="6741"/>
    <cellStyle name="Normal 3 16 7 2 2" xfId="16543"/>
    <cellStyle name="Normal 3 16 7 3" xfId="13154"/>
    <cellStyle name="Normal 3 16 8" xfId="4332"/>
    <cellStyle name="Normal 3 16 8 2" xfId="7721"/>
    <cellStyle name="Normal 3 16 8 2 2" xfId="17523"/>
    <cellStyle name="Normal 3 16 8 3" xfId="14134"/>
    <cellStyle name="Normal 3 16 9" xfId="5320"/>
    <cellStyle name="Normal 3 16 9 2" xfId="15122"/>
    <cellStyle name="Normal 3 17" xfId="1763"/>
    <cellStyle name="Normal 3 17 10" xfId="8717"/>
    <cellStyle name="Normal 3 17 10 2" xfId="18519"/>
    <cellStyle name="Normal 3 17 11" xfId="9721"/>
    <cellStyle name="Normal 3 17 11 2" xfId="19523"/>
    <cellStyle name="Normal 3 17 12" xfId="10725"/>
    <cellStyle name="Normal 3 17 12 2" xfId="20527"/>
    <cellStyle name="Normal 3 17 13" xfId="11741"/>
    <cellStyle name="Normal 3 17 14" xfId="21543"/>
    <cellStyle name="Normal 3 17 2" xfId="1764"/>
    <cellStyle name="Normal 3 17 2 10" xfId="11742"/>
    <cellStyle name="Normal 3 17 2 11" xfId="21776"/>
    <cellStyle name="Normal 3 17 2 2" xfId="1765"/>
    <cellStyle name="Normal 3 17 2 2 2" xfId="4073"/>
    <cellStyle name="Normal 3 17 2 2 2 2" xfId="7462"/>
    <cellStyle name="Normal 3 17 2 2 2 2 2" xfId="17264"/>
    <cellStyle name="Normal 3 17 2 2 2 3" xfId="13875"/>
    <cellStyle name="Normal 3 17 2 2 3" xfId="5053"/>
    <cellStyle name="Normal 3 17 2 2 3 2" xfId="8442"/>
    <cellStyle name="Normal 3 17 2 2 3 2 2" xfId="18244"/>
    <cellStyle name="Normal 3 17 2 2 3 3" xfId="14855"/>
    <cellStyle name="Normal 3 17 2 2 4" xfId="5330"/>
    <cellStyle name="Normal 3 17 2 2 4 2" xfId="15132"/>
    <cellStyle name="Normal 3 17 2 2 5" xfId="9434"/>
    <cellStyle name="Normal 3 17 2 2 5 2" xfId="19236"/>
    <cellStyle name="Normal 3 17 2 2 6" xfId="10438"/>
    <cellStyle name="Normal 3 17 2 2 6 2" xfId="20240"/>
    <cellStyle name="Normal 3 17 2 2 7" xfId="11442"/>
    <cellStyle name="Normal 3 17 2 2 7 2" xfId="21244"/>
    <cellStyle name="Normal 3 17 2 2 8" xfId="11743"/>
    <cellStyle name="Normal 3 17 2 2 9" xfId="22260"/>
    <cellStyle name="Normal 3 17 2 3" xfId="3105"/>
    <cellStyle name="Normal 3 17 2 3 2" xfId="6494"/>
    <cellStyle name="Normal 3 17 2 3 2 2" xfId="16296"/>
    <cellStyle name="Normal 3 17 2 3 3" xfId="12907"/>
    <cellStyle name="Normal 3 17 2 4" xfId="3589"/>
    <cellStyle name="Normal 3 17 2 4 2" xfId="6978"/>
    <cellStyle name="Normal 3 17 2 4 2 2" xfId="16780"/>
    <cellStyle name="Normal 3 17 2 4 3" xfId="13391"/>
    <cellStyle name="Normal 3 17 2 5" xfId="4569"/>
    <cellStyle name="Normal 3 17 2 5 2" xfId="7958"/>
    <cellStyle name="Normal 3 17 2 5 2 2" xfId="17760"/>
    <cellStyle name="Normal 3 17 2 5 3" xfId="14371"/>
    <cellStyle name="Normal 3 17 2 6" xfId="5329"/>
    <cellStyle name="Normal 3 17 2 6 2" xfId="15131"/>
    <cellStyle name="Normal 3 17 2 7" xfId="8950"/>
    <cellStyle name="Normal 3 17 2 7 2" xfId="18752"/>
    <cellStyle name="Normal 3 17 2 8" xfId="9954"/>
    <cellStyle name="Normal 3 17 2 8 2" xfId="19756"/>
    <cellStyle name="Normal 3 17 2 9" xfId="10958"/>
    <cellStyle name="Normal 3 17 2 9 2" xfId="20760"/>
    <cellStyle name="Normal 3 17 3" xfId="1766"/>
    <cellStyle name="Normal 3 17 3 10" xfId="11744"/>
    <cellStyle name="Normal 3 17 3 11" xfId="21838"/>
    <cellStyle name="Normal 3 17 3 2" xfId="1767"/>
    <cellStyle name="Normal 3 17 3 2 2" xfId="4135"/>
    <cellStyle name="Normal 3 17 3 2 2 2" xfId="7524"/>
    <cellStyle name="Normal 3 17 3 2 2 2 2" xfId="17326"/>
    <cellStyle name="Normal 3 17 3 2 2 3" xfId="13937"/>
    <cellStyle name="Normal 3 17 3 2 3" xfId="5115"/>
    <cellStyle name="Normal 3 17 3 2 3 2" xfId="8504"/>
    <cellStyle name="Normal 3 17 3 2 3 2 2" xfId="18306"/>
    <cellStyle name="Normal 3 17 3 2 3 3" xfId="14917"/>
    <cellStyle name="Normal 3 17 3 2 4" xfId="5332"/>
    <cellStyle name="Normal 3 17 3 2 4 2" xfId="15134"/>
    <cellStyle name="Normal 3 17 3 2 5" xfId="9496"/>
    <cellStyle name="Normal 3 17 3 2 5 2" xfId="19298"/>
    <cellStyle name="Normal 3 17 3 2 6" xfId="10500"/>
    <cellStyle name="Normal 3 17 3 2 6 2" xfId="20302"/>
    <cellStyle name="Normal 3 17 3 2 7" xfId="11504"/>
    <cellStyle name="Normal 3 17 3 2 7 2" xfId="21306"/>
    <cellStyle name="Normal 3 17 3 2 8" xfId="11745"/>
    <cellStyle name="Normal 3 17 3 2 9" xfId="22322"/>
    <cellStyle name="Normal 3 17 3 3" xfId="3167"/>
    <cellStyle name="Normal 3 17 3 3 2" xfId="6556"/>
    <cellStyle name="Normal 3 17 3 3 2 2" xfId="16358"/>
    <cellStyle name="Normal 3 17 3 3 3" xfId="12969"/>
    <cellStyle name="Normal 3 17 3 4" xfId="3651"/>
    <cellStyle name="Normal 3 17 3 4 2" xfId="7040"/>
    <cellStyle name="Normal 3 17 3 4 2 2" xfId="16842"/>
    <cellStyle name="Normal 3 17 3 4 3" xfId="13453"/>
    <cellStyle name="Normal 3 17 3 5" xfId="4631"/>
    <cellStyle name="Normal 3 17 3 5 2" xfId="8020"/>
    <cellStyle name="Normal 3 17 3 5 2 2" xfId="17822"/>
    <cellStyle name="Normal 3 17 3 5 3" xfId="14433"/>
    <cellStyle name="Normal 3 17 3 6" xfId="5331"/>
    <cellStyle name="Normal 3 17 3 6 2" xfId="15133"/>
    <cellStyle name="Normal 3 17 3 7" xfId="9012"/>
    <cellStyle name="Normal 3 17 3 7 2" xfId="18814"/>
    <cellStyle name="Normal 3 17 3 8" xfId="10016"/>
    <cellStyle name="Normal 3 17 3 8 2" xfId="19818"/>
    <cellStyle name="Normal 3 17 3 9" xfId="11020"/>
    <cellStyle name="Normal 3 17 3 9 2" xfId="20822"/>
    <cellStyle name="Normal 3 17 4" xfId="1768"/>
    <cellStyle name="Normal 3 17 4 10" xfId="11746"/>
    <cellStyle name="Normal 3 17 4 11" xfId="21669"/>
    <cellStyle name="Normal 3 17 4 2" xfId="1769"/>
    <cellStyle name="Normal 3 17 4 2 2" xfId="3966"/>
    <cellStyle name="Normal 3 17 4 2 2 2" xfId="7355"/>
    <cellStyle name="Normal 3 17 4 2 2 2 2" xfId="17157"/>
    <cellStyle name="Normal 3 17 4 2 2 3" xfId="13768"/>
    <cellStyle name="Normal 3 17 4 2 3" xfId="4946"/>
    <cellStyle name="Normal 3 17 4 2 3 2" xfId="8335"/>
    <cellStyle name="Normal 3 17 4 2 3 2 2" xfId="18137"/>
    <cellStyle name="Normal 3 17 4 2 3 3" xfId="14748"/>
    <cellStyle name="Normal 3 17 4 2 4" xfId="5334"/>
    <cellStyle name="Normal 3 17 4 2 4 2" xfId="15136"/>
    <cellStyle name="Normal 3 17 4 2 5" xfId="9327"/>
    <cellStyle name="Normal 3 17 4 2 5 2" xfId="19129"/>
    <cellStyle name="Normal 3 17 4 2 6" xfId="10331"/>
    <cellStyle name="Normal 3 17 4 2 6 2" xfId="20133"/>
    <cellStyle name="Normal 3 17 4 2 7" xfId="11335"/>
    <cellStyle name="Normal 3 17 4 2 7 2" xfId="21137"/>
    <cellStyle name="Normal 3 17 4 2 8" xfId="11747"/>
    <cellStyle name="Normal 3 17 4 2 9" xfId="22153"/>
    <cellStyle name="Normal 3 17 4 3" xfId="2998"/>
    <cellStyle name="Normal 3 17 4 3 2" xfId="6387"/>
    <cellStyle name="Normal 3 17 4 3 2 2" xfId="16189"/>
    <cellStyle name="Normal 3 17 4 3 3" xfId="12800"/>
    <cellStyle name="Normal 3 17 4 4" xfId="3482"/>
    <cellStyle name="Normal 3 17 4 4 2" xfId="6871"/>
    <cellStyle name="Normal 3 17 4 4 2 2" xfId="16673"/>
    <cellStyle name="Normal 3 17 4 4 3" xfId="13284"/>
    <cellStyle name="Normal 3 17 4 5" xfId="4462"/>
    <cellStyle name="Normal 3 17 4 5 2" xfId="7851"/>
    <cellStyle name="Normal 3 17 4 5 2 2" xfId="17653"/>
    <cellStyle name="Normal 3 17 4 5 3" xfId="14264"/>
    <cellStyle name="Normal 3 17 4 6" xfId="5333"/>
    <cellStyle name="Normal 3 17 4 6 2" xfId="15135"/>
    <cellStyle name="Normal 3 17 4 7" xfId="8843"/>
    <cellStyle name="Normal 3 17 4 7 2" xfId="18645"/>
    <cellStyle name="Normal 3 17 4 8" xfId="9847"/>
    <cellStyle name="Normal 3 17 4 8 2" xfId="19649"/>
    <cellStyle name="Normal 3 17 4 9" xfId="10851"/>
    <cellStyle name="Normal 3 17 4 9 2" xfId="20653"/>
    <cellStyle name="Normal 3 17 5" xfId="1770"/>
    <cellStyle name="Normal 3 17 5 2" xfId="3840"/>
    <cellStyle name="Normal 3 17 5 2 2" xfId="7229"/>
    <cellStyle name="Normal 3 17 5 2 2 2" xfId="17031"/>
    <cellStyle name="Normal 3 17 5 2 3" xfId="13642"/>
    <cellStyle name="Normal 3 17 5 3" xfId="4820"/>
    <cellStyle name="Normal 3 17 5 3 2" xfId="8209"/>
    <cellStyle name="Normal 3 17 5 3 2 2" xfId="18011"/>
    <cellStyle name="Normal 3 17 5 3 3" xfId="14622"/>
    <cellStyle name="Normal 3 17 5 4" xfId="5335"/>
    <cellStyle name="Normal 3 17 5 4 2" xfId="15137"/>
    <cellStyle name="Normal 3 17 5 5" xfId="9201"/>
    <cellStyle name="Normal 3 17 5 5 2" xfId="19003"/>
    <cellStyle name="Normal 3 17 5 6" xfId="10205"/>
    <cellStyle name="Normal 3 17 5 6 2" xfId="20007"/>
    <cellStyle name="Normal 3 17 5 7" xfId="11209"/>
    <cellStyle name="Normal 3 17 5 7 2" xfId="21011"/>
    <cellStyle name="Normal 3 17 5 8" xfId="11748"/>
    <cellStyle name="Normal 3 17 5 9" xfId="22027"/>
    <cellStyle name="Normal 3 17 6" xfId="2872"/>
    <cellStyle name="Normal 3 17 6 2" xfId="6261"/>
    <cellStyle name="Normal 3 17 6 2 2" xfId="16063"/>
    <cellStyle name="Normal 3 17 6 3" xfId="12674"/>
    <cellStyle name="Normal 3 17 7" xfId="3356"/>
    <cellStyle name="Normal 3 17 7 2" xfId="6745"/>
    <cellStyle name="Normal 3 17 7 2 2" xfId="16547"/>
    <cellStyle name="Normal 3 17 7 3" xfId="13158"/>
    <cellStyle name="Normal 3 17 8" xfId="4336"/>
    <cellStyle name="Normal 3 17 8 2" xfId="7725"/>
    <cellStyle name="Normal 3 17 8 2 2" xfId="17527"/>
    <cellStyle name="Normal 3 17 8 3" xfId="14138"/>
    <cellStyle name="Normal 3 17 9" xfId="5328"/>
    <cellStyle name="Normal 3 17 9 2" xfId="15130"/>
    <cellStyle name="Normal 3 18" xfId="1771"/>
    <cellStyle name="Normal 3 18 10" xfId="8721"/>
    <cellStyle name="Normal 3 18 10 2" xfId="18523"/>
    <cellStyle name="Normal 3 18 11" xfId="9725"/>
    <cellStyle name="Normal 3 18 11 2" xfId="19527"/>
    <cellStyle name="Normal 3 18 12" xfId="10729"/>
    <cellStyle name="Normal 3 18 12 2" xfId="20531"/>
    <cellStyle name="Normal 3 18 13" xfId="11749"/>
    <cellStyle name="Normal 3 18 14" xfId="21547"/>
    <cellStyle name="Normal 3 18 2" xfId="1772"/>
    <cellStyle name="Normal 3 18 2 10" xfId="11750"/>
    <cellStyle name="Normal 3 18 2 11" xfId="21788"/>
    <cellStyle name="Normal 3 18 2 2" xfId="1773"/>
    <cellStyle name="Normal 3 18 2 2 2" xfId="4085"/>
    <cellStyle name="Normal 3 18 2 2 2 2" xfId="7474"/>
    <cellStyle name="Normal 3 18 2 2 2 2 2" xfId="17276"/>
    <cellStyle name="Normal 3 18 2 2 2 3" xfId="13887"/>
    <cellStyle name="Normal 3 18 2 2 3" xfId="5065"/>
    <cellStyle name="Normal 3 18 2 2 3 2" xfId="8454"/>
    <cellStyle name="Normal 3 18 2 2 3 2 2" xfId="18256"/>
    <cellStyle name="Normal 3 18 2 2 3 3" xfId="14867"/>
    <cellStyle name="Normal 3 18 2 2 4" xfId="5338"/>
    <cellStyle name="Normal 3 18 2 2 4 2" xfId="15140"/>
    <cellStyle name="Normal 3 18 2 2 5" xfId="9446"/>
    <cellStyle name="Normal 3 18 2 2 5 2" xfId="19248"/>
    <cellStyle name="Normal 3 18 2 2 6" xfId="10450"/>
    <cellStyle name="Normal 3 18 2 2 6 2" xfId="20252"/>
    <cellStyle name="Normal 3 18 2 2 7" xfId="11454"/>
    <cellStyle name="Normal 3 18 2 2 7 2" xfId="21256"/>
    <cellStyle name="Normal 3 18 2 2 8" xfId="11751"/>
    <cellStyle name="Normal 3 18 2 2 9" xfId="22272"/>
    <cellStyle name="Normal 3 18 2 3" xfId="3117"/>
    <cellStyle name="Normal 3 18 2 3 2" xfId="6506"/>
    <cellStyle name="Normal 3 18 2 3 2 2" xfId="16308"/>
    <cellStyle name="Normal 3 18 2 3 3" xfId="12919"/>
    <cellStyle name="Normal 3 18 2 4" xfId="3601"/>
    <cellStyle name="Normal 3 18 2 4 2" xfId="6990"/>
    <cellStyle name="Normal 3 18 2 4 2 2" xfId="16792"/>
    <cellStyle name="Normal 3 18 2 4 3" xfId="13403"/>
    <cellStyle name="Normal 3 18 2 5" xfId="4581"/>
    <cellStyle name="Normal 3 18 2 5 2" xfId="7970"/>
    <cellStyle name="Normal 3 18 2 5 2 2" xfId="17772"/>
    <cellStyle name="Normal 3 18 2 5 3" xfId="14383"/>
    <cellStyle name="Normal 3 18 2 6" xfId="5337"/>
    <cellStyle name="Normal 3 18 2 6 2" xfId="15139"/>
    <cellStyle name="Normal 3 18 2 7" xfId="8962"/>
    <cellStyle name="Normal 3 18 2 7 2" xfId="18764"/>
    <cellStyle name="Normal 3 18 2 8" xfId="9966"/>
    <cellStyle name="Normal 3 18 2 8 2" xfId="19768"/>
    <cellStyle name="Normal 3 18 2 9" xfId="10970"/>
    <cellStyle name="Normal 3 18 2 9 2" xfId="20772"/>
    <cellStyle name="Normal 3 18 3" xfId="1774"/>
    <cellStyle name="Normal 3 18 3 10" xfId="11752"/>
    <cellStyle name="Normal 3 18 3 11" xfId="21731"/>
    <cellStyle name="Normal 3 18 3 2" xfId="1775"/>
    <cellStyle name="Normal 3 18 3 2 2" xfId="4028"/>
    <cellStyle name="Normal 3 18 3 2 2 2" xfId="7417"/>
    <cellStyle name="Normal 3 18 3 2 2 2 2" xfId="17219"/>
    <cellStyle name="Normal 3 18 3 2 2 3" xfId="13830"/>
    <cellStyle name="Normal 3 18 3 2 3" xfId="5008"/>
    <cellStyle name="Normal 3 18 3 2 3 2" xfId="8397"/>
    <cellStyle name="Normal 3 18 3 2 3 2 2" xfId="18199"/>
    <cellStyle name="Normal 3 18 3 2 3 3" xfId="14810"/>
    <cellStyle name="Normal 3 18 3 2 4" xfId="5340"/>
    <cellStyle name="Normal 3 18 3 2 4 2" xfId="15142"/>
    <cellStyle name="Normal 3 18 3 2 5" xfId="9389"/>
    <cellStyle name="Normal 3 18 3 2 5 2" xfId="19191"/>
    <cellStyle name="Normal 3 18 3 2 6" xfId="10393"/>
    <cellStyle name="Normal 3 18 3 2 6 2" xfId="20195"/>
    <cellStyle name="Normal 3 18 3 2 7" xfId="11397"/>
    <cellStyle name="Normal 3 18 3 2 7 2" xfId="21199"/>
    <cellStyle name="Normal 3 18 3 2 8" xfId="11753"/>
    <cellStyle name="Normal 3 18 3 2 9" xfId="22215"/>
    <cellStyle name="Normal 3 18 3 3" xfId="3060"/>
    <cellStyle name="Normal 3 18 3 3 2" xfId="6449"/>
    <cellStyle name="Normal 3 18 3 3 2 2" xfId="16251"/>
    <cellStyle name="Normal 3 18 3 3 3" xfId="12862"/>
    <cellStyle name="Normal 3 18 3 4" xfId="3544"/>
    <cellStyle name="Normal 3 18 3 4 2" xfId="6933"/>
    <cellStyle name="Normal 3 18 3 4 2 2" xfId="16735"/>
    <cellStyle name="Normal 3 18 3 4 3" xfId="13346"/>
    <cellStyle name="Normal 3 18 3 5" xfId="4524"/>
    <cellStyle name="Normal 3 18 3 5 2" xfId="7913"/>
    <cellStyle name="Normal 3 18 3 5 2 2" xfId="17715"/>
    <cellStyle name="Normal 3 18 3 5 3" xfId="14326"/>
    <cellStyle name="Normal 3 18 3 6" xfId="5339"/>
    <cellStyle name="Normal 3 18 3 6 2" xfId="15141"/>
    <cellStyle name="Normal 3 18 3 7" xfId="8905"/>
    <cellStyle name="Normal 3 18 3 7 2" xfId="18707"/>
    <cellStyle name="Normal 3 18 3 8" xfId="9909"/>
    <cellStyle name="Normal 3 18 3 8 2" xfId="19711"/>
    <cellStyle name="Normal 3 18 3 9" xfId="10913"/>
    <cellStyle name="Normal 3 18 3 9 2" xfId="20715"/>
    <cellStyle name="Normal 3 18 4" xfId="1776"/>
    <cellStyle name="Normal 3 18 4 10" xfId="11754"/>
    <cellStyle name="Normal 3 18 4 11" xfId="21915"/>
    <cellStyle name="Normal 3 18 4 2" xfId="1777"/>
    <cellStyle name="Normal 3 18 4 2 2" xfId="4212"/>
    <cellStyle name="Normal 3 18 4 2 2 2" xfId="7601"/>
    <cellStyle name="Normal 3 18 4 2 2 2 2" xfId="17403"/>
    <cellStyle name="Normal 3 18 4 2 2 3" xfId="14014"/>
    <cellStyle name="Normal 3 18 4 2 3" xfId="5192"/>
    <cellStyle name="Normal 3 18 4 2 3 2" xfId="8581"/>
    <cellStyle name="Normal 3 18 4 2 3 2 2" xfId="18383"/>
    <cellStyle name="Normal 3 18 4 2 3 3" xfId="14994"/>
    <cellStyle name="Normal 3 18 4 2 4" xfId="5342"/>
    <cellStyle name="Normal 3 18 4 2 4 2" xfId="15144"/>
    <cellStyle name="Normal 3 18 4 2 5" xfId="9573"/>
    <cellStyle name="Normal 3 18 4 2 5 2" xfId="19375"/>
    <cellStyle name="Normal 3 18 4 2 6" xfId="10577"/>
    <cellStyle name="Normal 3 18 4 2 6 2" xfId="20379"/>
    <cellStyle name="Normal 3 18 4 2 7" xfId="11581"/>
    <cellStyle name="Normal 3 18 4 2 7 2" xfId="21383"/>
    <cellStyle name="Normal 3 18 4 2 8" xfId="11755"/>
    <cellStyle name="Normal 3 18 4 2 9" xfId="22399"/>
    <cellStyle name="Normal 3 18 4 3" xfId="3244"/>
    <cellStyle name="Normal 3 18 4 3 2" xfId="6633"/>
    <cellStyle name="Normal 3 18 4 3 2 2" xfId="16435"/>
    <cellStyle name="Normal 3 18 4 3 3" xfId="13046"/>
    <cellStyle name="Normal 3 18 4 4" xfId="3728"/>
    <cellStyle name="Normal 3 18 4 4 2" xfId="7117"/>
    <cellStyle name="Normal 3 18 4 4 2 2" xfId="16919"/>
    <cellStyle name="Normal 3 18 4 4 3" xfId="13530"/>
    <cellStyle name="Normal 3 18 4 5" xfId="4708"/>
    <cellStyle name="Normal 3 18 4 5 2" xfId="8097"/>
    <cellStyle name="Normal 3 18 4 5 2 2" xfId="17899"/>
    <cellStyle name="Normal 3 18 4 5 3" xfId="14510"/>
    <cellStyle name="Normal 3 18 4 6" xfId="5341"/>
    <cellStyle name="Normal 3 18 4 6 2" xfId="15143"/>
    <cellStyle name="Normal 3 18 4 7" xfId="9089"/>
    <cellStyle name="Normal 3 18 4 7 2" xfId="18891"/>
    <cellStyle name="Normal 3 18 4 8" xfId="10093"/>
    <cellStyle name="Normal 3 18 4 8 2" xfId="19895"/>
    <cellStyle name="Normal 3 18 4 9" xfId="11097"/>
    <cellStyle name="Normal 3 18 4 9 2" xfId="20899"/>
    <cellStyle name="Normal 3 18 5" xfId="1778"/>
    <cellStyle name="Normal 3 18 5 2" xfId="3844"/>
    <cellStyle name="Normal 3 18 5 2 2" xfId="7233"/>
    <cellStyle name="Normal 3 18 5 2 2 2" xfId="17035"/>
    <cellStyle name="Normal 3 18 5 2 3" xfId="13646"/>
    <cellStyle name="Normal 3 18 5 3" xfId="4824"/>
    <cellStyle name="Normal 3 18 5 3 2" xfId="8213"/>
    <cellStyle name="Normal 3 18 5 3 2 2" xfId="18015"/>
    <cellStyle name="Normal 3 18 5 3 3" xfId="14626"/>
    <cellStyle name="Normal 3 18 5 4" xfId="5343"/>
    <cellStyle name="Normal 3 18 5 4 2" xfId="15145"/>
    <cellStyle name="Normal 3 18 5 5" xfId="9205"/>
    <cellStyle name="Normal 3 18 5 5 2" xfId="19007"/>
    <cellStyle name="Normal 3 18 5 6" xfId="10209"/>
    <cellStyle name="Normal 3 18 5 6 2" xfId="20011"/>
    <cellStyle name="Normal 3 18 5 7" xfId="11213"/>
    <cellStyle name="Normal 3 18 5 7 2" xfId="21015"/>
    <cellStyle name="Normal 3 18 5 8" xfId="11756"/>
    <cellStyle name="Normal 3 18 5 9" xfId="22031"/>
    <cellStyle name="Normal 3 18 6" xfId="2876"/>
    <cellStyle name="Normal 3 18 6 2" xfId="6265"/>
    <cellStyle name="Normal 3 18 6 2 2" xfId="16067"/>
    <cellStyle name="Normal 3 18 6 3" xfId="12678"/>
    <cellStyle name="Normal 3 18 7" xfId="3360"/>
    <cellStyle name="Normal 3 18 7 2" xfId="6749"/>
    <cellStyle name="Normal 3 18 7 2 2" xfId="16551"/>
    <cellStyle name="Normal 3 18 7 3" xfId="13162"/>
    <cellStyle name="Normal 3 18 8" xfId="4340"/>
    <cellStyle name="Normal 3 18 8 2" xfId="7729"/>
    <cellStyle name="Normal 3 18 8 2 2" xfId="17531"/>
    <cellStyle name="Normal 3 18 8 3" xfId="14142"/>
    <cellStyle name="Normal 3 18 9" xfId="5336"/>
    <cellStyle name="Normal 3 18 9 2" xfId="15138"/>
    <cellStyle name="Normal 3 19" xfId="1779"/>
    <cellStyle name="Normal 3 19 10" xfId="8725"/>
    <cellStyle name="Normal 3 19 10 2" xfId="18527"/>
    <cellStyle name="Normal 3 19 11" xfId="9729"/>
    <cellStyle name="Normal 3 19 11 2" xfId="19531"/>
    <cellStyle name="Normal 3 19 12" xfId="10733"/>
    <cellStyle name="Normal 3 19 12 2" xfId="20535"/>
    <cellStyle name="Normal 3 19 13" xfId="11757"/>
    <cellStyle name="Normal 3 19 14" xfId="21551"/>
    <cellStyle name="Normal 3 19 2" xfId="1780"/>
    <cellStyle name="Normal 3 19 2 10" xfId="11758"/>
    <cellStyle name="Normal 3 19 2 11" xfId="21794"/>
    <cellStyle name="Normal 3 19 2 2" xfId="1781"/>
    <cellStyle name="Normal 3 19 2 2 2" xfId="4091"/>
    <cellStyle name="Normal 3 19 2 2 2 2" xfId="7480"/>
    <cellStyle name="Normal 3 19 2 2 2 2 2" xfId="17282"/>
    <cellStyle name="Normal 3 19 2 2 2 3" xfId="13893"/>
    <cellStyle name="Normal 3 19 2 2 3" xfId="5071"/>
    <cellStyle name="Normal 3 19 2 2 3 2" xfId="8460"/>
    <cellStyle name="Normal 3 19 2 2 3 2 2" xfId="18262"/>
    <cellStyle name="Normal 3 19 2 2 3 3" xfId="14873"/>
    <cellStyle name="Normal 3 19 2 2 4" xfId="5346"/>
    <cellStyle name="Normal 3 19 2 2 4 2" xfId="15148"/>
    <cellStyle name="Normal 3 19 2 2 5" xfId="9452"/>
    <cellStyle name="Normal 3 19 2 2 5 2" xfId="19254"/>
    <cellStyle name="Normal 3 19 2 2 6" xfId="10456"/>
    <cellStyle name="Normal 3 19 2 2 6 2" xfId="20258"/>
    <cellStyle name="Normal 3 19 2 2 7" xfId="11460"/>
    <cellStyle name="Normal 3 19 2 2 7 2" xfId="21262"/>
    <cellStyle name="Normal 3 19 2 2 8" xfId="11759"/>
    <cellStyle name="Normal 3 19 2 2 9" xfId="22278"/>
    <cellStyle name="Normal 3 19 2 3" xfId="3123"/>
    <cellStyle name="Normal 3 19 2 3 2" xfId="6512"/>
    <cellStyle name="Normal 3 19 2 3 2 2" xfId="16314"/>
    <cellStyle name="Normal 3 19 2 3 3" xfId="12925"/>
    <cellStyle name="Normal 3 19 2 4" xfId="3607"/>
    <cellStyle name="Normal 3 19 2 4 2" xfId="6996"/>
    <cellStyle name="Normal 3 19 2 4 2 2" xfId="16798"/>
    <cellStyle name="Normal 3 19 2 4 3" xfId="13409"/>
    <cellStyle name="Normal 3 19 2 5" xfId="4587"/>
    <cellStyle name="Normal 3 19 2 5 2" xfId="7976"/>
    <cellStyle name="Normal 3 19 2 5 2 2" xfId="17778"/>
    <cellStyle name="Normal 3 19 2 5 3" xfId="14389"/>
    <cellStyle name="Normal 3 19 2 6" xfId="5345"/>
    <cellStyle name="Normal 3 19 2 6 2" xfId="15147"/>
    <cellStyle name="Normal 3 19 2 7" xfId="8968"/>
    <cellStyle name="Normal 3 19 2 7 2" xfId="18770"/>
    <cellStyle name="Normal 3 19 2 8" xfId="9972"/>
    <cellStyle name="Normal 3 19 2 8 2" xfId="19774"/>
    <cellStyle name="Normal 3 19 2 9" xfId="10976"/>
    <cellStyle name="Normal 3 19 2 9 2" xfId="20778"/>
    <cellStyle name="Normal 3 19 3" xfId="1782"/>
    <cellStyle name="Normal 3 19 3 10" xfId="11760"/>
    <cellStyle name="Normal 3 19 3 11" xfId="21625"/>
    <cellStyle name="Normal 3 19 3 2" xfId="1783"/>
    <cellStyle name="Normal 3 19 3 2 2" xfId="3922"/>
    <cellStyle name="Normal 3 19 3 2 2 2" xfId="7311"/>
    <cellStyle name="Normal 3 19 3 2 2 2 2" xfId="17113"/>
    <cellStyle name="Normal 3 19 3 2 2 3" xfId="13724"/>
    <cellStyle name="Normal 3 19 3 2 3" xfId="4902"/>
    <cellStyle name="Normal 3 19 3 2 3 2" xfId="8291"/>
    <cellStyle name="Normal 3 19 3 2 3 2 2" xfId="18093"/>
    <cellStyle name="Normal 3 19 3 2 3 3" xfId="14704"/>
    <cellStyle name="Normal 3 19 3 2 4" xfId="5348"/>
    <cellStyle name="Normal 3 19 3 2 4 2" xfId="15150"/>
    <cellStyle name="Normal 3 19 3 2 5" xfId="9283"/>
    <cellStyle name="Normal 3 19 3 2 5 2" xfId="19085"/>
    <cellStyle name="Normal 3 19 3 2 6" xfId="10287"/>
    <cellStyle name="Normal 3 19 3 2 6 2" xfId="20089"/>
    <cellStyle name="Normal 3 19 3 2 7" xfId="11291"/>
    <cellStyle name="Normal 3 19 3 2 7 2" xfId="21093"/>
    <cellStyle name="Normal 3 19 3 2 8" xfId="11761"/>
    <cellStyle name="Normal 3 19 3 2 9" xfId="22109"/>
    <cellStyle name="Normal 3 19 3 3" xfId="2954"/>
    <cellStyle name="Normal 3 19 3 3 2" xfId="6343"/>
    <cellStyle name="Normal 3 19 3 3 2 2" xfId="16145"/>
    <cellStyle name="Normal 3 19 3 3 3" xfId="12756"/>
    <cellStyle name="Normal 3 19 3 4" xfId="3438"/>
    <cellStyle name="Normal 3 19 3 4 2" xfId="6827"/>
    <cellStyle name="Normal 3 19 3 4 2 2" xfId="16629"/>
    <cellStyle name="Normal 3 19 3 4 3" xfId="13240"/>
    <cellStyle name="Normal 3 19 3 5" xfId="4418"/>
    <cellStyle name="Normal 3 19 3 5 2" xfId="7807"/>
    <cellStyle name="Normal 3 19 3 5 2 2" xfId="17609"/>
    <cellStyle name="Normal 3 19 3 5 3" xfId="14220"/>
    <cellStyle name="Normal 3 19 3 6" xfId="5347"/>
    <cellStyle name="Normal 3 19 3 6 2" xfId="15149"/>
    <cellStyle name="Normal 3 19 3 7" xfId="8799"/>
    <cellStyle name="Normal 3 19 3 7 2" xfId="18601"/>
    <cellStyle name="Normal 3 19 3 8" xfId="9803"/>
    <cellStyle name="Normal 3 19 3 8 2" xfId="19605"/>
    <cellStyle name="Normal 3 19 3 9" xfId="10807"/>
    <cellStyle name="Normal 3 19 3 9 2" xfId="20609"/>
    <cellStyle name="Normal 3 19 4" xfId="1784"/>
    <cellStyle name="Normal 3 19 4 10" xfId="11762"/>
    <cellStyle name="Normal 3 19 4 11" xfId="21631"/>
    <cellStyle name="Normal 3 19 4 2" xfId="1785"/>
    <cellStyle name="Normal 3 19 4 2 2" xfId="3928"/>
    <cellStyle name="Normal 3 19 4 2 2 2" xfId="7317"/>
    <cellStyle name="Normal 3 19 4 2 2 2 2" xfId="17119"/>
    <cellStyle name="Normal 3 19 4 2 2 3" xfId="13730"/>
    <cellStyle name="Normal 3 19 4 2 3" xfId="4908"/>
    <cellStyle name="Normal 3 19 4 2 3 2" xfId="8297"/>
    <cellStyle name="Normal 3 19 4 2 3 2 2" xfId="18099"/>
    <cellStyle name="Normal 3 19 4 2 3 3" xfId="14710"/>
    <cellStyle name="Normal 3 19 4 2 4" xfId="5350"/>
    <cellStyle name="Normal 3 19 4 2 4 2" xfId="15152"/>
    <cellStyle name="Normal 3 19 4 2 5" xfId="9289"/>
    <cellStyle name="Normal 3 19 4 2 5 2" xfId="19091"/>
    <cellStyle name="Normal 3 19 4 2 6" xfId="10293"/>
    <cellStyle name="Normal 3 19 4 2 6 2" xfId="20095"/>
    <cellStyle name="Normal 3 19 4 2 7" xfId="11297"/>
    <cellStyle name="Normal 3 19 4 2 7 2" xfId="21099"/>
    <cellStyle name="Normal 3 19 4 2 8" xfId="11763"/>
    <cellStyle name="Normal 3 19 4 2 9" xfId="22115"/>
    <cellStyle name="Normal 3 19 4 3" xfId="2960"/>
    <cellStyle name="Normal 3 19 4 3 2" xfId="6349"/>
    <cellStyle name="Normal 3 19 4 3 2 2" xfId="16151"/>
    <cellStyle name="Normal 3 19 4 3 3" xfId="12762"/>
    <cellStyle name="Normal 3 19 4 4" xfId="3444"/>
    <cellStyle name="Normal 3 19 4 4 2" xfId="6833"/>
    <cellStyle name="Normal 3 19 4 4 2 2" xfId="16635"/>
    <cellStyle name="Normal 3 19 4 4 3" xfId="13246"/>
    <cellStyle name="Normal 3 19 4 5" xfId="4424"/>
    <cellStyle name="Normal 3 19 4 5 2" xfId="7813"/>
    <cellStyle name="Normal 3 19 4 5 2 2" xfId="17615"/>
    <cellStyle name="Normal 3 19 4 5 3" xfId="14226"/>
    <cellStyle name="Normal 3 19 4 6" xfId="5349"/>
    <cellStyle name="Normal 3 19 4 6 2" xfId="15151"/>
    <cellStyle name="Normal 3 19 4 7" xfId="8805"/>
    <cellStyle name="Normal 3 19 4 7 2" xfId="18607"/>
    <cellStyle name="Normal 3 19 4 8" xfId="9809"/>
    <cellStyle name="Normal 3 19 4 8 2" xfId="19611"/>
    <cellStyle name="Normal 3 19 4 9" xfId="10813"/>
    <cellStyle name="Normal 3 19 4 9 2" xfId="20615"/>
    <cellStyle name="Normal 3 19 5" xfId="1786"/>
    <cellStyle name="Normal 3 19 5 2" xfId="3848"/>
    <cellStyle name="Normal 3 19 5 2 2" xfId="7237"/>
    <cellStyle name="Normal 3 19 5 2 2 2" xfId="17039"/>
    <cellStyle name="Normal 3 19 5 2 3" xfId="13650"/>
    <cellStyle name="Normal 3 19 5 3" xfId="4828"/>
    <cellStyle name="Normal 3 19 5 3 2" xfId="8217"/>
    <cellStyle name="Normal 3 19 5 3 2 2" xfId="18019"/>
    <cellStyle name="Normal 3 19 5 3 3" xfId="14630"/>
    <cellStyle name="Normal 3 19 5 4" xfId="5351"/>
    <cellStyle name="Normal 3 19 5 4 2" xfId="15153"/>
    <cellStyle name="Normal 3 19 5 5" xfId="9209"/>
    <cellStyle name="Normal 3 19 5 5 2" xfId="19011"/>
    <cellStyle name="Normal 3 19 5 6" xfId="10213"/>
    <cellStyle name="Normal 3 19 5 6 2" xfId="20015"/>
    <cellStyle name="Normal 3 19 5 7" xfId="11217"/>
    <cellStyle name="Normal 3 19 5 7 2" xfId="21019"/>
    <cellStyle name="Normal 3 19 5 8" xfId="11764"/>
    <cellStyle name="Normal 3 19 5 9" xfId="22035"/>
    <cellStyle name="Normal 3 19 6" xfId="2880"/>
    <cellStyle name="Normal 3 19 6 2" xfId="6269"/>
    <cellStyle name="Normal 3 19 6 2 2" xfId="16071"/>
    <cellStyle name="Normal 3 19 6 3" xfId="12682"/>
    <cellStyle name="Normal 3 19 7" xfId="3364"/>
    <cellStyle name="Normal 3 19 7 2" xfId="6753"/>
    <cellStyle name="Normal 3 19 7 2 2" xfId="16555"/>
    <cellStyle name="Normal 3 19 7 3" xfId="13166"/>
    <cellStyle name="Normal 3 19 8" xfId="4344"/>
    <cellStyle name="Normal 3 19 8 2" xfId="7733"/>
    <cellStyle name="Normal 3 19 8 2 2" xfId="17535"/>
    <cellStyle name="Normal 3 19 8 3" xfId="14146"/>
    <cellStyle name="Normal 3 19 9" xfId="5344"/>
    <cellStyle name="Normal 3 19 9 2" xfId="15146"/>
    <cellStyle name="Normal 3 2" xfId="1787"/>
    <cellStyle name="Normal 3 2 10" xfId="1788"/>
    <cellStyle name="Normal 3 2 10 10" xfId="8694"/>
    <cellStyle name="Normal 3 2 10 10 2" xfId="18496"/>
    <cellStyle name="Normal 3 2 10 11" xfId="9698"/>
    <cellStyle name="Normal 3 2 10 11 2" xfId="19500"/>
    <cellStyle name="Normal 3 2 10 12" xfId="10702"/>
    <cellStyle name="Normal 3 2 10 12 2" xfId="20504"/>
    <cellStyle name="Normal 3 2 10 13" xfId="11766"/>
    <cellStyle name="Normal 3 2 10 14" xfId="21520"/>
    <cellStyle name="Normal 3 2 10 2" xfId="1789"/>
    <cellStyle name="Normal 3 2 10 2 10" xfId="11767"/>
    <cellStyle name="Normal 3 2 10 2 11" xfId="21720"/>
    <cellStyle name="Normal 3 2 10 2 2" xfId="1790"/>
    <cellStyle name="Normal 3 2 10 2 2 2" xfId="4017"/>
    <cellStyle name="Normal 3 2 10 2 2 2 2" xfId="7406"/>
    <cellStyle name="Normal 3 2 10 2 2 2 2 2" xfId="17208"/>
    <cellStyle name="Normal 3 2 10 2 2 2 3" xfId="13819"/>
    <cellStyle name="Normal 3 2 10 2 2 3" xfId="4997"/>
    <cellStyle name="Normal 3 2 10 2 2 3 2" xfId="8386"/>
    <cellStyle name="Normal 3 2 10 2 2 3 2 2" xfId="18188"/>
    <cellStyle name="Normal 3 2 10 2 2 3 3" xfId="14799"/>
    <cellStyle name="Normal 3 2 10 2 2 4" xfId="5355"/>
    <cellStyle name="Normal 3 2 10 2 2 4 2" xfId="15157"/>
    <cellStyle name="Normal 3 2 10 2 2 5" xfId="9378"/>
    <cellStyle name="Normal 3 2 10 2 2 5 2" xfId="19180"/>
    <cellStyle name="Normal 3 2 10 2 2 6" xfId="10382"/>
    <cellStyle name="Normal 3 2 10 2 2 6 2" xfId="20184"/>
    <cellStyle name="Normal 3 2 10 2 2 7" xfId="11386"/>
    <cellStyle name="Normal 3 2 10 2 2 7 2" xfId="21188"/>
    <cellStyle name="Normal 3 2 10 2 2 8" xfId="11768"/>
    <cellStyle name="Normal 3 2 10 2 2 9" xfId="22204"/>
    <cellStyle name="Normal 3 2 10 2 3" xfId="3049"/>
    <cellStyle name="Normal 3 2 10 2 3 2" xfId="6438"/>
    <cellStyle name="Normal 3 2 10 2 3 2 2" xfId="16240"/>
    <cellStyle name="Normal 3 2 10 2 3 3" xfId="12851"/>
    <cellStyle name="Normal 3 2 10 2 4" xfId="3533"/>
    <cellStyle name="Normal 3 2 10 2 4 2" xfId="6922"/>
    <cellStyle name="Normal 3 2 10 2 4 2 2" xfId="16724"/>
    <cellStyle name="Normal 3 2 10 2 4 3" xfId="13335"/>
    <cellStyle name="Normal 3 2 10 2 5" xfId="4513"/>
    <cellStyle name="Normal 3 2 10 2 5 2" xfId="7902"/>
    <cellStyle name="Normal 3 2 10 2 5 2 2" xfId="17704"/>
    <cellStyle name="Normal 3 2 10 2 5 3" xfId="14315"/>
    <cellStyle name="Normal 3 2 10 2 6" xfId="5354"/>
    <cellStyle name="Normal 3 2 10 2 6 2" xfId="15156"/>
    <cellStyle name="Normal 3 2 10 2 7" xfId="8894"/>
    <cellStyle name="Normal 3 2 10 2 7 2" xfId="18696"/>
    <cellStyle name="Normal 3 2 10 2 8" xfId="9898"/>
    <cellStyle name="Normal 3 2 10 2 8 2" xfId="19700"/>
    <cellStyle name="Normal 3 2 10 2 9" xfId="10902"/>
    <cellStyle name="Normal 3 2 10 2 9 2" xfId="20704"/>
    <cellStyle name="Normal 3 2 10 3" xfId="1791"/>
    <cellStyle name="Normal 3 2 10 3 10" xfId="11769"/>
    <cellStyle name="Normal 3 2 10 3 11" xfId="21850"/>
    <cellStyle name="Normal 3 2 10 3 2" xfId="1792"/>
    <cellStyle name="Normal 3 2 10 3 2 2" xfId="4147"/>
    <cellStyle name="Normal 3 2 10 3 2 2 2" xfId="7536"/>
    <cellStyle name="Normal 3 2 10 3 2 2 2 2" xfId="17338"/>
    <cellStyle name="Normal 3 2 10 3 2 2 3" xfId="13949"/>
    <cellStyle name="Normal 3 2 10 3 2 3" xfId="5127"/>
    <cellStyle name="Normal 3 2 10 3 2 3 2" xfId="8516"/>
    <cellStyle name="Normal 3 2 10 3 2 3 2 2" xfId="18318"/>
    <cellStyle name="Normal 3 2 10 3 2 3 3" xfId="14929"/>
    <cellStyle name="Normal 3 2 10 3 2 4" xfId="5357"/>
    <cellStyle name="Normal 3 2 10 3 2 4 2" xfId="15159"/>
    <cellStyle name="Normal 3 2 10 3 2 5" xfId="9508"/>
    <cellStyle name="Normal 3 2 10 3 2 5 2" xfId="19310"/>
    <cellStyle name="Normal 3 2 10 3 2 6" xfId="10512"/>
    <cellStyle name="Normal 3 2 10 3 2 6 2" xfId="20314"/>
    <cellStyle name="Normal 3 2 10 3 2 7" xfId="11516"/>
    <cellStyle name="Normal 3 2 10 3 2 7 2" xfId="21318"/>
    <cellStyle name="Normal 3 2 10 3 2 8" xfId="11770"/>
    <cellStyle name="Normal 3 2 10 3 2 9" xfId="22334"/>
    <cellStyle name="Normal 3 2 10 3 3" xfId="3179"/>
    <cellStyle name="Normal 3 2 10 3 3 2" xfId="6568"/>
    <cellStyle name="Normal 3 2 10 3 3 2 2" xfId="16370"/>
    <cellStyle name="Normal 3 2 10 3 3 3" xfId="12981"/>
    <cellStyle name="Normal 3 2 10 3 4" xfId="3663"/>
    <cellStyle name="Normal 3 2 10 3 4 2" xfId="7052"/>
    <cellStyle name="Normal 3 2 10 3 4 2 2" xfId="16854"/>
    <cellStyle name="Normal 3 2 10 3 4 3" xfId="13465"/>
    <cellStyle name="Normal 3 2 10 3 5" xfId="4643"/>
    <cellStyle name="Normal 3 2 10 3 5 2" xfId="8032"/>
    <cellStyle name="Normal 3 2 10 3 5 2 2" xfId="17834"/>
    <cellStyle name="Normal 3 2 10 3 5 3" xfId="14445"/>
    <cellStyle name="Normal 3 2 10 3 6" xfId="5356"/>
    <cellStyle name="Normal 3 2 10 3 6 2" xfId="15158"/>
    <cellStyle name="Normal 3 2 10 3 7" xfId="9024"/>
    <cellStyle name="Normal 3 2 10 3 7 2" xfId="18826"/>
    <cellStyle name="Normal 3 2 10 3 8" xfId="10028"/>
    <cellStyle name="Normal 3 2 10 3 8 2" xfId="19830"/>
    <cellStyle name="Normal 3 2 10 3 9" xfId="11032"/>
    <cellStyle name="Normal 3 2 10 3 9 2" xfId="20834"/>
    <cellStyle name="Normal 3 2 10 4" xfId="1793"/>
    <cellStyle name="Normal 3 2 10 4 10" xfId="11771"/>
    <cellStyle name="Normal 3 2 10 4 11" xfId="21688"/>
    <cellStyle name="Normal 3 2 10 4 2" xfId="1794"/>
    <cellStyle name="Normal 3 2 10 4 2 2" xfId="3985"/>
    <cellStyle name="Normal 3 2 10 4 2 2 2" xfId="7374"/>
    <cellStyle name="Normal 3 2 10 4 2 2 2 2" xfId="17176"/>
    <cellStyle name="Normal 3 2 10 4 2 2 3" xfId="13787"/>
    <cellStyle name="Normal 3 2 10 4 2 3" xfId="4965"/>
    <cellStyle name="Normal 3 2 10 4 2 3 2" xfId="8354"/>
    <cellStyle name="Normal 3 2 10 4 2 3 2 2" xfId="18156"/>
    <cellStyle name="Normal 3 2 10 4 2 3 3" xfId="14767"/>
    <cellStyle name="Normal 3 2 10 4 2 4" xfId="5359"/>
    <cellStyle name="Normal 3 2 10 4 2 4 2" xfId="15161"/>
    <cellStyle name="Normal 3 2 10 4 2 5" xfId="9346"/>
    <cellStyle name="Normal 3 2 10 4 2 5 2" xfId="19148"/>
    <cellStyle name="Normal 3 2 10 4 2 6" xfId="10350"/>
    <cellStyle name="Normal 3 2 10 4 2 6 2" xfId="20152"/>
    <cellStyle name="Normal 3 2 10 4 2 7" xfId="11354"/>
    <cellStyle name="Normal 3 2 10 4 2 7 2" xfId="21156"/>
    <cellStyle name="Normal 3 2 10 4 2 8" xfId="11772"/>
    <cellStyle name="Normal 3 2 10 4 2 9" xfId="22172"/>
    <cellStyle name="Normal 3 2 10 4 3" xfId="3017"/>
    <cellStyle name="Normal 3 2 10 4 3 2" xfId="6406"/>
    <cellStyle name="Normal 3 2 10 4 3 2 2" xfId="16208"/>
    <cellStyle name="Normal 3 2 10 4 3 3" xfId="12819"/>
    <cellStyle name="Normal 3 2 10 4 4" xfId="3501"/>
    <cellStyle name="Normal 3 2 10 4 4 2" xfId="6890"/>
    <cellStyle name="Normal 3 2 10 4 4 2 2" xfId="16692"/>
    <cellStyle name="Normal 3 2 10 4 4 3" xfId="13303"/>
    <cellStyle name="Normal 3 2 10 4 5" xfId="4481"/>
    <cellStyle name="Normal 3 2 10 4 5 2" xfId="7870"/>
    <cellStyle name="Normal 3 2 10 4 5 2 2" xfId="17672"/>
    <cellStyle name="Normal 3 2 10 4 5 3" xfId="14283"/>
    <cellStyle name="Normal 3 2 10 4 6" xfId="5358"/>
    <cellStyle name="Normal 3 2 10 4 6 2" xfId="15160"/>
    <cellStyle name="Normal 3 2 10 4 7" xfId="8862"/>
    <cellStyle name="Normal 3 2 10 4 7 2" xfId="18664"/>
    <cellStyle name="Normal 3 2 10 4 8" xfId="9866"/>
    <cellStyle name="Normal 3 2 10 4 8 2" xfId="19668"/>
    <cellStyle name="Normal 3 2 10 4 9" xfId="10870"/>
    <cellStyle name="Normal 3 2 10 4 9 2" xfId="20672"/>
    <cellStyle name="Normal 3 2 10 5" xfId="1795"/>
    <cellStyle name="Normal 3 2 10 5 2" xfId="3817"/>
    <cellStyle name="Normal 3 2 10 5 2 2" xfId="7206"/>
    <cellStyle name="Normal 3 2 10 5 2 2 2" xfId="17008"/>
    <cellStyle name="Normal 3 2 10 5 2 3" xfId="13619"/>
    <cellStyle name="Normal 3 2 10 5 3" xfId="4797"/>
    <cellStyle name="Normal 3 2 10 5 3 2" xfId="8186"/>
    <cellStyle name="Normal 3 2 10 5 3 2 2" xfId="17988"/>
    <cellStyle name="Normal 3 2 10 5 3 3" xfId="14599"/>
    <cellStyle name="Normal 3 2 10 5 4" xfId="5360"/>
    <cellStyle name="Normal 3 2 10 5 4 2" xfId="15162"/>
    <cellStyle name="Normal 3 2 10 5 5" xfId="9178"/>
    <cellStyle name="Normal 3 2 10 5 5 2" xfId="18980"/>
    <cellStyle name="Normal 3 2 10 5 6" xfId="10182"/>
    <cellStyle name="Normal 3 2 10 5 6 2" xfId="19984"/>
    <cellStyle name="Normal 3 2 10 5 7" xfId="11186"/>
    <cellStyle name="Normal 3 2 10 5 7 2" xfId="20988"/>
    <cellStyle name="Normal 3 2 10 5 8" xfId="11773"/>
    <cellStyle name="Normal 3 2 10 5 9" xfId="22004"/>
    <cellStyle name="Normal 3 2 10 6" xfId="2849"/>
    <cellStyle name="Normal 3 2 10 6 2" xfId="6238"/>
    <cellStyle name="Normal 3 2 10 6 2 2" xfId="16040"/>
    <cellStyle name="Normal 3 2 10 6 3" xfId="12651"/>
    <cellStyle name="Normal 3 2 10 7" xfId="3333"/>
    <cellStyle name="Normal 3 2 10 7 2" xfId="6722"/>
    <cellStyle name="Normal 3 2 10 7 2 2" xfId="16524"/>
    <cellStyle name="Normal 3 2 10 7 3" xfId="13135"/>
    <cellStyle name="Normal 3 2 10 8" xfId="4313"/>
    <cellStyle name="Normal 3 2 10 8 2" xfId="7702"/>
    <cellStyle name="Normal 3 2 10 8 2 2" xfId="17504"/>
    <cellStyle name="Normal 3 2 10 8 3" xfId="14115"/>
    <cellStyle name="Normal 3 2 10 9" xfId="5353"/>
    <cellStyle name="Normal 3 2 10 9 2" xfId="15155"/>
    <cellStyle name="Normal 3 2 11" xfId="1796"/>
    <cellStyle name="Normal 3 2 11 10" xfId="8698"/>
    <cellStyle name="Normal 3 2 11 10 2" xfId="18500"/>
    <cellStyle name="Normal 3 2 11 11" xfId="9702"/>
    <cellStyle name="Normal 3 2 11 11 2" xfId="19504"/>
    <cellStyle name="Normal 3 2 11 12" xfId="10706"/>
    <cellStyle name="Normal 3 2 11 12 2" xfId="20508"/>
    <cellStyle name="Normal 3 2 11 13" xfId="11774"/>
    <cellStyle name="Normal 3 2 11 14" xfId="21524"/>
    <cellStyle name="Normal 3 2 11 2" xfId="1797"/>
    <cellStyle name="Normal 3 2 11 2 10" xfId="11775"/>
    <cellStyle name="Normal 3 2 11 2 11" xfId="21727"/>
    <cellStyle name="Normal 3 2 11 2 2" xfId="1798"/>
    <cellStyle name="Normal 3 2 11 2 2 2" xfId="4024"/>
    <cellStyle name="Normal 3 2 11 2 2 2 2" xfId="7413"/>
    <cellStyle name="Normal 3 2 11 2 2 2 2 2" xfId="17215"/>
    <cellStyle name="Normal 3 2 11 2 2 2 3" xfId="13826"/>
    <cellStyle name="Normal 3 2 11 2 2 3" xfId="5004"/>
    <cellStyle name="Normal 3 2 11 2 2 3 2" xfId="8393"/>
    <cellStyle name="Normal 3 2 11 2 2 3 2 2" xfId="18195"/>
    <cellStyle name="Normal 3 2 11 2 2 3 3" xfId="14806"/>
    <cellStyle name="Normal 3 2 11 2 2 4" xfId="5363"/>
    <cellStyle name="Normal 3 2 11 2 2 4 2" xfId="15165"/>
    <cellStyle name="Normal 3 2 11 2 2 5" xfId="9385"/>
    <cellStyle name="Normal 3 2 11 2 2 5 2" xfId="19187"/>
    <cellStyle name="Normal 3 2 11 2 2 6" xfId="10389"/>
    <cellStyle name="Normal 3 2 11 2 2 6 2" xfId="20191"/>
    <cellStyle name="Normal 3 2 11 2 2 7" xfId="11393"/>
    <cellStyle name="Normal 3 2 11 2 2 7 2" xfId="21195"/>
    <cellStyle name="Normal 3 2 11 2 2 8" xfId="11776"/>
    <cellStyle name="Normal 3 2 11 2 2 9" xfId="22211"/>
    <cellStyle name="Normal 3 2 11 2 3" xfId="3056"/>
    <cellStyle name="Normal 3 2 11 2 3 2" xfId="6445"/>
    <cellStyle name="Normal 3 2 11 2 3 2 2" xfId="16247"/>
    <cellStyle name="Normal 3 2 11 2 3 3" xfId="12858"/>
    <cellStyle name="Normal 3 2 11 2 4" xfId="3540"/>
    <cellStyle name="Normal 3 2 11 2 4 2" xfId="6929"/>
    <cellStyle name="Normal 3 2 11 2 4 2 2" xfId="16731"/>
    <cellStyle name="Normal 3 2 11 2 4 3" xfId="13342"/>
    <cellStyle name="Normal 3 2 11 2 5" xfId="4520"/>
    <cellStyle name="Normal 3 2 11 2 5 2" xfId="7909"/>
    <cellStyle name="Normal 3 2 11 2 5 2 2" xfId="17711"/>
    <cellStyle name="Normal 3 2 11 2 5 3" xfId="14322"/>
    <cellStyle name="Normal 3 2 11 2 6" xfId="5362"/>
    <cellStyle name="Normal 3 2 11 2 6 2" xfId="15164"/>
    <cellStyle name="Normal 3 2 11 2 7" xfId="8901"/>
    <cellStyle name="Normal 3 2 11 2 7 2" xfId="18703"/>
    <cellStyle name="Normal 3 2 11 2 8" xfId="9905"/>
    <cellStyle name="Normal 3 2 11 2 8 2" xfId="19707"/>
    <cellStyle name="Normal 3 2 11 2 9" xfId="10909"/>
    <cellStyle name="Normal 3 2 11 2 9 2" xfId="20711"/>
    <cellStyle name="Normal 3 2 11 3" xfId="1799"/>
    <cellStyle name="Normal 3 2 11 3 10" xfId="11777"/>
    <cellStyle name="Normal 3 2 11 3 11" xfId="21603"/>
    <cellStyle name="Normal 3 2 11 3 2" xfId="1800"/>
    <cellStyle name="Normal 3 2 11 3 2 2" xfId="3900"/>
    <cellStyle name="Normal 3 2 11 3 2 2 2" xfId="7289"/>
    <cellStyle name="Normal 3 2 11 3 2 2 2 2" xfId="17091"/>
    <cellStyle name="Normal 3 2 11 3 2 2 3" xfId="13702"/>
    <cellStyle name="Normal 3 2 11 3 2 3" xfId="4880"/>
    <cellStyle name="Normal 3 2 11 3 2 3 2" xfId="8269"/>
    <cellStyle name="Normal 3 2 11 3 2 3 2 2" xfId="18071"/>
    <cellStyle name="Normal 3 2 11 3 2 3 3" xfId="14682"/>
    <cellStyle name="Normal 3 2 11 3 2 4" xfId="5365"/>
    <cellStyle name="Normal 3 2 11 3 2 4 2" xfId="15167"/>
    <cellStyle name="Normal 3 2 11 3 2 5" xfId="9261"/>
    <cellStyle name="Normal 3 2 11 3 2 5 2" xfId="19063"/>
    <cellStyle name="Normal 3 2 11 3 2 6" xfId="10265"/>
    <cellStyle name="Normal 3 2 11 3 2 6 2" xfId="20067"/>
    <cellStyle name="Normal 3 2 11 3 2 7" xfId="11269"/>
    <cellStyle name="Normal 3 2 11 3 2 7 2" xfId="21071"/>
    <cellStyle name="Normal 3 2 11 3 2 8" xfId="11778"/>
    <cellStyle name="Normal 3 2 11 3 2 9" xfId="22087"/>
    <cellStyle name="Normal 3 2 11 3 3" xfId="2932"/>
    <cellStyle name="Normal 3 2 11 3 3 2" xfId="6321"/>
    <cellStyle name="Normal 3 2 11 3 3 2 2" xfId="16123"/>
    <cellStyle name="Normal 3 2 11 3 3 3" xfId="12734"/>
    <cellStyle name="Normal 3 2 11 3 4" xfId="3416"/>
    <cellStyle name="Normal 3 2 11 3 4 2" xfId="6805"/>
    <cellStyle name="Normal 3 2 11 3 4 2 2" xfId="16607"/>
    <cellStyle name="Normal 3 2 11 3 4 3" xfId="13218"/>
    <cellStyle name="Normal 3 2 11 3 5" xfId="4396"/>
    <cellStyle name="Normal 3 2 11 3 5 2" xfId="7785"/>
    <cellStyle name="Normal 3 2 11 3 5 2 2" xfId="17587"/>
    <cellStyle name="Normal 3 2 11 3 5 3" xfId="14198"/>
    <cellStyle name="Normal 3 2 11 3 6" xfId="5364"/>
    <cellStyle name="Normal 3 2 11 3 6 2" xfId="15166"/>
    <cellStyle name="Normal 3 2 11 3 7" xfId="8777"/>
    <cellStyle name="Normal 3 2 11 3 7 2" xfId="18579"/>
    <cellStyle name="Normal 3 2 11 3 8" xfId="9781"/>
    <cellStyle name="Normal 3 2 11 3 8 2" xfId="19583"/>
    <cellStyle name="Normal 3 2 11 3 9" xfId="10785"/>
    <cellStyle name="Normal 3 2 11 3 9 2" xfId="20587"/>
    <cellStyle name="Normal 3 2 11 4" xfId="1801"/>
    <cellStyle name="Normal 3 2 11 4 10" xfId="11779"/>
    <cellStyle name="Normal 3 2 11 4 11" xfId="21624"/>
    <cellStyle name="Normal 3 2 11 4 2" xfId="1802"/>
    <cellStyle name="Normal 3 2 11 4 2 2" xfId="3921"/>
    <cellStyle name="Normal 3 2 11 4 2 2 2" xfId="7310"/>
    <cellStyle name="Normal 3 2 11 4 2 2 2 2" xfId="17112"/>
    <cellStyle name="Normal 3 2 11 4 2 2 3" xfId="13723"/>
    <cellStyle name="Normal 3 2 11 4 2 3" xfId="4901"/>
    <cellStyle name="Normal 3 2 11 4 2 3 2" xfId="8290"/>
    <cellStyle name="Normal 3 2 11 4 2 3 2 2" xfId="18092"/>
    <cellStyle name="Normal 3 2 11 4 2 3 3" xfId="14703"/>
    <cellStyle name="Normal 3 2 11 4 2 4" xfId="5367"/>
    <cellStyle name="Normal 3 2 11 4 2 4 2" xfId="15169"/>
    <cellStyle name="Normal 3 2 11 4 2 5" xfId="9282"/>
    <cellStyle name="Normal 3 2 11 4 2 5 2" xfId="19084"/>
    <cellStyle name="Normal 3 2 11 4 2 6" xfId="10286"/>
    <cellStyle name="Normal 3 2 11 4 2 6 2" xfId="20088"/>
    <cellStyle name="Normal 3 2 11 4 2 7" xfId="11290"/>
    <cellStyle name="Normal 3 2 11 4 2 7 2" xfId="21092"/>
    <cellStyle name="Normal 3 2 11 4 2 8" xfId="11780"/>
    <cellStyle name="Normal 3 2 11 4 2 9" xfId="22108"/>
    <cellStyle name="Normal 3 2 11 4 3" xfId="2953"/>
    <cellStyle name="Normal 3 2 11 4 3 2" xfId="6342"/>
    <cellStyle name="Normal 3 2 11 4 3 2 2" xfId="16144"/>
    <cellStyle name="Normal 3 2 11 4 3 3" xfId="12755"/>
    <cellStyle name="Normal 3 2 11 4 4" xfId="3437"/>
    <cellStyle name="Normal 3 2 11 4 4 2" xfId="6826"/>
    <cellStyle name="Normal 3 2 11 4 4 2 2" xfId="16628"/>
    <cellStyle name="Normal 3 2 11 4 4 3" xfId="13239"/>
    <cellStyle name="Normal 3 2 11 4 5" xfId="4417"/>
    <cellStyle name="Normal 3 2 11 4 5 2" xfId="7806"/>
    <cellStyle name="Normal 3 2 11 4 5 2 2" xfId="17608"/>
    <cellStyle name="Normal 3 2 11 4 5 3" xfId="14219"/>
    <cellStyle name="Normal 3 2 11 4 6" xfId="5366"/>
    <cellStyle name="Normal 3 2 11 4 6 2" xfId="15168"/>
    <cellStyle name="Normal 3 2 11 4 7" xfId="8798"/>
    <cellStyle name="Normal 3 2 11 4 7 2" xfId="18600"/>
    <cellStyle name="Normal 3 2 11 4 8" xfId="9802"/>
    <cellStyle name="Normal 3 2 11 4 8 2" xfId="19604"/>
    <cellStyle name="Normal 3 2 11 4 9" xfId="10806"/>
    <cellStyle name="Normal 3 2 11 4 9 2" xfId="20608"/>
    <cellStyle name="Normal 3 2 11 5" xfId="1803"/>
    <cellStyle name="Normal 3 2 11 5 2" xfId="3821"/>
    <cellStyle name="Normal 3 2 11 5 2 2" xfId="7210"/>
    <cellStyle name="Normal 3 2 11 5 2 2 2" xfId="17012"/>
    <cellStyle name="Normal 3 2 11 5 2 3" xfId="13623"/>
    <cellStyle name="Normal 3 2 11 5 3" xfId="4801"/>
    <cellStyle name="Normal 3 2 11 5 3 2" xfId="8190"/>
    <cellStyle name="Normal 3 2 11 5 3 2 2" xfId="17992"/>
    <cellStyle name="Normal 3 2 11 5 3 3" xfId="14603"/>
    <cellStyle name="Normal 3 2 11 5 4" xfId="5368"/>
    <cellStyle name="Normal 3 2 11 5 4 2" xfId="15170"/>
    <cellStyle name="Normal 3 2 11 5 5" xfId="9182"/>
    <cellStyle name="Normal 3 2 11 5 5 2" xfId="18984"/>
    <cellStyle name="Normal 3 2 11 5 6" xfId="10186"/>
    <cellStyle name="Normal 3 2 11 5 6 2" xfId="19988"/>
    <cellStyle name="Normal 3 2 11 5 7" xfId="11190"/>
    <cellStyle name="Normal 3 2 11 5 7 2" xfId="20992"/>
    <cellStyle name="Normal 3 2 11 5 8" xfId="11781"/>
    <cellStyle name="Normal 3 2 11 5 9" xfId="22008"/>
    <cellStyle name="Normal 3 2 11 6" xfId="2853"/>
    <cellStyle name="Normal 3 2 11 6 2" xfId="6242"/>
    <cellStyle name="Normal 3 2 11 6 2 2" xfId="16044"/>
    <cellStyle name="Normal 3 2 11 6 3" xfId="12655"/>
    <cellStyle name="Normal 3 2 11 7" xfId="3337"/>
    <cellStyle name="Normal 3 2 11 7 2" xfId="6726"/>
    <cellStyle name="Normal 3 2 11 7 2 2" xfId="16528"/>
    <cellStyle name="Normal 3 2 11 7 3" xfId="13139"/>
    <cellStyle name="Normal 3 2 11 8" xfId="4317"/>
    <cellStyle name="Normal 3 2 11 8 2" xfId="7706"/>
    <cellStyle name="Normal 3 2 11 8 2 2" xfId="17508"/>
    <cellStyle name="Normal 3 2 11 8 3" xfId="14119"/>
    <cellStyle name="Normal 3 2 11 9" xfId="5361"/>
    <cellStyle name="Normal 3 2 11 9 2" xfId="15163"/>
    <cellStyle name="Normal 3 2 12" xfId="1804"/>
    <cellStyle name="Normal 3 2 12 10" xfId="8702"/>
    <cellStyle name="Normal 3 2 12 10 2" xfId="18504"/>
    <cellStyle name="Normal 3 2 12 11" xfId="9706"/>
    <cellStyle name="Normal 3 2 12 11 2" xfId="19508"/>
    <cellStyle name="Normal 3 2 12 12" xfId="10710"/>
    <cellStyle name="Normal 3 2 12 12 2" xfId="20512"/>
    <cellStyle name="Normal 3 2 12 13" xfId="11782"/>
    <cellStyle name="Normal 3 2 12 14" xfId="21528"/>
    <cellStyle name="Normal 3 2 12 2" xfId="1805"/>
    <cellStyle name="Normal 3 2 12 2 10" xfId="11783"/>
    <cellStyle name="Normal 3 2 12 2 11" xfId="21740"/>
    <cellStyle name="Normal 3 2 12 2 2" xfId="1806"/>
    <cellStyle name="Normal 3 2 12 2 2 2" xfId="4037"/>
    <cellStyle name="Normal 3 2 12 2 2 2 2" xfId="7426"/>
    <cellStyle name="Normal 3 2 12 2 2 2 2 2" xfId="17228"/>
    <cellStyle name="Normal 3 2 12 2 2 2 3" xfId="13839"/>
    <cellStyle name="Normal 3 2 12 2 2 3" xfId="5017"/>
    <cellStyle name="Normal 3 2 12 2 2 3 2" xfId="8406"/>
    <cellStyle name="Normal 3 2 12 2 2 3 2 2" xfId="18208"/>
    <cellStyle name="Normal 3 2 12 2 2 3 3" xfId="14819"/>
    <cellStyle name="Normal 3 2 12 2 2 4" xfId="5371"/>
    <cellStyle name="Normal 3 2 12 2 2 4 2" xfId="15173"/>
    <cellStyle name="Normal 3 2 12 2 2 5" xfId="9398"/>
    <cellStyle name="Normal 3 2 12 2 2 5 2" xfId="19200"/>
    <cellStyle name="Normal 3 2 12 2 2 6" xfId="10402"/>
    <cellStyle name="Normal 3 2 12 2 2 6 2" xfId="20204"/>
    <cellStyle name="Normal 3 2 12 2 2 7" xfId="11406"/>
    <cellStyle name="Normal 3 2 12 2 2 7 2" xfId="21208"/>
    <cellStyle name="Normal 3 2 12 2 2 8" xfId="11784"/>
    <cellStyle name="Normal 3 2 12 2 2 9" xfId="22224"/>
    <cellStyle name="Normal 3 2 12 2 3" xfId="3069"/>
    <cellStyle name="Normal 3 2 12 2 3 2" xfId="6458"/>
    <cellStyle name="Normal 3 2 12 2 3 2 2" xfId="16260"/>
    <cellStyle name="Normal 3 2 12 2 3 3" xfId="12871"/>
    <cellStyle name="Normal 3 2 12 2 4" xfId="3553"/>
    <cellStyle name="Normal 3 2 12 2 4 2" xfId="6942"/>
    <cellStyle name="Normal 3 2 12 2 4 2 2" xfId="16744"/>
    <cellStyle name="Normal 3 2 12 2 4 3" xfId="13355"/>
    <cellStyle name="Normal 3 2 12 2 5" xfId="4533"/>
    <cellStyle name="Normal 3 2 12 2 5 2" xfId="7922"/>
    <cellStyle name="Normal 3 2 12 2 5 2 2" xfId="17724"/>
    <cellStyle name="Normal 3 2 12 2 5 3" xfId="14335"/>
    <cellStyle name="Normal 3 2 12 2 6" xfId="5370"/>
    <cellStyle name="Normal 3 2 12 2 6 2" xfId="15172"/>
    <cellStyle name="Normal 3 2 12 2 7" xfId="8914"/>
    <cellStyle name="Normal 3 2 12 2 7 2" xfId="18716"/>
    <cellStyle name="Normal 3 2 12 2 8" xfId="9918"/>
    <cellStyle name="Normal 3 2 12 2 8 2" xfId="19720"/>
    <cellStyle name="Normal 3 2 12 2 9" xfId="10922"/>
    <cellStyle name="Normal 3 2 12 2 9 2" xfId="20724"/>
    <cellStyle name="Normal 3 2 12 3" xfId="1807"/>
    <cellStyle name="Normal 3 2 12 3 10" xfId="11785"/>
    <cellStyle name="Normal 3 2 12 3 11" xfId="21640"/>
    <cellStyle name="Normal 3 2 12 3 2" xfId="1808"/>
    <cellStyle name="Normal 3 2 12 3 2 2" xfId="3937"/>
    <cellStyle name="Normal 3 2 12 3 2 2 2" xfId="7326"/>
    <cellStyle name="Normal 3 2 12 3 2 2 2 2" xfId="17128"/>
    <cellStyle name="Normal 3 2 12 3 2 2 3" xfId="13739"/>
    <cellStyle name="Normal 3 2 12 3 2 3" xfId="4917"/>
    <cellStyle name="Normal 3 2 12 3 2 3 2" xfId="8306"/>
    <cellStyle name="Normal 3 2 12 3 2 3 2 2" xfId="18108"/>
    <cellStyle name="Normal 3 2 12 3 2 3 3" xfId="14719"/>
    <cellStyle name="Normal 3 2 12 3 2 4" xfId="5373"/>
    <cellStyle name="Normal 3 2 12 3 2 4 2" xfId="15175"/>
    <cellStyle name="Normal 3 2 12 3 2 5" xfId="9298"/>
    <cellStyle name="Normal 3 2 12 3 2 5 2" xfId="19100"/>
    <cellStyle name="Normal 3 2 12 3 2 6" xfId="10302"/>
    <cellStyle name="Normal 3 2 12 3 2 6 2" xfId="20104"/>
    <cellStyle name="Normal 3 2 12 3 2 7" xfId="11306"/>
    <cellStyle name="Normal 3 2 12 3 2 7 2" xfId="21108"/>
    <cellStyle name="Normal 3 2 12 3 2 8" xfId="11786"/>
    <cellStyle name="Normal 3 2 12 3 2 9" xfId="22124"/>
    <cellStyle name="Normal 3 2 12 3 3" xfId="2969"/>
    <cellStyle name="Normal 3 2 12 3 3 2" xfId="6358"/>
    <cellStyle name="Normal 3 2 12 3 3 2 2" xfId="16160"/>
    <cellStyle name="Normal 3 2 12 3 3 3" xfId="12771"/>
    <cellStyle name="Normal 3 2 12 3 4" xfId="3453"/>
    <cellStyle name="Normal 3 2 12 3 4 2" xfId="6842"/>
    <cellStyle name="Normal 3 2 12 3 4 2 2" xfId="16644"/>
    <cellStyle name="Normal 3 2 12 3 4 3" xfId="13255"/>
    <cellStyle name="Normal 3 2 12 3 5" xfId="4433"/>
    <cellStyle name="Normal 3 2 12 3 5 2" xfId="7822"/>
    <cellStyle name="Normal 3 2 12 3 5 2 2" xfId="17624"/>
    <cellStyle name="Normal 3 2 12 3 5 3" xfId="14235"/>
    <cellStyle name="Normal 3 2 12 3 6" xfId="5372"/>
    <cellStyle name="Normal 3 2 12 3 6 2" xfId="15174"/>
    <cellStyle name="Normal 3 2 12 3 7" xfId="8814"/>
    <cellStyle name="Normal 3 2 12 3 7 2" xfId="18616"/>
    <cellStyle name="Normal 3 2 12 3 8" xfId="9818"/>
    <cellStyle name="Normal 3 2 12 3 8 2" xfId="19620"/>
    <cellStyle name="Normal 3 2 12 3 9" xfId="10822"/>
    <cellStyle name="Normal 3 2 12 3 9 2" xfId="20624"/>
    <cellStyle name="Normal 3 2 12 4" xfId="1809"/>
    <cellStyle name="Normal 3 2 12 4 10" xfId="11787"/>
    <cellStyle name="Normal 3 2 12 4 11" xfId="21657"/>
    <cellStyle name="Normal 3 2 12 4 2" xfId="1810"/>
    <cellStyle name="Normal 3 2 12 4 2 2" xfId="3954"/>
    <cellStyle name="Normal 3 2 12 4 2 2 2" xfId="7343"/>
    <cellStyle name="Normal 3 2 12 4 2 2 2 2" xfId="17145"/>
    <cellStyle name="Normal 3 2 12 4 2 2 3" xfId="13756"/>
    <cellStyle name="Normal 3 2 12 4 2 3" xfId="4934"/>
    <cellStyle name="Normal 3 2 12 4 2 3 2" xfId="8323"/>
    <cellStyle name="Normal 3 2 12 4 2 3 2 2" xfId="18125"/>
    <cellStyle name="Normal 3 2 12 4 2 3 3" xfId="14736"/>
    <cellStyle name="Normal 3 2 12 4 2 4" xfId="5375"/>
    <cellStyle name="Normal 3 2 12 4 2 4 2" xfId="15177"/>
    <cellStyle name="Normal 3 2 12 4 2 5" xfId="9315"/>
    <cellStyle name="Normal 3 2 12 4 2 5 2" xfId="19117"/>
    <cellStyle name="Normal 3 2 12 4 2 6" xfId="10319"/>
    <cellStyle name="Normal 3 2 12 4 2 6 2" xfId="20121"/>
    <cellStyle name="Normal 3 2 12 4 2 7" xfId="11323"/>
    <cellStyle name="Normal 3 2 12 4 2 7 2" xfId="21125"/>
    <cellStyle name="Normal 3 2 12 4 2 8" xfId="11788"/>
    <cellStyle name="Normal 3 2 12 4 2 9" xfId="22141"/>
    <cellStyle name="Normal 3 2 12 4 3" xfId="2986"/>
    <cellStyle name="Normal 3 2 12 4 3 2" xfId="6375"/>
    <cellStyle name="Normal 3 2 12 4 3 2 2" xfId="16177"/>
    <cellStyle name="Normal 3 2 12 4 3 3" xfId="12788"/>
    <cellStyle name="Normal 3 2 12 4 4" xfId="3470"/>
    <cellStyle name="Normal 3 2 12 4 4 2" xfId="6859"/>
    <cellStyle name="Normal 3 2 12 4 4 2 2" xfId="16661"/>
    <cellStyle name="Normal 3 2 12 4 4 3" xfId="13272"/>
    <cellStyle name="Normal 3 2 12 4 5" xfId="4450"/>
    <cellStyle name="Normal 3 2 12 4 5 2" xfId="7839"/>
    <cellStyle name="Normal 3 2 12 4 5 2 2" xfId="17641"/>
    <cellStyle name="Normal 3 2 12 4 5 3" xfId="14252"/>
    <cellStyle name="Normal 3 2 12 4 6" xfId="5374"/>
    <cellStyle name="Normal 3 2 12 4 6 2" xfId="15176"/>
    <cellStyle name="Normal 3 2 12 4 7" xfId="8831"/>
    <cellStyle name="Normal 3 2 12 4 7 2" xfId="18633"/>
    <cellStyle name="Normal 3 2 12 4 8" xfId="9835"/>
    <cellStyle name="Normal 3 2 12 4 8 2" xfId="19637"/>
    <cellStyle name="Normal 3 2 12 4 9" xfId="10839"/>
    <cellStyle name="Normal 3 2 12 4 9 2" xfId="20641"/>
    <cellStyle name="Normal 3 2 12 5" xfId="1811"/>
    <cellStyle name="Normal 3 2 12 5 2" xfId="3825"/>
    <cellStyle name="Normal 3 2 12 5 2 2" xfId="7214"/>
    <cellStyle name="Normal 3 2 12 5 2 2 2" xfId="17016"/>
    <cellStyle name="Normal 3 2 12 5 2 3" xfId="13627"/>
    <cellStyle name="Normal 3 2 12 5 3" xfId="4805"/>
    <cellStyle name="Normal 3 2 12 5 3 2" xfId="8194"/>
    <cellStyle name="Normal 3 2 12 5 3 2 2" xfId="17996"/>
    <cellStyle name="Normal 3 2 12 5 3 3" xfId="14607"/>
    <cellStyle name="Normal 3 2 12 5 4" xfId="5376"/>
    <cellStyle name="Normal 3 2 12 5 4 2" xfId="15178"/>
    <cellStyle name="Normal 3 2 12 5 5" xfId="9186"/>
    <cellStyle name="Normal 3 2 12 5 5 2" xfId="18988"/>
    <cellStyle name="Normal 3 2 12 5 6" xfId="10190"/>
    <cellStyle name="Normal 3 2 12 5 6 2" xfId="19992"/>
    <cellStyle name="Normal 3 2 12 5 7" xfId="11194"/>
    <cellStyle name="Normal 3 2 12 5 7 2" xfId="20996"/>
    <cellStyle name="Normal 3 2 12 5 8" xfId="11789"/>
    <cellStyle name="Normal 3 2 12 5 9" xfId="22012"/>
    <cellStyle name="Normal 3 2 12 6" xfId="2857"/>
    <cellStyle name="Normal 3 2 12 6 2" xfId="6246"/>
    <cellStyle name="Normal 3 2 12 6 2 2" xfId="16048"/>
    <cellStyle name="Normal 3 2 12 6 3" xfId="12659"/>
    <cellStyle name="Normal 3 2 12 7" xfId="3341"/>
    <cellStyle name="Normal 3 2 12 7 2" xfId="6730"/>
    <cellStyle name="Normal 3 2 12 7 2 2" xfId="16532"/>
    <cellStyle name="Normal 3 2 12 7 3" xfId="13143"/>
    <cellStyle name="Normal 3 2 12 8" xfId="4321"/>
    <cellStyle name="Normal 3 2 12 8 2" xfId="7710"/>
    <cellStyle name="Normal 3 2 12 8 2 2" xfId="17512"/>
    <cellStyle name="Normal 3 2 12 8 3" xfId="14123"/>
    <cellStyle name="Normal 3 2 12 9" xfId="5369"/>
    <cellStyle name="Normal 3 2 12 9 2" xfId="15171"/>
    <cellStyle name="Normal 3 2 13" xfId="1812"/>
    <cellStyle name="Normal 3 2 13 10" xfId="8706"/>
    <cellStyle name="Normal 3 2 13 10 2" xfId="18508"/>
    <cellStyle name="Normal 3 2 13 11" xfId="9710"/>
    <cellStyle name="Normal 3 2 13 11 2" xfId="19512"/>
    <cellStyle name="Normal 3 2 13 12" xfId="10714"/>
    <cellStyle name="Normal 3 2 13 12 2" xfId="20516"/>
    <cellStyle name="Normal 3 2 13 13" xfId="11790"/>
    <cellStyle name="Normal 3 2 13 14" xfId="21532"/>
    <cellStyle name="Normal 3 2 13 2" xfId="1813"/>
    <cellStyle name="Normal 3 2 13 2 10" xfId="11791"/>
    <cellStyle name="Normal 3 2 13 2 11" xfId="21750"/>
    <cellStyle name="Normal 3 2 13 2 2" xfId="1814"/>
    <cellStyle name="Normal 3 2 13 2 2 2" xfId="4047"/>
    <cellStyle name="Normal 3 2 13 2 2 2 2" xfId="7436"/>
    <cellStyle name="Normal 3 2 13 2 2 2 2 2" xfId="17238"/>
    <cellStyle name="Normal 3 2 13 2 2 2 3" xfId="13849"/>
    <cellStyle name="Normal 3 2 13 2 2 3" xfId="5027"/>
    <cellStyle name="Normal 3 2 13 2 2 3 2" xfId="8416"/>
    <cellStyle name="Normal 3 2 13 2 2 3 2 2" xfId="18218"/>
    <cellStyle name="Normal 3 2 13 2 2 3 3" xfId="14829"/>
    <cellStyle name="Normal 3 2 13 2 2 4" xfId="5379"/>
    <cellStyle name="Normal 3 2 13 2 2 4 2" xfId="15181"/>
    <cellStyle name="Normal 3 2 13 2 2 5" xfId="9408"/>
    <cellStyle name="Normal 3 2 13 2 2 5 2" xfId="19210"/>
    <cellStyle name="Normal 3 2 13 2 2 6" xfId="10412"/>
    <cellStyle name="Normal 3 2 13 2 2 6 2" xfId="20214"/>
    <cellStyle name="Normal 3 2 13 2 2 7" xfId="11416"/>
    <cellStyle name="Normal 3 2 13 2 2 7 2" xfId="21218"/>
    <cellStyle name="Normal 3 2 13 2 2 8" xfId="11792"/>
    <cellStyle name="Normal 3 2 13 2 2 9" xfId="22234"/>
    <cellStyle name="Normal 3 2 13 2 3" xfId="3079"/>
    <cellStyle name="Normal 3 2 13 2 3 2" xfId="6468"/>
    <cellStyle name="Normal 3 2 13 2 3 2 2" xfId="16270"/>
    <cellStyle name="Normal 3 2 13 2 3 3" xfId="12881"/>
    <cellStyle name="Normal 3 2 13 2 4" xfId="3563"/>
    <cellStyle name="Normal 3 2 13 2 4 2" xfId="6952"/>
    <cellStyle name="Normal 3 2 13 2 4 2 2" xfId="16754"/>
    <cellStyle name="Normal 3 2 13 2 4 3" xfId="13365"/>
    <cellStyle name="Normal 3 2 13 2 5" xfId="4543"/>
    <cellStyle name="Normal 3 2 13 2 5 2" xfId="7932"/>
    <cellStyle name="Normal 3 2 13 2 5 2 2" xfId="17734"/>
    <cellStyle name="Normal 3 2 13 2 5 3" xfId="14345"/>
    <cellStyle name="Normal 3 2 13 2 6" xfId="5378"/>
    <cellStyle name="Normal 3 2 13 2 6 2" xfId="15180"/>
    <cellStyle name="Normal 3 2 13 2 7" xfId="8924"/>
    <cellStyle name="Normal 3 2 13 2 7 2" xfId="18726"/>
    <cellStyle name="Normal 3 2 13 2 8" xfId="9928"/>
    <cellStyle name="Normal 3 2 13 2 8 2" xfId="19730"/>
    <cellStyle name="Normal 3 2 13 2 9" xfId="10932"/>
    <cellStyle name="Normal 3 2 13 2 9 2" xfId="20734"/>
    <cellStyle name="Normal 3 2 13 3" xfId="1815"/>
    <cellStyle name="Normal 3 2 13 3 10" xfId="11793"/>
    <cellStyle name="Normal 3 2 13 3 11" xfId="21839"/>
    <cellStyle name="Normal 3 2 13 3 2" xfId="1816"/>
    <cellStyle name="Normal 3 2 13 3 2 2" xfId="4136"/>
    <cellStyle name="Normal 3 2 13 3 2 2 2" xfId="7525"/>
    <cellStyle name="Normal 3 2 13 3 2 2 2 2" xfId="17327"/>
    <cellStyle name="Normal 3 2 13 3 2 2 3" xfId="13938"/>
    <cellStyle name="Normal 3 2 13 3 2 3" xfId="5116"/>
    <cellStyle name="Normal 3 2 13 3 2 3 2" xfId="8505"/>
    <cellStyle name="Normal 3 2 13 3 2 3 2 2" xfId="18307"/>
    <cellStyle name="Normal 3 2 13 3 2 3 3" xfId="14918"/>
    <cellStyle name="Normal 3 2 13 3 2 4" xfId="5381"/>
    <cellStyle name="Normal 3 2 13 3 2 4 2" xfId="15183"/>
    <cellStyle name="Normal 3 2 13 3 2 5" xfId="9497"/>
    <cellStyle name="Normal 3 2 13 3 2 5 2" xfId="19299"/>
    <cellStyle name="Normal 3 2 13 3 2 6" xfId="10501"/>
    <cellStyle name="Normal 3 2 13 3 2 6 2" xfId="20303"/>
    <cellStyle name="Normal 3 2 13 3 2 7" xfId="11505"/>
    <cellStyle name="Normal 3 2 13 3 2 7 2" xfId="21307"/>
    <cellStyle name="Normal 3 2 13 3 2 8" xfId="11794"/>
    <cellStyle name="Normal 3 2 13 3 2 9" xfId="22323"/>
    <cellStyle name="Normal 3 2 13 3 3" xfId="3168"/>
    <cellStyle name="Normal 3 2 13 3 3 2" xfId="6557"/>
    <cellStyle name="Normal 3 2 13 3 3 2 2" xfId="16359"/>
    <cellStyle name="Normal 3 2 13 3 3 3" xfId="12970"/>
    <cellStyle name="Normal 3 2 13 3 4" xfId="3652"/>
    <cellStyle name="Normal 3 2 13 3 4 2" xfId="7041"/>
    <cellStyle name="Normal 3 2 13 3 4 2 2" xfId="16843"/>
    <cellStyle name="Normal 3 2 13 3 4 3" xfId="13454"/>
    <cellStyle name="Normal 3 2 13 3 5" xfId="4632"/>
    <cellStyle name="Normal 3 2 13 3 5 2" xfId="8021"/>
    <cellStyle name="Normal 3 2 13 3 5 2 2" xfId="17823"/>
    <cellStyle name="Normal 3 2 13 3 5 3" xfId="14434"/>
    <cellStyle name="Normal 3 2 13 3 6" xfId="5380"/>
    <cellStyle name="Normal 3 2 13 3 6 2" xfId="15182"/>
    <cellStyle name="Normal 3 2 13 3 7" xfId="9013"/>
    <cellStyle name="Normal 3 2 13 3 7 2" xfId="18815"/>
    <cellStyle name="Normal 3 2 13 3 8" xfId="10017"/>
    <cellStyle name="Normal 3 2 13 3 8 2" xfId="19819"/>
    <cellStyle name="Normal 3 2 13 3 9" xfId="11021"/>
    <cellStyle name="Normal 3 2 13 3 9 2" xfId="20823"/>
    <cellStyle name="Normal 3 2 13 4" xfId="1817"/>
    <cellStyle name="Normal 3 2 13 4 10" xfId="11795"/>
    <cellStyle name="Normal 3 2 13 4 11" xfId="21635"/>
    <cellStyle name="Normal 3 2 13 4 2" xfId="1818"/>
    <cellStyle name="Normal 3 2 13 4 2 2" xfId="3932"/>
    <cellStyle name="Normal 3 2 13 4 2 2 2" xfId="7321"/>
    <cellStyle name="Normal 3 2 13 4 2 2 2 2" xfId="17123"/>
    <cellStyle name="Normal 3 2 13 4 2 2 3" xfId="13734"/>
    <cellStyle name="Normal 3 2 13 4 2 3" xfId="4912"/>
    <cellStyle name="Normal 3 2 13 4 2 3 2" xfId="8301"/>
    <cellStyle name="Normal 3 2 13 4 2 3 2 2" xfId="18103"/>
    <cellStyle name="Normal 3 2 13 4 2 3 3" xfId="14714"/>
    <cellStyle name="Normal 3 2 13 4 2 4" xfId="5383"/>
    <cellStyle name="Normal 3 2 13 4 2 4 2" xfId="15185"/>
    <cellStyle name="Normal 3 2 13 4 2 5" xfId="9293"/>
    <cellStyle name="Normal 3 2 13 4 2 5 2" xfId="19095"/>
    <cellStyle name="Normal 3 2 13 4 2 6" xfId="10297"/>
    <cellStyle name="Normal 3 2 13 4 2 6 2" xfId="20099"/>
    <cellStyle name="Normal 3 2 13 4 2 7" xfId="11301"/>
    <cellStyle name="Normal 3 2 13 4 2 7 2" xfId="21103"/>
    <cellStyle name="Normal 3 2 13 4 2 8" xfId="11796"/>
    <cellStyle name="Normal 3 2 13 4 2 9" xfId="22119"/>
    <cellStyle name="Normal 3 2 13 4 3" xfId="2964"/>
    <cellStyle name="Normal 3 2 13 4 3 2" xfId="6353"/>
    <cellStyle name="Normal 3 2 13 4 3 2 2" xfId="16155"/>
    <cellStyle name="Normal 3 2 13 4 3 3" xfId="12766"/>
    <cellStyle name="Normal 3 2 13 4 4" xfId="3448"/>
    <cellStyle name="Normal 3 2 13 4 4 2" xfId="6837"/>
    <cellStyle name="Normal 3 2 13 4 4 2 2" xfId="16639"/>
    <cellStyle name="Normal 3 2 13 4 4 3" xfId="13250"/>
    <cellStyle name="Normal 3 2 13 4 5" xfId="4428"/>
    <cellStyle name="Normal 3 2 13 4 5 2" xfId="7817"/>
    <cellStyle name="Normal 3 2 13 4 5 2 2" xfId="17619"/>
    <cellStyle name="Normal 3 2 13 4 5 3" xfId="14230"/>
    <cellStyle name="Normal 3 2 13 4 6" xfId="5382"/>
    <cellStyle name="Normal 3 2 13 4 6 2" xfId="15184"/>
    <cellStyle name="Normal 3 2 13 4 7" xfId="8809"/>
    <cellStyle name="Normal 3 2 13 4 7 2" xfId="18611"/>
    <cellStyle name="Normal 3 2 13 4 8" xfId="9813"/>
    <cellStyle name="Normal 3 2 13 4 8 2" xfId="19615"/>
    <cellStyle name="Normal 3 2 13 4 9" xfId="10817"/>
    <cellStyle name="Normal 3 2 13 4 9 2" xfId="20619"/>
    <cellStyle name="Normal 3 2 13 5" xfId="1819"/>
    <cellStyle name="Normal 3 2 13 5 2" xfId="3829"/>
    <cellStyle name="Normal 3 2 13 5 2 2" xfId="7218"/>
    <cellStyle name="Normal 3 2 13 5 2 2 2" xfId="17020"/>
    <cellStyle name="Normal 3 2 13 5 2 3" xfId="13631"/>
    <cellStyle name="Normal 3 2 13 5 3" xfId="4809"/>
    <cellStyle name="Normal 3 2 13 5 3 2" xfId="8198"/>
    <cellStyle name="Normal 3 2 13 5 3 2 2" xfId="18000"/>
    <cellStyle name="Normal 3 2 13 5 3 3" xfId="14611"/>
    <cellStyle name="Normal 3 2 13 5 4" xfId="5384"/>
    <cellStyle name="Normal 3 2 13 5 4 2" xfId="15186"/>
    <cellStyle name="Normal 3 2 13 5 5" xfId="9190"/>
    <cellStyle name="Normal 3 2 13 5 5 2" xfId="18992"/>
    <cellStyle name="Normal 3 2 13 5 6" xfId="10194"/>
    <cellStyle name="Normal 3 2 13 5 6 2" xfId="19996"/>
    <cellStyle name="Normal 3 2 13 5 7" xfId="11198"/>
    <cellStyle name="Normal 3 2 13 5 7 2" xfId="21000"/>
    <cellStyle name="Normal 3 2 13 5 8" xfId="11797"/>
    <cellStyle name="Normal 3 2 13 5 9" xfId="22016"/>
    <cellStyle name="Normal 3 2 13 6" xfId="2861"/>
    <cellStyle name="Normal 3 2 13 6 2" xfId="6250"/>
    <cellStyle name="Normal 3 2 13 6 2 2" xfId="16052"/>
    <cellStyle name="Normal 3 2 13 6 3" xfId="12663"/>
    <cellStyle name="Normal 3 2 13 7" xfId="3345"/>
    <cellStyle name="Normal 3 2 13 7 2" xfId="6734"/>
    <cellStyle name="Normal 3 2 13 7 2 2" xfId="16536"/>
    <cellStyle name="Normal 3 2 13 7 3" xfId="13147"/>
    <cellStyle name="Normal 3 2 13 8" xfId="4325"/>
    <cellStyle name="Normal 3 2 13 8 2" xfId="7714"/>
    <cellStyle name="Normal 3 2 13 8 2 2" xfId="17516"/>
    <cellStyle name="Normal 3 2 13 8 3" xfId="14127"/>
    <cellStyle name="Normal 3 2 13 9" xfId="5377"/>
    <cellStyle name="Normal 3 2 13 9 2" xfId="15179"/>
    <cellStyle name="Normal 3 2 14" xfId="1820"/>
    <cellStyle name="Normal 3 2 14 10" xfId="8710"/>
    <cellStyle name="Normal 3 2 14 10 2" xfId="18512"/>
    <cellStyle name="Normal 3 2 14 11" xfId="9714"/>
    <cellStyle name="Normal 3 2 14 11 2" xfId="19516"/>
    <cellStyle name="Normal 3 2 14 12" xfId="10718"/>
    <cellStyle name="Normal 3 2 14 12 2" xfId="20520"/>
    <cellStyle name="Normal 3 2 14 13" xfId="11798"/>
    <cellStyle name="Normal 3 2 14 14" xfId="21536"/>
    <cellStyle name="Normal 3 2 14 2" xfId="1821"/>
    <cellStyle name="Normal 3 2 14 2 10" xfId="11799"/>
    <cellStyle name="Normal 3 2 14 2 11" xfId="21760"/>
    <cellStyle name="Normal 3 2 14 2 2" xfId="1822"/>
    <cellStyle name="Normal 3 2 14 2 2 2" xfId="4057"/>
    <cellStyle name="Normal 3 2 14 2 2 2 2" xfId="7446"/>
    <cellStyle name="Normal 3 2 14 2 2 2 2 2" xfId="17248"/>
    <cellStyle name="Normal 3 2 14 2 2 2 3" xfId="13859"/>
    <cellStyle name="Normal 3 2 14 2 2 3" xfId="5037"/>
    <cellStyle name="Normal 3 2 14 2 2 3 2" xfId="8426"/>
    <cellStyle name="Normal 3 2 14 2 2 3 2 2" xfId="18228"/>
    <cellStyle name="Normal 3 2 14 2 2 3 3" xfId="14839"/>
    <cellStyle name="Normal 3 2 14 2 2 4" xfId="5387"/>
    <cellStyle name="Normal 3 2 14 2 2 4 2" xfId="15189"/>
    <cellStyle name="Normal 3 2 14 2 2 5" xfId="9418"/>
    <cellStyle name="Normal 3 2 14 2 2 5 2" xfId="19220"/>
    <cellStyle name="Normal 3 2 14 2 2 6" xfId="10422"/>
    <cellStyle name="Normal 3 2 14 2 2 6 2" xfId="20224"/>
    <cellStyle name="Normal 3 2 14 2 2 7" xfId="11426"/>
    <cellStyle name="Normal 3 2 14 2 2 7 2" xfId="21228"/>
    <cellStyle name="Normal 3 2 14 2 2 8" xfId="11800"/>
    <cellStyle name="Normal 3 2 14 2 2 9" xfId="22244"/>
    <cellStyle name="Normal 3 2 14 2 3" xfId="3089"/>
    <cellStyle name="Normal 3 2 14 2 3 2" xfId="6478"/>
    <cellStyle name="Normal 3 2 14 2 3 2 2" xfId="16280"/>
    <cellStyle name="Normal 3 2 14 2 3 3" xfId="12891"/>
    <cellStyle name="Normal 3 2 14 2 4" xfId="3573"/>
    <cellStyle name="Normal 3 2 14 2 4 2" xfId="6962"/>
    <cellStyle name="Normal 3 2 14 2 4 2 2" xfId="16764"/>
    <cellStyle name="Normal 3 2 14 2 4 3" xfId="13375"/>
    <cellStyle name="Normal 3 2 14 2 5" xfId="4553"/>
    <cellStyle name="Normal 3 2 14 2 5 2" xfId="7942"/>
    <cellStyle name="Normal 3 2 14 2 5 2 2" xfId="17744"/>
    <cellStyle name="Normal 3 2 14 2 5 3" xfId="14355"/>
    <cellStyle name="Normal 3 2 14 2 6" xfId="5386"/>
    <cellStyle name="Normal 3 2 14 2 6 2" xfId="15188"/>
    <cellStyle name="Normal 3 2 14 2 7" xfId="8934"/>
    <cellStyle name="Normal 3 2 14 2 7 2" xfId="18736"/>
    <cellStyle name="Normal 3 2 14 2 8" xfId="9938"/>
    <cellStyle name="Normal 3 2 14 2 8 2" xfId="19740"/>
    <cellStyle name="Normal 3 2 14 2 9" xfId="10942"/>
    <cellStyle name="Normal 3 2 14 2 9 2" xfId="20744"/>
    <cellStyle name="Normal 3 2 14 3" xfId="1823"/>
    <cellStyle name="Normal 3 2 14 3 10" xfId="11801"/>
    <cellStyle name="Normal 3 2 14 3 11" xfId="21732"/>
    <cellStyle name="Normal 3 2 14 3 2" xfId="1824"/>
    <cellStyle name="Normal 3 2 14 3 2 2" xfId="4029"/>
    <cellStyle name="Normal 3 2 14 3 2 2 2" xfId="7418"/>
    <cellStyle name="Normal 3 2 14 3 2 2 2 2" xfId="17220"/>
    <cellStyle name="Normal 3 2 14 3 2 2 3" xfId="13831"/>
    <cellStyle name="Normal 3 2 14 3 2 3" xfId="5009"/>
    <cellStyle name="Normal 3 2 14 3 2 3 2" xfId="8398"/>
    <cellStyle name="Normal 3 2 14 3 2 3 2 2" xfId="18200"/>
    <cellStyle name="Normal 3 2 14 3 2 3 3" xfId="14811"/>
    <cellStyle name="Normal 3 2 14 3 2 4" xfId="5389"/>
    <cellStyle name="Normal 3 2 14 3 2 4 2" xfId="15191"/>
    <cellStyle name="Normal 3 2 14 3 2 5" xfId="9390"/>
    <cellStyle name="Normal 3 2 14 3 2 5 2" xfId="19192"/>
    <cellStyle name="Normal 3 2 14 3 2 6" xfId="10394"/>
    <cellStyle name="Normal 3 2 14 3 2 6 2" xfId="20196"/>
    <cellStyle name="Normal 3 2 14 3 2 7" xfId="11398"/>
    <cellStyle name="Normal 3 2 14 3 2 7 2" xfId="21200"/>
    <cellStyle name="Normal 3 2 14 3 2 8" xfId="11802"/>
    <cellStyle name="Normal 3 2 14 3 2 9" xfId="22216"/>
    <cellStyle name="Normal 3 2 14 3 3" xfId="3061"/>
    <cellStyle name="Normal 3 2 14 3 3 2" xfId="6450"/>
    <cellStyle name="Normal 3 2 14 3 3 2 2" xfId="16252"/>
    <cellStyle name="Normal 3 2 14 3 3 3" xfId="12863"/>
    <cellStyle name="Normal 3 2 14 3 4" xfId="3545"/>
    <cellStyle name="Normal 3 2 14 3 4 2" xfId="6934"/>
    <cellStyle name="Normal 3 2 14 3 4 2 2" xfId="16736"/>
    <cellStyle name="Normal 3 2 14 3 4 3" xfId="13347"/>
    <cellStyle name="Normal 3 2 14 3 5" xfId="4525"/>
    <cellStyle name="Normal 3 2 14 3 5 2" xfId="7914"/>
    <cellStyle name="Normal 3 2 14 3 5 2 2" xfId="17716"/>
    <cellStyle name="Normal 3 2 14 3 5 3" xfId="14327"/>
    <cellStyle name="Normal 3 2 14 3 6" xfId="5388"/>
    <cellStyle name="Normal 3 2 14 3 6 2" xfId="15190"/>
    <cellStyle name="Normal 3 2 14 3 7" xfId="8906"/>
    <cellStyle name="Normal 3 2 14 3 7 2" xfId="18708"/>
    <cellStyle name="Normal 3 2 14 3 8" xfId="9910"/>
    <cellStyle name="Normal 3 2 14 3 8 2" xfId="19712"/>
    <cellStyle name="Normal 3 2 14 3 9" xfId="10914"/>
    <cellStyle name="Normal 3 2 14 3 9 2" xfId="20716"/>
    <cellStyle name="Normal 3 2 14 4" xfId="1825"/>
    <cellStyle name="Normal 3 2 14 4 10" xfId="11803"/>
    <cellStyle name="Normal 3 2 14 4 11" xfId="21916"/>
    <cellStyle name="Normal 3 2 14 4 2" xfId="1826"/>
    <cellStyle name="Normal 3 2 14 4 2 2" xfId="4213"/>
    <cellStyle name="Normal 3 2 14 4 2 2 2" xfId="7602"/>
    <cellStyle name="Normal 3 2 14 4 2 2 2 2" xfId="17404"/>
    <cellStyle name="Normal 3 2 14 4 2 2 3" xfId="14015"/>
    <cellStyle name="Normal 3 2 14 4 2 3" xfId="5193"/>
    <cellStyle name="Normal 3 2 14 4 2 3 2" xfId="8582"/>
    <cellStyle name="Normal 3 2 14 4 2 3 2 2" xfId="18384"/>
    <cellStyle name="Normal 3 2 14 4 2 3 3" xfId="14995"/>
    <cellStyle name="Normal 3 2 14 4 2 4" xfId="5391"/>
    <cellStyle name="Normal 3 2 14 4 2 4 2" xfId="15193"/>
    <cellStyle name="Normal 3 2 14 4 2 5" xfId="9574"/>
    <cellStyle name="Normal 3 2 14 4 2 5 2" xfId="19376"/>
    <cellStyle name="Normal 3 2 14 4 2 6" xfId="10578"/>
    <cellStyle name="Normal 3 2 14 4 2 6 2" xfId="20380"/>
    <cellStyle name="Normal 3 2 14 4 2 7" xfId="11582"/>
    <cellStyle name="Normal 3 2 14 4 2 7 2" xfId="21384"/>
    <cellStyle name="Normal 3 2 14 4 2 8" xfId="11804"/>
    <cellStyle name="Normal 3 2 14 4 2 9" xfId="22400"/>
    <cellStyle name="Normal 3 2 14 4 3" xfId="3245"/>
    <cellStyle name="Normal 3 2 14 4 3 2" xfId="6634"/>
    <cellStyle name="Normal 3 2 14 4 3 2 2" xfId="16436"/>
    <cellStyle name="Normal 3 2 14 4 3 3" xfId="13047"/>
    <cellStyle name="Normal 3 2 14 4 4" xfId="3729"/>
    <cellStyle name="Normal 3 2 14 4 4 2" xfId="7118"/>
    <cellStyle name="Normal 3 2 14 4 4 2 2" xfId="16920"/>
    <cellStyle name="Normal 3 2 14 4 4 3" xfId="13531"/>
    <cellStyle name="Normal 3 2 14 4 5" xfId="4709"/>
    <cellStyle name="Normal 3 2 14 4 5 2" xfId="8098"/>
    <cellStyle name="Normal 3 2 14 4 5 2 2" xfId="17900"/>
    <cellStyle name="Normal 3 2 14 4 5 3" xfId="14511"/>
    <cellStyle name="Normal 3 2 14 4 6" xfId="5390"/>
    <cellStyle name="Normal 3 2 14 4 6 2" xfId="15192"/>
    <cellStyle name="Normal 3 2 14 4 7" xfId="9090"/>
    <cellStyle name="Normal 3 2 14 4 7 2" xfId="18892"/>
    <cellStyle name="Normal 3 2 14 4 8" xfId="10094"/>
    <cellStyle name="Normal 3 2 14 4 8 2" xfId="19896"/>
    <cellStyle name="Normal 3 2 14 4 9" xfId="11098"/>
    <cellStyle name="Normal 3 2 14 4 9 2" xfId="20900"/>
    <cellStyle name="Normal 3 2 14 5" xfId="1827"/>
    <cellStyle name="Normal 3 2 14 5 2" xfId="3833"/>
    <cellStyle name="Normal 3 2 14 5 2 2" xfId="7222"/>
    <cellStyle name="Normal 3 2 14 5 2 2 2" xfId="17024"/>
    <cellStyle name="Normal 3 2 14 5 2 3" xfId="13635"/>
    <cellStyle name="Normal 3 2 14 5 3" xfId="4813"/>
    <cellStyle name="Normal 3 2 14 5 3 2" xfId="8202"/>
    <cellStyle name="Normal 3 2 14 5 3 2 2" xfId="18004"/>
    <cellStyle name="Normal 3 2 14 5 3 3" xfId="14615"/>
    <cellStyle name="Normal 3 2 14 5 4" xfId="5392"/>
    <cellStyle name="Normal 3 2 14 5 4 2" xfId="15194"/>
    <cellStyle name="Normal 3 2 14 5 5" xfId="9194"/>
    <cellStyle name="Normal 3 2 14 5 5 2" xfId="18996"/>
    <cellStyle name="Normal 3 2 14 5 6" xfId="10198"/>
    <cellStyle name="Normal 3 2 14 5 6 2" xfId="20000"/>
    <cellStyle name="Normal 3 2 14 5 7" xfId="11202"/>
    <cellStyle name="Normal 3 2 14 5 7 2" xfId="21004"/>
    <cellStyle name="Normal 3 2 14 5 8" xfId="11805"/>
    <cellStyle name="Normal 3 2 14 5 9" xfId="22020"/>
    <cellStyle name="Normal 3 2 14 6" xfId="2865"/>
    <cellStyle name="Normal 3 2 14 6 2" xfId="6254"/>
    <cellStyle name="Normal 3 2 14 6 2 2" xfId="16056"/>
    <cellStyle name="Normal 3 2 14 6 3" xfId="12667"/>
    <cellStyle name="Normal 3 2 14 7" xfId="3349"/>
    <cellStyle name="Normal 3 2 14 7 2" xfId="6738"/>
    <cellStyle name="Normal 3 2 14 7 2 2" xfId="16540"/>
    <cellStyle name="Normal 3 2 14 7 3" xfId="13151"/>
    <cellStyle name="Normal 3 2 14 8" xfId="4329"/>
    <cellStyle name="Normal 3 2 14 8 2" xfId="7718"/>
    <cellStyle name="Normal 3 2 14 8 2 2" xfId="17520"/>
    <cellStyle name="Normal 3 2 14 8 3" xfId="14131"/>
    <cellStyle name="Normal 3 2 14 9" xfId="5385"/>
    <cellStyle name="Normal 3 2 14 9 2" xfId="15187"/>
    <cellStyle name="Normal 3 2 15" xfId="1828"/>
    <cellStyle name="Normal 3 2 15 10" xfId="8714"/>
    <cellStyle name="Normal 3 2 15 10 2" xfId="18516"/>
    <cellStyle name="Normal 3 2 15 11" xfId="9718"/>
    <cellStyle name="Normal 3 2 15 11 2" xfId="19520"/>
    <cellStyle name="Normal 3 2 15 12" xfId="10722"/>
    <cellStyle name="Normal 3 2 15 12 2" xfId="20524"/>
    <cellStyle name="Normal 3 2 15 13" xfId="11806"/>
    <cellStyle name="Normal 3 2 15 14" xfId="21540"/>
    <cellStyle name="Normal 3 2 15 2" xfId="1829"/>
    <cellStyle name="Normal 3 2 15 2 10" xfId="11807"/>
    <cellStyle name="Normal 3 2 15 2 11" xfId="21770"/>
    <cellStyle name="Normal 3 2 15 2 2" xfId="1830"/>
    <cellStyle name="Normal 3 2 15 2 2 2" xfId="4067"/>
    <cellStyle name="Normal 3 2 15 2 2 2 2" xfId="7456"/>
    <cellStyle name="Normal 3 2 15 2 2 2 2 2" xfId="17258"/>
    <cellStyle name="Normal 3 2 15 2 2 2 3" xfId="13869"/>
    <cellStyle name="Normal 3 2 15 2 2 3" xfId="5047"/>
    <cellStyle name="Normal 3 2 15 2 2 3 2" xfId="8436"/>
    <cellStyle name="Normal 3 2 15 2 2 3 2 2" xfId="18238"/>
    <cellStyle name="Normal 3 2 15 2 2 3 3" xfId="14849"/>
    <cellStyle name="Normal 3 2 15 2 2 4" xfId="5395"/>
    <cellStyle name="Normal 3 2 15 2 2 4 2" xfId="15197"/>
    <cellStyle name="Normal 3 2 15 2 2 5" xfId="9428"/>
    <cellStyle name="Normal 3 2 15 2 2 5 2" xfId="19230"/>
    <cellStyle name="Normal 3 2 15 2 2 6" xfId="10432"/>
    <cellStyle name="Normal 3 2 15 2 2 6 2" xfId="20234"/>
    <cellStyle name="Normal 3 2 15 2 2 7" xfId="11436"/>
    <cellStyle name="Normal 3 2 15 2 2 7 2" xfId="21238"/>
    <cellStyle name="Normal 3 2 15 2 2 8" xfId="11808"/>
    <cellStyle name="Normal 3 2 15 2 2 9" xfId="22254"/>
    <cellStyle name="Normal 3 2 15 2 3" xfId="3099"/>
    <cellStyle name="Normal 3 2 15 2 3 2" xfId="6488"/>
    <cellStyle name="Normal 3 2 15 2 3 2 2" xfId="16290"/>
    <cellStyle name="Normal 3 2 15 2 3 3" xfId="12901"/>
    <cellStyle name="Normal 3 2 15 2 4" xfId="3583"/>
    <cellStyle name="Normal 3 2 15 2 4 2" xfId="6972"/>
    <cellStyle name="Normal 3 2 15 2 4 2 2" xfId="16774"/>
    <cellStyle name="Normal 3 2 15 2 4 3" xfId="13385"/>
    <cellStyle name="Normal 3 2 15 2 5" xfId="4563"/>
    <cellStyle name="Normal 3 2 15 2 5 2" xfId="7952"/>
    <cellStyle name="Normal 3 2 15 2 5 2 2" xfId="17754"/>
    <cellStyle name="Normal 3 2 15 2 5 3" xfId="14365"/>
    <cellStyle name="Normal 3 2 15 2 6" xfId="5394"/>
    <cellStyle name="Normal 3 2 15 2 6 2" xfId="15196"/>
    <cellStyle name="Normal 3 2 15 2 7" xfId="8944"/>
    <cellStyle name="Normal 3 2 15 2 7 2" xfId="18746"/>
    <cellStyle name="Normal 3 2 15 2 8" xfId="9948"/>
    <cellStyle name="Normal 3 2 15 2 8 2" xfId="19750"/>
    <cellStyle name="Normal 3 2 15 2 9" xfId="10952"/>
    <cellStyle name="Normal 3 2 15 2 9 2" xfId="20754"/>
    <cellStyle name="Normal 3 2 15 3" xfId="1831"/>
    <cellStyle name="Normal 3 2 15 3 10" xfId="11809"/>
    <cellStyle name="Normal 3 2 15 3 11" xfId="21627"/>
    <cellStyle name="Normal 3 2 15 3 2" xfId="1832"/>
    <cellStyle name="Normal 3 2 15 3 2 2" xfId="3924"/>
    <cellStyle name="Normal 3 2 15 3 2 2 2" xfId="7313"/>
    <cellStyle name="Normal 3 2 15 3 2 2 2 2" xfId="17115"/>
    <cellStyle name="Normal 3 2 15 3 2 2 3" xfId="13726"/>
    <cellStyle name="Normal 3 2 15 3 2 3" xfId="4904"/>
    <cellStyle name="Normal 3 2 15 3 2 3 2" xfId="8293"/>
    <cellStyle name="Normal 3 2 15 3 2 3 2 2" xfId="18095"/>
    <cellStyle name="Normal 3 2 15 3 2 3 3" xfId="14706"/>
    <cellStyle name="Normal 3 2 15 3 2 4" xfId="5397"/>
    <cellStyle name="Normal 3 2 15 3 2 4 2" xfId="15199"/>
    <cellStyle name="Normal 3 2 15 3 2 5" xfId="9285"/>
    <cellStyle name="Normal 3 2 15 3 2 5 2" xfId="19087"/>
    <cellStyle name="Normal 3 2 15 3 2 6" xfId="10289"/>
    <cellStyle name="Normal 3 2 15 3 2 6 2" xfId="20091"/>
    <cellStyle name="Normal 3 2 15 3 2 7" xfId="11293"/>
    <cellStyle name="Normal 3 2 15 3 2 7 2" xfId="21095"/>
    <cellStyle name="Normal 3 2 15 3 2 8" xfId="11810"/>
    <cellStyle name="Normal 3 2 15 3 2 9" xfId="22111"/>
    <cellStyle name="Normal 3 2 15 3 3" xfId="2956"/>
    <cellStyle name="Normal 3 2 15 3 3 2" xfId="6345"/>
    <cellStyle name="Normal 3 2 15 3 3 2 2" xfId="16147"/>
    <cellStyle name="Normal 3 2 15 3 3 3" xfId="12758"/>
    <cellStyle name="Normal 3 2 15 3 4" xfId="3440"/>
    <cellStyle name="Normal 3 2 15 3 4 2" xfId="6829"/>
    <cellStyle name="Normal 3 2 15 3 4 2 2" xfId="16631"/>
    <cellStyle name="Normal 3 2 15 3 4 3" xfId="13242"/>
    <cellStyle name="Normal 3 2 15 3 5" xfId="4420"/>
    <cellStyle name="Normal 3 2 15 3 5 2" xfId="7809"/>
    <cellStyle name="Normal 3 2 15 3 5 2 2" xfId="17611"/>
    <cellStyle name="Normal 3 2 15 3 5 3" xfId="14222"/>
    <cellStyle name="Normal 3 2 15 3 6" xfId="5396"/>
    <cellStyle name="Normal 3 2 15 3 6 2" xfId="15198"/>
    <cellStyle name="Normal 3 2 15 3 7" xfId="8801"/>
    <cellStyle name="Normal 3 2 15 3 7 2" xfId="18603"/>
    <cellStyle name="Normal 3 2 15 3 8" xfId="9805"/>
    <cellStyle name="Normal 3 2 15 3 8 2" xfId="19607"/>
    <cellStyle name="Normal 3 2 15 3 9" xfId="10809"/>
    <cellStyle name="Normal 3 2 15 3 9 2" xfId="20611"/>
    <cellStyle name="Normal 3 2 15 4" xfId="1833"/>
    <cellStyle name="Normal 3 2 15 4 10" xfId="11811"/>
    <cellStyle name="Normal 3 2 15 4 11" xfId="21610"/>
    <cellStyle name="Normal 3 2 15 4 2" xfId="1834"/>
    <cellStyle name="Normal 3 2 15 4 2 2" xfId="3907"/>
    <cellStyle name="Normal 3 2 15 4 2 2 2" xfId="7296"/>
    <cellStyle name="Normal 3 2 15 4 2 2 2 2" xfId="17098"/>
    <cellStyle name="Normal 3 2 15 4 2 2 3" xfId="13709"/>
    <cellStyle name="Normal 3 2 15 4 2 3" xfId="4887"/>
    <cellStyle name="Normal 3 2 15 4 2 3 2" xfId="8276"/>
    <cellStyle name="Normal 3 2 15 4 2 3 2 2" xfId="18078"/>
    <cellStyle name="Normal 3 2 15 4 2 3 3" xfId="14689"/>
    <cellStyle name="Normal 3 2 15 4 2 4" xfId="5399"/>
    <cellStyle name="Normal 3 2 15 4 2 4 2" xfId="15201"/>
    <cellStyle name="Normal 3 2 15 4 2 5" xfId="9268"/>
    <cellStyle name="Normal 3 2 15 4 2 5 2" xfId="19070"/>
    <cellStyle name="Normal 3 2 15 4 2 6" xfId="10272"/>
    <cellStyle name="Normal 3 2 15 4 2 6 2" xfId="20074"/>
    <cellStyle name="Normal 3 2 15 4 2 7" xfId="11276"/>
    <cellStyle name="Normal 3 2 15 4 2 7 2" xfId="21078"/>
    <cellStyle name="Normal 3 2 15 4 2 8" xfId="11812"/>
    <cellStyle name="Normal 3 2 15 4 2 9" xfId="22094"/>
    <cellStyle name="Normal 3 2 15 4 3" xfId="2939"/>
    <cellStyle name="Normal 3 2 15 4 3 2" xfId="6328"/>
    <cellStyle name="Normal 3 2 15 4 3 2 2" xfId="16130"/>
    <cellStyle name="Normal 3 2 15 4 3 3" xfId="12741"/>
    <cellStyle name="Normal 3 2 15 4 4" xfId="3423"/>
    <cellStyle name="Normal 3 2 15 4 4 2" xfId="6812"/>
    <cellStyle name="Normal 3 2 15 4 4 2 2" xfId="16614"/>
    <cellStyle name="Normal 3 2 15 4 4 3" xfId="13225"/>
    <cellStyle name="Normal 3 2 15 4 5" xfId="4403"/>
    <cellStyle name="Normal 3 2 15 4 5 2" xfId="7792"/>
    <cellStyle name="Normal 3 2 15 4 5 2 2" xfId="17594"/>
    <cellStyle name="Normal 3 2 15 4 5 3" xfId="14205"/>
    <cellStyle name="Normal 3 2 15 4 6" xfId="5398"/>
    <cellStyle name="Normal 3 2 15 4 6 2" xfId="15200"/>
    <cellStyle name="Normal 3 2 15 4 7" xfId="8784"/>
    <cellStyle name="Normal 3 2 15 4 7 2" xfId="18586"/>
    <cellStyle name="Normal 3 2 15 4 8" xfId="9788"/>
    <cellStyle name="Normal 3 2 15 4 8 2" xfId="19590"/>
    <cellStyle name="Normal 3 2 15 4 9" xfId="10792"/>
    <cellStyle name="Normal 3 2 15 4 9 2" xfId="20594"/>
    <cellStyle name="Normal 3 2 15 5" xfId="1835"/>
    <cellStyle name="Normal 3 2 15 5 2" xfId="3837"/>
    <cellStyle name="Normal 3 2 15 5 2 2" xfId="7226"/>
    <cellStyle name="Normal 3 2 15 5 2 2 2" xfId="17028"/>
    <cellStyle name="Normal 3 2 15 5 2 3" xfId="13639"/>
    <cellStyle name="Normal 3 2 15 5 3" xfId="4817"/>
    <cellStyle name="Normal 3 2 15 5 3 2" xfId="8206"/>
    <cellStyle name="Normal 3 2 15 5 3 2 2" xfId="18008"/>
    <cellStyle name="Normal 3 2 15 5 3 3" xfId="14619"/>
    <cellStyle name="Normal 3 2 15 5 4" xfId="5400"/>
    <cellStyle name="Normal 3 2 15 5 4 2" xfId="15202"/>
    <cellStyle name="Normal 3 2 15 5 5" xfId="9198"/>
    <cellStyle name="Normal 3 2 15 5 5 2" xfId="19000"/>
    <cellStyle name="Normal 3 2 15 5 6" xfId="10202"/>
    <cellStyle name="Normal 3 2 15 5 6 2" xfId="20004"/>
    <cellStyle name="Normal 3 2 15 5 7" xfId="11206"/>
    <cellStyle name="Normal 3 2 15 5 7 2" xfId="21008"/>
    <cellStyle name="Normal 3 2 15 5 8" xfId="11813"/>
    <cellStyle name="Normal 3 2 15 5 9" xfId="22024"/>
    <cellStyle name="Normal 3 2 15 6" xfId="2869"/>
    <cellStyle name="Normal 3 2 15 6 2" xfId="6258"/>
    <cellStyle name="Normal 3 2 15 6 2 2" xfId="16060"/>
    <cellStyle name="Normal 3 2 15 6 3" xfId="12671"/>
    <cellStyle name="Normal 3 2 15 7" xfId="3353"/>
    <cellStyle name="Normal 3 2 15 7 2" xfId="6742"/>
    <cellStyle name="Normal 3 2 15 7 2 2" xfId="16544"/>
    <cellStyle name="Normal 3 2 15 7 3" xfId="13155"/>
    <cellStyle name="Normal 3 2 15 8" xfId="4333"/>
    <cellStyle name="Normal 3 2 15 8 2" xfId="7722"/>
    <cellStyle name="Normal 3 2 15 8 2 2" xfId="17524"/>
    <cellStyle name="Normal 3 2 15 8 3" xfId="14135"/>
    <cellStyle name="Normal 3 2 15 9" xfId="5393"/>
    <cellStyle name="Normal 3 2 15 9 2" xfId="15195"/>
    <cellStyle name="Normal 3 2 16" xfId="1836"/>
    <cellStyle name="Normal 3 2 16 10" xfId="8718"/>
    <cellStyle name="Normal 3 2 16 10 2" xfId="18520"/>
    <cellStyle name="Normal 3 2 16 11" xfId="9722"/>
    <cellStyle name="Normal 3 2 16 11 2" xfId="19524"/>
    <cellStyle name="Normal 3 2 16 12" xfId="10726"/>
    <cellStyle name="Normal 3 2 16 12 2" xfId="20528"/>
    <cellStyle name="Normal 3 2 16 13" xfId="11814"/>
    <cellStyle name="Normal 3 2 16 14" xfId="21544"/>
    <cellStyle name="Normal 3 2 16 2" xfId="1837"/>
    <cellStyle name="Normal 3 2 16 2 10" xfId="11815"/>
    <cellStyle name="Normal 3 2 16 2 11" xfId="21777"/>
    <cellStyle name="Normal 3 2 16 2 2" xfId="1838"/>
    <cellStyle name="Normal 3 2 16 2 2 2" xfId="4074"/>
    <cellStyle name="Normal 3 2 16 2 2 2 2" xfId="7463"/>
    <cellStyle name="Normal 3 2 16 2 2 2 2 2" xfId="17265"/>
    <cellStyle name="Normal 3 2 16 2 2 2 3" xfId="13876"/>
    <cellStyle name="Normal 3 2 16 2 2 3" xfId="5054"/>
    <cellStyle name="Normal 3 2 16 2 2 3 2" xfId="8443"/>
    <cellStyle name="Normal 3 2 16 2 2 3 2 2" xfId="18245"/>
    <cellStyle name="Normal 3 2 16 2 2 3 3" xfId="14856"/>
    <cellStyle name="Normal 3 2 16 2 2 4" xfId="5403"/>
    <cellStyle name="Normal 3 2 16 2 2 4 2" xfId="15205"/>
    <cellStyle name="Normal 3 2 16 2 2 5" xfId="9435"/>
    <cellStyle name="Normal 3 2 16 2 2 5 2" xfId="19237"/>
    <cellStyle name="Normal 3 2 16 2 2 6" xfId="10439"/>
    <cellStyle name="Normal 3 2 16 2 2 6 2" xfId="20241"/>
    <cellStyle name="Normal 3 2 16 2 2 7" xfId="11443"/>
    <cellStyle name="Normal 3 2 16 2 2 7 2" xfId="21245"/>
    <cellStyle name="Normal 3 2 16 2 2 8" xfId="11816"/>
    <cellStyle name="Normal 3 2 16 2 2 9" xfId="22261"/>
    <cellStyle name="Normal 3 2 16 2 3" xfId="3106"/>
    <cellStyle name="Normal 3 2 16 2 3 2" xfId="6495"/>
    <cellStyle name="Normal 3 2 16 2 3 2 2" xfId="16297"/>
    <cellStyle name="Normal 3 2 16 2 3 3" xfId="12908"/>
    <cellStyle name="Normal 3 2 16 2 4" xfId="3590"/>
    <cellStyle name="Normal 3 2 16 2 4 2" xfId="6979"/>
    <cellStyle name="Normal 3 2 16 2 4 2 2" xfId="16781"/>
    <cellStyle name="Normal 3 2 16 2 4 3" xfId="13392"/>
    <cellStyle name="Normal 3 2 16 2 5" xfId="4570"/>
    <cellStyle name="Normal 3 2 16 2 5 2" xfId="7959"/>
    <cellStyle name="Normal 3 2 16 2 5 2 2" xfId="17761"/>
    <cellStyle name="Normal 3 2 16 2 5 3" xfId="14372"/>
    <cellStyle name="Normal 3 2 16 2 6" xfId="5402"/>
    <cellStyle name="Normal 3 2 16 2 6 2" xfId="15204"/>
    <cellStyle name="Normal 3 2 16 2 7" xfId="8951"/>
    <cellStyle name="Normal 3 2 16 2 7 2" xfId="18753"/>
    <cellStyle name="Normal 3 2 16 2 8" xfId="9955"/>
    <cellStyle name="Normal 3 2 16 2 8 2" xfId="19757"/>
    <cellStyle name="Normal 3 2 16 2 9" xfId="10959"/>
    <cellStyle name="Normal 3 2 16 2 9 2" xfId="20761"/>
    <cellStyle name="Normal 3 2 16 3" xfId="1839"/>
    <cellStyle name="Normal 3 2 16 3 10" xfId="11817"/>
    <cellStyle name="Normal 3 2 16 3 11" xfId="21819"/>
    <cellStyle name="Normal 3 2 16 3 2" xfId="1840"/>
    <cellStyle name="Normal 3 2 16 3 2 2" xfId="4116"/>
    <cellStyle name="Normal 3 2 16 3 2 2 2" xfId="7505"/>
    <cellStyle name="Normal 3 2 16 3 2 2 2 2" xfId="17307"/>
    <cellStyle name="Normal 3 2 16 3 2 2 3" xfId="13918"/>
    <cellStyle name="Normal 3 2 16 3 2 3" xfId="5096"/>
    <cellStyle name="Normal 3 2 16 3 2 3 2" xfId="8485"/>
    <cellStyle name="Normal 3 2 16 3 2 3 2 2" xfId="18287"/>
    <cellStyle name="Normal 3 2 16 3 2 3 3" xfId="14898"/>
    <cellStyle name="Normal 3 2 16 3 2 4" xfId="5405"/>
    <cellStyle name="Normal 3 2 16 3 2 4 2" xfId="15207"/>
    <cellStyle name="Normal 3 2 16 3 2 5" xfId="9477"/>
    <cellStyle name="Normal 3 2 16 3 2 5 2" xfId="19279"/>
    <cellStyle name="Normal 3 2 16 3 2 6" xfId="10481"/>
    <cellStyle name="Normal 3 2 16 3 2 6 2" xfId="20283"/>
    <cellStyle name="Normal 3 2 16 3 2 7" xfId="11485"/>
    <cellStyle name="Normal 3 2 16 3 2 7 2" xfId="21287"/>
    <cellStyle name="Normal 3 2 16 3 2 8" xfId="11818"/>
    <cellStyle name="Normal 3 2 16 3 2 9" xfId="22303"/>
    <cellStyle name="Normal 3 2 16 3 3" xfId="3148"/>
    <cellStyle name="Normal 3 2 16 3 3 2" xfId="6537"/>
    <cellStyle name="Normal 3 2 16 3 3 2 2" xfId="16339"/>
    <cellStyle name="Normal 3 2 16 3 3 3" xfId="12950"/>
    <cellStyle name="Normal 3 2 16 3 4" xfId="3632"/>
    <cellStyle name="Normal 3 2 16 3 4 2" xfId="7021"/>
    <cellStyle name="Normal 3 2 16 3 4 2 2" xfId="16823"/>
    <cellStyle name="Normal 3 2 16 3 4 3" xfId="13434"/>
    <cellStyle name="Normal 3 2 16 3 5" xfId="4612"/>
    <cellStyle name="Normal 3 2 16 3 5 2" xfId="8001"/>
    <cellStyle name="Normal 3 2 16 3 5 2 2" xfId="17803"/>
    <cellStyle name="Normal 3 2 16 3 5 3" xfId="14414"/>
    <cellStyle name="Normal 3 2 16 3 6" xfId="5404"/>
    <cellStyle name="Normal 3 2 16 3 6 2" xfId="15206"/>
    <cellStyle name="Normal 3 2 16 3 7" xfId="8993"/>
    <cellStyle name="Normal 3 2 16 3 7 2" xfId="18795"/>
    <cellStyle name="Normal 3 2 16 3 8" xfId="9997"/>
    <cellStyle name="Normal 3 2 16 3 8 2" xfId="19799"/>
    <cellStyle name="Normal 3 2 16 3 9" xfId="11001"/>
    <cellStyle name="Normal 3 2 16 3 9 2" xfId="20803"/>
    <cellStyle name="Normal 3 2 16 4" xfId="1841"/>
    <cellStyle name="Normal 3 2 16 4 10" xfId="11819"/>
    <cellStyle name="Normal 3 2 16 4 11" xfId="21875"/>
    <cellStyle name="Normal 3 2 16 4 2" xfId="1842"/>
    <cellStyle name="Normal 3 2 16 4 2 2" xfId="4172"/>
    <cellStyle name="Normal 3 2 16 4 2 2 2" xfId="7561"/>
    <cellStyle name="Normal 3 2 16 4 2 2 2 2" xfId="17363"/>
    <cellStyle name="Normal 3 2 16 4 2 2 3" xfId="13974"/>
    <cellStyle name="Normal 3 2 16 4 2 3" xfId="5152"/>
    <cellStyle name="Normal 3 2 16 4 2 3 2" xfId="8541"/>
    <cellStyle name="Normal 3 2 16 4 2 3 2 2" xfId="18343"/>
    <cellStyle name="Normal 3 2 16 4 2 3 3" xfId="14954"/>
    <cellStyle name="Normal 3 2 16 4 2 4" xfId="5407"/>
    <cellStyle name="Normal 3 2 16 4 2 4 2" xfId="15209"/>
    <cellStyle name="Normal 3 2 16 4 2 5" xfId="9533"/>
    <cellStyle name="Normal 3 2 16 4 2 5 2" xfId="19335"/>
    <cellStyle name="Normal 3 2 16 4 2 6" xfId="10537"/>
    <cellStyle name="Normal 3 2 16 4 2 6 2" xfId="20339"/>
    <cellStyle name="Normal 3 2 16 4 2 7" xfId="11541"/>
    <cellStyle name="Normal 3 2 16 4 2 7 2" xfId="21343"/>
    <cellStyle name="Normal 3 2 16 4 2 8" xfId="11820"/>
    <cellStyle name="Normal 3 2 16 4 2 9" xfId="22359"/>
    <cellStyle name="Normal 3 2 16 4 3" xfId="3204"/>
    <cellStyle name="Normal 3 2 16 4 3 2" xfId="6593"/>
    <cellStyle name="Normal 3 2 16 4 3 2 2" xfId="16395"/>
    <cellStyle name="Normal 3 2 16 4 3 3" xfId="13006"/>
    <cellStyle name="Normal 3 2 16 4 4" xfId="3688"/>
    <cellStyle name="Normal 3 2 16 4 4 2" xfId="7077"/>
    <cellStyle name="Normal 3 2 16 4 4 2 2" xfId="16879"/>
    <cellStyle name="Normal 3 2 16 4 4 3" xfId="13490"/>
    <cellStyle name="Normal 3 2 16 4 5" xfId="4668"/>
    <cellStyle name="Normal 3 2 16 4 5 2" xfId="8057"/>
    <cellStyle name="Normal 3 2 16 4 5 2 2" xfId="17859"/>
    <cellStyle name="Normal 3 2 16 4 5 3" xfId="14470"/>
    <cellStyle name="Normal 3 2 16 4 6" xfId="5406"/>
    <cellStyle name="Normal 3 2 16 4 6 2" xfId="15208"/>
    <cellStyle name="Normal 3 2 16 4 7" xfId="9049"/>
    <cellStyle name="Normal 3 2 16 4 7 2" xfId="18851"/>
    <cellStyle name="Normal 3 2 16 4 8" xfId="10053"/>
    <cellStyle name="Normal 3 2 16 4 8 2" xfId="19855"/>
    <cellStyle name="Normal 3 2 16 4 9" xfId="11057"/>
    <cellStyle name="Normal 3 2 16 4 9 2" xfId="20859"/>
    <cellStyle name="Normal 3 2 16 5" xfId="1843"/>
    <cellStyle name="Normal 3 2 16 5 2" xfId="3841"/>
    <cellStyle name="Normal 3 2 16 5 2 2" xfId="7230"/>
    <cellStyle name="Normal 3 2 16 5 2 2 2" xfId="17032"/>
    <cellStyle name="Normal 3 2 16 5 2 3" xfId="13643"/>
    <cellStyle name="Normal 3 2 16 5 3" xfId="4821"/>
    <cellStyle name="Normal 3 2 16 5 3 2" xfId="8210"/>
    <cellStyle name="Normal 3 2 16 5 3 2 2" xfId="18012"/>
    <cellStyle name="Normal 3 2 16 5 3 3" xfId="14623"/>
    <cellStyle name="Normal 3 2 16 5 4" xfId="5408"/>
    <cellStyle name="Normal 3 2 16 5 4 2" xfId="15210"/>
    <cellStyle name="Normal 3 2 16 5 5" xfId="9202"/>
    <cellStyle name="Normal 3 2 16 5 5 2" xfId="19004"/>
    <cellStyle name="Normal 3 2 16 5 6" xfId="10206"/>
    <cellStyle name="Normal 3 2 16 5 6 2" xfId="20008"/>
    <cellStyle name="Normal 3 2 16 5 7" xfId="11210"/>
    <cellStyle name="Normal 3 2 16 5 7 2" xfId="21012"/>
    <cellStyle name="Normal 3 2 16 5 8" xfId="11821"/>
    <cellStyle name="Normal 3 2 16 5 9" xfId="22028"/>
    <cellStyle name="Normal 3 2 16 6" xfId="2873"/>
    <cellStyle name="Normal 3 2 16 6 2" xfId="6262"/>
    <cellStyle name="Normal 3 2 16 6 2 2" xfId="16064"/>
    <cellStyle name="Normal 3 2 16 6 3" xfId="12675"/>
    <cellStyle name="Normal 3 2 16 7" xfId="3357"/>
    <cellStyle name="Normal 3 2 16 7 2" xfId="6746"/>
    <cellStyle name="Normal 3 2 16 7 2 2" xfId="16548"/>
    <cellStyle name="Normal 3 2 16 7 3" xfId="13159"/>
    <cellStyle name="Normal 3 2 16 8" xfId="4337"/>
    <cellStyle name="Normal 3 2 16 8 2" xfId="7726"/>
    <cellStyle name="Normal 3 2 16 8 2 2" xfId="17528"/>
    <cellStyle name="Normal 3 2 16 8 3" xfId="14139"/>
    <cellStyle name="Normal 3 2 16 9" xfId="5401"/>
    <cellStyle name="Normal 3 2 16 9 2" xfId="15203"/>
    <cellStyle name="Normal 3 2 17" xfId="1844"/>
    <cellStyle name="Normal 3 2 17 10" xfId="8722"/>
    <cellStyle name="Normal 3 2 17 10 2" xfId="18524"/>
    <cellStyle name="Normal 3 2 17 11" xfId="9726"/>
    <cellStyle name="Normal 3 2 17 11 2" xfId="19528"/>
    <cellStyle name="Normal 3 2 17 12" xfId="10730"/>
    <cellStyle name="Normal 3 2 17 12 2" xfId="20532"/>
    <cellStyle name="Normal 3 2 17 13" xfId="11822"/>
    <cellStyle name="Normal 3 2 17 14" xfId="21548"/>
    <cellStyle name="Normal 3 2 17 2" xfId="1845"/>
    <cellStyle name="Normal 3 2 17 2 10" xfId="11823"/>
    <cellStyle name="Normal 3 2 17 2 11" xfId="21789"/>
    <cellStyle name="Normal 3 2 17 2 2" xfId="1846"/>
    <cellStyle name="Normal 3 2 17 2 2 2" xfId="4086"/>
    <cellStyle name="Normal 3 2 17 2 2 2 2" xfId="7475"/>
    <cellStyle name="Normal 3 2 17 2 2 2 2 2" xfId="17277"/>
    <cellStyle name="Normal 3 2 17 2 2 2 3" xfId="13888"/>
    <cellStyle name="Normal 3 2 17 2 2 3" xfId="5066"/>
    <cellStyle name="Normal 3 2 17 2 2 3 2" xfId="8455"/>
    <cellStyle name="Normal 3 2 17 2 2 3 2 2" xfId="18257"/>
    <cellStyle name="Normal 3 2 17 2 2 3 3" xfId="14868"/>
    <cellStyle name="Normal 3 2 17 2 2 4" xfId="5411"/>
    <cellStyle name="Normal 3 2 17 2 2 4 2" xfId="15213"/>
    <cellStyle name="Normal 3 2 17 2 2 5" xfId="9447"/>
    <cellStyle name="Normal 3 2 17 2 2 5 2" xfId="19249"/>
    <cellStyle name="Normal 3 2 17 2 2 6" xfId="10451"/>
    <cellStyle name="Normal 3 2 17 2 2 6 2" xfId="20253"/>
    <cellStyle name="Normal 3 2 17 2 2 7" xfId="11455"/>
    <cellStyle name="Normal 3 2 17 2 2 7 2" xfId="21257"/>
    <cellStyle name="Normal 3 2 17 2 2 8" xfId="11824"/>
    <cellStyle name="Normal 3 2 17 2 2 9" xfId="22273"/>
    <cellStyle name="Normal 3 2 17 2 3" xfId="3118"/>
    <cellStyle name="Normal 3 2 17 2 3 2" xfId="6507"/>
    <cellStyle name="Normal 3 2 17 2 3 2 2" xfId="16309"/>
    <cellStyle name="Normal 3 2 17 2 3 3" xfId="12920"/>
    <cellStyle name="Normal 3 2 17 2 4" xfId="3602"/>
    <cellStyle name="Normal 3 2 17 2 4 2" xfId="6991"/>
    <cellStyle name="Normal 3 2 17 2 4 2 2" xfId="16793"/>
    <cellStyle name="Normal 3 2 17 2 4 3" xfId="13404"/>
    <cellStyle name="Normal 3 2 17 2 5" xfId="4582"/>
    <cellStyle name="Normal 3 2 17 2 5 2" xfId="7971"/>
    <cellStyle name="Normal 3 2 17 2 5 2 2" xfId="17773"/>
    <cellStyle name="Normal 3 2 17 2 5 3" xfId="14384"/>
    <cellStyle name="Normal 3 2 17 2 6" xfId="5410"/>
    <cellStyle name="Normal 3 2 17 2 6 2" xfId="15212"/>
    <cellStyle name="Normal 3 2 17 2 7" xfId="8963"/>
    <cellStyle name="Normal 3 2 17 2 7 2" xfId="18765"/>
    <cellStyle name="Normal 3 2 17 2 8" xfId="9967"/>
    <cellStyle name="Normal 3 2 17 2 8 2" xfId="19769"/>
    <cellStyle name="Normal 3 2 17 2 9" xfId="10971"/>
    <cellStyle name="Normal 3 2 17 2 9 2" xfId="20773"/>
    <cellStyle name="Normal 3 2 17 3" xfId="1847"/>
    <cellStyle name="Normal 3 2 17 3 10" xfId="11825"/>
    <cellStyle name="Normal 3 2 17 3 11" xfId="21716"/>
    <cellStyle name="Normal 3 2 17 3 2" xfId="1848"/>
    <cellStyle name="Normal 3 2 17 3 2 2" xfId="4013"/>
    <cellStyle name="Normal 3 2 17 3 2 2 2" xfId="7402"/>
    <cellStyle name="Normal 3 2 17 3 2 2 2 2" xfId="17204"/>
    <cellStyle name="Normal 3 2 17 3 2 2 3" xfId="13815"/>
    <cellStyle name="Normal 3 2 17 3 2 3" xfId="4993"/>
    <cellStyle name="Normal 3 2 17 3 2 3 2" xfId="8382"/>
    <cellStyle name="Normal 3 2 17 3 2 3 2 2" xfId="18184"/>
    <cellStyle name="Normal 3 2 17 3 2 3 3" xfId="14795"/>
    <cellStyle name="Normal 3 2 17 3 2 4" xfId="5413"/>
    <cellStyle name="Normal 3 2 17 3 2 4 2" xfId="15215"/>
    <cellStyle name="Normal 3 2 17 3 2 5" xfId="9374"/>
    <cellStyle name="Normal 3 2 17 3 2 5 2" xfId="19176"/>
    <cellStyle name="Normal 3 2 17 3 2 6" xfId="10378"/>
    <cellStyle name="Normal 3 2 17 3 2 6 2" xfId="20180"/>
    <cellStyle name="Normal 3 2 17 3 2 7" xfId="11382"/>
    <cellStyle name="Normal 3 2 17 3 2 7 2" xfId="21184"/>
    <cellStyle name="Normal 3 2 17 3 2 8" xfId="11826"/>
    <cellStyle name="Normal 3 2 17 3 2 9" xfId="22200"/>
    <cellStyle name="Normal 3 2 17 3 3" xfId="3045"/>
    <cellStyle name="Normal 3 2 17 3 3 2" xfId="6434"/>
    <cellStyle name="Normal 3 2 17 3 3 2 2" xfId="16236"/>
    <cellStyle name="Normal 3 2 17 3 3 3" xfId="12847"/>
    <cellStyle name="Normal 3 2 17 3 4" xfId="3529"/>
    <cellStyle name="Normal 3 2 17 3 4 2" xfId="6918"/>
    <cellStyle name="Normal 3 2 17 3 4 2 2" xfId="16720"/>
    <cellStyle name="Normal 3 2 17 3 4 3" xfId="13331"/>
    <cellStyle name="Normal 3 2 17 3 5" xfId="4509"/>
    <cellStyle name="Normal 3 2 17 3 5 2" xfId="7898"/>
    <cellStyle name="Normal 3 2 17 3 5 2 2" xfId="17700"/>
    <cellStyle name="Normal 3 2 17 3 5 3" xfId="14311"/>
    <cellStyle name="Normal 3 2 17 3 6" xfId="5412"/>
    <cellStyle name="Normal 3 2 17 3 6 2" xfId="15214"/>
    <cellStyle name="Normal 3 2 17 3 7" xfId="8890"/>
    <cellStyle name="Normal 3 2 17 3 7 2" xfId="18692"/>
    <cellStyle name="Normal 3 2 17 3 8" xfId="9894"/>
    <cellStyle name="Normal 3 2 17 3 8 2" xfId="19696"/>
    <cellStyle name="Normal 3 2 17 3 9" xfId="10898"/>
    <cellStyle name="Normal 3 2 17 3 9 2" xfId="20700"/>
    <cellStyle name="Normal 3 2 17 4" xfId="1849"/>
    <cellStyle name="Normal 3 2 17 4 10" xfId="11827"/>
    <cellStyle name="Normal 3 2 17 4 11" xfId="21903"/>
    <cellStyle name="Normal 3 2 17 4 2" xfId="1850"/>
    <cellStyle name="Normal 3 2 17 4 2 2" xfId="4200"/>
    <cellStyle name="Normal 3 2 17 4 2 2 2" xfId="7589"/>
    <cellStyle name="Normal 3 2 17 4 2 2 2 2" xfId="17391"/>
    <cellStyle name="Normal 3 2 17 4 2 2 3" xfId="14002"/>
    <cellStyle name="Normal 3 2 17 4 2 3" xfId="5180"/>
    <cellStyle name="Normal 3 2 17 4 2 3 2" xfId="8569"/>
    <cellStyle name="Normal 3 2 17 4 2 3 2 2" xfId="18371"/>
    <cellStyle name="Normal 3 2 17 4 2 3 3" xfId="14982"/>
    <cellStyle name="Normal 3 2 17 4 2 4" xfId="5415"/>
    <cellStyle name="Normal 3 2 17 4 2 4 2" xfId="15217"/>
    <cellStyle name="Normal 3 2 17 4 2 5" xfId="9561"/>
    <cellStyle name="Normal 3 2 17 4 2 5 2" xfId="19363"/>
    <cellStyle name="Normal 3 2 17 4 2 6" xfId="10565"/>
    <cellStyle name="Normal 3 2 17 4 2 6 2" xfId="20367"/>
    <cellStyle name="Normal 3 2 17 4 2 7" xfId="11569"/>
    <cellStyle name="Normal 3 2 17 4 2 7 2" xfId="21371"/>
    <cellStyle name="Normal 3 2 17 4 2 8" xfId="11828"/>
    <cellStyle name="Normal 3 2 17 4 2 9" xfId="22387"/>
    <cellStyle name="Normal 3 2 17 4 3" xfId="3232"/>
    <cellStyle name="Normal 3 2 17 4 3 2" xfId="6621"/>
    <cellStyle name="Normal 3 2 17 4 3 2 2" xfId="16423"/>
    <cellStyle name="Normal 3 2 17 4 3 3" xfId="13034"/>
    <cellStyle name="Normal 3 2 17 4 4" xfId="3716"/>
    <cellStyle name="Normal 3 2 17 4 4 2" xfId="7105"/>
    <cellStyle name="Normal 3 2 17 4 4 2 2" xfId="16907"/>
    <cellStyle name="Normal 3 2 17 4 4 3" xfId="13518"/>
    <cellStyle name="Normal 3 2 17 4 5" xfId="4696"/>
    <cellStyle name="Normal 3 2 17 4 5 2" xfId="8085"/>
    <cellStyle name="Normal 3 2 17 4 5 2 2" xfId="17887"/>
    <cellStyle name="Normal 3 2 17 4 5 3" xfId="14498"/>
    <cellStyle name="Normal 3 2 17 4 6" xfId="5414"/>
    <cellStyle name="Normal 3 2 17 4 6 2" xfId="15216"/>
    <cellStyle name="Normal 3 2 17 4 7" xfId="9077"/>
    <cellStyle name="Normal 3 2 17 4 7 2" xfId="18879"/>
    <cellStyle name="Normal 3 2 17 4 8" xfId="10081"/>
    <cellStyle name="Normal 3 2 17 4 8 2" xfId="19883"/>
    <cellStyle name="Normal 3 2 17 4 9" xfId="11085"/>
    <cellStyle name="Normal 3 2 17 4 9 2" xfId="20887"/>
    <cellStyle name="Normal 3 2 17 5" xfId="1851"/>
    <cellStyle name="Normal 3 2 17 5 2" xfId="3845"/>
    <cellStyle name="Normal 3 2 17 5 2 2" xfId="7234"/>
    <cellStyle name="Normal 3 2 17 5 2 2 2" xfId="17036"/>
    <cellStyle name="Normal 3 2 17 5 2 3" xfId="13647"/>
    <cellStyle name="Normal 3 2 17 5 3" xfId="4825"/>
    <cellStyle name="Normal 3 2 17 5 3 2" xfId="8214"/>
    <cellStyle name="Normal 3 2 17 5 3 2 2" xfId="18016"/>
    <cellStyle name="Normal 3 2 17 5 3 3" xfId="14627"/>
    <cellStyle name="Normal 3 2 17 5 4" xfId="5416"/>
    <cellStyle name="Normal 3 2 17 5 4 2" xfId="15218"/>
    <cellStyle name="Normal 3 2 17 5 5" xfId="9206"/>
    <cellStyle name="Normal 3 2 17 5 5 2" xfId="19008"/>
    <cellStyle name="Normal 3 2 17 5 6" xfId="10210"/>
    <cellStyle name="Normal 3 2 17 5 6 2" xfId="20012"/>
    <cellStyle name="Normal 3 2 17 5 7" xfId="11214"/>
    <cellStyle name="Normal 3 2 17 5 7 2" xfId="21016"/>
    <cellStyle name="Normal 3 2 17 5 8" xfId="11829"/>
    <cellStyle name="Normal 3 2 17 5 9" xfId="22032"/>
    <cellStyle name="Normal 3 2 17 6" xfId="2877"/>
    <cellStyle name="Normal 3 2 17 6 2" xfId="6266"/>
    <cellStyle name="Normal 3 2 17 6 2 2" xfId="16068"/>
    <cellStyle name="Normal 3 2 17 6 3" xfId="12679"/>
    <cellStyle name="Normal 3 2 17 7" xfId="3361"/>
    <cellStyle name="Normal 3 2 17 7 2" xfId="6750"/>
    <cellStyle name="Normal 3 2 17 7 2 2" xfId="16552"/>
    <cellStyle name="Normal 3 2 17 7 3" xfId="13163"/>
    <cellStyle name="Normal 3 2 17 8" xfId="4341"/>
    <cellStyle name="Normal 3 2 17 8 2" xfId="7730"/>
    <cellStyle name="Normal 3 2 17 8 2 2" xfId="17532"/>
    <cellStyle name="Normal 3 2 17 8 3" xfId="14143"/>
    <cellStyle name="Normal 3 2 17 9" xfId="5409"/>
    <cellStyle name="Normal 3 2 17 9 2" xfId="15211"/>
    <cellStyle name="Normal 3 2 18" xfId="1852"/>
    <cellStyle name="Normal 3 2 18 10" xfId="8726"/>
    <cellStyle name="Normal 3 2 18 10 2" xfId="18528"/>
    <cellStyle name="Normal 3 2 18 11" xfId="9730"/>
    <cellStyle name="Normal 3 2 18 11 2" xfId="19532"/>
    <cellStyle name="Normal 3 2 18 12" xfId="10734"/>
    <cellStyle name="Normal 3 2 18 12 2" xfId="20536"/>
    <cellStyle name="Normal 3 2 18 13" xfId="11830"/>
    <cellStyle name="Normal 3 2 18 14" xfId="21552"/>
    <cellStyle name="Normal 3 2 18 2" xfId="1853"/>
    <cellStyle name="Normal 3 2 18 2 10" xfId="11831"/>
    <cellStyle name="Normal 3 2 18 2 11" xfId="21795"/>
    <cellStyle name="Normal 3 2 18 2 2" xfId="1854"/>
    <cellStyle name="Normal 3 2 18 2 2 2" xfId="4092"/>
    <cellStyle name="Normal 3 2 18 2 2 2 2" xfId="7481"/>
    <cellStyle name="Normal 3 2 18 2 2 2 2 2" xfId="17283"/>
    <cellStyle name="Normal 3 2 18 2 2 2 3" xfId="13894"/>
    <cellStyle name="Normal 3 2 18 2 2 3" xfId="5072"/>
    <cellStyle name="Normal 3 2 18 2 2 3 2" xfId="8461"/>
    <cellStyle name="Normal 3 2 18 2 2 3 2 2" xfId="18263"/>
    <cellStyle name="Normal 3 2 18 2 2 3 3" xfId="14874"/>
    <cellStyle name="Normal 3 2 18 2 2 4" xfId="5419"/>
    <cellStyle name="Normal 3 2 18 2 2 4 2" xfId="15221"/>
    <cellStyle name="Normal 3 2 18 2 2 5" xfId="9453"/>
    <cellStyle name="Normal 3 2 18 2 2 5 2" xfId="19255"/>
    <cellStyle name="Normal 3 2 18 2 2 6" xfId="10457"/>
    <cellStyle name="Normal 3 2 18 2 2 6 2" xfId="20259"/>
    <cellStyle name="Normal 3 2 18 2 2 7" xfId="11461"/>
    <cellStyle name="Normal 3 2 18 2 2 7 2" xfId="21263"/>
    <cellStyle name="Normal 3 2 18 2 2 8" xfId="11832"/>
    <cellStyle name="Normal 3 2 18 2 2 9" xfId="22279"/>
    <cellStyle name="Normal 3 2 18 2 3" xfId="3124"/>
    <cellStyle name="Normal 3 2 18 2 3 2" xfId="6513"/>
    <cellStyle name="Normal 3 2 18 2 3 2 2" xfId="16315"/>
    <cellStyle name="Normal 3 2 18 2 3 3" xfId="12926"/>
    <cellStyle name="Normal 3 2 18 2 4" xfId="3608"/>
    <cellStyle name="Normal 3 2 18 2 4 2" xfId="6997"/>
    <cellStyle name="Normal 3 2 18 2 4 2 2" xfId="16799"/>
    <cellStyle name="Normal 3 2 18 2 4 3" xfId="13410"/>
    <cellStyle name="Normal 3 2 18 2 5" xfId="4588"/>
    <cellStyle name="Normal 3 2 18 2 5 2" xfId="7977"/>
    <cellStyle name="Normal 3 2 18 2 5 2 2" xfId="17779"/>
    <cellStyle name="Normal 3 2 18 2 5 3" xfId="14390"/>
    <cellStyle name="Normal 3 2 18 2 6" xfId="5418"/>
    <cellStyle name="Normal 3 2 18 2 6 2" xfId="15220"/>
    <cellStyle name="Normal 3 2 18 2 7" xfId="8969"/>
    <cellStyle name="Normal 3 2 18 2 7 2" xfId="18771"/>
    <cellStyle name="Normal 3 2 18 2 8" xfId="9973"/>
    <cellStyle name="Normal 3 2 18 2 8 2" xfId="19775"/>
    <cellStyle name="Normal 3 2 18 2 9" xfId="10977"/>
    <cellStyle name="Normal 3 2 18 2 9 2" xfId="20779"/>
    <cellStyle name="Normal 3 2 18 3" xfId="1855"/>
    <cellStyle name="Normal 3 2 18 3 10" xfId="11833"/>
    <cellStyle name="Normal 3 2 18 3 11" xfId="21615"/>
    <cellStyle name="Normal 3 2 18 3 2" xfId="1856"/>
    <cellStyle name="Normal 3 2 18 3 2 2" xfId="3912"/>
    <cellStyle name="Normal 3 2 18 3 2 2 2" xfId="7301"/>
    <cellStyle name="Normal 3 2 18 3 2 2 2 2" xfId="17103"/>
    <cellStyle name="Normal 3 2 18 3 2 2 3" xfId="13714"/>
    <cellStyle name="Normal 3 2 18 3 2 3" xfId="4892"/>
    <cellStyle name="Normal 3 2 18 3 2 3 2" xfId="8281"/>
    <cellStyle name="Normal 3 2 18 3 2 3 2 2" xfId="18083"/>
    <cellStyle name="Normal 3 2 18 3 2 3 3" xfId="14694"/>
    <cellStyle name="Normal 3 2 18 3 2 4" xfId="5421"/>
    <cellStyle name="Normal 3 2 18 3 2 4 2" xfId="15223"/>
    <cellStyle name="Normal 3 2 18 3 2 5" xfId="9273"/>
    <cellStyle name="Normal 3 2 18 3 2 5 2" xfId="19075"/>
    <cellStyle name="Normal 3 2 18 3 2 6" xfId="10277"/>
    <cellStyle name="Normal 3 2 18 3 2 6 2" xfId="20079"/>
    <cellStyle name="Normal 3 2 18 3 2 7" xfId="11281"/>
    <cellStyle name="Normal 3 2 18 3 2 7 2" xfId="21083"/>
    <cellStyle name="Normal 3 2 18 3 2 8" xfId="11834"/>
    <cellStyle name="Normal 3 2 18 3 2 9" xfId="22099"/>
    <cellStyle name="Normal 3 2 18 3 3" xfId="2944"/>
    <cellStyle name="Normal 3 2 18 3 3 2" xfId="6333"/>
    <cellStyle name="Normal 3 2 18 3 3 2 2" xfId="16135"/>
    <cellStyle name="Normal 3 2 18 3 3 3" xfId="12746"/>
    <cellStyle name="Normal 3 2 18 3 4" xfId="3428"/>
    <cellStyle name="Normal 3 2 18 3 4 2" xfId="6817"/>
    <cellStyle name="Normal 3 2 18 3 4 2 2" xfId="16619"/>
    <cellStyle name="Normal 3 2 18 3 4 3" xfId="13230"/>
    <cellStyle name="Normal 3 2 18 3 5" xfId="4408"/>
    <cellStyle name="Normal 3 2 18 3 5 2" xfId="7797"/>
    <cellStyle name="Normal 3 2 18 3 5 2 2" xfId="17599"/>
    <cellStyle name="Normal 3 2 18 3 5 3" xfId="14210"/>
    <cellStyle name="Normal 3 2 18 3 6" xfId="5420"/>
    <cellStyle name="Normal 3 2 18 3 6 2" xfId="15222"/>
    <cellStyle name="Normal 3 2 18 3 7" xfId="8789"/>
    <cellStyle name="Normal 3 2 18 3 7 2" xfId="18591"/>
    <cellStyle name="Normal 3 2 18 3 8" xfId="9793"/>
    <cellStyle name="Normal 3 2 18 3 8 2" xfId="19595"/>
    <cellStyle name="Normal 3 2 18 3 9" xfId="10797"/>
    <cellStyle name="Normal 3 2 18 3 9 2" xfId="20599"/>
    <cellStyle name="Normal 3 2 18 4" xfId="1857"/>
    <cellStyle name="Normal 3 2 18 4 10" xfId="11835"/>
    <cellStyle name="Normal 3 2 18 4 11" xfId="21848"/>
    <cellStyle name="Normal 3 2 18 4 2" xfId="1858"/>
    <cellStyle name="Normal 3 2 18 4 2 2" xfId="4145"/>
    <cellStyle name="Normal 3 2 18 4 2 2 2" xfId="7534"/>
    <cellStyle name="Normal 3 2 18 4 2 2 2 2" xfId="17336"/>
    <cellStyle name="Normal 3 2 18 4 2 2 3" xfId="13947"/>
    <cellStyle name="Normal 3 2 18 4 2 3" xfId="5125"/>
    <cellStyle name="Normal 3 2 18 4 2 3 2" xfId="8514"/>
    <cellStyle name="Normal 3 2 18 4 2 3 2 2" xfId="18316"/>
    <cellStyle name="Normal 3 2 18 4 2 3 3" xfId="14927"/>
    <cellStyle name="Normal 3 2 18 4 2 4" xfId="5423"/>
    <cellStyle name="Normal 3 2 18 4 2 4 2" xfId="15225"/>
    <cellStyle name="Normal 3 2 18 4 2 5" xfId="9506"/>
    <cellStyle name="Normal 3 2 18 4 2 5 2" xfId="19308"/>
    <cellStyle name="Normal 3 2 18 4 2 6" xfId="10510"/>
    <cellStyle name="Normal 3 2 18 4 2 6 2" xfId="20312"/>
    <cellStyle name="Normal 3 2 18 4 2 7" xfId="11514"/>
    <cellStyle name="Normal 3 2 18 4 2 7 2" xfId="21316"/>
    <cellStyle name="Normal 3 2 18 4 2 8" xfId="11836"/>
    <cellStyle name="Normal 3 2 18 4 2 9" xfId="22332"/>
    <cellStyle name="Normal 3 2 18 4 3" xfId="3177"/>
    <cellStyle name="Normal 3 2 18 4 3 2" xfId="6566"/>
    <cellStyle name="Normal 3 2 18 4 3 2 2" xfId="16368"/>
    <cellStyle name="Normal 3 2 18 4 3 3" xfId="12979"/>
    <cellStyle name="Normal 3 2 18 4 4" xfId="3661"/>
    <cellStyle name="Normal 3 2 18 4 4 2" xfId="7050"/>
    <cellStyle name="Normal 3 2 18 4 4 2 2" xfId="16852"/>
    <cellStyle name="Normal 3 2 18 4 4 3" xfId="13463"/>
    <cellStyle name="Normal 3 2 18 4 5" xfId="4641"/>
    <cellStyle name="Normal 3 2 18 4 5 2" xfId="8030"/>
    <cellStyle name="Normal 3 2 18 4 5 2 2" xfId="17832"/>
    <cellStyle name="Normal 3 2 18 4 5 3" xfId="14443"/>
    <cellStyle name="Normal 3 2 18 4 6" xfId="5422"/>
    <cellStyle name="Normal 3 2 18 4 6 2" xfId="15224"/>
    <cellStyle name="Normal 3 2 18 4 7" xfId="9022"/>
    <cellStyle name="Normal 3 2 18 4 7 2" xfId="18824"/>
    <cellStyle name="Normal 3 2 18 4 8" xfId="10026"/>
    <cellStyle name="Normal 3 2 18 4 8 2" xfId="19828"/>
    <cellStyle name="Normal 3 2 18 4 9" xfId="11030"/>
    <cellStyle name="Normal 3 2 18 4 9 2" xfId="20832"/>
    <cellStyle name="Normal 3 2 18 5" xfId="1859"/>
    <cellStyle name="Normal 3 2 18 5 2" xfId="3849"/>
    <cellStyle name="Normal 3 2 18 5 2 2" xfId="7238"/>
    <cellStyle name="Normal 3 2 18 5 2 2 2" xfId="17040"/>
    <cellStyle name="Normal 3 2 18 5 2 3" xfId="13651"/>
    <cellStyle name="Normal 3 2 18 5 3" xfId="4829"/>
    <cellStyle name="Normal 3 2 18 5 3 2" xfId="8218"/>
    <cellStyle name="Normal 3 2 18 5 3 2 2" xfId="18020"/>
    <cellStyle name="Normal 3 2 18 5 3 3" xfId="14631"/>
    <cellStyle name="Normal 3 2 18 5 4" xfId="5424"/>
    <cellStyle name="Normal 3 2 18 5 4 2" xfId="15226"/>
    <cellStyle name="Normal 3 2 18 5 5" xfId="9210"/>
    <cellStyle name="Normal 3 2 18 5 5 2" xfId="19012"/>
    <cellStyle name="Normal 3 2 18 5 6" xfId="10214"/>
    <cellStyle name="Normal 3 2 18 5 6 2" xfId="20016"/>
    <cellStyle name="Normal 3 2 18 5 7" xfId="11218"/>
    <cellStyle name="Normal 3 2 18 5 7 2" xfId="21020"/>
    <cellStyle name="Normal 3 2 18 5 8" xfId="11837"/>
    <cellStyle name="Normal 3 2 18 5 9" xfId="22036"/>
    <cellStyle name="Normal 3 2 18 6" xfId="2881"/>
    <cellStyle name="Normal 3 2 18 6 2" xfId="6270"/>
    <cellStyle name="Normal 3 2 18 6 2 2" xfId="16072"/>
    <cellStyle name="Normal 3 2 18 6 3" xfId="12683"/>
    <cellStyle name="Normal 3 2 18 7" xfId="3365"/>
    <cellStyle name="Normal 3 2 18 7 2" xfId="6754"/>
    <cellStyle name="Normal 3 2 18 7 2 2" xfId="16556"/>
    <cellStyle name="Normal 3 2 18 7 3" xfId="13167"/>
    <cellStyle name="Normal 3 2 18 8" xfId="4345"/>
    <cellStyle name="Normal 3 2 18 8 2" xfId="7734"/>
    <cellStyle name="Normal 3 2 18 8 2 2" xfId="17536"/>
    <cellStyle name="Normal 3 2 18 8 3" xfId="14147"/>
    <cellStyle name="Normal 3 2 18 9" xfId="5417"/>
    <cellStyle name="Normal 3 2 18 9 2" xfId="15219"/>
    <cellStyle name="Normal 3 2 19" xfId="1860"/>
    <cellStyle name="Normal 3 2 19 10" xfId="8730"/>
    <cellStyle name="Normal 3 2 19 10 2" xfId="18532"/>
    <cellStyle name="Normal 3 2 19 11" xfId="9734"/>
    <cellStyle name="Normal 3 2 19 11 2" xfId="19536"/>
    <cellStyle name="Normal 3 2 19 12" xfId="10738"/>
    <cellStyle name="Normal 3 2 19 12 2" xfId="20540"/>
    <cellStyle name="Normal 3 2 19 13" xfId="11838"/>
    <cellStyle name="Normal 3 2 19 14" xfId="21556"/>
    <cellStyle name="Normal 3 2 19 2" xfId="1861"/>
    <cellStyle name="Normal 3 2 19 2 10" xfId="11839"/>
    <cellStyle name="Normal 3 2 19 2 11" xfId="21806"/>
    <cellStyle name="Normal 3 2 19 2 2" xfId="1862"/>
    <cellStyle name="Normal 3 2 19 2 2 2" xfId="4103"/>
    <cellStyle name="Normal 3 2 19 2 2 2 2" xfId="7492"/>
    <cellStyle name="Normal 3 2 19 2 2 2 2 2" xfId="17294"/>
    <cellStyle name="Normal 3 2 19 2 2 2 3" xfId="13905"/>
    <cellStyle name="Normal 3 2 19 2 2 3" xfId="5083"/>
    <cellStyle name="Normal 3 2 19 2 2 3 2" xfId="8472"/>
    <cellStyle name="Normal 3 2 19 2 2 3 2 2" xfId="18274"/>
    <cellStyle name="Normal 3 2 19 2 2 3 3" xfId="14885"/>
    <cellStyle name="Normal 3 2 19 2 2 4" xfId="5427"/>
    <cellStyle name="Normal 3 2 19 2 2 4 2" xfId="15229"/>
    <cellStyle name="Normal 3 2 19 2 2 5" xfId="9464"/>
    <cellStyle name="Normal 3 2 19 2 2 5 2" xfId="19266"/>
    <cellStyle name="Normal 3 2 19 2 2 6" xfId="10468"/>
    <cellStyle name="Normal 3 2 19 2 2 6 2" xfId="20270"/>
    <cellStyle name="Normal 3 2 19 2 2 7" xfId="11472"/>
    <cellStyle name="Normal 3 2 19 2 2 7 2" xfId="21274"/>
    <cellStyle name="Normal 3 2 19 2 2 8" xfId="11840"/>
    <cellStyle name="Normal 3 2 19 2 2 9" xfId="22290"/>
    <cellStyle name="Normal 3 2 19 2 3" xfId="3135"/>
    <cellStyle name="Normal 3 2 19 2 3 2" xfId="6524"/>
    <cellStyle name="Normal 3 2 19 2 3 2 2" xfId="16326"/>
    <cellStyle name="Normal 3 2 19 2 3 3" xfId="12937"/>
    <cellStyle name="Normal 3 2 19 2 4" xfId="3619"/>
    <cellStyle name="Normal 3 2 19 2 4 2" xfId="7008"/>
    <cellStyle name="Normal 3 2 19 2 4 2 2" xfId="16810"/>
    <cellStyle name="Normal 3 2 19 2 4 3" xfId="13421"/>
    <cellStyle name="Normal 3 2 19 2 5" xfId="4599"/>
    <cellStyle name="Normal 3 2 19 2 5 2" xfId="7988"/>
    <cellStyle name="Normal 3 2 19 2 5 2 2" xfId="17790"/>
    <cellStyle name="Normal 3 2 19 2 5 3" xfId="14401"/>
    <cellStyle name="Normal 3 2 19 2 6" xfId="5426"/>
    <cellStyle name="Normal 3 2 19 2 6 2" xfId="15228"/>
    <cellStyle name="Normal 3 2 19 2 7" xfId="8980"/>
    <cellStyle name="Normal 3 2 19 2 7 2" xfId="18782"/>
    <cellStyle name="Normal 3 2 19 2 8" xfId="9984"/>
    <cellStyle name="Normal 3 2 19 2 8 2" xfId="19786"/>
    <cellStyle name="Normal 3 2 19 2 9" xfId="10988"/>
    <cellStyle name="Normal 3 2 19 2 9 2" xfId="20790"/>
    <cellStyle name="Normal 3 2 19 3" xfId="1863"/>
    <cellStyle name="Normal 3 2 19 3 10" xfId="11841"/>
    <cellStyle name="Normal 3 2 19 3 11" xfId="21799"/>
    <cellStyle name="Normal 3 2 19 3 2" xfId="1864"/>
    <cellStyle name="Normal 3 2 19 3 2 2" xfId="4096"/>
    <cellStyle name="Normal 3 2 19 3 2 2 2" xfId="7485"/>
    <cellStyle name="Normal 3 2 19 3 2 2 2 2" xfId="17287"/>
    <cellStyle name="Normal 3 2 19 3 2 2 3" xfId="13898"/>
    <cellStyle name="Normal 3 2 19 3 2 3" xfId="5076"/>
    <cellStyle name="Normal 3 2 19 3 2 3 2" xfId="8465"/>
    <cellStyle name="Normal 3 2 19 3 2 3 2 2" xfId="18267"/>
    <cellStyle name="Normal 3 2 19 3 2 3 3" xfId="14878"/>
    <cellStyle name="Normal 3 2 19 3 2 4" xfId="5429"/>
    <cellStyle name="Normal 3 2 19 3 2 4 2" xfId="15231"/>
    <cellStyle name="Normal 3 2 19 3 2 5" xfId="9457"/>
    <cellStyle name="Normal 3 2 19 3 2 5 2" xfId="19259"/>
    <cellStyle name="Normal 3 2 19 3 2 6" xfId="10461"/>
    <cellStyle name="Normal 3 2 19 3 2 6 2" xfId="20263"/>
    <cellStyle name="Normal 3 2 19 3 2 7" xfId="11465"/>
    <cellStyle name="Normal 3 2 19 3 2 7 2" xfId="21267"/>
    <cellStyle name="Normal 3 2 19 3 2 8" xfId="11842"/>
    <cellStyle name="Normal 3 2 19 3 2 9" xfId="22283"/>
    <cellStyle name="Normal 3 2 19 3 3" xfId="3128"/>
    <cellStyle name="Normal 3 2 19 3 3 2" xfId="6517"/>
    <cellStyle name="Normal 3 2 19 3 3 2 2" xfId="16319"/>
    <cellStyle name="Normal 3 2 19 3 3 3" xfId="12930"/>
    <cellStyle name="Normal 3 2 19 3 4" xfId="3612"/>
    <cellStyle name="Normal 3 2 19 3 4 2" xfId="7001"/>
    <cellStyle name="Normal 3 2 19 3 4 2 2" xfId="16803"/>
    <cellStyle name="Normal 3 2 19 3 4 3" xfId="13414"/>
    <cellStyle name="Normal 3 2 19 3 5" xfId="4592"/>
    <cellStyle name="Normal 3 2 19 3 5 2" xfId="7981"/>
    <cellStyle name="Normal 3 2 19 3 5 2 2" xfId="17783"/>
    <cellStyle name="Normal 3 2 19 3 5 3" xfId="14394"/>
    <cellStyle name="Normal 3 2 19 3 6" xfId="5428"/>
    <cellStyle name="Normal 3 2 19 3 6 2" xfId="15230"/>
    <cellStyle name="Normal 3 2 19 3 7" xfId="8973"/>
    <cellStyle name="Normal 3 2 19 3 7 2" xfId="18775"/>
    <cellStyle name="Normal 3 2 19 3 8" xfId="9977"/>
    <cellStyle name="Normal 3 2 19 3 8 2" xfId="19779"/>
    <cellStyle name="Normal 3 2 19 3 9" xfId="10981"/>
    <cellStyle name="Normal 3 2 19 3 9 2" xfId="20783"/>
    <cellStyle name="Normal 3 2 19 4" xfId="1865"/>
    <cellStyle name="Normal 3 2 19 4 10" xfId="11843"/>
    <cellStyle name="Normal 3 2 19 4 11" xfId="21830"/>
    <cellStyle name="Normal 3 2 19 4 2" xfId="1866"/>
    <cellStyle name="Normal 3 2 19 4 2 2" xfId="4127"/>
    <cellStyle name="Normal 3 2 19 4 2 2 2" xfId="7516"/>
    <cellStyle name="Normal 3 2 19 4 2 2 2 2" xfId="17318"/>
    <cellStyle name="Normal 3 2 19 4 2 2 3" xfId="13929"/>
    <cellStyle name="Normal 3 2 19 4 2 3" xfId="5107"/>
    <cellStyle name="Normal 3 2 19 4 2 3 2" xfId="8496"/>
    <cellStyle name="Normal 3 2 19 4 2 3 2 2" xfId="18298"/>
    <cellStyle name="Normal 3 2 19 4 2 3 3" xfId="14909"/>
    <cellStyle name="Normal 3 2 19 4 2 4" xfId="5431"/>
    <cellStyle name="Normal 3 2 19 4 2 4 2" xfId="15233"/>
    <cellStyle name="Normal 3 2 19 4 2 5" xfId="9488"/>
    <cellStyle name="Normal 3 2 19 4 2 5 2" xfId="19290"/>
    <cellStyle name="Normal 3 2 19 4 2 6" xfId="10492"/>
    <cellStyle name="Normal 3 2 19 4 2 6 2" xfId="20294"/>
    <cellStyle name="Normal 3 2 19 4 2 7" xfId="11496"/>
    <cellStyle name="Normal 3 2 19 4 2 7 2" xfId="21298"/>
    <cellStyle name="Normal 3 2 19 4 2 8" xfId="11844"/>
    <cellStyle name="Normal 3 2 19 4 2 9" xfId="22314"/>
    <cellStyle name="Normal 3 2 19 4 3" xfId="3159"/>
    <cellStyle name="Normal 3 2 19 4 3 2" xfId="6548"/>
    <cellStyle name="Normal 3 2 19 4 3 2 2" xfId="16350"/>
    <cellStyle name="Normal 3 2 19 4 3 3" xfId="12961"/>
    <cellStyle name="Normal 3 2 19 4 4" xfId="3643"/>
    <cellStyle name="Normal 3 2 19 4 4 2" xfId="7032"/>
    <cellStyle name="Normal 3 2 19 4 4 2 2" xfId="16834"/>
    <cellStyle name="Normal 3 2 19 4 4 3" xfId="13445"/>
    <cellStyle name="Normal 3 2 19 4 5" xfId="4623"/>
    <cellStyle name="Normal 3 2 19 4 5 2" xfId="8012"/>
    <cellStyle name="Normal 3 2 19 4 5 2 2" xfId="17814"/>
    <cellStyle name="Normal 3 2 19 4 5 3" xfId="14425"/>
    <cellStyle name="Normal 3 2 19 4 6" xfId="5430"/>
    <cellStyle name="Normal 3 2 19 4 6 2" xfId="15232"/>
    <cellStyle name="Normal 3 2 19 4 7" xfId="9004"/>
    <cellStyle name="Normal 3 2 19 4 7 2" xfId="18806"/>
    <cellStyle name="Normal 3 2 19 4 8" xfId="10008"/>
    <cellStyle name="Normal 3 2 19 4 8 2" xfId="19810"/>
    <cellStyle name="Normal 3 2 19 4 9" xfId="11012"/>
    <cellStyle name="Normal 3 2 19 4 9 2" xfId="20814"/>
    <cellStyle name="Normal 3 2 19 5" xfId="1867"/>
    <cellStyle name="Normal 3 2 19 5 2" xfId="3853"/>
    <cellStyle name="Normal 3 2 19 5 2 2" xfId="7242"/>
    <cellStyle name="Normal 3 2 19 5 2 2 2" xfId="17044"/>
    <cellStyle name="Normal 3 2 19 5 2 3" xfId="13655"/>
    <cellStyle name="Normal 3 2 19 5 3" xfId="4833"/>
    <cellStyle name="Normal 3 2 19 5 3 2" xfId="8222"/>
    <cellStyle name="Normal 3 2 19 5 3 2 2" xfId="18024"/>
    <cellStyle name="Normal 3 2 19 5 3 3" xfId="14635"/>
    <cellStyle name="Normal 3 2 19 5 4" xfId="5432"/>
    <cellStyle name="Normal 3 2 19 5 4 2" xfId="15234"/>
    <cellStyle name="Normal 3 2 19 5 5" xfId="9214"/>
    <cellStyle name="Normal 3 2 19 5 5 2" xfId="19016"/>
    <cellStyle name="Normal 3 2 19 5 6" xfId="10218"/>
    <cellStyle name="Normal 3 2 19 5 6 2" xfId="20020"/>
    <cellStyle name="Normal 3 2 19 5 7" xfId="11222"/>
    <cellStyle name="Normal 3 2 19 5 7 2" xfId="21024"/>
    <cellStyle name="Normal 3 2 19 5 8" xfId="11845"/>
    <cellStyle name="Normal 3 2 19 5 9" xfId="22040"/>
    <cellStyle name="Normal 3 2 19 6" xfId="2885"/>
    <cellStyle name="Normal 3 2 19 6 2" xfId="6274"/>
    <cellStyle name="Normal 3 2 19 6 2 2" xfId="16076"/>
    <cellStyle name="Normal 3 2 19 6 3" xfId="12687"/>
    <cellStyle name="Normal 3 2 19 7" xfId="3369"/>
    <cellStyle name="Normal 3 2 19 7 2" xfId="6758"/>
    <cellStyle name="Normal 3 2 19 7 2 2" xfId="16560"/>
    <cellStyle name="Normal 3 2 19 7 3" xfId="13171"/>
    <cellStyle name="Normal 3 2 19 8" xfId="4349"/>
    <cellStyle name="Normal 3 2 19 8 2" xfId="7738"/>
    <cellStyle name="Normal 3 2 19 8 2 2" xfId="17540"/>
    <cellStyle name="Normal 3 2 19 8 3" xfId="14151"/>
    <cellStyle name="Normal 3 2 19 9" xfId="5425"/>
    <cellStyle name="Normal 3 2 19 9 2" xfId="15227"/>
    <cellStyle name="Normal 3 2 2" xfId="1868"/>
    <cellStyle name="Normal 3 2 2 10" xfId="1869"/>
    <cellStyle name="Normal 3 2 2 10 10" xfId="8700"/>
    <cellStyle name="Normal 3 2 2 10 10 2" xfId="18502"/>
    <cellStyle name="Normal 3 2 2 10 11" xfId="9704"/>
    <cellStyle name="Normal 3 2 2 10 11 2" xfId="19506"/>
    <cellStyle name="Normal 3 2 2 10 12" xfId="10708"/>
    <cellStyle name="Normal 3 2 2 10 12 2" xfId="20510"/>
    <cellStyle name="Normal 3 2 2 10 13" xfId="11847"/>
    <cellStyle name="Normal 3 2 2 10 14" xfId="21526"/>
    <cellStyle name="Normal 3 2 2 10 2" xfId="1870"/>
    <cellStyle name="Normal 3 2 2 10 2 10" xfId="11848"/>
    <cellStyle name="Normal 3 2 2 10 2 11" xfId="21729"/>
    <cellStyle name="Normal 3 2 2 10 2 2" xfId="1871"/>
    <cellStyle name="Normal 3 2 2 10 2 2 2" xfId="4026"/>
    <cellStyle name="Normal 3 2 2 10 2 2 2 2" xfId="7415"/>
    <cellStyle name="Normal 3 2 2 10 2 2 2 2 2" xfId="17217"/>
    <cellStyle name="Normal 3 2 2 10 2 2 2 3" xfId="13828"/>
    <cellStyle name="Normal 3 2 2 10 2 2 3" xfId="5006"/>
    <cellStyle name="Normal 3 2 2 10 2 2 3 2" xfId="8395"/>
    <cellStyle name="Normal 3 2 2 10 2 2 3 2 2" xfId="18197"/>
    <cellStyle name="Normal 3 2 2 10 2 2 3 3" xfId="14808"/>
    <cellStyle name="Normal 3 2 2 10 2 2 4" xfId="5436"/>
    <cellStyle name="Normal 3 2 2 10 2 2 4 2" xfId="15238"/>
    <cellStyle name="Normal 3 2 2 10 2 2 5" xfId="9387"/>
    <cellStyle name="Normal 3 2 2 10 2 2 5 2" xfId="19189"/>
    <cellStyle name="Normal 3 2 2 10 2 2 6" xfId="10391"/>
    <cellStyle name="Normal 3 2 2 10 2 2 6 2" xfId="20193"/>
    <cellStyle name="Normal 3 2 2 10 2 2 7" xfId="11395"/>
    <cellStyle name="Normal 3 2 2 10 2 2 7 2" xfId="21197"/>
    <cellStyle name="Normal 3 2 2 10 2 2 8" xfId="11849"/>
    <cellStyle name="Normal 3 2 2 10 2 2 9" xfId="22213"/>
    <cellStyle name="Normal 3 2 2 10 2 3" xfId="3058"/>
    <cellStyle name="Normal 3 2 2 10 2 3 2" xfId="6447"/>
    <cellStyle name="Normal 3 2 2 10 2 3 2 2" xfId="16249"/>
    <cellStyle name="Normal 3 2 2 10 2 3 3" xfId="12860"/>
    <cellStyle name="Normal 3 2 2 10 2 4" xfId="3542"/>
    <cellStyle name="Normal 3 2 2 10 2 4 2" xfId="6931"/>
    <cellStyle name="Normal 3 2 2 10 2 4 2 2" xfId="16733"/>
    <cellStyle name="Normal 3 2 2 10 2 4 3" xfId="13344"/>
    <cellStyle name="Normal 3 2 2 10 2 5" xfId="4522"/>
    <cellStyle name="Normal 3 2 2 10 2 5 2" xfId="7911"/>
    <cellStyle name="Normal 3 2 2 10 2 5 2 2" xfId="17713"/>
    <cellStyle name="Normal 3 2 2 10 2 5 3" xfId="14324"/>
    <cellStyle name="Normal 3 2 2 10 2 6" xfId="5435"/>
    <cellStyle name="Normal 3 2 2 10 2 6 2" xfId="15237"/>
    <cellStyle name="Normal 3 2 2 10 2 7" xfId="8903"/>
    <cellStyle name="Normal 3 2 2 10 2 7 2" xfId="18705"/>
    <cellStyle name="Normal 3 2 2 10 2 8" xfId="9907"/>
    <cellStyle name="Normal 3 2 2 10 2 8 2" xfId="19709"/>
    <cellStyle name="Normal 3 2 2 10 2 9" xfId="10911"/>
    <cellStyle name="Normal 3 2 2 10 2 9 2" xfId="20713"/>
    <cellStyle name="Normal 3 2 2 10 3" xfId="1872"/>
    <cellStyle name="Normal 3 2 2 10 3 10" xfId="11850"/>
    <cellStyle name="Normal 3 2 2 10 3 11" xfId="21717"/>
    <cellStyle name="Normal 3 2 2 10 3 2" xfId="1873"/>
    <cellStyle name="Normal 3 2 2 10 3 2 2" xfId="4014"/>
    <cellStyle name="Normal 3 2 2 10 3 2 2 2" xfId="7403"/>
    <cellStyle name="Normal 3 2 2 10 3 2 2 2 2" xfId="17205"/>
    <cellStyle name="Normal 3 2 2 10 3 2 2 3" xfId="13816"/>
    <cellStyle name="Normal 3 2 2 10 3 2 3" xfId="4994"/>
    <cellStyle name="Normal 3 2 2 10 3 2 3 2" xfId="8383"/>
    <cellStyle name="Normal 3 2 2 10 3 2 3 2 2" xfId="18185"/>
    <cellStyle name="Normal 3 2 2 10 3 2 3 3" xfId="14796"/>
    <cellStyle name="Normal 3 2 2 10 3 2 4" xfId="5438"/>
    <cellStyle name="Normal 3 2 2 10 3 2 4 2" xfId="15240"/>
    <cellStyle name="Normal 3 2 2 10 3 2 5" xfId="9375"/>
    <cellStyle name="Normal 3 2 2 10 3 2 5 2" xfId="19177"/>
    <cellStyle name="Normal 3 2 2 10 3 2 6" xfId="10379"/>
    <cellStyle name="Normal 3 2 2 10 3 2 6 2" xfId="20181"/>
    <cellStyle name="Normal 3 2 2 10 3 2 7" xfId="11383"/>
    <cellStyle name="Normal 3 2 2 10 3 2 7 2" xfId="21185"/>
    <cellStyle name="Normal 3 2 2 10 3 2 8" xfId="11851"/>
    <cellStyle name="Normal 3 2 2 10 3 2 9" xfId="22201"/>
    <cellStyle name="Normal 3 2 2 10 3 3" xfId="3046"/>
    <cellStyle name="Normal 3 2 2 10 3 3 2" xfId="6435"/>
    <cellStyle name="Normal 3 2 2 10 3 3 2 2" xfId="16237"/>
    <cellStyle name="Normal 3 2 2 10 3 3 3" xfId="12848"/>
    <cellStyle name="Normal 3 2 2 10 3 4" xfId="3530"/>
    <cellStyle name="Normal 3 2 2 10 3 4 2" xfId="6919"/>
    <cellStyle name="Normal 3 2 2 10 3 4 2 2" xfId="16721"/>
    <cellStyle name="Normal 3 2 2 10 3 4 3" xfId="13332"/>
    <cellStyle name="Normal 3 2 2 10 3 5" xfId="4510"/>
    <cellStyle name="Normal 3 2 2 10 3 5 2" xfId="7899"/>
    <cellStyle name="Normal 3 2 2 10 3 5 2 2" xfId="17701"/>
    <cellStyle name="Normal 3 2 2 10 3 5 3" xfId="14312"/>
    <cellStyle name="Normal 3 2 2 10 3 6" xfId="5437"/>
    <cellStyle name="Normal 3 2 2 10 3 6 2" xfId="15239"/>
    <cellStyle name="Normal 3 2 2 10 3 7" xfId="8891"/>
    <cellStyle name="Normal 3 2 2 10 3 7 2" xfId="18693"/>
    <cellStyle name="Normal 3 2 2 10 3 8" xfId="9895"/>
    <cellStyle name="Normal 3 2 2 10 3 8 2" xfId="19697"/>
    <cellStyle name="Normal 3 2 2 10 3 9" xfId="10899"/>
    <cellStyle name="Normal 3 2 2 10 3 9 2" xfId="20701"/>
    <cellStyle name="Normal 3 2 2 10 4" xfId="1874"/>
    <cellStyle name="Normal 3 2 2 10 4 10" xfId="11852"/>
    <cellStyle name="Normal 3 2 2 10 4 11" xfId="21904"/>
    <cellStyle name="Normal 3 2 2 10 4 2" xfId="1875"/>
    <cellStyle name="Normal 3 2 2 10 4 2 2" xfId="4201"/>
    <cellStyle name="Normal 3 2 2 10 4 2 2 2" xfId="7590"/>
    <cellStyle name="Normal 3 2 2 10 4 2 2 2 2" xfId="17392"/>
    <cellStyle name="Normal 3 2 2 10 4 2 2 3" xfId="14003"/>
    <cellStyle name="Normal 3 2 2 10 4 2 3" xfId="5181"/>
    <cellStyle name="Normal 3 2 2 10 4 2 3 2" xfId="8570"/>
    <cellStyle name="Normal 3 2 2 10 4 2 3 2 2" xfId="18372"/>
    <cellStyle name="Normal 3 2 2 10 4 2 3 3" xfId="14983"/>
    <cellStyle name="Normal 3 2 2 10 4 2 4" xfId="5440"/>
    <cellStyle name="Normal 3 2 2 10 4 2 4 2" xfId="15242"/>
    <cellStyle name="Normal 3 2 2 10 4 2 5" xfId="9562"/>
    <cellStyle name="Normal 3 2 2 10 4 2 5 2" xfId="19364"/>
    <cellStyle name="Normal 3 2 2 10 4 2 6" xfId="10566"/>
    <cellStyle name="Normal 3 2 2 10 4 2 6 2" xfId="20368"/>
    <cellStyle name="Normal 3 2 2 10 4 2 7" xfId="11570"/>
    <cellStyle name="Normal 3 2 2 10 4 2 7 2" xfId="21372"/>
    <cellStyle name="Normal 3 2 2 10 4 2 8" xfId="11853"/>
    <cellStyle name="Normal 3 2 2 10 4 2 9" xfId="22388"/>
    <cellStyle name="Normal 3 2 2 10 4 3" xfId="3233"/>
    <cellStyle name="Normal 3 2 2 10 4 3 2" xfId="6622"/>
    <cellStyle name="Normal 3 2 2 10 4 3 2 2" xfId="16424"/>
    <cellStyle name="Normal 3 2 2 10 4 3 3" xfId="13035"/>
    <cellStyle name="Normal 3 2 2 10 4 4" xfId="3717"/>
    <cellStyle name="Normal 3 2 2 10 4 4 2" xfId="7106"/>
    <cellStyle name="Normal 3 2 2 10 4 4 2 2" xfId="16908"/>
    <cellStyle name="Normal 3 2 2 10 4 4 3" xfId="13519"/>
    <cellStyle name="Normal 3 2 2 10 4 5" xfId="4697"/>
    <cellStyle name="Normal 3 2 2 10 4 5 2" xfId="8086"/>
    <cellStyle name="Normal 3 2 2 10 4 5 2 2" xfId="17888"/>
    <cellStyle name="Normal 3 2 2 10 4 5 3" xfId="14499"/>
    <cellStyle name="Normal 3 2 2 10 4 6" xfId="5439"/>
    <cellStyle name="Normal 3 2 2 10 4 6 2" xfId="15241"/>
    <cellStyle name="Normal 3 2 2 10 4 7" xfId="9078"/>
    <cellStyle name="Normal 3 2 2 10 4 7 2" xfId="18880"/>
    <cellStyle name="Normal 3 2 2 10 4 8" xfId="10082"/>
    <cellStyle name="Normal 3 2 2 10 4 8 2" xfId="19884"/>
    <cellStyle name="Normal 3 2 2 10 4 9" xfId="11086"/>
    <cellStyle name="Normal 3 2 2 10 4 9 2" xfId="20888"/>
    <cellStyle name="Normal 3 2 2 10 5" xfId="1876"/>
    <cellStyle name="Normal 3 2 2 10 5 2" xfId="3823"/>
    <cellStyle name="Normal 3 2 2 10 5 2 2" xfId="7212"/>
    <cellStyle name="Normal 3 2 2 10 5 2 2 2" xfId="17014"/>
    <cellStyle name="Normal 3 2 2 10 5 2 3" xfId="13625"/>
    <cellStyle name="Normal 3 2 2 10 5 3" xfId="4803"/>
    <cellStyle name="Normal 3 2 2 10 5 3 2" xfId="8192"/>
    <cellStyle name="Normal 3 2 2 10 5 3 2 2" xfId="17994"/>
    <cellStyle name="Normal 3 2 2 10 5 3 3" xfId="14605"/>
    <cellStyle name="Normal 3 2 2 10 5 4" xfId="5441"/>
    <cellStyle name="Normal 3 2 2 10 5 4 2" xfId="15243"/>
    <cellStyle name="Normal 3 2 2 10 5 5" xfId="9184"/>
    <cellStyle name="Normal 3 2 2 10 5 5 2" xfId="18986"/>
    <cellStyle name="Normal 3 2 2 10 5 6" xfId="10188"/>
    <cellStyle name="Normal 3 2 2 10 5 6 2" xfId="19990"/>
    <cellStyle name="Normal 3 2 2 10 5 7" xfId="11192"/>
    <cellStyle name="Normal 3 2 2 10 5 7 2" xfId="20994"/>
    <cellStyle name="Normal 3 2 2 10 5 8" xfId="11854"/>
    <cellStyle name="Normal 3 2 2 10 5 9" xfId="22010"/>
    <cellStyle name="Normal 3 2 2 10 6" xfId="2855"/>
    <cellStyle name="Normal 3 2 2 10 6 2" xfId="6244"/>
    <cellStyle name="Normal 3 2 2 10 6 2 2" xfId="16046"/>
    <cellStyle name="Normal 3 2 2 10 6 3" xfId="12657"/>
    <cellStyle name="Normal 3 2 2 10 7" xfId="3339"/>
    <cellStyle name="Normal 3 2 2 10 7 2" xfId="6728"/>
    <cellStyle name="Normal 3 2 2 10 7 2 2" xfId="16530"/>
    <cellStyle name="Normal 3 2 2 10 7 3" xfId="13141"/>
    <cellStyle name="Normal 3 2 2 10 8" xfId="4319"/>
    <cellStyle name="Normal 3 2 2 10 8 2" xfId="7708"/>
    <cellStyle name="Normal 3 2 2 10 8 2 2" xfId="17510"/>
    <cellStyle name="Normal 3 2 2 10 8 3" xfId="14121"/>
    <cellStyle name="Normal 3 2 2 10 9" xfId="5434"/>
    <cellStyle name="Normal 3 2 2 10 9 2" xfId="15236"/>
    <cellStyle name="Normal 3 2 2 11" xfId="1877"/>
    <cellStyle name="Normal 3 2 2 11 10" xfId="8704"/>
    <cellStyle name="Normal 3 2 2 11 10 2" xfId="18506"/>
    <cellStyle name="Normal 3 2 2 11 11" xfId="9708"/>
    <cellStyle name="Normal 3 2 2 11 11 2" xfId="19510"/>
    <cellStyle name="Normal 3 2 2 11 12" xfId="10712"/>
    <cellStyle name="Normal 3 2 2 11 12 2" xfId="20514"/>
    <cellStyle name="Normal 3 2 2 11 13" xfId="11855"/>
    <cellStyle name="Normal 3 2 2 11 14" xfId="21530"/>
    <cellStyle name="Normal 3 2 2 11 2" xfId="1878"/>
    <cellStyle name="Normal 3 2 2 11 2 10" xfId="11856"/>
    <cellStyle name="Normal 3 2 2 11 2 11" xfId="21743"/>
    <cellStyle name="Normal 3 2 2 11 2 2" xfId="1879"/>
    <cellStyle name="Normal 3 2 2 11 2 2 2" xfId="4040"/>
    <cellStyle name="Normal 3 2 2 11 2 2 2 2" xfId="7429"/>
    <cellStyle name="Normal 3 2 2 11 2 2 2 2 2" xfId="17231"/>
    <cellStyle name="Normal 3 2 2 11 2 2 2 3" xfId="13842"/>
    <cellStyle name="Normal 3 2 2 11 2 2 3" xfId="5020"/>
    <cellStyle name="Normal 3 2 2 11 2 2 3 2" xfId="8409"/>
    <cellStyle name="Normal 3 2 2 11 2 2 3 2 2" xfId="18211"/>
    <cellStyle name="Normal 3 2 2 11 2 2 3 3" xfId="14822"/>
    <cellStyle name="Normal 3 2 2 11 2 2 4" xfId="5444"/>
    <cellStyle name="Normal 3 2 2 11 2 2 4 2" xfId="15246"/>
    <cellStyle name="Normal 3 2 2 11 2 2 5" xfId="9401"/>
    <cellStyle name="Normal 3 2 2 11 2 2 5 2" xfId="19203"/>
    <cellStyle name="Normal 3 2 2 11 2 2 6" xfId="10405"/>
    <cellStyle name="Normal 3 2 2 11 2 2 6 2" xfId="20207"/>
    <cellStyle name="Normal 3 2 2 11 2 2 7" xfId="11409"/>
    <cellStyle name="Normal 3 2 2 11 2 2 7 2" xfId="21211"/>
    <cellStyle name="Normal 3 2 2 11 2 2 8" xfId="11857"/>
    <cellStyle name="Normal 3 2 2 11 2 2 9" xfId="22227"/>
    <cellStyle name="Normal 3 2 2 11 2 3" xfId="3072"/>
    <cellStyle name="Normal 3 2 2 11 2 3 2" xfId="6461"/>
    <cellStyle name="Normal 3 2 2 11 2 3 2 2" xfId="16263"/>
    <cellStyle name="Normal 3 2 2 11 2 3 3" xfId="12874"/>
    <cellStyle name="Normal 3 2 2 11 2 4" xfId="3556"/>
    <cellStyle name="Normal 3 2 2 11 2 4 2" xfId="6945"/>
    <cellStyle name="Normal 3 2 2 11 2 4 2 2" xfId="16747"/>
    <cellStyle name="Normal 3 2 2 11 2 4 3" xfId="13358"/>
    <cellStyle name="Normal 3 2 2 11 2 5" xfId="4536"/>
    <cellStyle name="Normal 3 2 2 11 2 5 2" xfId="7925"/>
    <cellStyle name="Normal 3 2 2 11 2 5 2 2" xfId="17727"/>
    <cellStyle name="Normal 3 2 2 11 2 5 3" xfId="14338"/>
    <cellStyle name="Normal 3 2 2 11 2 6" xfId="5443"/>
    <cellStyle name="Normal 3 2 2 11 2 6 2" xfId="15245"/>
    <cellStyle name="Normal 3 2 2 11 2 7" xfId="8917"/>
    <cellStyle name="Normal 3 2 2 11 2 7 2" xfId="18719"/>
    <cellStyle name="Normal 3 2 2 11 2 8" xfId="9921"/>
    <cellStyle name="Normal 3 2 2 11 2 8 2" xfId="19723"/>
    <cellStyle name="Normal 3 2 2 11 2 9" xfId="10925"/>
    <cellStyle name="Normal 3 2 2 11 2 9 2" xfId="20727"/>
    <cellStyle name="Normal 3 2 2 11 3" xfId="1880"/>
    <cellStyle name="Normal 3 2 2 11 3 10" xfId="11858"/>
    <cellStyle name="Normal 3 2 2 11 3 11" xfId="21617"/>
    <cellStyle name="Normal 3 2 2 11 3 2" xfId="1881"/>
    <cellStyle name="Normal 3 2 2 11 3 2 2" xfId="3914"/>
    <cellStyle name="Normal 3 2 2 11 3 2 2 2" xfId="7303"/>
    <cellStyle name="Normal 3 2 2 11 3 2 2 2 2" xfId="17105"/>
    <cellStyle name="Normal 3 2 2 11 3 2 2 3" xfId="13716"/>
    <cellStyle name="Normal 3 2 2 11 3 2 3" xfId="4894"/>
    <cellStyle name="Normal 3 2 2 11 3 2 3 2" xfId="8283"/>
    <cellStyle name="Normal 3 2 2 11 3 2 3 2 2" xfId="18085"/>
    <cellStyle name="Normal 3 2 2 11 3 2 3 3" xfId="14696"/>
    <cellStyle name="Normal 3 2 2 11 3 2 4" xfId="5446"/>
    <cellStyle name="Normal 3 2 2 11 3 2 4 2" xfId="15248"/>
    <cellStyle name="Normal 3 2 2 11 3 2 5" xfId="9275"/>
    <cellStyle name="Normal 3 2 2 11 3 2 5 2" xfId="19077"/>
    <cellStyle name="Normal 3 2 2 11 3 2 6" xfId="10279"/>
    <cellStyle name="Normal 3 2 2 11 3 2 6 2" xfId="20081"/>
    <cellStyle name="Normal 3 2 2 11 3 2 7" xfId="11283"/>
    <cellStyle name="Normal 3 2 2 11 3 2 7 2" xfId="21085"/>
    <cellStyle name="Normal 3 2 2 11 3 2 8" xfId="11859"/>
    <cellStyle name="Normal 3 2 2 11 3 2 9" xfId="22101"/>
    <cellStyle name="Normal 3 2 2 11 3 3" xfId="2946"/>
    <cellStyle name="Normal 3 2 2 11 3 3 2" xfId="6335"/>
    <cellStyle name="Normal 3 2 2 11 3 3 2 2" xfId="16137"/>
    <cellStyle name="Normal 3 2 2 11 3 3 3" xfId="12748"/>
    <cellStyle name="Normal 3 2 2 11 3 4" xfId="3430"/>
    <cellStyle name="Normal 3 2 2 11 3 4 2" xfId="6819"/>
    <cellStyle name="Normal 3 2 2 11 3 4 2 2" xfId="16621"/>
    <cellStyle name="Normal 3 2 2 11 3 4 3" xfId="13232"/>
    <cellStyle name="Normal 3 2 2 11 3 5" xfId="4410"/>
    <cellStyle name="Normal 3 2 2 11 3 5 2" xfId="7799"/>
    <cellStyle name="Normal 3 2 2 11 3 5 2 2" xfId="17601"/>
    <cellStyle name="Normal 3 2 2 11 3 5 3" xfId="14212"/>
    <cellStyle name="Normal 3 2 2 11 3 6" xfId="5445"/>
    <cellStyle name="Normal 3 2 2 11 3 6 2" xfId="15247"/>
    <cellStyle name="Normal 3 2 2 11 3 7" xfId="8791"/>
    <cellStyle name="Normal 3 2 2 11 3 7 2" xfId="18593"/>
    <cellStyle name="Normal 3 2 2 11 3 8" xfId="9795"/>
    <cellStyle name="Normal 3 2 2 11 3 8 2" xfId="19597"/>
    <cellStyle name="Normal 3 2 2 11 3 9" xfId="10799"/>
    <cellStyle name="Normal 3 2 2 11 3 9 2" xfId="20601"/>
    <cellStyle name="Normal 3 2 2 11 4" xfId="1882"/>
    <cellStyle name="Normal 3 2 2 11 4 10" xfId="11860"/>
    <cellStyle name="Normal 3 2 2 11 4 11" xfId="21782"/>
    <cellStyle name="Normal 3 2 2 11 4 2" xfId="1883"/>
    <cellStyle name="Normal 3 2 2 11 4 2 2" xfId="4079"/>
    <cellStyle name="Normal 3 2 2 11 4 2 2 2" xfId="7468"/>
    <cellStyle name="Normal 3 2 2 11 4 2 2 2 2" xfId="17270"/>
    <cellStyle name="Normal 3 2 2 11 4 2 2 3" xfId="13881"/>
    <cellStyle name="Normal 3 2 2 11 4 2 3" xfId="5059"/>
    <cellStyle name="Normal 3 2 2 11 4 2 3 2" xfId="8448"/>
    <cellStyle name="Normal 3 2 2 11 4 2 3 2 2" xfId="18250"/>
    <cellStyle name="Normal 3 2 2 11 4 2 3 3" xfId="14861"/>
    <cellStyle name="Normal 3 2 2 11 4 2 4" xfId="5448"/>
    <cellStyle name="Normal 3 2 2 11 4 2 4 2" xfId="15250"/>
    <cellStyle name="Normal 3 2 2 11 4 2 5" xfId="9440"/>
    <cellStyle name="Normal 3 2 2 11 4 2 5 2" xfId="19242"/>
    <cellStyle name="Normal 3 2 2 11 4 2 6" xfId="10444"/>
    <cellStyle name="Normal 3 2 2 11 4 2 6 2" xfId="20246"/>
    <cellStyle name="Normal 3 2 2 11 4 2 7" xfId="11448"/>
    <cellStyle name="Normal 3 2 2 11 4 2 7 2" xfId="21250"/>
    <cellStyle name="Normal 3 2 2 11 4 2 8" xfId="11861"/>
    <cellStyle name="Normal 3 2 2 11 4 2 9" xfId="22266"/>
    <cellStyle name="Normal 3 2 2 11 4 3" xfId="3111"/>
    <cellStyle name="Normal 3 2 2 11 4 3 2" xfId="6500"/>
    <cellStyle name="Normal 3 2 2 11 4 3 2 2" xfId="16302"/>
    <cellStyle name="Normal 3 2 2 11 4 3 3" xfId="12913"/>
    <cellStyle name="Normal 3 2 2 11 4 4" xfId="3595"/>
    <cellStyle name="Normal 3 2 2 11 4 4 2" xfId="6984"/>
    <cellStyle name="Normal 3 2 2 11 4 4 2 2" xfId="16786"/>
    <cellStyle name="Normal 3 2 2 11 4 4 3" xfId="13397"/>
    <cellStyle name="Normal 3 2 2 11 4 5" xfId="4575"/>
    <cellStyle name="Normal 3 2 2 11 4 5 2" xfId="7964"/>
    <cellStyle name="Normal 3 2 2 11 4 5 2 2" xfId="17766"/>
    <cellStyle name="Normal 3 2 2 11 4 5 3" xfId="14377"/>
    <cellStyle name="Normal 3 2 2 11 4 6" xfId="5447"/>
    <cellStyle name="Normal 3 2 2 11 4 6 2" xfId="15249"/>
    <cellStyle name="Normal 3 2 2 11 4 7" xfId="8956"/>
    <cellStyle name="Normal 3 2 2 11 4 7 2" xfId="18758"/>
    <cellStyle name="Normal 3 2 2 11 4 8" xfId="9960"/>
    <cellStyle name="Normal 3 2 2 11 4 8 2" xfId="19762"/>
    <cellStyle name="Normal 3 2 2 11 4 9" xfId="10964"/>
    <cellStyle name="Normal 3 2 2 11 4 9 2" xfId="20766"/>
    <cellStyle name="Normal 3 2 2 11 5" xfId="1884"/>
    <cellStyle name="Normal 3 2 2 11 5 2" xfId="3827"/>
    <cellStyle name="Normal 3 2 2 11 5 2 2" xfId="7216"/>
    <cellStyle name="Normal 3 2 2 11 5 2 2 2" xfId="17018"/>
    <cellStyle name="Normal 3 2 2 11 5 2 3" xfId="13629"/>
    <cellStyle name="Normal 3 2 2 11 5 3" xfId="4807"/>
    <cellStyle name="Normal 3 2 2 11 5 3 2" xfId="8196"/>
    <cellStyle name="Normal 3 2 2 11 5 3 2 2" xfId="17998"/>
    <cellStyle name="Normal 3 2 2 11 5 3 3" xfId="14609"/>
    <cellStyle name="Normal 3 2 2 11 5 4" xfId="5449"/>
    <cellStyle name="Normal 3 2 2 11 5 4 2" xfId="15251"/>
    <cellStyle name="Normal 3 2 2 11 5 5" xfId="9188"/>
    <cellStyle name="Normal 3 2 2 11 5 5 2" xfId="18990"/>
    <cellStyle name="Normal 3 2 2 11 5 6" xfId="10192"/>
    <cellStyle name="Normal 3 2 2 11 5 6 2" xfId="19994"/>
    <cellStyle name="Normal 3 2 2 11 5 7" xfId="11196"/>
    <cellStyle name="Normal 3 2 2 11 5 7 2" xfId="20998"/>
    <cellStyle name="Normal 3 2 2 11 5 8" xfId="11862"/>
    <cellStyle name="Normal 3 2 2 11 5 9" xfId="22014"/>
    <cellStyle name="Normal 3 2 2 11 6" xfId="2859"/>
    <cellStyle name="Normal 3 2 2 11 6 2" xfId="6248"/>
    <cellStyle name="Normal 3 2 2 11 6 2 2" xfId="16050"/>
    <cellStyle name="Normal 3 2 2 11 6 3" xfId="12661"/>
    <cellStyle name="Normal 3 2 2 11 7" xfId="3343"/>
    <cellStyle name="Normal 3 2 2 11 7 2" xfId="6732"/>
    <cellStyle name="Normal 3 2 2 11 7 2 2" xfId="16534"/>
    <cellStyle name="Normal 3 2 2 11 7 3" xfId="13145"/>
    <cellStyle name="Normal 3 2 2 11 8" xfId="4323"/>
    <cellStyle name="Normal 3 2 2 11 8 2" xfId="7712"/>
    <cellStyle name="Normal 3 2 2 11 8 2 2" xfId="17514"/>
    <cellStyle name="Normal 3 2 2 11 8 3" xfId="14125"/>
    <cellStyle name="Normal 3 2 2 11 9" xfId="5442"/>
    <cellStyle name="Normal 3 2 2 11 9 2" xfId="15244"/>
    <cellStyle name="Normal 3 2 2 12" xfId="1885"/>
    <cellStyle name="Normal 3 2 2 12 10" xfId="8708"/>
    <cellStyle name="Normal 3 2 2 12 10 2" xfId="18510"/>
    <cellStyle name="Normal 3 2 2 12 11" xfId="9712"/>
    <cellStyle name="Normal 3 2 2 12 11 2" xfId="19514"/>
    <cellStyle name="Normal 3 2 2 12 12" xfId="10716"/>
    <cellStyle name="Normal 3 2 2 12 12 2" xfId="20518"/>
    <cellStyle name="Normal 3 2 2 12 13" xfId="11863"/>
    <cellStyle name="Normal 3 2 2 12 14" xfId="21534"/>
    <cellStyle name="Normal 3 2 2 12 2" xfId="1886"/>
    <cellStyle name="Normal 3 2 2 12 2 10" xfId="11864"/>
    <cellStyle name="Normal 3 2 2 12 2 11" xfId="21754"/>
    <cellStyle name="Normal 3 2 2 12 2 2" xfId="1887"/>
    <cellStyle name="Normal 3 2 2 12 2 2 2" xfId="4051"/>
    <cellStyle name="Normal 3 2 2 12 2 2 2 2" xfId="7440"/>
    <cellStyle name="Normal 3 2 2 12 2 2 2 2 2" xfId="17242"/>
    <cellStyle name="Normal 3 2 2 12 2 2 2 3" xfId="13853"/>
    <cellStyle name="Normal 3 2 2 12 2 2 3" xfId="5031"/>
    <cellStyle name="Normal 3 2 2 12 2 2 3 2" xfId="8420"/>
    <cellStyle name="Normal 3 2 2 12 2 2 3 2 2" xfId="18222"/>
    <cellStyle name="Normal 3 2 2 12 2 2 3 3" xfId="14833"/>
    <cellStyle name="Normal 3 2 2 12 2 2 4" xfId="5452"/>
    <cellStyle name="Normal 3 2 2 12 2 2 4 2" xfId="15254"/>
    <cellStyle name="Normal 3 2 2 12 2 2 5" xfId="9412"/>
    <cellStyle name="Normal 3 2 2 12 2 2 5 2" xfId="19214"/>
    <cellStyle name="Normal 3 2 2 12 2 2 6" xfId="10416"/>
    <cellStyle name="Normal 3 2 2 12 2 2 6 2" xfId="20218"/>
    <cellStyle name="Normal 3 2 2 12 2 2 7" xfId="11420"/>
    <cellStyle name="Normal 3 2 2 12 2 2 7 2" xfId="21222"/>
    <cellStyle name="Normal 3 2 2 12 2 2 8" xfId="11865"/>
    <cellStyle name="Normal 3 2 2 12 2 2 9" xfId="22238"/>
    <cellStyle name="Normal 3 2 2 12 2 3" xfId="3083"/>
    <cellStyle name="Normal 3 2 2 12 2 3 2" xfId="6472"/>
    <cellStyle name="Normal 3 2 2 12 2 3 2 2" xfId="16274"/>
    <cellStyle name="Normal 3 2 2 12 2 3 3" xfId="12885"/>
    <cellStyle name="Normal 3 2 2 12 2 4" xfId="3567"/>
    <cellStyle name="Normal 3 2 2 12 2 4 2" xfId="6956"/>
    <cellStyle name="Normal 3 2 2 12 2 4 2 2" xfId="16758"/>
    <cellStyle name="Normal 3 2 2 12 2 4 3" xfId="13369"/>
    <cellStyle name="Normal 3 2 2 12 2 5" xfId="4547"/>
    <cellStyle name="Normal 3 2 2 12 2 5 2" xfId="7936"/>
    <cellStyle name="Normal 3 2 2 12 2 5 2 2" xfId="17738"/>
    <cellStyle name="Normal 3 2 2 12 2 5 3" xfId="14349"/>
    <cellStyle name="Normal 3 2 2 12 2 6" xfId="5451"/>
    <cellStyle name="Normal 3 2 2 12 2 6 2" xfId="15253"/>
    <cellStyle name="Normal 3 2 2 12 2 7" xfId="8928"/>
    <cellStyle name="Normal 3 2 2 12 2 7 2" xfId="18730"/>
    <cellStyle name="Normal 3 2 2 12 2 8" xfId="9932"/>
    <cellStyle name="Normal 3 2 2 12 2 8 2" xfId="19734"/>
    <cellStyle name="Normal 3 2 2 12 2 9" xfId="10936"/>
    <cellStyle name="Normal 3 2 2 12 2 9 2" xfId="20738"/>
    <cellStyle name="Normal 3 2 2 12 3" xfId="1888"/>
    <cellStyle name="Normal 3 2 2 12 3 10" xfId="11866"/>
    <cellStyle name="Normal 3 2 2 12 3 11" xfId="21800"/>
    <cellStyle name="Normal 3 2 2 12 3 2" xfId="1889"/>
    <cellStyle name="Normal 3 2 2 12 3 2 2" xfId="4097"/>
    <cellStyle name="Normal 3 2 2 12 3 2 2 2" xfId="7486"/>
    <cellStyle name="Normal 3 2 2 12 3 2 2 2 2" xfId="17288"/>
    <cellStyle name="Normal 3 2 2 12 3 2 2 3" xfId="13899"/>
    <cellStyle name="Normal 3 2 2 12 3 2 3" xfId="5077"/>
    <cellStyle name="Normal 3 2 2 12 3 2 3 2" xfId="8466"/>
    <cellStyle name="Normal 3 2 2 12 3 2 3 2 2" xfId="18268"/>
    <cellStyle name="Normal 3 2 2 12 3 2 3 3" xfId="14879"/>
    <cellStyle name="Normal 3 2 2 12 3 2 4" xfId="5454"/>
    <cellStyle name="Normal 3 2 2 12 3 2 4 2" xfId="15256"/>
    <cellStyle name="Normal 3 2 2 12 3 2 5" xfId="9458"/>
    <cellStyle name="Normal 3 2 2 12 3 2 5 2" xfId="19260"/>
    <cellStyle name="Normal 3 2 2 12 3 2 6" xfId="10462"/>
    <cellStyle name="Normal 3 2 2 12 3 2 6 2" xfId="20264"/>
    <cellStyle name="Normal 3 2 2 12 3 2 7" xfId="11466"/>
    <cellStyle name="Normal 3 2 2 12 3 2 7 2" xfId="21268"/>
    <cellStyle name="Normal 3 2 2 12 3 2 8" xfId="11867"/>
    <cellStyle name="Normal 3 2 2 12 3 2 9" xfId="22284"/>
    <cellStyle name="Normal 3 2 2 12 3 3" xfId="3129"/>
    <cellStyle name="Normal 3 2 2 12 3 3 2" xfId="6518"/>
    <cellStyle name="Normal 3 2 2 12 3 3 2 2" xfId="16320"/>
    <cellStyle name="Normal 3 2 2 12 3 3 3" xfId="12931"/>
    <cellStyle name="Normal 3 2 2 12 3 4" xfId="3613"/>
    <cellStyle name="Normal 3 2 2 12 3 4 2" xfId="7002"/>
    <cellStyle name="Normal 3 2 2 12 3 4 2 2" xfId="16804"/>
    <cellStyle name="Normal 3 2 2 12 3 4 3" xfId="13415"/>
    <cellStyle name="Normal 3 2 2 12 3 5" xfId="4593"/>
    <cellStyle name="Normal 3 2 2 12 3 5 2" xfId="7982"/>
    <cellStyle name="Normal 3 2 2 12 3 5 2 2" xfId="17784"/>
    <cellStyle name="Normal 3 2 2 12 3 5 3" xfId="14395"/>
    <cellStyle name="Normal 3 2 2 12 3 6" xfId="5453"/>
    <cellStyle name="Normal 3 2 2 12 3 6 2" xfId="15255"/>
    <cellStyle name="Normal 3 2 2 12 3 7" xfId="8974"/>
    <cellStyle name="Normal 3 2 2 12 3 7 2" xfId="18776"/>
    <cellStyle name="Normal 3 2 2 12 3 8" xfId="9978"/>
    <cellStyle name="Normal 3 2 2 12 3 8 2" xfId="19780"/>
    <cellStyle name="Normal 3 2 2 12 3 9" xfId="10982"/>
    <cellStyle name="Normal 3 2 2 12 3 9 2" xfId="20784"/>
    <cellStyle name="Normal 3 2 2 12 4" xfId="1890"/>
    <cellStyle name="Normal 3 2 2 12 4 10" xfId="11868"/>
    <cellStyle name="Normal 3 2 2 12 4 11" xfId="21757"/>
    <cellStyle name="Normal 3 2 2 12 4 2" xfId="1891"/>
    <cellStyle name="Normal 3 2 2 12 4 2 2" xfId="4054"/>
    <cellStyle name="Normal 3 2 2 12 4 2 2 2" xfId="7443"/>
    <cellStyle name="Normal 3 2 2 12 4 2 2 2 2" xfId="17245"/>
    <cellStyle name="Normal 3 2 2 12 4 2 2 3" xfId="13856"/>
    <cellStyle name="Normal 3 2 2 12 4 2 3" xfId="5034"/>
    <cellStyle name="Normal 3 2 2 12 4 2 3 2" xfId="8423"/>
    <cellStyle name="Normal 3 2 2 12 4 2 3 2 2" xfId="18225"/>
    <cellStyle name="Normal 3 2 2 12 4 2 3 3" xfId="14836"/>
    <cellStyle name="Normal 3 2 2 12 4 2 4" xfId="5456"/>
    <cellStyle name="Normal 3 2 2 12 4 2 4 2" xfId="15258"/>
    <cellStyle name="Normal 3 2 2 12 4 2 5" xfId="9415"/>
    <cellStyle name="Normal 3 2 2 12 4 2 5 2" xfId="19217"/>
    <cellStyle name="Normal 3 2 2 12 4 2 6" xfId="10419"/>
    <cellStyle name="Normal 3 2 2 12 4 2 6 2" xfId="20221"/>
    <cellStyle name="Normal 3 2 2 12 4 2 7" xfId="11423"/>
    <cellStyle name="Normal 3 2 2 12 4 2 7 2" xfId="21225"/>
    <cellStyle name="Normal 3 2 2 12 4 2 8" xfId="11869"/>
    <cellStyle name="Normal 3 2 2 12 4 2 9" xfId="22241"/>
    <cellStyle name="Normal 3 2 2 12 4 3" xfId="3086"/>
    <cellStyle name="Normal 3 2 2 12 4 3 2" xfId="6475"/>
    <cellStyle name="Normal 3 2 2 12 4 3 2 2" xfId="16277"/>
    <cellStyle name="Normal 3 2 2 12 4 3 3" xfId="12888"/>
    <cellStyle name="Normal 3 2 2 12 4 4" xfId="3570"/>
    <cellStyle name="Normal 3 2 2 12 4 4 2" xfId="6959"/>
    <cellStyle name="Normal 3 2 2 12 4 4 2 2" xfId="16761"/>
    <cellStyle name="Normal 3 2 2 12 4 4 3" xfId="13372"/>
    <cellStyle name="Normal 3 2 2 12 4 5" xfId="4550"/>
    <cellStyle name="Normal 3 2 2 12 4 5 2" xfId="7939"/>
    <cellStyle name="Normal 3 2 2 12 4 5 2 2" xfId="17741"/>
    <cellStyle name="Normal 3 2 2 12 4 5 3" xfId="14352"/>
    <cellStyle name="Normal 3 2 2 12 4 6" xfId="5455"/>
    <cellStyle name="Normal 3 2 2 12 4 6 2" xfId="15257"/>
    <cellStyle name="Normal 3 2 2 12 4 7" xfId="8931"/>
    <cellStyle name="Normal 3 2 2 12 4 7 2" xfId="18733"/>
    <cellStyle name="Normal 3 2 2 12 4 8" xfId="9935"/>
    <cellStyle name="Normal 3 2 2 12 4 8 2" xfId="19737"/>
    <cellStyle name="Normal 3 2 2 12 4 9" xfId="10939"/>
    <cellStyle name="Normal 3 2 2 12 4 9 2" xfId="20741"/>
    <cellStyle name="Normal 3 2 2 12 5" xfId="1892"/>
    <cellStyle name="Normal 3 2 2 12 5 2" xfId="3831"/>
    <cellStyle name="Normal 3 2 2 12 5 2 2" xfId="7220"/>
    <cellStyle name="Normal 3 2 2 12 5 2 2 2" xfId="17022"/>
    <cellStyle name="Normal 3 2 2 12 5 2 3" xfId="13633"/>
    <cellStyle name="Normal 3 2 2 12 5 3" xfId="4811"/>
    <cellStyle name="Normal 3 2 2 12 5 3 2" xfId="8200"/>
    <cellStyle name="Normal 3 2 2 12 5 3 2 2" xfId="18002"/>
    <cellStyle name="Normal 3 2 2 12 5 3 3" xfId="14613"/>
    <cellStyle name="Normal 3 2 2 12 5 4" xfId="5457"/>
    <cellStyle name="Normal 3 2 2 12 5 4 2" xfId="15259"/>
    <cellStyle name="Normal 3 2 2 12 5 5" xfId="9192"/>
    <cellStyle name="Normal 3 2 2 12 5 5 2" xfId="18994"/>
    <cellStyle name="Normal 3 2 2 12 5 6" xfId="10196"/>
    <cellStyle name="Normal 3 2 2 12 5 6 2" xfId="19998"/>
    <cellStyle name="Normal 3 2 2 12 5 7" xfId="11200"/>
    <cellStyle name="Normal 3 2 2 12 5 7 2" xfId="21002"/>
    <cellStyle name="Normal 3 2 2 12 5 8" xfId="11870"/>
    <cellStyle name="Normal 3 2 2 12 5 9" xfId="22018"/>
    <cellStyle name="Normal 3 2 2 12 6" xfId="2863"/>
    <cellStyle name="Normal 3 2 2 12 6 2" xfId="6252"/>
    <cellStyle name="Normal 3 2 2 12 6 2 2" xfId="16054"/>
    <cellStyle name="Normal 3 2 2 12 6 3" xfId="12665"/>
    <cellStyle name="Normal 3 2 2 12 7" xfId="3347"/>
    <cellStyle name="Normal 3 2 2 12 7 2" xfId="6736"/>
    <cellStyle name="Normal 3 2 2 12 7 2 2" xfId="16538"/>
    <cellStyle name="Normal 3 2 2 12 7 3" xfId="13149"/>
    <cellStyle name="Normal 3 2 2 12 8" xfId="4327"/>
    <cellStyle name="Normal 3 2 2 12 8 2" xfId="7716"/>
    <cellStyle name="Normal 3 2 2 12 8 2 2" xfId="17518"/>
    <cellStyle name="Normal 3 2 2 12 8 3" xfId="14129"/>
    <cellStyle name="Normal 3 2 2 12 9" xfId="5450"/>
    <cellStyle name="Normal 3 2 2 12 9 2" xfId="15252"/>
    <cellStyle name="Normal 3 2 2 13" xfId="1893"/>
    <cellStyle name="Normal 3 2 2 13 10" xfId="8712"/>
    <cellStyle name="Normal 3 2 2 13 10 2" xfId="18514"/>
    <cellStyle name="Normal 3 2 2 13 11" xfId="9716"/>
    <cellStyle name="Normal 3 2 2 13 11 2" xfId="19518"/>
    <cellStyle name="Normal 3 2 2 13 12" xfId="10720"/>
    <cellStyle name="Normal 3 2 2 13 12 2" xfId="20522"/>
    <cellStyle name="Normal 3 2 2 13 13" xfId="11871"/>
    <cellStyle name="Normal 3 2 2 13 14" xfId="21538"/>
    <cellStyle name="Normal 3 2 2 13 2" xfId="1894"/>
    <cellStyle name="Normal 3 2 2 13 2 10" xfId="11872"/>
    <cellStyle name="Normal 3 2 2 13 2 11" xfId="21762"/>
    <cellStyle name="Normal 3 2 2 13 2 2" xfId="1895"/>
    <cellStyle name="Normal 3 2 2 13 2 2 2" xfId="4059"/>
    <cellStyle name="Normal 3 2 2 13 2 2 2 2" xfId="7448"/>
    <cellStyle name="Normal 3 2 2 13 2 2 2 2 2" xfId="17250"/>
    <cellStyle name="Normal 3 2 2 13 2 2 2 3" xfId="13861"/>
    <cellStyle name="Normal 3 2 2 13 2 2 3" xfId="5039"/>
    <cellStyle name="Normal 3 2 2 13 2 2 3 2" xfId="8428"/>
    <cellStyle name="Normal 3 2 2 13 2 2 3 2 2" xfId="18230"/>
    <cellStyle name="Normal 3 2 2 13 2 2 3 3" xfId="14841"/>
    <cellStyle name="Normal 3 2 2 13 2 2 4" xfId="5460"/>
    <cellStyle name="Normal 3 2 2 13 2 2 4 2" xfId="15262"/>
    <cellStyle name="Normal 3 2 2 13 2 2 5" xfId="9420"/>
    <cellStyle name="Normal 3 2 2 13 2 2 5 2" xfId="19222"/>
    <cellStyle name="Normal 3 2 2 13 2 2 6" xfId="10424"/>
    <cellStyle name="Normal 3 2 2 13 2 2 6 2" xfId="20226"/>
    <cellStyle name="Normal 3 2 2 13 2 2 7" xfId="11428"/>
    <cellStyle name="Normal 3 2 2 13 2 2 7 2" xfId="21230"/>
    <cellStyle name="Normal 3 2 2 13 2 2 8" xfId="11873"/>
    <cellStyle name="Normal 3 2 2 13 2 2 9" xfId="22246"/>
    <cellStyle name="Normal 3 2 2 13 2 3" xfId="3091"/>
    <cellStyle name="Normal 3 2 2 13 2 3 2" xfId="6480"/>
    <cellStyle name="Normal 3 2 2 13 2 3 2 2" xfId="16282"/>
    <cellStyle name="Normal 3 2 2 13 2 3 3" xfId="12893"/>
    <cellStyle name="Normal 3 2 2 13 2 4" xfId="3575"/>
    <cellStyle name="Normal 3 2 2 13 2 4 2" xfId="6964"/>
    <cellStyle name="Normal 3 2 2 13 2 4 2 2" xfId="16766"/>
    <cellStyle name="Normal 3 2 2 13 2 4 3" xfId="13377"/>
    <cellStyle name="Normal 3 2 2 13 2 5" xfId="4555"/>
    <cellStyle name="Normal 3 2 2 13 2 5 2" xfId="7944"/>
    <cellStyle name="Normal 3 2 2 13 2 5 2 2" xfId="17746"/>
    <cellStyle name="Normal 3 2 2 13 2 5 3" xfId="14357"/>
    <cellStyle name="Normal 3 2 2 13 2 6" xfId="5459"/>
    <cellStyle name="Normal 3 2 2 13 2 6 2" xfId="15261"/>
    <cellStyle name="Normal 3 2 2 13 2 7" xfId="8936"/>
    <cellStyle name="Normal 3 2 2 13 2 7 2" xfId="18738"/>
    <cellStyle name="Normal 3 2 2 13 2 8" xfId="9940"/>
    <cellStyle name="Normal 3 2 2 13 2 8 2" xfId="19742"/>
    <cellStyle name="Normal 3 2 2 13 2 9" xfId="10944"/>
    <cellStyle name="Normal 3 2 2 13 2 9 2" xfId="20746"/>
    <cellStyle name="Normal 3 2 2 13 3" xfId="1896"/>
    <cellStyle name="Normal 3 2 2 13 3 10" xfId="11874"/>
    <cellStyle name="Normal 3 2 2 13 3 11" xfId="21697"/>
    <cellStyle name="Normal 3 2 2 13 3 2" xfId="1897"/>
    <cellStyle name="Normal 3 2 2 13 3 2 2" xfId="3994"/>
    <cellStyle name="Normal 3 2 2 13 3 2 2 2" xfId="7383"/>
    <cellStyle name="Normal 3 2 2 13 3 2 2 2 2" xfId="17185"/>
    <cellStyle name="Normal 3 2 2 13 3 2 2 3" xfId="13796"/>
    <cellStyle name="Normal 3 2 2 13 3 2 3" xfId="4974"/>
    <cellStyle name="Normal 3 2 2 13 3 2 3 2" xfId="8363"/>
    <cellStyle name="Normal 3 2 2 13 3 2 3 2 2" xfId="18165"/>
    <cellStyle name="Normal 3 2 2 13 3 2 3 3" xfId="14776"/>
    <cellStyle name="Normal 3 2 2 13 3 2 4" xfId="5462"/>
    <cellStyle name="Normal 3 2 2 13 3 2 4 2" xfId="15264"/>
    <cellStyle name="Normal 3 2 2 13 3 2 5" xfId="9355"/>
    <cellStyle name="Normal 3 2 2 13 3 2 5 2" xfId="19157"/>
    <cellStyle name="Normal 3 2 2 13 3 2 6" xfId="10359"/>
    <cellStyle name="Normal 3 2 2 13 3 2 6 2" xfId="20161"/>
    <cellStyle name="Normal 3 2 2 13 3 2 7" xfId="11363"/>
    <cellStyle name="Normal 3 2 2 13 3 2 7 2" xfId="21165"/>
    <cellStyle name="Normal 3 2 2 13 3 2 8" xfId="11875"/>
    <cellStyle name="Normal 3 2 2 13 3 2 9" xfId="22181"/>
    <cellStyle name="Normal 3 2 2 13 3 3" xfId="3026"/>
    <cellStyle name="Normal 3 2 2 13 3 3 2" xfId="6415"/>
    <cellStyle name="Normal 3 2 2 13 3 3 2 2" xfId="16217"/>
    <cellStyle name="Normal 3 2 2 13 3 3 3" xfId="12828"/>
    <cellStyle name="Normal 3 2 2 13 3 4" xfId="3510"/>
    <cellStyle name="Normal 3 2 2 13 3 4 2" xfId="6899"/>
    <cellStyle name="Normal 3 2 2 13 3 4 2 2" xfId="16701"/>
    <cellStyle name="Normal 3 2 2 13 3 4 3" xfId="13312"/>
    <cellStyle name="Normal 3 2 2 13 3 5" xfId="4490"/>
    <cellStyle name="Normal 3 2 2 13 3 5 2" xfId="7879"/>
    <cellStyle name="Normal 3 2 2 13 3 5 2 2" xfId="17681"/>
    <cellStyle name="Normal 3 2 2 13 3 5 3" xfId="14292"/>
    <cellStyle name="Normal 3 2 2 13 3 6" xfId="5461"/>
    <cellStyle name="Normal 3 2 2 13 3 6 2" xfId="15263"/>
    <cellStyle name="Normal 3 2 2 13 3 7" xfId="8871"/>
    <cellStyle name="Normal 3 2 2 13 3 7 2" xfId="18673"/>
    <cellStyle name="Normal 3 2 2 13 3 8" xfId="9875"/>
    <cellStyle name="Normal 3 2 2 13 3 8 2" xfId="19677"/>
    <cellStyle name="Normal 3 2 2 13 3 9" xfId="10879"/>
    <cellStyle name="Normal 3 2 2 13 3 9 2" xfId="20681"/>
    <cellStyle name="Normal 3 2 2 13 4" xfId="1898"/>
    <cellStyle name="Normal 3 2 2 13 4 10" xfId="11876"/>
    <cellStyle name="Normal 3 2 2 13 4 11" xfId="21752"/>
    <cellStyle name="Normal 3 2 2 13 4 2" xfId="1899"/>
    <cellStyle name="Normal 3 2 2 13 4 2 2" xfId="4049"/>
    <cellStyle name="Normal 3 2 2 13 4 2 2 2" xfId="7438"/>
    <cellStyle name="Normal 3 2 2 13 4 2 2 2 2" xfId="17240"/>
    <cellStyle name="Normal 3 2 2 13 4 2 2 3" xfId="13851"/>
    <cellStyle name="Normal 3 2 2 13 4 2 3" xfId="5029"/>
    <cellStyle name="Normal 3 2 2 13 4 2 3 2" xfId="8418"/>
    <cellStyle name="Normal 3 2 2 13 4 2 3 2 2" xfId="18220"/>
    <cellStyle name="Normal 3 2 2 13 4 2 3 3" xfId="14831"/>
    <cellStyle name="Normal 3 2 2 13 4 2 4" xfId="5464"/>
    <cellStyle name="Normal 3 2 2 13 4 2 4 2" xfId="15266"/>
    <cellStyle name="Normal 3 2 2 13 4 2 5" xfId="9410"/>
    <cellStyle name="Normal 3 2 2 13 4 2 5 2" xfId="19212"/>
    <cellStyle name="Normal 3 2 2 13 4 2 6" xfId="10414"/>
    <cellStyle name="Normal 3 2 2 13 4 2 6 2" xfId="20216"/>
    <cellStyle name="Normal 3 2 2 13 4 2 7" xfId="11418"/>
    <cellStyle name="Normal 3 2 2 13 4 2 7 2" xfId="21220"/>
    <cellStyle name="Normal 3 2 2 13 4 2 8" xfId="11877"/>
    <cellStyle name="Normal 3 2 2 13 4 2 9" xfId="22236"/>
    <cellStyle name="Normal 3 2 2 13 4 3" xfId="3081"/>
    <cellStyle name="Normal 3 2 2 13 4 3 2" xfId="6470"/>
    <cellStyle name="Normal 3 2 2 13 4 3 2 2" xfId="16272"/>
    <cellStyle name="Normal 3 2 2 13 4 3 3" xfId="12883"/>
    <cellStyle name="Normal 3 2 2 13 4 4" xfId="3565"/>
    <cellStyle name="Normal 3 2 2 13 4 4 2" xfId="6954"/>
    <cellStyle name="Normal 3 2 2 13 4 4 2 2" xfId="16756"/>
    <cellStyle name="Normal 3 2 2 13 4 4 3" xfId="13367"/>
    <cellStyle name="Normal 3 2 2 13 4 5" xfId="4545"/>
    <cellStyle name="Normal 3 2 2 13 4 5 2" xfId="7934"/>
    <cellStyle name="Normal 3 2 2 13 4 5 2 2" xfId="17736"/>
    <cellStyle name="Normal 3 2 2 13 4 5 3" xfId="14347"/>
    <cellStyle name="Normal 3 2 2 13 4 6" xfId="5463"/>
    <cellStyle name="Normal 3 2 2 13 4 6 2" xfId="15265"/>
    <cellStyle name="Normal 3 2 2 13 4 7" xfId="8926"/>
    <cellStyle name="Normal 3 2 2 13 4 7 2" xfId="18728"/>
    <cellStyle name="Normal 3 2 2 13 4 8" xfId="9930"/>
    <cellStyle name="Normal 3 2 2 13 4 8 2" xfId="19732"/>
    <cellStyle name="Normal 3 2 2 13 4 9" xfId="10934"/>
    <cellStyle name="Normal 3 2 2 13 4 9 2" xfId="20736"/>
    <cellStyle name="Normal 3 2 2 13 5" xfId="1900"/>
    <cellStyle name="Normal 3 2 2 13 5 2" xfId="3835"/>
    <cellStyle name="Normal 3 2 2 13 5 2 2" xfId="7224"/>
    <cellStyle name="Normal 3 2 2 13 5 2 2 2" xfId="17026"/>
    <cellStyle name="Normal 3 2 2 13 5 2 3" xfId="13637"/>
    <cellStyle name="Normal 3 2 2 13 5 3" xfId="4815"/>
    <cellStyle name="Normal 3 2 2 13 5 3 2" xfId="8204"/>
    <cellStyle name="Normal 3 2 2 13 5 3 2 2" xfId="18006"/>
    <cellStyle name="Normal 3 2 2 13 5 3 3" xfId="14617"/>
    <cellStyle name="Normal 3 2 2 13 5 4" xfId="5465"/>
    <cellStyle name="Normal 3 2 2 13 5 4 2" xfId="15267"/>
    <cellStyle name="Normal 3 2 2 13 5 5" xfId="9196"/>
    <cellStyle name="Normal 3 2 2 13 5 5 2" xfId="18998"/>
    <cellStyle name="Normal 3 2 2 13 5 6" xfId="10200"/>
    <cellStyle name="Normal 3 2 2 13 5 6 2" xfId="20002"/>
    <cellStyle name="Normal 3 2 2 13 5 7" xfId="11204"/>
    <cellStyle name="Normal 3 2 2 13 5 7 2" xfId="21006"/>
    <cellStyle name="Normal 3 2 2 13 5 8" xfId="11878"/>
    <cellStyle name="Normal 3 2 2 13 5 9" xfId="22022"/>
    <cellStyle name="Normal 3 2 2 13 6" xfId="2867"/>
    <cellStyle name="Normal 3 2 2 13 6 2" xfId="6256"/>
    <cellStyle name="Normal 3 2 2 13 6 2 2" xfId="16058"/>
    <cellStyle name="Normal 3 2 2 13 6 3" xfId="12669"/>
    <cellStyle name="Normal 3 2 2 13 7" xfId="3351"/>
    <cellStyle name="Normal 3 2 2 13 7 2" xfId="6740"/>
    <cellStyle name="Normal 3 2 2 13 7 2 2" xfId="16542"/>
    <cellStyle name="Normal 3 2 2 13 7 3" xfId="13153"/>
    <cellStyle name="Normal 3 2 2 13 8" xfId="4331"/>
    <cellStyle name="Normal 3 2 2 13 8 2" xfId="7720"/>
    <cellStyle name="Normal 3 2 2 13 8 2 2" xfId="17522"/>
    <cellStyle name="Normal 3 2 2 13 8 3" xfId="14133"/>
    <cellStyle name="Normal 3 2 2 13 9" xfId="5458"/>
    <cellStyle name="Normal 3 2 2 13 9 2" xfId="15260"/>
    <cellStyle name="Normal 3 2 2 14" xfId="1901"/>
    <cellStyle name="Normal 3 2 2 14 10" xfId="8716"/>
    <cellStyle name="Normal 3 2 2 14 10 2" xfId="18518"/>
    <cellStyle name="Normal 3 2 2 14 11" xfId="9720"/>
    <cellStyle name="Normal 3 2 2 14 11 2" xfId="19522"/>
    <cellStyle name="Normal 3 2 2 14 12" xfId="10724"/>
    <cellStyle name="Normal 3 2 2 14 12 2" xfId="20526"/>
    <cellStyle name="Normal 3 2 2 14 13" xfId="11879"/>
    <cellStyle name="Normal 3 2 2 14 14" xfId="21542"/>
    <cellStyle name="Normal 3 2 2 14 2" xfId="1902"/>
    <cellStyle name="Normal 3 2 2 14 2 10" xfId="11880"/>
    <cellStyle name="Normal 3 2 2 14 2 11" xfId="21772"/>
    <cellStyle name="Normal 3 2 2 14 2 2" xfId="1903"/>
    <cellStyle name="Normal 3 2 2 14 2 2 2" xfId="4069"/>
    <cellStyle name="Normal 3 2 2 14 2 2 2 2" xfId="7458"/>
    <cellStyle name="Normal 3 2 2 14 2 2 2 2 2" xfId="17260"/>
    <cellStyle name="Normal 3 2 2 14 2 2 2 3" xfId="13871"/>
    <cellStyle name="Normal 3 2 2 14 2 2 3" xfId="5049"/>
    <cellStyle name="Normal 3 2 2 14 2 2 3 2" xfId="8438"/>
    <cellStyle name="Normal 3 2 2 14 2 2 3 2 2" xfId="18240"/>
    <cellStyle name="Normal 3 2 2 14 2 2 3 3" xfId="14851"/>
    <cellStyle name="Normal 3 2 2 14 2 2 4" xfId="5468"/>
    <cellStyle name="Normal 3 2 2 14 2 2 4 2" xfId="15270"/>
    <cellStyle name="Normal 3 2 2 14 2 2 5" xfId="9430"/>
    <cellStyle name="Normal 3 2 2 14 2 2 5 2" xfId="19232"/>
    <cellStyle name="Normal 3 2 2 14 2 2 6" xfId="10434"/>
    <cellStyle name="Normal 3 2 2 14 2 2 6 2" xfId="20236"/>
    <cellStyle name="Normal 3 2 2 14 2 2 7" xfId="11438"/>
    <cellStyle name="Normal 3 2 2 14 2 2 7 2" xfId="21240"/>
    <cellStyle name="Normal 3 2 2 14 2 2 8" xfId="11881"/>
    <cellStyle name="Normal 3 2 2 14 2 2 9" xfId="22256"/>
    <cellStyle name="Normal 3 2 2 14 2 3" xfId="3101"/>
    <cellStyle name="Normal 3 2 2 14 2 3 2" xfId="6490"/>
    <cellStyle name="Normal 3 2 2 14 2 3 2 2" xfId="16292"/>
    <cellStyle name="Normal 3 2 2 14 2 3 3" xfId="12903"/>
    <cellStyle name="Normal 3 2 2 14 2 4" xfId="3585"/>
    <cellStyle name="Normal 3 2 2 14 2 4 2" xfId="6974"/>
    <cellStyle name="Normal 3 2 2 14 2 4 2 2" xfId="16776"/>
    <cellStyle name="Normal 3 2 2 14 2 4 3" xfId="13387"/>
    <cellStyle name="Normal 3 2 2 14 2 5" xfId="4565"/>
    <cellStyle name="Normal 3 2 2 14 2 5 2" xfId="7954"/>
    <cellStyle name="Normal 3 2 2 14 2 5 2 2" xfId="17756"/>
    <cellStyle name="Normal 3 2 2 14 2 5 3" xfId="14367"/>
    <cellStyle name="Normal 3 2 2 14 2 6" xfId="5467"/>
    <cellStyle name="Normal 3 2 2 14 2 6 2" xfId="15269"/>
    <cellStyle name="Normal 3 2 2 14 2 7" xfId="8946"/>
    <cellStyle name="Normal 3 2 2 14 2 7 2" xfId="18748"/>
    <cellStyle name="Normal 3 2 2 14 2 8" xfId="9950"/>
    <cellStyle name="Normal 3 2 2 14 2 8 2" xfId="19752"/>
    <cellStyle name="Normal 3 2 2 14 2 9" xfId="10954"/>
    <cellStyle name="Normal 3 2 2 14 2 9 2" xfId="20756"/>
    <cellStyle name="Normal 3 2 2 14 3" xfId="1904"/>
    <cellStyle name="Normal 3 2 2 14 3 10" xfId="11882"/>
    <cellStyle name="Normal 3 2 2 14 3 11" xfId="21883"/>
    <cellStyle name="Normal 3 2 2 14 3 2" xfId="1905"/>
    <cellStyle name="Normal 3 2 2 14 3 2 2" xfId="4180"/>
    <cellStyle name="Normal 3 2 2 14 3 2 2 2" xfId="7569"/>
    <cellStyle name="Normal 3 2 2 14 3 2 2 2 2" xfId="17371"/>
    <cellStyle name="Normal 3 2 2 14 3 2 2 3" xfId="13982"/>
    <cellStyle name="Normal 3 2 2 14 3 2 3" xfId="5160"/>
    <cellStyle name="Normal 3 2 2 14 3 2 3 2" xfId="8549"/>
    <cellStyle name="Normal 3 2 2 14 3 2 3 2 2" xfId="18351"/>
    <cellStyle name="Normal 3 2 2 14 3 2 3 3" xfId="14962"/>
    <cellStyle name="Normal 3 2 2 14 3 2 4" xfId="5470"/>
    <cellStyle name="Normal 3 2 2 14 3 2 4 2" xfId="15272"/>
    <cellStyle name="Normal 3 2 2 14 3 2 5" xfId="9541"/>
    <cellStyle name="Normal 3 2 2 14 3 2 5 2" xfId="19343"/>
    <cellStyle name="Normal 3 2 2 14 3 2 6" xfId="10545"/>
    <cellStyle name="Normal 3 2 2 14 3 2 6 2" xfId="20347"/>
    <cellStyle name="Normal 3 2 2 14 3 2 7" xfId="11549"/>
    <cellStyle name="Normal 3 2 2 14 3 2 7 2" xfId="21351"/>
    <cellStyle name="Normal 3 2 2 14 3 2 8" xfId="11883"/>
    <cellStyle name="Normal 3 2 2 14 3 2 9" xfId="22367"/>
    <cellStyle name="Normal 3 2 2 14 3 3" xfId="3212"/>
    <cellStyle name="Normal 3 2 2 14 3 3 2" xfId="6601"/>
    <cellStyle name="Normal 3 2 2 14 3 3 2 2" xfId="16403"/>
    <cellStyle name="Normal 3 2 2 14 3 3 3" xfId="13014"/>
    <cellStyle name="Normal 3 2 2 14 3 4" xfId="3696"/>
    <cellStyle name="Normal 3 2 2 14 3 4 2" xfId="7085"/>
    <cellStyle name="Normal 3 2 2 14 3 4 2 2" xfId="16887"/>
    <cellStyle name="Normal 3 2 2 14 3 4 3" xfId="13498"/>
    <cellStyle name="Normal 3 2 2 14 3 5" xfId="4676"/>
    <cellStyle name="Normal 3 2 2 14 3 5 2" xfId="8065"/>
    <cellStyle name="Normal 3 2 2 14 3 5 2 2" xfId="17867"/>
    <cellStyle name="Normal 3 2 2 14 3 5 3" xfId="14478"/>
    <cellStyle name="Normal 3 2 2 14 3 6" xfId="5469"/>
    <cellStyle name="Normal 3 2 2 14 3 6 2" xfId="15271"/>
    <cellStyle name="Normal 3 2 2 14 3 7" xfId="9057"/>
    <cellStyle name="Normal 3 2 2 14 3 7 2" xfId="18859"/>
    <cellStyle name="Normal 3 2 2 14 3 8" xfId="10061"/>
    <cellStyle name="Normal 3 2 2 14 3 8 2" xfId="19863"/>
    <cellStyle name="Normal 3 2 2 14 3 9" xfId="11065"/>
    <cellStyle name="Normal 3 2 2 14 3 9 2" xfId="20867"/>
    <cellStyle name="Normal 3 2 2 14 4" xfId="1906"/>
    <cellStyle name="Normal 3 2 2 14 4 10" xfId="11884"/>
    <cellStyle name="Normal 3 2 2 14 4 11" xfId="21733"/>
    <cellStyle name="Normal 3 2 2 14 4 2" xfId="1907"/>
    <cellStyle name="Normal 3 2 2 14 4 2 2" xfId="4030"/>
    <cellStyle name="Normal 3 2 2 14 4 2 2 2" xfId="7419"/>
    <cellStyle name="Normal 3 2 2 14 4 2 2 2 2" xfId="17221"/>
    <cellStyle name="Normal 3 2 2 14 4 2 2 3" xfId="13832"/>
    <cellStyle name="Normal 3 2 2 14 4 2 3" xfId="5010"/>
    <cellStyle name="Normal 3 2 2 14 4 2 3 2" xfId="8399"/>
    <cellStyle name="Normal 3 2 2 14 4 2 3 2 2" xfId="18201"/>
    <cellStyle name="Normal 3 2 2 14 4 2 3 3" xfId="14812"/>
    <cellStyle name="Normal 3 2 2 14 4 2 4" xfId="5472"/>
    <cellStyle name="Normal 3 2 2 14 4 2 4 2" xfId="15274"/>
    <cellStyle name="Normal 3 2 2 14 4 2 5" xfId="9391"/>
    <cellStyle name="Normal 3 2 2 14 4 2 5 2" xfId="19193"/>
    <cellStyle name="Normal 3 2 2 14 4 2 6" xfId="10395"/>
    <cellStyle name="Normal 3 2 2 14 4 2 6 2" xfId="20197"/>
    <cellStyle name="Normal 3 2 2 14 4 2 7" xfId="11399"/>
    <cellStyle name="Normal 3 2 2 14 4 2 7 2" xfId="21201"/>
    <cellStyle name="Normal 3 2 2 14 4 2 8" xfId="11885"/>
    <cellStyle name="Normal 3 2 2 14 4 2 9" xfId="22217"/>
    <cellStyle name="Normal 3 2 2 14 4 3" xfId="3062"/>
    <cellStyle name="Normal 3 2 2 14 4 3 2" xfId="6451"/>
    <cellStyle name="Normal 3 2 2 14 4 3 2 2" xfId="16253"/>
    <cellStyle name="Normal 3 2 2 14 4 3 3" xfId="12864"/>
    <cellStyle name="Normal 3 2 2 14 4 4" xfId="3546"/>
    <cellStyle name="Normal 3 2 2 14 4 4 2" xfId="6935"/>
    <cellStyle name="Normal 3 2 2 14 4 4 2 2" xfId="16737"/>
    <cellStyle name="Normal 3 2 2 14 4 4 3" xfId="13348"/>
    <cellStyle name="Normal 3 2 2 14 4 5" xfId="4526"/>
    <cellStyle name="Normal 3 2 2 14 4 5 2" xfId="7915"/>
    <cellStyle name="Normal 3 2 2 14 4 5 2 2" xfId="17717"/>
    <cellStyle name="Normal 3 2 2 14 4 5 3" xfId="14328"/>
    <cellStyle name="Normal 3 2 2 14 4 6" xfId="5471"/>
    <cellStyle name="Normal 3 2 2 14 4 6 2" xfId="15273"/>
    <cellStyle name="Normal 3 2 2 14 4 7" xfId="8907"/>
    <cellStyle name="Normal 3 2 2 14 4 7 2" xfId="18709"/>
    <cellStyle name="Normal 3 2 2 14 4 8" xfId="9911"/>
    <cellStyle name="Normal 3 2 2 14 4 8 2" xfId="19713"/>
    <cellStyle name="Normal 3 2 2 14 4 9" xfId="10915"/>
    <cellStyle name="Normal 3 2 2 14 4 9 2" xfId="20717"/>
    <cellStyle name="Normal 3 2 2 14 5" xfId="1908"/>
    <cellStyle name="Normal 3 2 2 14 5 2" xfId="3839"/>
    <cellStyle name="Normal 3 2 2 14 5 2 2" xfId="7228"/>
    <cellStyle name="Normal 3 2 2 14 5 2 2 2" xfId="17030"/>
    <cellStyle name="Normal 3 2 2 14 5 2 3" xfId="13641"/>
    <cellStyle name="Normal 3 2 2 14 5 3" xfId="4819"/>
    <cellStyle name="Normal 3 2 2 14 5 3 2" xfId="8208"/>
    <cellStyle name="Normal 3 2 2 14 5 3 2 2" xfId="18010"/>
    <cellStyle name="Normal 3 2 2 14 5 3 3" xfId="14621"/>
    <cellStyle name="Normal 3 2 2 14 5 4" xfId="5473"/>
    <cellStyle name="Normal 3 2 2 14 5 4 2" xfId="15275"/>
    <cellStyle name="Normal 3 2 2 14 5 5" xfId="9200"/>
    <cellStyle name="Normal 3 2 2 14 5 5 2" xfId="19002"/>
    <cellStyle name="Normal 3 2 2 14 5 6" xfId="10204"/>
    <cellStyle name="Normal 3 2 2 14 5 6 2" xfId="20006"/>
    <cellStyle name="Normal 3 2 2 14 5 7" xfId="11208"/>
    <cellStyle name="Normal 3 2 2 14 5 7 2" xfId="21010"/>
    <cellStyle name="Normal 3 2 2 14 5 8" xfId="11886"/>
    <cellStyle name="Normal 3 2 2 14 5 9" xfId="22026"/>
    <cellStyle name="Normal 3 2 2 14 6" xfId="2871"/>
    <cellStyle name="Normal 3 2 2 14 6 2" xfId="6260"/>
    <cellStyle name="Normal 3 2 2 14 6 2 2" xfId="16062"/>
    <cellStyle name="Normal 3 2 2 14 6 3" xfId="12673"/>
    <cellStyle name="Normal 3 2 2 14 7" xfId="3355"/>
    <cellStyle name="Normal 3 2 2 14 7 2" xfId="6744"/>
    <cellStyle name="Normal 3 2 2 14 7 2 2" xfId="16546"/>
    <cellStyle name="Normal 3 2 2 14 7 3" xfId="13157"/>
    <cellStyle name="Normal 3 2 2 14 8" xfId="4335"/>
    <cellStyle name="Normal 3 2 2 14 8 2" xfId="7724"/>
    <cellStyle name="Normal 3 2 2 14 8 2 2" xfId="17526"/>
    <cellStyle name="Normal 3 2 2 14 8 3" xfId="14137"/>
    <cellStyle name="Normal 3 2 2 14 9" xfId="5466"/>
    <cellStyle name="Normal 3 2 2 14 9 2" xfId="15268"/>
    <cellStyle name="Normal 3 2 2 15" xfId="1909"/>
    <cellStyle name="Normal 3 2 2 15 10" xfId="8720"/>
    <cellStyle name="Normal 3 2 2 15 10 2" xfId="18522"/>
    <cellStyle name="Normal 3 2 2 15 11" xfId="9724"/>
    <cellStyle name="Normal 3 2 2 15 11 2" xfId="19526"/>
    <cellStyle name="Normal 3 2 2 15 12" xfId="10728"/>
    <cellStyle name="Normal 3 2 2 15 12 2" xfId="20530"/>
    <cellStyle name="Normal 3 2 2 15 13" xfId="11887"/>
    <cellStyle name="Normal 3 2 2 15 14" xfId="21546"/>
    <cellStyle name="Normal 3 2 2 15 2" xfId="1910"/>
    <cellStyle name="Normal 3 2 2 15 2 10" xfId="11888"/>
    <cellStyle name="Normal 3 2 2 15 2 11" xfId="21780"/>
    <cellStyle name="Normal 3 2 2 15 2 2" xfId="1911"/>
    <cellStyle name="Normal 3 2 2 15 2 2 2" xfId="4077"/>
    <cellStyle name="Normal 3 2 2 15 2 2 2 2" xfId="7466"/>
    <cellStyle name="Normal 3 2 2 15 2 2 2 2 2" xfId="17268"/>
    <cellStyle name="Normal 3 2 2 15 2 2 2 3" xfId="13879"/>
    <cellStyle name="Normal 3 2 2 15 2 2 3" xfId="5057"/>
    <cellStyle name="Normal 3 2 2 15 2 2 3 2" xfId="8446"/>
    <cellStyle name="Normal 3 2 2 15 2 2 3 2 2" xfId="18248"/>
    <cellStyle name="Normal 3 2 2 15 2 2 3 3" xfId="14859"/>
    <cellStyle name="Normal 3 2 2 15 2 2 4" xfId="5476"/>
    <cellStyle name="Normal 3 2 2 15 2 2 4 2" xfId="15278"/>
    <cellStyle name="Normal 3 2 2 15 2 2 5" xfId="9438"/>
    <cellStyle name="Normal 3 2 2 15 2 2 5 2" xfId="19240"/>
    <cellStyle name="Normal 3 2 2 15 2 2 6" xfId="10442"/>
    <cellStyle name="Normal 3 2 2 15 2 2 6 2" xfId="20244"/>
    <cellStyle name="Normal 3 2 2 15 2 2 7" xfId="11446"/>
    <cellStyle name="Normal 3 2 2 15 2 2 7 2" xfId="21248"/>
    <cellStyle name="Normal 3 2 2 15 2 2 8" xfId="11889"/>
    <cellStyle name="Normal 3 2 2 15 2 2 9" xfId="22264"/>
    <cellStyle name="Normal 3 2 2 15 2 3" xfId="3109"/>
    <cellStyle name="Normal 3 2 2 15 2 3 2" xfId="6498"/>
    <cellStyle name="Normal 3 2 2 15 2 3 2 2" xfId="16300"/>
    <cellStyle name="Normal 3 2 2 15 2 3 3" xfId="12911"/>
    <cellStyle name="Normal 3 2 2 15 2 4" xfId="3593"/>
    <cellStyle name="Normal 3 2 2 15 2 4 2" xfId="6982"/>
    <cellStyle name="Normal 3 2 2 15 2 4 2 2" xfId="16784"/>
    <cellStyle name="Normal 3 2 2 15 2 4 3" xfId="13395"/>
    <cellStyle name="Normal 3 2 2 15 2 5" xfId="4573"/>
    <cellStyle name="Normal 3 2 2 15 2 5 2" xfId="7962"/>
    <cellStyle name="Normal 3 2 2 15 2 5 2 2" xfId="17764"/>
    <cellStyle name="Normal 3 2 2 15 2 5 3" xfId="14375"/>
    <cellStyle name="Normal 3 2 2 15 2 6" xfId="5475"/>
    <cellStyle name="Normal 3 2 2 15 2 6 2" xfId="15277"/>
    <cellStyle name="Normal 3 2 2 15 2 7" xfId="8954"/>
    <cellStyle name="Normal 3 2 2 15 2 7 2" xfId="18756"/>
    <cellStyle name="Normal 3 2 2 15 2 8" xfId="9958"/>
    <cellStyle name="Normal 3 2 2 15 2 8 2" xfId="19760"/>
    <cellStyle name="Normal 3 2 2 15 2 9" xfId="10962"/>
    <cellStyle name="Normal 3 2 2 15 2 9 2" xfId="20764"/>
    <cellStyle name="Normal 3 2 2 15 3" xfId="1912"/>
    <cellStyle name="Normal 3 2 2 15 3 10" xfId="11890"/>
    <cellStyle name="Normal 3 2 2 15 3 11" xfId="21781"/>
    <cellStyle name="Normal 3 2 2 15 3 2" xfId="1913"/>
    <cellStyle name="Normal 3 2 2 15 3 2 2" xfId="4078"/>
    <cellStyle name="Normal 3 2 2 15 3 2 2 2" xfId="7467"/>
    <cellStyle name="Normal 3 2 2 15 3 2 2 2 2" xfId="17269"/>
    <cellStyle name="Normal 3 2 2 15 3 2 2 3" xfId="13880"/>
    <cellStyle name="Normal 3 2 2 15 3 2 3" xfId="5058"/>
    <cellStyle name="Normal 3 2 2 15 3 2 3 2" xfId="8447"/>
    <cellStyle name="Normal 3 2 2 15 3 2 3 2 2" xfId="18249"/>
    <cellStyle name="Normal 3 2 2 15 3 2 3 3" xfId="14860"/>
    <cellStyle name="Normal 3 2 2 15 3 2 4" xfId="5478"/>
    <cellStyle name="Normal 3 2 2 15 3 2 4 2" xfId="15280"/>
    <cellStyle name="Normal 3 2 2 15 3 2 5" xfId="9439"/>
    <cellStyle name="Normal 3 2 2 15 3 2 5 2" xfId="19241"/>
    <cellStyle name="Normal 3 2 2 15 3 2 6" xfId="10443"/>
    <cellStyle name="Normal 3 2 2 15 3 2 6 2" xfId="20245"/>
    <cellStyle name="Normal 3 2 2 15 3 2 7" xfId="11447"/>
    <cellStyle name="Normal 3 2 2 15 3 2 7 2" xfId="21249"/>
    <cellStyle name="Normal 3 2 2 15 3 2 8" xfId="11891"/>
    <cellStyle name="Normal 3 2 2 15 3 2 9" xfId="22265"/>
    <cellStyle name="Normal 3 2 2 15 3 3" xfId="3110"/>
    <cellStyle name="Normal 3 2 2 15 3 3 2" xfId="6499"/>
    <cellStyle name="Normal 3 2 2 15 3 3 2 2" xfId="16301"/>
    <cellStyle name="Normal 3 2 2 15 3 3 3" xfId="12912"/>
    <cellStyle name="Normal 3 2 2 15 3 4" xfId="3594"/>
    <cellStyle name="Normal 3 2 2 15 3 4 2" xfId="6983"/>
    <cellStyle name="Normal 3 2 2 15 3 4 2 2" xfId="16785"/>
    <cellStyle name="Normal 3 2 2 15 3 4 3" xfId="13396"/>
    <cellStyle name="Normal 3 2 2 15 3 5" xfId="4574"/>
    <cellStyle name="Normal 3 2 2 15 3 5 2" xfId="7963"/>
    <cellStyle name="Normal 3 2 2 15 3 5 2 2" xfId="17765"/>
    <cellStyle name="Normal 3 2 2 15 3 5 3" xfId="14376"/>
    <cellStyle name="Normal 3 2 2 15 3 6" xfId="5477"/>
    <cellStyle name="Normal 3 2 2 15 3 6 2" xfId="15279"/>
    <cellStyle name="Normal 3 2 2 15 3 7" xfId="8955"/>
    <cellStyle name="Normal 3 2 2 15 3 7 2" xfId="18757"/>
    <cellStyle name="Normal 3 2 2 15 3 8" xfId="9959"/>
    <cellStyle name="Normal 3 2 2 15 3 8 2" xfId="19761"/>
    <cellStyle name="Normal 3 2 2 15 3 9" xfId="10963"/>
    <cellStyle name="Normal 3 2 2 15 3 9 2" xfId="20765"/>
    <cellStyle name="Normal 3 2 2 15 4" xfId="1914"/>
    <cellStyle name="Normal 3 2 2 15 4 10" xfId="11892"/>
    <cellStyle name="Normal 3 2 2 15 4 11" xfId="21718"/>
    <cellStyle name="Normal 3 2 2 15 4 2" xfId="1915"/>
    <cellStyle name="Normal 3 2 2 15 4 2 2" xfId="4015"/>
    <cellStyle name="Normal 3 2 2 15 4 2 2 2" xfId="7404"/>
    <cellStyle name="Normal 3 2 2 15 4 2 2 2 2" xfId="17206"/>
    <cellStyle name="Normal 3 2 2 15 4 2 2 3" xfId="13817"/>
    <cellStyle name="Normal 3 2 2 15 4 2 3" xfId="4995"/>
    <cellStyle name="Normal 3 2 2 15 4 2 3 2" xfId="8384"/>
    <cellStyle name="Normal 3 2 2 15 4 2 3 2 2" xfId="18186"/>
    <cellStyle name="Normal 3 2 2 15 4 2 3 3" xfId="14797"/>
    <cellStyle name="Normal 3 2 2 15 4 2 4" xfId="5480"/>
    <cellStyle name="Normal 3 2 2 15 4 2 4 2" xfId="15282"/>
    <cellStyle name="Normal 3 2 2 15 4 2 5" xfId="9376"/>
    <cellStyle name="Normal 3 2 2 15 4 2 5 2" xfId="19178"/>
    <cellStyle name="Normal 3 2 2 15 4 2 6" xfId="10380"/>
    <cellStyle name="Normal 3 2 2 15 4 2 6 2" xfId="20182"/>
    <cellStyle name="Normal 3 2 2 15 4 2 7" xfId="11384"/>
    <cellStyle name="Normal 3 2 2 15 4 2 7 2" xfId="21186"/>
    <cellStyle name="Normal 3 2 2 15 4 2 8" xfId="11893"/>
    <cellStyle name="Normal 3 2 2 15 4 2 9" xfId="22202"/>
    <cellStyle name="Normal 3 2 2 15 4 3" xfId="3047"/>
    <cellStyle name="Normal 3 2 2 15 4 3 2" xfId="6436"/>
    <cellStyle name="Normal 3 2 2 15 4 3 2 2" xfId="16238"/>
    <cellStyle name="Normal 3 2 2 15 4 3 3" xfId="12849"/>
    <cellStyle name="Normal 3 2 2 15 4 4" xfId="3531"/>
    <cellStyle name="Normal 3 2 2 15 4 4 2" xfId="6920"/>
    <cellStyle name="Normal 3 2 2 15 4 4 2 2" xfId="16722"/>
    <cellStyle name="Normal 3 2 2 15 4 4 3" xfId="13333"/>
    <cellStyle name="Normal 3 2 2 15 4 5" xfId="4511"/>
    <cellStyle name="Normal 3 2 2 15 4 5 2" xfId="7900"/>
    <cellStyle name="Normal 3 2 2 15 4 5 2 2" xfId="17702"/>
    <cellStyle name="Normal 3 2 2 15 4 5 3" xfId="14313"/>
    <cellStyle name="Normal 3 2 2 15 4 6" xfId="5479"/>
    <cellStyle name="Normal 3 2 2 15 4 6 2" xfId="15281"/>
    <cellStyle name="Normal 3 2 2 15 4 7" xfId="8892"/>
    <cellStyle name="Normal 3 2 2 15 4 7 2" xfId="18694"/>
    <cellStyle name="Normal 3 2 2 15 4 8" xfId="9896"/>
    <cellStyle name="Normal 3 2 2 15 4 8 2" xfId="19698"/>
    <cellStyle name="Normal 3 2 2 15 4 9" xfId="10900"/>
    <cellStyle name="Normal 3 2 2 15 4 9 2" xfId="20702"/>
    <cellStyle name="Normal 3 2 2 15 5" xfId="1916"/>
    <cellStyle name="Normal 3 2 2 15 5 2" xfId="3843"/>
    <cellStyle name="Normal 3 2 2 15 5 2 2" xfId="7232"/>
    <cellStyle name="Normal 3 2 2 15 5 2 2 2" xfId="17034"/>
    <cellStyle name="Normal 3 2 2 15 5 2 3" xfId="13645"/>
    <cellStyle name="Normal 3 2 2 15 5 3" xfId="4823"/>
    <cellStyle name="Normal 3 2 2 15 5 3 2" xfId="8212"/>
    <cellStyle name="Normal 3 2 2 15 5 3 2 2" xfId="18014"/>
    <cellStyle name="Normal 3 2 2 15 5 3 3" xfId="14625"/>
    <cellStyle name="Normal 3 2 2 15 5 4" xfId="5481"/>
    <cellStyle name="Normal 3 2 2 15 5 4 2" xfId="15283"/>
    <cellStyle name="Normal 3 2 2 15 5 5" xfId="9204"/>
    <cellStyle name="Normal 3 2 2 15 5 5 2" xfId="19006"/>
    <cellStyle name="Normal 3 2 2 15 5 6" xfId="10208"/>
    <cellStyle name="Normal 3 2 2 15 5 6 2" xfId="20010"/>
    <cellStyle name="Normal 3 2 2 15 5 7" xfId="11212"/>
    <cellStyle name="Normal 3 2 2 15 5 7 2" xfId="21014"/>
    <cellStyle name="Normal 3 2 2 15 5 8" xfId="11894"/>
    <cellStyle name="Normal 3 2 2 15 5 9" xfId="22030"/>
    <cellStyle name="Normal 3 2 2 15 6" xfId="2875"/>
    <cellStyle name="Normal 3 2 2 15 6 2" xfId="6264"/>
    <cellStyle name="Normal 3 2 2 15 6 2 2" xfId="16066"/>
    <cellStyle name="Normal 3 2 2 15 6 3" xfId="12677"/>
    <cellStyle name="Normal 3 2 2 15 7" xfId="3359"/>
    <cellStyle name="Normal 3 2 2 15 7 2" xfId="6748"/>
    <cellStyle name="Normal 3 2 2 15 7 2 2" xfId="16550"/>
    <cellStyle name="Normal 3 2 2 15 7 3" xfId="13161"/>
    <cellStyle name="Normal 3 2 2 15 8" xfId="4339"/>
    <cellStyle name="Normal 3 2 2 15 8 2" xfId="7728"/>
    <cellStyle name="Normal 3 2 2 15 8 2 2" xfId="17530"/>
    <cellStyle name="Normal 3 2 2 15 8 3" xfId="14141"/>
    <cellStyle name="Normal 3 2 2 15 9" xfId="5474"/>
    <cellStyle name="Normal 3 2 2 15 9 2" xfId="15276"/>
    <cellStyle name="Normal 3 2 2 16" xfId="1917"/>
    <cellStyle name="Normal 3 2 2 16 10" xfId="8724"/>
    <cellStyle name="Normal 3 2 2 16 10 2" xfId="18526"/>
    <cellStyle name="Normal 3 2 2 16 11" xfId="9728"/>
    <cellStyle name="Normal 3 2 2 16 11 2" xfId="19530"/>
    <cellStyle name="Normal 3 2 2 16 12" xfId="10732"/>
    <cellStyle name="Normal 3 2 2 16 12 2" xfId="20534"/>
    <cellStyle name="Normal 3 2 2 16 13" xfId="11895"/>
    <cellStyle name="Normal 3 2 2 16 14" xfId="21550"/>
    <cellStyle name="Normal 3 2 2 16 2" xfId="1918"/>
    <cellStyle name="Normal 3 2 2 16 2 10" xfId="11896"/>
    <cellStyle name="Normal 3 2 2 16 2 11" xfId="21791"/>
    <cellStyle name="Normal 3 2 2 16 2 2" xfId="1919"/>
    <cellStyle name="Normal 3 2 2 16 2 2 2" xfId="4088"/>
    <cellStyle name="Normal 3 2 2 16 2 2 2 2" xfId="7477"/>
    <cellStyle name="Normal 3 2 2 16 2 2 2 2 2" xfId="17279"/>
    <cellStyle name="Normal 3 2 2 16 2 2 2 3" xfId="13890"/>
    <cellStyle name="Normal 3 2 2 16 2 2 3" xfId="5068"/>
    <cellStyle name="Normal 3 2 2 16 2 2 3 2" xfId="8457"/>
    <cellStyle name="Normal 3 2 2 16 2 2 3 2 2" xfId="18259"/>
    <cellStyle name="Normal 3 2 2 16 2 2 3 3" xfId="14870"/>
    <cellStyle name="Normal 3 2 2 16 2 2 4" xfId="5484"/>
    <cellStyle name="Normal 3 2 2 16 2 2 4 2" xfId="15286"/>
    <cellStyle name="Normal 3 2 2 16 2 2 5" xfId="9449"/>
    <cellStyle name="Normal 3 2 2 16 2 2 5 2" xfId="19251"/>
    <cellStyle name="Normal 3 2 2 16 2 2 6" xfId="10453"/>
    <cellStyle name="Normal 3 2 2 16 2 2 6 2" xfId="20255"/>
    <cellStyle name="Normal 3 2 2 16 2 2 7" xfId="11457"/>
    <cellStyle name="Normal 3 2 2 16 2 2 7 2" xfId="21259"/>
    <cellStyle name="Normal 3 2 2 16 2 2 8" xfId="11897"/>
    <cellStyle name="Normal 3 2 2 16 2 2 9" xfId="22275"/>
    <cellStyle name="Normal 3 2 2 16 2 3" xfId="3120"/>
    <cellStyle name="Normal 3 2 2 16 2 3 2" xfId="6509"/>
    <cellStyle name="Normal 3 2 2 16 2 3 2 2" xfId="16311"/>
    <cellStyle name="Normal 3 2 2 16 2 3 3" xfId="12922"/>
    <cellStyle name="Normal 3 2 2 16 2 4" xfId="3604"/>
    <cellStyle name="Normal 3 2 2 16 2 4 2" xfId="6993"/>
    <cellStyle name="Normal 3 2 2 16 2 4 2 2" xfId="16795"/>
    <cellStyle name="Normal 3 2 2 16 2 4 3" xfId="13406"/>
    <cellStyle name="Normal 3 2 2 16 2 5" xfId="4584"/>
    <cellStyle name="Normal 3 2 2 16 2 5 2" xfId="7973"/>
    <cellStyle name="Normal 3 2 2 16 2 5 2 2" xfId="17775"/>
    <cellStyle name="Normal 3 2 2 16 2 5 3" xfId="14386"/>
    <cellStyle name="Normal 3 2 2 16 2 6" xfId="5483"/>
    <cellStyle name="Normal 3 2 2 16 2 6 2" xfId="15285"/>
    <cellStyle name="Normal 3 2 2 16 2 7" xfId="8965"/>
    <cellStyle name="Normal 3 2 2 16 2 7 2" xfId="18767"/>
    <cellStyle name="Normal 3 2 2 16 2 8" xfId="9969"/>
    <cellStyle name="Normal 3 2 2 16 2 8 2" xfId="19771"/>
    <cellStyle name="Normal 3 2 2 16 2 9" xfId="10973"/>
    <cellStyle name="Normal 3 2 2 16 2 9 2" xfId="20775"/>
    <cellStyle name="Normal 3 2 2 16 3" xfId="1920"/>
    <cellStyle name="Normal 3 2 2 16 3 10" xfId="11898"/>
    <cellStyle name="Normal 3 2 2 16 3 11" xfId="21676"/>
    <cellStyle name="Normal 3 2 2 16 3 2" xfId="1921"/>
    <cellStyle name="Normal 3 2 2 16 3 2 2" xfId="3973"/>
    <cellStyle name="Normal 3 2 2 16 3 2 2 2" xfId="7362"/>
    <cellStyle name="Normal 3 2 2 16 3 2 2 2 2" xfId="17164"/>
    <cellStyle name="Normal 3 2 2 16 3 2 2 3" xfId="13775"/>
    <cellStyle name="Normal 3 2 2 16 3 2 3" xfId="4953"/>
    <cellStyle name="Normal 3 2 2 16 3 2 3 2" xfId="8342"/>
    <cellStyle name="Normal 3 2 2 16 3 2 3 2 2" xfId="18144"/>
    <cellStyle name="Normal 3 2 2 16 3 2 3 3" xfId="14755"/>
    <cellStyle name="Normal 3 2 2 16 3 2 4" xfId="5486"/>
    <cellStyle name="Normal 3 2 2 16 3 2 4 2" xfId="15288"/>
    <cellStyle name="Normal 3 2 2 16 3 2 5" xfId="9334"/>
    <cellStyle name="Normal 3 2 2 16 3 2 5 2" xfId="19136"/>
    <cellStyle name="Normal 3 2 2 16 3 2 6" xfId="10338"/>
    <cellStyle name="Normal 3 2 2 16 3 2 6 2" xfId="20140"/>
    <cellStyle name="Normal 3 2 2 16 3 2 7" xfId="11342"/>
    <cellStyle name="Normal 3 2 2 16 3 2 7 2" xfId="21144"/>
    <cellStyle name="Normal 3 2 2 16 3 2 8" xfId="11899"/>
    <cellStyle name="Normal 3 2 2 16 3 2 9" xfId="22160"/>
    <cellStyle name="Normal 3 2 2 16 3 3" xfId="3005"/>
    <cellStyle name="Normal 3 2 2 16 3 3 2" xfId="6394"/>
    <cellStyle name="Normal 3 2 2 16 3 3 2 2" xfId="16196"/>
    <cellStyle name="Normal 3 2 2 16 3 3 3" xfId="12807"/>
    <cellStyle name="Normal 3 2 2 16 3 4" xfId="3489"/>
    <cellStyle name="Normal 3 2 2 16 3 4 2" xfId="6878"/>
    <cellStyle name="Normal 3 2 2 16 3 4 2 2" xfId="16680"/>
    <cellStyle name="Normal 3 2 2 16 3 4 3" xfId="13291"/>
    <cellStyle name="Normal 3 2 2 16 3 5" xfId="4469"/>
    <cellStyle name="Normal 3 2 2 16 3 5 2" xfId="7858"/>
    <cellStyle name="Normal 3 2 2 16 3 5 2 2" xfId="17660"/>
    <cellStyle name="Normal 3 2 2 16 3 5 3" xfId="14271"/>
    <cellStyle name="Normal 3 2 2 16 3 6" xfId="5485"/>
    <cellStyle name="Normal 3 2 2 16 3 6 2" xfId="15287"/>
    <cellStyle name="Normal 3 2 2 16 3 7" xfId="8850"/>
    <cellStyle name="Normal 3 2 2 16 3 7 2" xfId="18652"/>
    <cellStyle name="Normal 3 2 2 16 3 8" xfId="9854"/>
    <cellStyle name="Normal 3 2 2 16 3 8 2" xfId="19656"/>
    <cellStyle name="Normal 3 2 2 16 3 9" xfId="10858"/>
    <cellStyle name="Normal 3 2 2 16 3 9 2" xfId="20660"/>
    <cellStyle name="Normal 3 2 2 16 4" xfId="1922"/>
    <cellStyle name="Normal 3 2 2 16 4 10" xfId="11900"/>
    <cellStyle name="Normal 3 2 2 16 4 11" xfId="21831"/>
    <cellStyle name="Normal 3 2 2 16 4 2" xfId="1923"/>
    <cellStyle name="Normal 3 2 2 16 4 2 2" xfId="4128"/>
    <cellStyle name="Normal 3 2 2 16 4 2 2 2" xfId="7517"/>
    <cellStyle name="Normal 3 2 2 16 4 2 2 2 2" xfId="17319"/>
    <cellStyle name="Normal 3 2 2 16 4 2 2 3" xfId="13930"/>
    <cellStyle name="Normal 3 2 2 16 4 2 3" xfId="5108"/>
    <cellStyle name="Normal 3 2 2 16 4 2 3 2" xfId="8497"/>
    <cellStyle name="Normal 3 2 2 16 4 2 3 2 2" xfId="18299"/>
    <cellStyle name="Normal 3 2 2 16 4 2 3 3" xfId="14910"/>
    <cellStyle name="Normal 3 2 2 16 4 2 4" xfId="5488"/>
    <cellStyle name="Normal 3 2 2 16 4 2 4 2" xfId="15290"/>
    <cellStyle name="Normal 3 2 2 16 4 2 5" xfId="9489"/>
    <cellStyle name="Normal 3 2 2 16 4 2 5 2" xfId="19291"/>
    <cellStyle name="Normal 3 2 2 16 4 2 6" xfId="10493"/>
    <cellStyle name="Normal 3 2 2 16 4 2 6 2" xfId="20295"/>
    <cellStyle name="Normal 3 2 2 16 4 2 7" xfId="11497"/>
    <cellStyle name="Normal 3 2 2 16 4 2 7 2" xfId="21299"/>
    <cellStyle name="Normal 3 2 2 16 4 2 8" xfId="11901"/>
    <cellStyle name="Normal 3 2 2 16 4 2 9" xfId="22315"/>
    <cellStyle name="Normal 3 2 2 16 4 3" xfId="3160"/>
    <cellStyle name="Normal 3 2 2 16 4 3 2" xfId="6549"/>
    <cellStyle name="Normal 3 2 2 16 4 3 2 2" xfId="16351"/>
    <cellStyle name="Normal 3 2 2 16 4 3 3" xfId="12962"/>
    <cellStyle name="Normal 3 2 2 16 4 4" xfId="3644"/>
    <cellStyle name="Normal 3 2 2 16 4 4 2" xfId="7033"/>
    <cellStyle name="Normal 3 2 2 16 4 4 2 2" xfId="16835"/>
    <cellStyle name="Normal 3 2 2 16 4 4 3" xfId="13446"/>
    <cellStyle name="Normal 3 2 2 16 4 5" xfId="4624"/>
    <cellStyle name="Normal 3 2 2 16 4 5 2" xfId="8013"/>
    <cellStyle name="Normal 3 2 2 16 4 5 2 2" xfId="17815"/>
    <cellStyle name="Normal 3 2 2 16 4 5 3" xfId="14426"/>
    <cellStyle name="Normal 3 2 2 16 4 6" xfId="5487"/>
    <cellStyle name="Normal 3 2 2 16 4 6 2" xfId="15289"/>
    <cellStyle name="Normal 3 2 2 16 4 7" xfId="9005"/>
    <cellStyle name="Normal 3 2 2 16 4 7 2" xfId="18807"/>
    <cellStyle name="Normal 3 2 2 16 4 8" xfId="10009"/>
    <cellStyle name="Normal 3 2 2 16 4 8 2" xfId="19811"/>
    <cellStyle name="Normal 3 2 2 16 4 9" xfId="11013"/>
    <cellStyle name="Normal 3 2 2 16 4 9 2" xfId="20815"/>
    <cellStyle name="Normal 3 2 2 16 5" xfId="1924"/>
    <cellStyle name="Normal 3 2 2 16 5 2" xfId="3847"/>
    <cellStyle name="Normal 3 2 2 16 5 2 2" xfId="7236"/>
    <cellStyle name="Normal 3 2 2 16 5 2 2 2" xfId="17038"/>
    <cellStyle name="Normal 3 2 2 16 5 2 3" xfId="13649"/>
    <cellStyle name="Normal 3 2 2 16 5 3" xfId="4827"/>
    <cellStyle name="Normal 3 2 2 16 5 3 2" xfId="8216"/>
    <cellStyle name="Normal 3 2 2 16 5 3 2 2" xfId="18018"/>
    <cellStyle name="Normal 3 2 2 16 5 3 3" xfId="14629"/>
    <cellStyle name="Normal 3 2 2 16 5 4" xfId="5489"/>
    <cellStyle name="Normal 3 2 2 16 5 4 2" xfId="15291"/>
    <cellStyle name="Normal 3 2 2 16 5 5" xfId="9208"/>
    <cellStyle name="Normal 3 2 2 16 5 5 2" xfId="19010"/>
    <cellStyle name="Normal 3 2 2 16 5 6" xfId="10212"/>
    <cellStyle name="Normal 3 2 2 16 5 6 2" xfId="20014"/>
    <cellStyle name="Normal 3 2 2 16 5 7" xfId="11216"/>
    <cellStyle name="Normal 3 2 2 16 5 7 2" xfId="21018"/>
    <cellStyle name="Normal 3 2 2 16 5 8" xfId="11902"/>
    <cellStyle name="Normal 3 2 2 16 5 9" xfId="22034"/>
    <cellStyle name="Normal 3 2 2 16 6" xfId="2879"/>
    <cellStyle name="Normal 3 2 2 16 6 2" xfId="6268"/>
    <cellStyle name="Normal 3 2 2 16 6 2 2" xfId="16070"/>
    <cellStyle name="Normal 3 2 2 16 6 3" xfId="12681"/>
    <cellStyle name="Normal 3 2 2 16 7" xfId="3363"/>
    <cellStyle name="Normal 3 2 2 16 7 2" xfId="6752"/>
    <cellStyle name="Normal 3 2 2 16 7 2 2" xfId="16554"/>
    <cellStyle name="Normal 3 2 2 16 7 3" xfId="13165"/>
    <cellStyle name="Normal 3 2 2 16 8" xfId="4343"/>
    <cellStyle name="Normal 3 2 2 16 8 2" xfId="7732"/>
    <cellStyle name="Normal 3 2 2 16 8 2 2" xfId="17534"/>
    <cellStyle name="Normal 3 2 2 16 8 3" xfId="14145"/>
    <cellStyle name="Normal 3 2 2 16 9" xfId="5482"/>
    <cellStyle name="Normal 3 2 2 16 9 2" xfId="15284"/>
    <cellStyle name="Normal 3 2 2 17" xfId="1925"/>
    <cellStyle name="Normal 3 2 2 17 10" xfId="8728"/>
    <cellStyle name="Normal 3 2 2 17 10 2" xfId="18530"/>
    <cellStyle name="Normal 3 2 2 17 11" xfId="9732"/>
    <cellStyle name="Normal 3 2 2 17 11 2" xfId="19534"/>
    <cellStyle name="Normal 3 2 2 17 12" xfId="10736"/>
    <cellStyle name="Normal 3 2 2 17 12 2" xfId="20538"/>
    <cellStyle name="Normal 3 2 2 17 13" xfId="11903"/>
    <cellStyle name="Normal 3 2 2 17 14" xfId="21554"/>
    <cellStyle name="Normal 3 2 2 17 2" xfId="1926"/>
    <cellStyle name="Normal 3 2 2 17 2 10" xfId="11904"/>
    <cellStyle name="Normal 3 2 2 17 2 11" xfId="21798"/>
    <cellStyle name="Normal 3 2 2 17 2 2" xfId="1927"/>
    <cellStyle name="Normal 3 2 2 17 2 2 2" xfId="4095"/>
    <cellStyle name="Normal 3 2 2 17 2 2 2 2" xfId="7484"/>
    <cellStyle name="Normal 3 2 2 17 2 2 2 2 2" xfId="17286"/>
    <cellStyle name="Normal 3 2 2 17 2 2 2 3" xfId="13897"/>
    <cellStyle name="Normal 3 2 2 17 2 2 3" xfId="5075"/>
    <cellStyle name="Normal 3 2 2 17 2 2 3 2" xfId="8464"/>
    <cellStyle name="Normal 3 2 2 17 2 2 3 2 2" xfId="18266"/>
    <cellStyle name="Normal 3 2 2 17 2 2 3 3" xfId="14877"/>
    <cellStyle name="Normal 3 2 2 17 2 2 4" xfId="5492"/>
    <cellStyle name="Normal 3 2 2 17 2 2 4 2" xfId="15294"/>
    <cellStyle name="Normal 3 2 2 17 2 2 5" xfId="9456"/>
    <cellStyle name="Normal 3 2 2 17 2 2 5 2" xfId="19258"/>
    <cellStyle name="Normal 3 2 2 17 2 2 6" xfId="10460"/>
    <cellStyle name="Normal 3 2 2 17 2 2 6 2" xfId="20262"/>
    <cellStyle name="Normal 3 2 2 17 2 2 7" xfId="11464"/>
    <cellStyle name="Normal 3 2 2 17 2 2 7 2" xfId="21266"/>
    <cellStyle name="Normal 3 2 2 17 2 2 8" xfId="11905"/>
    <cellStyle name="Normal 3 2 2 17 2 2 9" xfId="22282"/>
    <cellStyle name="Normal 3 2 2 17 2 3" xfId="3127"/>
    <cellStyle name="Normal 3 2 2 17 2 3 2" xfId="6516"/>
    <cellStyle name="Normal 3 2 2 17 2 3 2 2" xfId="16318"/>
    <cellStyle name="Normal 3 2 2 17 2 3 3" xfId="12929"/>
    <cellStyle name="Normal 3 2 2 17 2 4" xfId="3611"/>
    <cellStyle name="Normal 3 2 2 17 2 4 2" xfId="7000"/>
    <cellStyle name="Normal 3 2 2 17 2 4 2 2" xfId="16802"/>
    <cellStyle name="Normal 3 2 2 17 2 4 3" xfId="13413"/>
    <cellStyle name="Normal 3 2 2 17 2 5" xfId="4591"/>
    <cellStyle name="Normal 3 2 2 17 2 5 2" xfId="7980"/>
    <cellStyle name="Normal 3 2 2 17 2 5 2 2" xfId="17782"/>
    <cellStyle name="Normal 3 2 2 17 2 5 3" xfId="14393"/>
    <cellStyle name="Normal 3 2 2 17 2 6" xfId="5491"/>
    <cellStyle name="Normal 3 2 2 17 2 6 2" xfId="15293"/>
    <cellStyle name="Normal 3 2 2 17 2 7" xfId="8972"/>
    <cellStyle name="Normal 3 2 2 17 2 7 2" xfId="18774"/>
    <cellStyle name="Normal 3 2 2 17 2 8" xfId="9976"/>
    <cellStyle name="Normal 3 2 2 17 2 8 2" xfId="19778"/>
    <cellStyle name="Normal 3 2 2 17 2 9" xfId="10980"/>
    <cellStyle name="Normal 3 2 2 17 2 9 2" xfId="20782"/>
    <cellStyle name="Normal 3 2 2 17 3" xfId="1928"/>
    <cellStyle name="Normal 3 2 2 17 3 10" xfId="11906"/>
    <cellStyle name="Normal 3 2 2 17 3 11" xfId="21865"/>
    <cellStyle name="Normal 3 2 2 17 3 2" xfId="1929"/>
    <cellStyle name="Normal 3 2 2 17 3 2 2" xfId="4162"/>
    <cellStyle name="Normal 3 2 2 17 3 2 2 2" xfId="7551"/>
    <cellStyle name="Normal 3 2 2 17 3 2 2 2 2" xfId="17353"/>
    <cellStyle name="Normal 3 2 2 17 3 2 2 3" xfId="13964"/>
    <cellStyle name="Normal 3 2 2 17 3 2 3" xfId="5142"/>
    <cellStyle name="Normal 3 2 2 17 3 2 3 2" xfId="8531"/>
    <cellStyle name="Normal 3 2 2 17 3 2 3 2 2" xfId="18333"/>
    <cellStyle name="Normal 3 2 2 17 3 2 3 3" xfId="14944"/>
    <cellStyle name="Normal 3 2 2 17 3 2 4" xfId="5494"/>
    <cellStyle name="Normal 3 2 2 17 3 2 4 2" xfId="15296"/>
    <cellStyle name="Normal 3 2 2 17 3 2 5" xfId="9523"/>
    <cellStyle name="Normal 3 2 2 17 3 2 5 2" xfId="19325"/>
    <cellStyle name="Normal 3 2 2 17 3 2 6" xfId="10527"/>
    <cellStyle name="Normal 3 2 2 17 3 2 6 2" xfId="20329"/>
    <cellStyle name="Normal 3 2 2 17 3 2 7" xfId="11531"/>
    <cellStyle name="Normal 3 2 2 17 3 2 7 2" xfId="21333"/>
    <cellStyle name="Normal 3 2 2 17 3 2 8" xfId="11907"/>
    <cellStyle name="Normal 3 2 2 17 3 2 9" xfId="22349"/>
    <cellStyle name="Normal 3 2 2 17 3 3" xfId="3194"/>
    <cellStyle name="Normal 3 2 2 17 3 3 2" xfId="6583"/>
    <cellStyle name="Normal 3 2 2 17 3 3 2 2" xfId="16385"/>
    <cellStyle name="Normal 3 2 2 17 3 3 3" xfId="12996"/>
    <cellStyle name="Normal 3 2 2 17 3 4" xfId="3678"/>
    <cellStyle name="Normal 3 2 2 17 3 4 2" xfId="7067"/>
    <cellStyle name="Normal 3 2 2 17 3 4 2 2" xfId="16869"/>
    <cellStyle name="Normal 3 2 2 17 3 4 3" xfId="13480"/>
    <cellStyle name="Normal 3 2 2 17 3 5" xfId="4658"/>
    <cellStyle name="Normal 3 2 2 17 3 5 2" xfId="8047"/>
    <cellStyle name="Normal 3 2 2 17 3 5 2 2" xfId="17849"/>
    <cellStyle name="Normal 3 2 2 17 3 5 3" xfId="14460"/>
    <cellStyle name="Normal 3 2 2 17 3 6" xfId="5493"/>
    <cellStyle name="Normal 3 2 2 17 3 6 2" xfId="15295"/>
    <cellStyle name="Normal 3 2 2 17 3 7" xfId="9039"/>
    <cellStyle name="Normal 3 2 2 17 3 7 2" xfId="18841"/>
    <cellStyle name="Normal 3 2 2 17 3 8" xfId="10043"/>
    <cellStyle name="Normal 3 2 2 17 3 8 2" xfId="19845"/>
    <cellStyle name="Normal 3 2 2 17 3 9" xfId="11047"/>
    <cellStyle name="Normal 3 2 2 17 3 9 2" xfId="20849"/>
    <cellStyle name="Normal 3 2 2 17 4" xfId="1930"/>
    <cellStyle name="Normal 3 2 2 17 4 10" xfId="11908"/>
    <cellStyle name="Normal 3 2 2 17 4 11" xfId="21866"/>
    <cellStyle name="Normal 3 2 2 17 4 2" xfId="1931"/>
    <cellStyle name="Normal 3 2 2 17 4 2 2" xfId="4163"/>
    <cellStyle name="Normal 3 2 2 17 4 2 2 2" xfId="7552"/>
    <cellStyle name="Normal 3 2 2 17 4 2 2 2 2" xfId="17354"/>
    <cellStyle name="Normal 3 2 2 17 4 2 2 3" xfId="13965"/>
    <cellStyle name="Normal 3 2 2 17 4 2 3" xfId="5143"/>
    <cellStyle name="Normal 3 2 2 17 4 2 3 2" xfId="8532"/>
    <cellStyle name="Normal 3 2 2 17 4 2 3 2 2" xfId="18334"/>
    <cellStyle name="Normal 3 2 2 17 4 2 3 3" xfId="14945"/>
    <cellStyle name="Normal 3 2 2 17 4 2 4" xfId="5496"/>
    <cellStyle name="Normal 3 2 2 17 4 2 4 2" xfId="15298"/>
    <cellStyle name="Normal 3 2 2 17 4 2 5" xfId="9524"/>
    <cellStyle name="Normal 3 2 2 17 4 2 5 2" xfId="19326"/>
    <cellStyle name="Normal 3 2 2 17 4 2 6" xfId="10528"/>
    <cellStyle name="Normal 3 2 2 17 4 2 6 2" xfId="20330"/>
    <cellStyle name="Normal 3 2 2 17 4 2 7" xfId="11532"/>
    <cellStyle name="Normal 3 2 2 17 4 2 7 2" xfId="21334"/>
    <cellStyle name="Normal 3 2 2 17 4 2 8" xfId="11909"/>
    <cellStyle name="Normal 3 2 2 17 4 2 9" xfId="22350"/>
    <cellStyle name="Normal 3 2 2 17 4 3" xfId="3195"/>
    <cellStyle name="Normal 3 2 2 17 4 3 2" xfId="6584"/>
    <cellStyle name="Normal 3 2 2 17 4 3 2 2" xfId="16386"/>
    <cellStyle name="Normal 3 2 2 17 4 3 3" xfId="12997"/>
    <cellStyle name="Normal 3 2 2 17 4 4" xfId="3679"/>
    <cellStyle name="Normal 3 2 2 17 4 4 2" xfId="7068"/>
    <cellStyle name="Normal 3 2 2 17 4 4 2 2" xfId="16870"/>
    <cellStyle name="Normal 3 2 2 17 4 4 3" xfId="13481"/>
    <cellStyle name="Normal 3 2 2 17 4 5" xfId="4659"/>
    <cellStyle name="Normal 3 2 2 17 4 5 2" xfId="8048"/>
    <cellStyle name="Normal 3 2 2 17 4 5 2 2" xfId="17850"/>
    <cellStyle name="Normal 3 2 2 17 4 5 3" xfId="14461"/>
    <cellStyle name="Normal 3 2 2 17 4 6" xfId="5495"/>
    <cellStyle name="Normal 3 2 2 17 4 6 2" xfId="15297"/>
    <cellStyle name="Normal 3 2 2 17 4 7" xfId="9040"/>
    <cellStyle name="Normal 3 2 2 17 4 7 2" xfId="18842"/>
    <cellStyle name="Normal 3 2 2 17 4 8" xfId="10044"/>
    <cellStyle name="Normal 3 2 2 17 4 8 2" xfId="19846"/>
    <cellStyle name="Normal 3 2 2 17 4 9" xfId="11048"/>
    <cellStyle name="Normal 3 2 2 17 4 9 2" xfId="20850"/>
    <cellStyle name="Normal 3 2 2 17 5" xfId="1932"/>
    <cellStyle name="Normal 3 2 2 17 5 2" xfId="3851"/>
    <cellStyle name="Normal 3 2 2 17 5 2 2" xfId="7240"/>
    <cellStyle name="Normal 3 2 2 17 5 2 2 2" xfId="17042"/>
    <cellStyle name="Normal 3 2 2 17 5 2 3" xfId="13653"/>
    <cellStyle name="Normal 3 2 2 17 5 3" xfId="4831"/>
    <cellStyle name="Normal 3 2 2 17 5 3 2" xfId="8220"/>
    <cellStyle name="Normal 3 2 2 17 5 3 2 2" xfId="18022"/>
    <cellStyle name="Normal 3 2 2 17 5 3 3" xfId="14633"/>
    <cellStyle name="Normal 3 2 2 17 5 4" xfId="5497"/>
    <cellStyle name="Normal 3 2 2 17 5 4 2" xfId="15299"/>
    <cellStyle name="Normal 3 2 2 17 5 5" xfId="9212"/>
    <cellStyle name="Normal 3 2 2 17 5 5 2" xfId="19014"/>
    <cellStyle name="Normal 3 2 2 17 5 6" xfId="10216"/>
    <cellStyle name="Normal 3 2 2 17 5 6 2" xfId="20018"/>
    <cellStyle name="Normal 3 2 2 17 5 7" xfId="11220"/>
    <cellStyle name="Normal 3 2 2 17 5 7 2" xfId="21022"/>
    <cellStyle name="Normal 3 2 2 17 5 8" xfId="11910"/>
    <cellStyle name="Normal 3 2 2 17 5 9" xfId="22038"/>
    <cellStyle name="Normal 3 2 2 17 6" xfId="2883"/>
    <cellStyle name="Normal 3 2 2 17 6 2" xfId="6272"/>
    <cellStyle name="Normal 3 2 2 17 6 2 2" xfId="16074"/>
    <cellStyle name="Normal 3 2 2 17 6 3" xfId="12685"/>
    <cellStyle name="Normal 3 2 2 17 7" xfId="3367"/>
    <cellStyle name="Normal 3 2 2 17 7 2" xfId="6756"/>
    <cellStyle name="Normal 3 2 2 17 7 2 2" xfId="16558"/>
    <cellStyle name="Normal 3 2 2 17 7 3" xfId="13169"/>
    <cellStyle name="Normal 3 2 2 17 8" xfId="4347"/>
    <cellStyle name="Normal 3 2 2 17 8 2" xfId="7736"/>
    <cellStyle name="Normal 3 2 2 17 8 2 2" xfId="17538"/>
    <cellStyle name="Normal 3 2 2 17 8 3" xfId="14149"/>
    <cellStyle name="Normal 3 2 2 17 9" xfId="5490"/>
    <cellStyle name="Normal 3 2 2 17 9 2" xfId="15292"/>
    <cellStyle name="Normal 3 2 2 18" xfId="1933"/>
    <cellStyle name="Normal 3 2 2 18 10" xfId="8732"/>
    <cellStyle name="Normal 3 2 2 18 10 2" xfId="18534"/>
    <cellStyle name="Normal 3 2 2 18 11" xfId="9736"/>
    <cellStyle name="Normal 3 2 2 18 11 2" xfId="19538"/>
    <cellStyle name="Normal 3 2 2 18 12" xfId="10740"/>
    <cellStyle name="Normal 3 2 2 18 12 2" xfId="20542"/>
    <cellStyle name="Normal 3 2 2 18 13" xfId="11911"/>
    <cellStyle name="Normal 3 2 2 18 14" xfId="21558"/>
    <cellStyle name="Normal 3 2 2 18 2" xfId="1934"/>
    <cellStyle name="Normal 3 2 2 18 2 10" xfId="11912"/>
    <cellStyle name="Normal 3 2 2 18 2 11" xfId="21808"/>
    <cellStyle name="Normal 3 2 2 18 2 2" xfId="1935"/>
    <cellStyle name="Normal 3 2 2 18 2 2 2" xfId="4105"/>
    <cellStyle name="Normal 3 2 2 18 2 2 2 2" xfId="7494"/>
    <cellStyle name="Normal 3 2 2 18 2 2 2 2 2" xfId="17296"/>
    <cellStyle name="Normal 3 2 2 18 2 2 2 3" xfId="13907"/>
    <cellStyle name="Normal 3 2 2 18 2 2 3" xfId="5085"/>
    <cellStyle name="Normal 3 2 2 18 2 2 3 2" xfId="8474"/>
    <cellStyle name="Normal 3 2 2 18 2 2 3 2 2" xfId="18276"/>
    <cellStyle name="Normal 3 2 2 18 2 2 3 3" xfId="14887"/>
    <cellStyle name="Normal 3 2 2 18 2 2 4" xfId="5500"/>
    <cellStyle name="Normal 3 2 2 18 2 2 4 2" xfId="15302"/>
    <cellStyle name="Normal 3 2 2 18 2 2 5" xfId="9466"/>
    <cellStyle name="Normal 3 2 2 18 2 2 5 2" xfId="19268"/>
    <cellStyle name="Normal 3 2 2 18 2 2 6" xfId="10470"/>
    <cellStyle name="Normal 3 2 2 18 2 2 6 2" xfId="20272"/>
    <cellStyle name="Normal 3 2 2 18 2 2 7" xfId="11474"/>
    <cellStyle name="Normal 3 2 2 18 2 2 7 2" xfId="21276"/>
    <cellStyle name="Normal 3 2 2 18 2 2 8" xfId="11913"/>
    <cellStyle name="Normal 3 2 2 18 2 2 9" xfId="22292"/>
    <cellStyle name="Normal 3 2 2 18 2 3" xfId="3137"/>
    <cellStyle name="Normal 3 2 2 18 2 3 2" xfId="6526"/>
    <cellStyle name="Normal 3 2 2 18 2 3 2 2" xfId="16328"/>
    <cellStyle name="Normal 3 2 2 18 2 3 3" xfId="12939"/>
    <cellStyle name="Normal 3 2 2 18 2 4" xfId="3621"/>
    <cellStyle name="Normal 3 2 2 18 2 4 2" xfId="7010"/>
    <cellStyle name="Normal 3 2 2 18 2 4 2 2" xfId="16812"/>
    <cellStyle name="Normal 3 2 2 18 2 4 3" xfId="13423"/>
    <cellStyle name="Normal 3 2 2 18 2 5" xfId="4601"/>
    <cellStyle name="Normal 3 2 2 18 2 5 2" xfId="7990"/>
    <cellStyle name="Normal 3 2 2 18 2 5 2 2" xfId="17792"/>
    <cellStyle name="Normal 3 2 2 18 2 5 3" xfId="14403"/>
    <cellStyle name="Normal 3 2 2 18 2 6" xfId="5499"/>
    <cellStyle name="Normal 3 2 2 18 2 6 2" xfId="15301"/>
    <cellStyle name="Normal 3 2 2 18 2 7" xfId="8982"/>
    <cellStyle name="Normal 3 2 2 18 2 7 2" xfId="18784"/>
    <cellStyle name="Normal 3 2 2 18 2 8" xfId="9986"/>
    <cellStyle name="Normal 3 2 2 18 2 8 2" xfId="19788"/>
    <cellStyle name="Normal 3 2 2 18 2 9" xfId="10990"/>
    <cellStyle name="Normal 3 2 2 18 2 9 2" xfId="20792"/>
    <cellStyle name="Normal 3 2 2 18 3" xfId="1936"/>
    <cellStyle name="Normal 3 2 2 18 3 10" xfId="11914"/>
    <cellStyle name="Normal 3 2 2 18 3 11" xfId="21763"/>
    <cellStyle name="Normal 3 2 2 18 3 2" xfId="1937"/>
    <cellStyle name="Normal 3 2 2 18 3 2 2" xfId="4060"/>
    <cellStyle name="Normal 3 2 2 18 3 2 2 2" xfId="7449"/>
    <cellStyle name="Normal 3 2 2 18 3 2 2 2 2" xfId="17251"/>
    <cellStyle name="Normal 3 2 2 18 3 2 2 3" xfId="13862"/>
    <cellStyle name="Normal 3 2 2 18 3 2 3" xfId="5040"/>
    <cellStyle name="Normal 3 2 2 18 3 2 3 2" xfId="8429"/>
    <cellStyle name="Normal 3 2 2 18 3 2 3 2 2" xfId="18231"/>
    <cellStyle name="Normal 3 2 2 18 3 2 3 3" xfId="14842"/>
    <cellStyle name="Normal 3 2 2 18 3 2 4" xfId="5502"/>
    <cellStyle name="Normal 3 2 2 18 3 2 4 2" xfId="15304"/>
    <cellStyle name="Normal 3 2 2 18 3 2 5" xfId="9421"/>
    <cellStyle name="Normal 3 2 2 18 3 2 5 2" xfId="19223"/>
    <cellStyle name="Normal 3 2 2 18 3 2 6" xfId="10425"/>
    <cellStyle name="Normal 3 2 2 18 3 2 6 2" xfId="20227"/>
    <cellStyle name="Normal 3 2 2 18 3 2 7" xfId="11429"/>
    <cellStyle name="Normal 3 2 2 18 3 2 7 2" xfId="21231"/>
    <cellStyle name="Normal 3 2 2 18 3 2 8" xfId="11915"/>
    <cellStyle name="Normal 3 2 2 18 3 2 9" xfId="22247"/>
    <cellStyle name="Normal 3 2 2 18 3 3" xfId="3092"/>
    <cellStyle name="Normal 3 2 2 18 3 3 2" xfId="6481"/>
    <cellStyle name="Normal 3 2 2 18 3 3 2 2" xfId="16283"/>
    <cellStyle name="Normal 3 2 2 18 3 3 3" xfId="12894"/>
    <cellStyle name="Normal 3 2 2 18 3 4" xfId="3576"/>
    <cellStyle name="Normal 3 2 2 18 3 4 2" xfId="6965"/>
    <cellStyle name="Normal 3 2 2 18 3 4 2 2" xfId="16767"/>
    <cellStyle name="Normal 3 2 2 18 3 4 3" xfId="13378"/>
    <cellStyle name="Normal 3 2 2 18 3 5" xfId="4556"/>
    <cellStyle name="Normal 3 2 2 18 3 5 2" xfId="7945"/>
    <cellStyle name="Normal 3 2 2 18 3 5 2 2" xfId="17747"/>
    <cellStyle name="Normal 3 2 2 18 3 5 3" xfId="14358"/>
    <cellStyle name="Normal 3 2 2 18 3 6" xfId="5501"/>
    <cellStyle name="Normal 3 2 2 18 3 6 2" xfId="15303"/>
    <cellStyle name="Normal 3 2 2 18 3 7" xfId="8937"/>
    <cellStyle name="Normal 3 2 2 18 3 7 2" xfId="18739"/>
    <cellStyle name="Normal 3 2 2 18 3 8" xfId="9941"/>
    <cellStyle name="Normal 3 2 2 18 3 8 2" xfId="19743"/>
    <cellStyle name="Normal 3 2 2 18 3 9" xfId="10945"/>
    <cellStyle name="Normal 3 2 2 18 3 9 2" xfId="20747"/>
    <cellStyle name="Normal 3 2 2 18 4" xfId="1938"/>
    <cellStyle name="Normal 3 2 2 18 4 10" xfId="11916"/>
    <cellStyle name="Normal 3 2 2 18 4 11" xfId="21895"/>
    <cellStyle name="Normal 3 2 2 18 4 2" xfId="1939"/>
    <cellStyle name="Normal 3 2 2 18 4 2 2" xfId="4192"/>
    <cellStyle name="Normal 3 2 2 18 4 2 2 2" xfId="7581"/>
    <cellStyle name="Normal 3 2 2 18 4 2 2 2 2" xfId="17383"/>
    <cellStyle name="Normal 3 2 2 18 4 2 2 3" xfId="13994"/>
    <cellStyle name="Normal 3 2 2 18 4 2 3" xfId="5172"/>
    <cellStyle name="Normal 3 2 2 18 4 2 3 2" xfId="8561"/>
    <cellStyle name="Normal 3 2 2 18 4 2 3 2 2" xfId="18363"/>
    <cellStyle name="Normal 3 2 2 18 4 2 3 3" xfId="14974"/>
    <cellStyle name="Normal 3 2 2 18 4 2 4" xfId="5504"/>
    <cellStyle name="Normal 3 2 2 18 4 2 4 2" xfId="15306"/>
    <cellStyle name="Normal 3 2 2 18 4 2 5" xfId="9553"/>
    <cellStyle name="Normal 3 2 2 18 4 2 5 2" xfId="19355"/>
    <cellStyle name="Normal 3 2 2 18 4 2 6" xfId="10557"/>
    <cellStyle name="Normal 3 2 2 18 4 2 6 2" xfId="20359"/>
    <cellStyle name="Normal 3 2 2 18 4 2 7" xfId="11561"/>
    <cellStyle name="Normal 3 2 2 18 4 2 7 2" xfId="21363"/>
    <cellStyle name="Normal 3 2 2 18 4 2 8" xfId="11917"/>
    <cellStyle name="Normal 3 2 2 18 4 2 9" xfId="22379"/>
    <cellStyle name="Normal 3 2 2 18 4 3" xfId="3224"/>
    <cellStyle name="Normal 3 2 2 18 4 3 2" xfId="6613"/>
    <cellStyle name="Normal 3 2 2 18 4 3 2 2" xfId="16415"/>
    <cellStyle name="Normal 3 2 2 18 4 3 3" xfId="13026"/>
    <cellStyle name="Normal 3 2 2 18 4 4" xfId="3708"/>
    <cellStyle name="Normal 3 2 2 18 4 4 2" xfId="7097"/>
    <cellStyle name="Normal 3 2 2 18 4 4 2 2" xfId="16899"/>
    <cellStyle name="Normal 3 2 2 18 4 4 3" xfId="13510"/>
    <cellStyle name="Normal 3 2 2 18 4 5" xfId="4688"/>
    <cellStyle name="Normal 3 2 2 18 4 5 2" xfId="8077"/>
    <cellStyle name="Normal 3 2 2 18 4 5 2 2" xfId="17879"/>
    <cellStyle name="Normal 3 2 2 18 4 5 3" xfId="14490"/>
    <cellStyle name="Normal 3 2 2 18 4 6" xfId="5503"/>
    <cellStyle name="Normal 3 2 2 18 4 6 2" xfId="15305"/>
    <cellStyle name="Normal 3 2 2 18 4 7" xfId="9069"/>
    <cellStyle name="Normal 3 2 2 18 4 7 2" xfId="18871"/>
    <cellStyle name="Normal 3 2 2 18 4 8" xfId="10073"/>
    <cellStyle name="Normal 3 2 2 18 4 8 2" xfId="19875"/>
    <cellStyle name="Normal 3 2 2 18 4 9" xfId="11077"/>
    <cellStyle name="Normal 3 2 2 18 4 9 2" xfId="20879"/>
    <cellStyle name="Normal 3 2 2 18 5" xfId="1940"/>
    <cellStyle name="Normal 3 2 2 18 5 2" xfId="3855"/>
    <cellStyle name="Normal 3 2 2 18 5 2 2" xfId="7244"/>
    <cellStyle name="Normal 3 2 2 18 5 2 2 2" xfId="17046"/>
    <cellStyle name="Normal 3 2 2 18 5 2 3" xfId="13657"/>
    <cellStyle name="Normal 3 2 2 18 5 3" xfId="4835"/>
    <cellStyle name="Normal 3 2 2 18 5 3 2" xfId="8224"/>
    <cellStyle name="Normal 3 2 2 18 5 3 2 2" xfId="18026"/>
    <cellStyle name="Normal 3 2 2 18 5 3 3" xfId="14637"/>
    <cellStyle name="Normal 3 2 2 18 5 4" xfId="5505"/>
    <cellStyle name="Normal 3 2 2 18 5 4 2" xfId="15307"/>
    <cellStyle name="Normal 3 2 2 18 5 5" xfId="9216"/>
    <cellStyle name="Normal 3 2 2 18 5 5 2" xfId="19018"/>
    <cellStyle name="Normal 3 2 2 18 5 6" xfId="10220"/>
    <cellStyle name="Normal 3 2 2 18 5 6 2" xfId="20022"/>
    <cellStyle name="Normal 3 2 2 18 5 7" xfId="11224"/>
    <cellStyle name="Normal 3 2 2 18 5 7 2" xfId="21026"/>
    <cellStyle name="Normal 3 2 2 18 5 8" xfId="11918"/>
    <cellStyle name="Normal 3 2 2 18 5 9" xfId="22042"/>
    <cellStyle name="Normal 3 2 2 18 6" xfId="2887"/>
    <cellStyle name="Normal 3 2 2 18 6 2" xfId="6276"/>
    <cellStyle name="Normal 3 2 2 18 6 2 2" xfId="16078"/>
    <cellStyle name="Normal 3 2 2 18 6 3" xfId="12689"/>
    <cellStyle name="Normal 3 2 2 18 7" xfId="3371"/>
    <cellStyle name="Normal 3 2 2 18 7 2" xfId="6760"/>
    <cellStyle name="Normal 3 2 2 18 7 2 2" xfId="16562"/>
    <cellStyle name="Normal 3 2 2 18 7 3" xfId="13173"/>
    <cellStyle name="Normal 3 2 2 18 8" xfId="4351"/>
    <cellStyle name="Normal 3 2 2 18 8 2" xfId="7740"/>
    <cellStyle name="Normal 3 2 2 18 8 2 2" xfId="17542"/>
    <cellStyle name="Normal 3 2 2 18 8 3" xfId="14153"/>
    <cellStyle name="Normal 3 2 2 18 9" xfId="5498"/>
    <cellStyle name="Normal 3 2 2 18 9 2" xfId="15300"/>
    <cellStyle name="Normal 3 2 2 19" xfId="1941"/>
    <cellStyle name="Normal 3 2 2 19 10" xfId="8736"/>
    <cellStyle name="Normal 3 2 2 19 10 2" xfId="18538"/>
    <cellStyle name="Normal 3 2 2 19 11" xfId="9740"/>
    <cellStyle name="Normal 3 2 2 19 11 2" xfId="19542"/>
    <cellStyle name="Normal 3 2 2 19 12" xfId="10744"/>
    <cellStyle name="Normal 3 2 2 19 12 2" xfId="20546"/>
    <cellStyle name="Normal 3 2 2 19 13" xfId="11919"/>
    <cellStyle name="Normal 3 2 2 19 14" xfId="21562"/>
    <cellStyle name="Normal 3 2 2 19 2" xfId="1942"/>
    <cellStyle name="Normal 3 2 2 19 2 10" xfId="11920"/>
    <cellStyle name="Normal 3 2 2 19 2 11" xfId="21817"/>
    <cellStyle name="Normal 3 2 2 19 2 2" xfId="1943"/>
    <cellStyle name="Normal 3 2 2 19 2 2 2" xfId="4114"/>
    <cellStyle name="Normal 3 2 2 19 2 2 2 2" xfId="7503"/>
    <cellStyle name="Normal 3 2 2 19 2 2 2 2 2" xfId="17305"/>
    <cellStyle name="Normal 3 2 2 19 2 2 2 3" xfId="13916"/>
    <cellStyle name="Normal 3 2 2 19 2 2 3" xfId="5094"/>
    <cellStyle name="Normal 3 2 2 19 2 2 3 2" xfId="8483"/>
    <cellStyle name="Normal 3 2 2 19 2 2 3 2 2" xfId="18285"/>
    <cellStyle name="Normal 3 2 2 19 2 2 3 3" xfId="14896"/>
    <cellStyle name="Normal 3 2 2 19 2 2 4" xfId="5508"/>
    <cellStyle name="Normal 3 2 2 19 2 2 4 2" xfId="15310"/>
    <cellStyle name="Normal 3 2 2 19 2 2 5" xfId="9475"/>
    <cellStyle name="Normal 3 2 2 19 2 2 5 2" xfId="19277"/>
    <cellStyle name="Normal 3 2 2 19 2 2 6" xfId="10479"/>
    <cellStyle name="Normal 3 2 2 19 2 2 6 2" xfId="20281"/>
    <cellStyle name="Normal 3 2 2 19 2 2 7" xfId="11483"/>
    <cellStyle name="Normal 3 2 2 19 2 2 7 2" xfId="21285"/>
    <cellStyle name="Normal 3 2 2 19 2 2 8" xfId="11921"/>
    <cellStyle name="Normal 3 2 2 19 2 2 9" xfId="22301"/>
    <cellStyle name="Normal 3 2 2 19 2 3" xfId="3146"/>
    <cellStyle name="Normal 3 2 2 19 2 3 2" xfId="6535"/>
    <cellStyle name="Normal 3 2 2 19 2 3 2 2" xfId="16337"/>
    <cellStyle name="Normal 3 2 2 19 2 3 3" xfId="12948"/>
    <cellStyle name="Normal 3 2 2 19 2 4" xfId="3630"/>
    <cellStyle name="Normal 3 2 2 19 2 4 2" xfId="7019"/>
    <cellStyle name="Normal 3 2 2 19 2 4 2 2" xfId="16821"/>
    <cellStyle name="Normal 3 2 2 19 2 4 3" xfId="13432"/>
    <cellStyle name="Normal 3 2 2 19 2 5" xfId="4610"/>
    <cellStyle name="Normal 3 2 2 19 2 5 2" xfId="7999"/>
    <cellStyle name="Normal 3 2 2 19 2 5 2 2" xfId="17801"/>
    <cellStyle name="Normal 3 2 2 19 2 5 3" xfId="14412"/>
    <cellStyle name="Normal 3 2 2 19 2 6" xfId="5507"/>
    <cellStyle name="Normal 3 2 2 19 2 6 2" xfId="15309"/>
    <cellStyle name="Normal 3 2 2 19 2 7" xfId="8991"/>
    <cellStyle name="Normal 3 2 2 19 2 7 2" xfId="18793"/>
    <cellStyle name="Normal 3 2 2 19 2 8" xfId="9995"/>
    <cellStyle name="Normal 3 2 2 19 2 8 2" xfId="19797"/>
    <cellStyle name="Normal 3 2 2 19 2 9" xfId="10999"/>
    <cellStyle name="Normal 3 2 2 19 2 9 2" xfId="20801"/>
    <cellStyle name="Normal 3 2 2 19 3" xfId="1944"/>
    <cellStyle name="Normal 3 2 2 19 3 10" xfId="11922"/>
    <cellStyle name="Normal 3 2 2 19 3 11" xfId="21656"/>
    <cellStyle name="Normal 3 2 2 19 3 2" xfId="1945"/>
    <cellStyle name="Normal 3 2 2 19 3 2 2" xfId="3953"/>
    <cellStyle name="Normal 3 2 2 19 3 2 2 2" xfId="7342"/>
    <cellStyle name="Normal 3 2 2 19 3 2 2 2 2" xfId="17144"/>
    <cellStyle name="Normal 3 2 2 19 3 2 2 3" xfId="13755"/>
    <cellStyle name="Normal 3 2 2 19 3 2 3" xfId="4933"/>
    <cellStyle name="Normal 3 2 2 19 3 2 3 2" xfId="8322"/>
    <cellStyle name="Normal 3 2 2 19 3 2 3 2 2" xfId="18124"/>
    <cellStyle name="Normal 3 2 2 19 3 2 3 3" xfId="14735"/>
    <cellStyle name="Normal 3 2 2 19 3 2 4" xfId="5510"/>
    <cellStyle name="Normal 3 2 2 19 3 2 4 2" xfId="15312"/>
    <cellStyle name="Normal 3 2 2 19 3 2 5" xfId="9314"/>
    <cellStyle name="Normal 3 2 2 19 3 2 5 2" xfId="19116"/>
    <cellStyle name="Normal 3 2 2 19 3 2 6" xfId="10318"/>
    <cellStyle name="Normal 3 2 2 19 3 2 6 2" xfId="20120"/>
    <cellStyle name="Normal 3 2 2 19 3 2 7" xfId="11322"/>
    <cellStyle name="Normal 3 2 2 19 3 2 7 2" xfId="21124"/>
    <cellStyle name="Normal 3 2 2 19 3 2 8" xfId="11923"/>
    <cellStyle name="Normal 3 2 2 19 3 2 9" xfId="22140"/>
    <cellStyle name="Normal 3 2 2 19 3 3" xfId="2985"/>
    <cellStyle name="Normal 3 2 2 19 3 3 2" xfId="6374"/>
    <cellStyle name="Normal 3 2 2 19 3 3 2 2" xfId="16176"/>
    <cellStyle name="Normal 3 2 2 19 3 3 3" xfId="12787"/>
    <cellStyle name="Normal 3 2 2 19 3 4" xfId="3469"/>
    <cellStyle name="Normal 3 2 2 19 3 4 2" xfId="6858"/>
    <cellStyle name="Normal 3 2 2 19 3 4 2 2" xfId="16660"/>
    <cellStyle name="Normal 3 2 2 19 3 4 3" xfId="13271"/>
    <cellStyle name="Normal 3 2 2 19 3 5" xfId="4449"/>
    <cellStyle name="Normal 3 2 2 19 3 5 2" xfId="7838"/>
    <cellStyle name="Normal 3 2 2 19 3 5 2 2" xfId="17640"/>
    <cellStyle name="Normal 3 2 2 19 3 5 3" xfId="14251"/>
    <cellStyle name="Normal 3 2 2 19 3 6" xfId="5509"/>
    <cellStyle name="Normal 3 2 2 19 3 6 2" xfId="15311"/>
    <cellStyle name="Normal 3 2 2 19 3 7" xfId="8830"/>
    <cellStyle name="Normal 3 2 2 19 3 7 2" xfId="18632"/>
    <cellStyle name="Normal 3 2 2 19 3 8" xfId="9834"/>
    <cellStyle name="Normal 3 2 2 19 3 8 2" xfId="19636"/>
    <cellStyle name="Normal 3 2 2 19 3 9" xfId="10838"/>
    <cellStyle name="Normal 3 2 2 19 3 9 2" xfId="20640"/>
    <cellStyle name="Normal 3 2 2 19 4" xfId="1946"/>
    <cellStyle name="Normal 3 2 2 19 4 10" xfId="11924"/>
    <cellStyle name="Normal 3 2 2 19 4 11" xfId="21611"/>
    <cellStyle name="Normal 3 2 2 19 4 2" xfId="1947"/>
    <cellStyle name="Normal 3 2 2 19 4 2 2" xfId="3908"/>
    <cellStyle name="Normal 3 2 2 19 4 2 2 2" xfId="7297"/>
    <cellStyle name="Normal 3 2 2 19 4 2 2 2 2" xfId="17099"/>
    <cellStyle name="Normal 3 2 2 19 4 2 2 3" xfId="13710"/>
    <cellStyle name="Normal 3 2 2 19 4 2 3" xfId="4888"/>
    <cellStyle name="Normal 3 2 2 19 4 2 3 2" xfId="8277"/>
    <cellStyle name="Normal 3 2 2 19 4 2 3 2 2" xfId="18079"/>
    <cellStyle name="Normal 3 2 2 19 4 2 3 3" xfId="14690"/>
    <cellStyle name="Normal 3 2 2 19 4 2 4" xfId="5512"/>
    <cellStyle name="Normal 3 2 2 19 4 2 4 2" xfId="15314"/>
    <cellStyle name="Normal 3 2 2 19 4 2 5" xfId="9269"/>
    <cellStyle name="Normal 3 2 2 19 4 2 5 2" xfId="19071"/>
    <cellStyle name="Normal 3 2 2 19 4 2 6" xfId="10273"/>
    <cellStyle name="Normal 3 2 2 19 4 2 6 2" xfId="20075"/>
    <cellStyle name="Normal 3 2 2 19 4 2 7" xfId="11277"/>
    <cellStyle name="Normal 3 2 2 19 4 2 7 2" xfId="21079"/>
    <cellStyle name="Normal 3 2 2 19 4 2 8" xfId="11925"/>
    <cellStyle name="Normal 3 2 2 19 4 2 9" xfId="22095"/>
    <cellStyle name="Normal 3 2 2 19 4 3" xfId="2940"/>
    <cellStyle name="Normal 3 2 2 19 4 3 2" xfId="6329"/>
    <cellStyle name="Normal 3 2 2 19 4 3 2 2" xfId="16131"/>
    <cellStyle name="Normal 3 2 2 19 4 3 3" xfId="12742"/>
    <cellStyle name="Normal 3 2 2 19 4 4" xfId="3424"/>
    <cellStyle name="Normal 3 2 2 19 4 4 2" xfId="6813"/>
    <cellStyle name="Normal 3 2 2 19 4 4 2 2" xfId="16615"/>
    <cellStyle name="Normal 3 2 2 19 4 4 3" xfId="13226"/>
    <cellStyle name="Normal 3 2 2 19 4 5" xfId="4404"/>
    <cellStyle name="Normal 3 2 2 19 4 5 2" xfId="7793"/>
    <cellStyle name="Normal 3 2 2 19 4 5 2 2" xfId="17595"/>
    <cellStyle name="Normal 3 2 2 19 4 5 3" xfId="14206"/>
    <cellStyle name="Normal 3 2 2 19 4 6" xfId="5511"/>
    <cellStyle name="Normal 3 2 2 19 4 6 2" xfId="15313"/>
    <cellStyle name="Normal 3 2 2 19 4 7" xfId="8785"/>
    <cellStyle name="Normal 3 2 2 19 4 7 2" xfId="18587"/>
    <cellStyle name="Normal 3 2 2 19 4 8" xfId="9789"/>
    <cellStyle name="Normal 3 2 2 19 4 8 2" xfId="19591"/>
    <cellStyle name="Normal 3 2 2 19 4 9" xfId="10793"/>
    <cellStyle name="Normal 3 2 2 19 4 9 2" xfId="20595"/>
    <cellStyle name="Normal 3 2 2 19 5" xfId="1948"/>
    <cellStyle name="Normal 3 2 2 19 5 2" xfId="3859"/>
    <cellStyle name="Normal 3 2 2 19 5 2 2" xfId="7248"/>
    <cellStyle name="Normal 3 2 2 19 5 2 2 2" xfId="17050"/>
    <cellStyle name="Normal 3 2 2 19 5 2 3" xfId="13661"/>
    <cellStyle name="Normal 3 2 2 19 5 3" xfId="4839"/>
    <cellStyle name="Normal 3 2 2 19 5 3 2" xfId="8228"/>
    <cellStyle name="Normal 3 2 2 19 5 3 2 2" xfId="18030"/>
    <cellStyle name="Normal 3 2 2 19 5 3 3" xfId="14641"/>
    <cellStyle name="Normal 3 2 2 19 5 4" xfId="5513"/>
    <cellStyle name="Normal 3 2 2 19 5 4 2" xfId="15315"/>
    <cellStyle name="Normal 3 2 2 19 5 5" xfId="9220"/>
    <cellStyle name="Normal 3 2 2 19 5 5 2" xfId="19022"/>
    <cellStyle name="Normal 3 2 2 19 5 6" xfId="10224"/>
    <cellStyle name="Normal 3 2 2 19 5 6 2" xfId="20026"/>
    <cellStyle name="Normal 3 2 2 19 5 7" xfId="11228"/>
    <cellStyle name="Normal 3 2 2 19 5 7 2" xfId="21030"/>
    <cellStyle name="Normal 3 2 2 19 5 8" xfId="11926"/>
    <cellStyle name="Normal 3 2 2 19 5 9" xfId="22046"/>
    <cellStyle name="Normal 3 2 2 19 6" xfId="2891"/>
    <cellStyle name="Normal 3 2 2 19 6 2" xfId="6280"/>
    <cellStyle name="Normal 3 2 2 19 6 2 2" xfId="16082"/>
    <cellStyle name="Normal 3 2 2 19 6 3" xfId="12693"/>
    <cellStyle name="Normal 3 2 2 19 7" xfId="3375"/>
    <cellStyle name="Normal 3 2 2 19 7 2" xfId="6764"/>
    <cellStyle name="Normal 3 2 2 19 7 2 2" xfId="16566"/>
    <cellStyle name="Normal 3 2 2 19 7 3" xfId="13177"/>
    <cellStyle name="Normal 3 2 2 19 8" xfId="4355"/>
    <cellStyle name="Normal 3 2 2 19 8 2" xfId="7744"/>
    <cellStyle name="Normal 3 2 2 19 8 2 2" xfId="17546"/>
    <cellStyle name="Normal 3 2 2 19 8 3" xfId="14157"/>
    <cellStyle name="Normal 3 2 2 19 9" xfId="5506"/>
    <cellStyle name="Normal 3 2 2 19 9 2" xfId="15308"/>
    <cellStyle name="Normal 3 2 2 2" xfId="1949"/>
    <cellStyle name="Normal 3 2 2 2 10" xfId="3307"/>
    <cellStyle name="Normal 3 2 2 2 10 2" xfId="5267"/>
    <cellStyle name="Normal 3 2 2 2 10 2 2" xfId="8656"/>
    <cellStyle name="Normal 3 2 2 2 10 2 2 2" xfId="18458"/>
    <cellStyle name="Normal 3 2 2 2 10 2 3" xfId="15069"/>
    <cellStyle name="Normal 3 2 2 2 10 3" xfId="6696"/>
    <cellStyle name="Normal 3 2 2 2 10 3 2" xfId="16498"/>
    <cellStyle name="Normal 3 2 2 2 10 4" xfId="9648"/>
    <cellStyle name="Normal 3 2 2 2 10 4 2" xfId="19450"/>
    <cellStyle name="Normal 3 2 2 2 10 5" xfId="10652"/>
    <cellStyle name="Normal 3 2 2 2 10 5 2" xfId="20454"/>
    <cellStyle name="Normal 3 2 2 2 10 6" xfId="11656"/>
    <cellStyle name="Normal 3 2 2 2 10 6 2" xfId="21458"/>
    <cellStyle name="Normal 3 2 2 2 10 7" xfId="13109"/>
    <cellStyle name="Normal 3 2 2 2 10 8" xfId="22474"/>
    <cellStyle name="Normal 3 2 2 2 11" xfId="4287"/>
    <cellStyle name="Normal 3 2 2 2 11 2" xfId="7676"/>
    <cellStyle name="Normal 3 2 2 2 11 2 2" xfId="17478"/>
    <cellStyle name="Normal 3 2 2 2 11 3" xfId="9660"/>
    <cellStyle name="Normal 3 2 2 2 11 3 2" xfId="19462"/>
    <cellStyle name="Normal 3 2 2 2 11 4" xfId="10664"/>
    <cellStyle name="Normal 3 2 2 2 11 4 2" xfId="20466"/>
    <cellStyle name="Normal 3 2 2 2 11 5" xfId="11668"/>
    <cellStyle name="Normal 3 2 2 2 11 5 2" xfId="21470"/>
    <cellStyle name="Normal 3 2 2 2 11 6" xfId="14089"/>
    <cellStyle name="Normal 3 2 2 2 11 7" xfId="22486"/>
    <cellStyle name="Normal 3 2 2 2 12" xfId="5514"/>
    <cellStyle name="Normal 3 2 2 2 12 2" xfId="11680"/>
    <cellStyle name="Normal 3 2 2 2 12 2 2" xfId="21482"/>
    <cellStyle name="Normal 3 2 2 2 12 3" xfId="15316"/>
    <cellStyle name="Normal 3 2 2 2 12 4" xfId="22498"/>
    <cellStyle name="Normal 3 2 2 2 13" xfId="8668"/>
    <cellStyle name="Normal 3 2 2 2 13 2" xfId="18470"/>
    <cellStyle name="Normal 3 2 2 2 13 3" xfId="22510"/>
    <cellStyle name="Normal 3 2 2 2 14" xfId="9672"/>
    <cellStyle name="Normal 3 2 2 2 14 2" xfId="19474"/>
    <cellStyle name="Normal 3 2 2 2 14 3" xfId="22522"/>
    <cellStyle name="Normal 3 2 2 2 15" xfId="10676"/>
    <cellStyle name="Normal 3 2 2 2 15 2" xfId="20478"/>
    <cellStyle name="Normal 3 2 2 2 15 3" xfId="22534"/>
    <cellStyle name="Normal 3 2 2 2 16" xfId="11927"/>
    <cellStyle name="Normal 3 2 2 2 17" xfId="21494"/>
    <cellStyle name="Normal 3 2 2 2 2" xfId="1950"/>
    <cellStyle name="Normal 3 2 2 2 2 10" xfId="11928"/>
    <cellStyle name="Normal 3 2 2 2 2 11" xfId="21653"/>
    <cellStyle name="Normal 3 2 2 2 2 2" xfId="1951"/>
    <cellStyle name="Normal 3 2 2 2 2 2 2" xfId="3950"/>
    <cellStyle name="Normal 3 2 2 2 2 2 2 2" xfId="7339"/>
    <cellStyle name="Normal 3 2 2 2 2 2 2 2 2" xfId="17141"/>
    <cellStyle name="Normal 3 2 2 2 2 2 2 3" xfId="13752"/>
    <cellStyle name="Normal 3 2 2 2 2 2 3" xfId="4930"/>
    <cellStyle name="Normal 3 2 2 2 2 2 3 2" xfId="8319"/>
    <cellStyle name="Normal 3 2 2 2 2 2 3 2 2" xfId="18121"/>
    <cellStyle name="Normal 3 2 2 2 2 2 3 3" xfId="14732"/>
    <cellStyle name="Normal 3 2 2 2 2 2 4" xfId="5516"/>
    <cellStyle name="Normal 3 2 2 2 2 2 4 2" xfId="15318"/>
    <cellStyle name="Normal 3 2 2 2 2 2 5" xfId="9311"/>
    <cellStyle name="Normal 3 2 2 2 2 2 5 2" xfId="19113"/>
    <cellStyle name="Normal 3 2 2 2 2 2 6" xfId="10315"/>
    <cellStyle name="Normal 3 2 2 2 2 2 6 2" xfId="20117"/>
    <cellStyle name="Normal 3 2 2 2 2 2 7" xfId="11319"/>
    <cellStyle name="Normal 3 2 2 2 2 2 7 2" xfId="21121"/>
    <cellStyle name="Normal 3 2 2 2 2 2 8" xfId="11929"/>
    <cellStyle name="Normal 3 2 2 2 2 2 9" xfId="22137"/>
    <cellStyle name="Normal 3 2 2 2 2 3" xfId="2982"/>
    <cellStyle name="Normal 3 2 2 2 2 3 2" xfId="6371"/>
    <cellStyle name="Normal 3 2 2 2 2 3 2 2" xfId="16173"/>
    <cellStyle name="Normal 3 2 2 2 2 3 3" xfId="12784"/>
    <cellStyle name="Normal 3 2 2 2 2 4" xfId="3466"/>
    <cellStyle name="Normal 3 2 2 2 2 4 2" xfId="6855"/>
    <cellStyle name="Normal 3 2 2 2 2 4 2 2" xfId="16657"/>
    <cellStyle name="Normal 3 2 2 2 2 4 3" xfId="13268"/>
    <cellStyle name="Normal 3 2 2 2 2 5" xfId="4446"/>
    <cellStyle name="Normal 3 2 2 2 2 5 2" xfId="7835"/>
    <cellStyle name="Normal 3 2 2 2 2 5 2 2" xfId="17637"/>
    <cellStyle name="Normal 3 2 2 2 2 5 3" xfId="14248"/>
    <cellStyle name="Normal 3 2 2 2 2 6" xfId="5515"/>
    <cellStyle name="Normal 3 2 2 2 2 6 2" xfId="15317"/>
    <cellStyle name="Normal 3 2 2 2 2 7" xfId="8827"/>
    <cellStyle name="Normal 3 2 2 2 2 7 2" xfId="18629"/>
    <cellStyle name="Normal 3 2 2 2 2 8" xfId="9831"/>
    <cellStyle name="Normal 3 2 2 2 2 8 2" xfId="19633"/>
    <cellStyle name="Normal 3 2 2 2 2 9" xfId="10835"/>
    <cellStyle name="Normal 3 2 2 2 2 9 2" xfId="20637"/>
    <cellStyle name="Normal 3 2 2 2 3" xfId="1952"/>
    <cellStyle name="Normal 3 2 2 2 3 10" xfId="11930"/>
    <cellStyle name="Normal 3 2 2 2 3 11" xfId="21725"/>
    <cellStyle name="Normal 3 2 2 2 3 2" xfId="1953"/>
    <cellStyle name="Normal 3 2 2 2 3 2 2" xfId="4022"/>
    <cellStyle name="Normal 3 2 2 2 3 2 2 2" xfId="7411"/>
    <cellStyle name="Normal 3 2 2 2 3 2 2 2 2" xfId="17213"/>
    <cellStyle name="Normal 3 2 2 2 3 2 2 3" xfId="13824"/>
    <cellStyle name="Normal 3 2 2 2 3 2 3" xfId="5002"/>
    <cellStyle name="Normal 3 2 2 2 3 2 3 2" xfId="8391"/>
    <cellStyle name="Normal 3 2 2 2 3 2 3 2 2" xfId="18193"/>
    <cellStyle name="Normal 3 2 2 2 3 2 3 3" xfId="14804"/>
    <cellStyle name="Normal 3 2 2 2 3 2 4" xfId="5518"/>
    <cellStyle name="Normal 3 2 2 2 3 2 4 2" xfId="15320"/>
    <cellStyle name="Normal 3 2 2 2 3 2 5" xfId="9383"/>
    <cellStyle name="Normal 3 2 2 2 3 2 5 2" xfId="19185"/>
    <cellStyle name="Normal 3 2 2 2 3 2 6" xfId="10387"/>
    <cellStyle name="Normal 3 2 2 2 3 2 6 2" xfId="20189"/>
    <cellStyle name="Normal 3 2 2 2 3 2 7" xfId="11391"/>
    <cellStyle name="Normal 3 2 2 2 3 2 7 2" xfId="21193"/>
    <cellStyle name="Normal 3 2 2 2 3 2 8" xfId="11931"/>
    <cellStyle name="Normal 3 2 2 2 3 2 9" xfId="22209"/>
    <cellStyle name="Normal 3 2 2 2 3 3" xfId="3054"/>
    <cellStyle name="Normal 3 2 2 2 3 3 2" xfId="6443"/>
    <cellStyle name="Normal 3 2 2 2 3 3 2 2" xfId="16245"/>
    <cellStyle name="Normal 3 2 2 2 3 3 3" xfId="12856"/>
    <cellStyle name="Normal 3 2 2 2 3 4" xfId="3538"/>
    <cellStyle name="Normal 3 2 2 2 3 4 2" xfId="6927"/>
    <cellStyle name="Normal 3 2 2 2 3 4 2 2" xfId="16729"/>
    <cellStyle name="Normal 3 2 2 2 3 4 3" xfId="13340"/>
    <cellStyle name="Normal 3 2 2 2 3 5" xfId="4518"/>
    <cellStyle name="Normal 3 2 2 2 3 5 2" xfId="7907"/>
    <cellStyle name="Normal 3 2 2 2 3 5 2 2" xfId="17709"/>
    <cellStyle name="Normal 3 2 2 2 3 5 3" xfId="14320"/>
    <cellStyle name="Normal 3 2 2 2 3 6" xfId="5517"/>
    <cellStyle name="Normal 3 2 2 2 3 6 2" xfId="15319"/>
    <cellStyle name="Normal 3 2 2 2 3 7" xfId="8899"/>
    <cellStyle name="Normal 3 2 2 2 3 7 2" xfId="18701"/>
    <cellStyle name="Normal 3 2 2 2 3 8" xfId="9903"/>
    <cellStyle name="Normal 3 2 2 2 3 8 2" xfId="19705"/>
    <cellStyle name="Normal 3 2 2 2 3 9" xfId="10907"/>
    <cellStyle name="Normal 3 2 2 2 3 9 2" xfId="20709"/>
    <cellStyle name="Normal 3 2 2 2 4" xfId="1954"/>
    <cellStyle name="Normal 3 2 2 2 4 10" xfId="11932"/>
    <cellStyle name="Normal 3 2 2 2 4 11" xfId="21910"/>
    <cellStyle name="Normal 3 2 2 2 4 2" xfId="1955"/>
    <cellStyle name="Normal 3 2 2 2 4 2 2" xfId="4207"/>
    <cellStyle name="Normal 3 2 2 2 4 2 2 2" xfId="7596"/>
    <cellStyle name="Normal 3 2 2 2 4 2 2 2 2" xfId="17398"/>
    <cellStyle name="Normal 3 2 2 2 4 2 2 3" xfId="14009"/>
    <cellStyle name="Normal 3 2 2 2 4 2 3" xfId="5187"/>
    <cellStyle name="Normal 3 2 2 2 4 2 3 2" xfId="8576"/>
    <cellStyle name="Normal 3 2 2 2 4 2 3 2 2" xfId="18378"/>
    <cellStyle name="Normal 3 2 2 2 4 2 3 3" xfId="14989"/>
    <cellStyle name="Normal 3 2 2 2 4 2 4" xfId="5520"/>
    <cellStyle name="Normal 3 2 2 2 4 2 4 2" xfId="15322"/>
    <cellStyle name="Normal 3 2 2 2 4 2 5" xfId="9568"/>
    <cellStyle name="Normal 3 2 2 2 4 2 5 2" xfId="19370"/>
    <cellStyle name="Normal 3 2 2 2 4 2 6" xfId="10572"/>
    <cellStyle name="Normal 3 2 2 2 4 2 6 2" xfId="20374"/>
    <cellStyle name="Normal 3 2 2 2 4 2 7" xfId="11576"/>
    <cellStyle name="Normal 3 2 2 2 4 2 7 2" xfId="21378"/>
    <cellStyle name="Normal 3 2 2 2 4 2 8" xfId="11933"/>
    <cellStyle name="Normal 3 2 2 2 4 2 9" xfId="22394"/>
    <cellStyle name="Normal 3 2 2 2 4 3" xfId="3239"/>
    <cellStyle name="Normal 3 2 2 2 4 3 2" xfId="6628"/>
    <cellStyle name="Normal 3 2 2 2 4 3 2 2" xfId="16430"/>
    <cellStyle name="Normal 3 2 2 2 4 3 3" xfId="13041"/>
    <cellStyle name="Normal 3 2 2 2 4 4" xfId="3723"/>
    <cellStyle name="Normal 3 2 2 2 4 4 2" xfId="7112"/>
    <cellStyle name="Normal 3 2 2 2 4 4 2 2" xfId="16914"/>
    <cellStyle name="Normal 3 2 2 2 4 4 3" xfId="13525"/>
    <cellStyle name="Normal 3 2 2 2 4 5" xfId="4703"/>
    <cellStyle name="Normal 3 2 2 2 4 5 2" xfId="8092"/>
    <cellStyle name="Normal 3 2 2 2 4 5 2 2" xfId="17894"/>
    <cellStyle name="Normal 3 2 2 2 4 5 3" xfId="14505"/>
    <cellStyle name="Normal 3 2 2 2 4 6" xfId="5519"/>
    <cellStyle name="Normal 3 2 2 2 4 6 2" xfId="15321"/>
    <cellStyle name="Normal 3 2 2 2 4 7" xfId="9084"/>
    <cellStyle name="Normal 3 2 2 2 4 7 2" xfId="18886"/>
    <cellStyle name="Normal 3 2 2 2 4 8" xfId="10088"/>
    <cellStyle name="Normal 3 2 2 2 4 8 2" xfId="19890"/>
    <cellStyle name="Normal 3 2 2 2 4 9" xfId="11092"/>
    <cellStyle name="Normal 3 2 2 2 4 9 2" xfId="20894"/>
    <cellStyle name="Normal 3 2 2 2 5" xfId="1956"/>
    <cellStyle name="Normal 3 2 2 2 5 10" xfId="21942"/>
    <cellStyle name="Normal 3 2 2 2 5 2" xfId="3271"/>
    <cellStyle name="Normal 3 2 2 2 5 2 2" xfId="4239"/>
    <cellStyle name="Normal 3 2 2 2 5 2 2 2" xfId="7628"/>
    <cellStyle name="Normal 3 2 2 2 5 2 2 2 2" xfId="17430"/>
    <cellStyle name="Normal 3 2 2 2 5 2 2 3" xfId="14041"/>
    <cellStyle name="Normal 3 2 2 2 5 2 3" xfId="5219"/>
    <cellStyle name="Normal 3 2 2 2 5 2 3 2" xfId="8608"/>
    <cellStyle name="Normal 3 2 2 2 5 2 3 2 2" xfId="18410"/>
    <cellStyle name="Normal 3 2 2 2 5 2 3 3" xfId="15021"/>
    <cellStyle name="Normal 3 2 2 2 5 2 4" xfId="6660"/>
    <cellStyle name="Normal 3 2 2 2 5 2 4 2" xfId="16462"/>
    <cellStyle name="Normal 3 2 2 2 5 2 5" xfId="9600"/>
    <cellStyle name="Normal 3 2 2 2 5 2 5 2" xfId="19402"/>
    <cellStyle name="Normal 3 2 2 2 5 2 6" xfId="10604"/>
    <cellStyle name="Normal 3 2 2 2 5 2 6 2" xfId="20406"/>
    <cellStyle name="Normal 3 2 2 2 5 2 7" xfId="11608"/>
    <cellStyle name="Normal 3 2 2 2 5 2 7 2" xfId="21410"/>
    <cellStyle name="Normal 3 2 2 2 5 2 8" xfId="13073"/>
    <cellStyle name="Normal 3 2 2 2 5 2 9" xfId="22426"/>
    <cellStyle name="Normal 3 2 2 2 5 3" xfId="3755"/>
    <cellStyle name="Normal 3 2 2 2 5 3 2" xfId="7144"/>
    <cellStyle name="Normal 3 2 2 2 5 3 2 2" xfId="16946"/>
    <cellStyle name="Normal 3 2 2 2 5 3 3" xfId="13557"/>
    <cellStyle name="Normal 3 2 2 2 5 4" xfId="4735"/>
    <cellStyle name="Normal 3 2 2 2 5 4 2" xfId="8124"/>
    <cellStyle name="Normal 3 2 2 2 5 4 2 2" xfId="17926"/>
    <cellStyle name="Normal 3 2 2 2 5 4 3" xfId="14537"/>
    <cellStyle name="Normal 3 2 2 2 5 5" xfId="5521"/>
    <cellStyle name="Normal 3 2 2 2 5 5 2" xfId="15323"/>
    <cellStyle name="Normal 3 2 2 2 5 6" xfId="9116"/>
    <cellStyle name="Normal 3 2 2 2 5 6 2" xfId="18918"/>
    <cellStyle name="Normal 3 2 2 2 5 7" xfId="10120"/>
    <cellStyle name="Normal 3 2 2 2 5 7 2" xfId="19922"/>
    <cellStyle name="Normal 3 2 2 2 5 8" xfId="11124"/>
    <cellStyle name="Normal 3 2 2 2 5 8 2" xfId="20926"/>
    <cellStyle name="Normal 3 2 2 2 5 9" xfId="11934"/>
    <cellStyle name="Normal 3 2 2 2 6" xfId="1957"/>
    <cellStyle name="Normal 3 2 2 2 6 10" xfId="21954"/>
    <cellStyle name="Normal 3 2 2 2 6 2" xfId="3283"/>
    <cellStyle name="Normal 3 2 2 2 6 2 2" xfId="4251"/>
    <cellStyle name="Normal 3 2 2 2 6 2 2 2" xfId="7640"/>
    <cellStyle name="Normal 3 2 2 2 6 2 2 2 2" xfId="17442"/>
    <cellStyle name="Normal 3 2 2 2 6 2 2 3" xfId="14053"/>
    <cellStyle name="Normal 3 2 2 2 6 2 3" xfId="5231"/>
    <cellStyle name="Normal 3 2 2 2 6 2 3 2" xfId="8620"/>
    <cellStyle name="Normal 3 2 2 2 6 2 3 2 2" xfId="18422"/>
    <cellStyle name="Normal 3 2 2 2 6 2 3 3" xfId="15033"/>
    <cellStyle name="Normal 3 2 2 2 6 2 4" xfId="6672"/>
    <cellStyle name="Normal 3 2 2 2 6 2 4 2" xfId="16474"/>
    <cellStyle name="Normal 3 2 2 2 6 2 5" xfId="9612"/>
    <cellStyle name="Normal 3 2 2 2 6 2 5 2" xfId="19414"/>
    <cellStyle name="Normal 3 2 2 2 6 2 6" xfId="10616"/>
    <cellStyle name="Normal 3 2 2 2 6 2 6 2" xfId="20418"/>
    <cellStyle name="Normal 3 2 2 2 6 2 7" xfId="11620"/>
    <cellStyle name="Normal 3 2 2 2 6 2 7 2" xfId="21422"/>
    <cellStyle name="Normal 3 2 2 2 6 2 8" xfId="13085"/>
    <cellStyle name="Normal 3 2 2 2 6 2 9" xfId="22438"/>
    <cellStyle name="Normal 3 2 2 2 6 3" xfId="3767"/>
    <cellStyle name="Normal 3 2 2 2 6 3 2" xfId="7156"/>
    <cellStyle name="Normal 3 2 2 2 6 3 2 2" xfId="16958"/>
    <cellStyle name="Normal 3 2 2 2 6 3 3" xfId="13569"/>
    <cellStyle name="Normal 3 2 2 2 6 4" xfId="4747"/>
    <cellStyle name="Normal 3 2 2 2 6 4 2" xfId="8136"/>
    <cellStyle name="Normal 3 2 2 2 6 4 2 2" xfId="17938"/>
    <cellStyle name="Normal 3 2 2 2 6 4 3" xfId="14549"/>
    <cellStyle name="Normal 3 2 2 2 6 5" xfId="5522"/>
    <cellStyle name="Normal 3 2 2 2 6 5 2" xfId="15324"/>
    <cellStyle name="Normal 3 2 2 2 6 6" xfId="9128"/>
    <cellStyle name="Normal 3 2 2 2 6 6 2" xfId="18930"/>
    <cellStyle name="Normal 3 2 2 2 6 7" xfId="10132"/>
    <cellStyle name="Normal 3 2 2 2 6 7 2" xfId="19934"/>
    <cellStyle name="Normal 3 2 2 2 6 8" xfId="11136"/>
    <cellStyle name="Normal 3 2 2 2 6 8 2" xfId="20938"/>
    <cellStyle name="Normal 3 2 2 2 6 9" xfId="11935"/>
    <cellStyle name="Normal 3 2 2 2 7" xfId="1958"/>
    <cellStyle name="Normal 3 2 2 2 7 10" xfId="21966"/>
    <cellStyle name="Normal 3 2 2 2 7 2" xfId="3295"/>
    <cellStyle name="Normal 3 2 2 2 7 2 2" xfId="4263"/>
    <cellStyle name="Normal 3 2 2 2 7 2 2 2" xfId="7652"/>
    <cellStyle name="Normal 3 2 2 2 7 2 2 2 2" xfId="17454"/>
    <cellStyle name="Normal 3 2 2 2 7 2 2 3" xfId="14065"/>
    <cellStyle name="Normal 3 2 2 2 7 2 3" xfId="5243"/>
    <cellStyle name="Normal 3 2 2 2 7 2 3 2" xfId="8632"/>
    <cellStyle name="Normal 3 2 2 2 7 2 3 2 2" xfId="18434"/>
    <cellStyle name="Normal 3 2 2 2 7 2 3 3" xfId="15045"/>
    <cellStyle name="Normal 3 2 2 2 7 2 4" xfId="6684"/>
    <cellStyle name="Normal 3 2 2 2 7 2 4 2" xfId="16486"/>
    <cellStyle name="Normal 3 2 2 2 7 2 5" xfId="9624"/>
    <cellStyle name="Normal 3 2 2 2 7 2 5 2" xfId="19426"/>
    <cellStyle name="Normal 3 2 2 2 7 2 6" xfId="10628"/>
    <cellStyle name="Normal 3 2 2 2 7 2 6 2" xfId="20430"/>
    <cellStyle name="Normal 3 2 2 2 7 2 7" xfId="11632"/>
    <cellStyle name="Normal 3 2 2 2 7 2 7 2" xfId="21434"/>
    <cellStyle name="Normal 3 2 2 2 7 2 8" xfId="13097"/>
    <cellStyle name="Normal 3 2 2 2 7 2 9" xfId="22450"/>
    <cellStyle name="Normal 3 2 2 2 7 3" xfId="3779"/>
    <cellStyle name="Normal 3 2 2 2 7 3 2" xfId="7168"/>
    <cellStyle name="Normal 3 2 2 2 7 3 2 2" xfId="16970"/>
    <cellStyle name="Normal 3 2 2 2 7 3 3" xfId="13581"/>
    <cellStyle name="Normal 3 2 2 2 7 4" xfId="4759"/>
    <cellStyle name="Normal 3 2 2 2 7 4 2" xfId="8148"/>
    <cellStyle name="Normal 3 2 2 2 7 4 2 2" xfId="17950"/>
    <cellStyle name="Normal 3 2 2 2 7 4 3" xfId="14561"/>
    <cellStyle name="Normal 3 2 2 2 7 5" xfId="5523"/>
    <cellStyle name="Normal 3 2 2 2 7 5 2" xfId="15325"/>
    <cellStyle name="Normal 3 2 2 2 7 6" xfId="9140"/>
    <cellStyle name="Normal 3 2 2 2 7 6 2" xfId="18942"/>
    <cellStyle name="Normal 3 2 2 2 7 7" xfId="10144"/>
    <cellStyle name="Normal 3 2 2 2 7 7 2" xfId="19946"/>
    <cellStyle name="Normal 3 2 2 2 7 8" xfId="11148"/>
    <cellStyle name="Normal 3 2 2 2 7 8 2" xfId="20950"/>
    <cellStyle name="Normal 3 2 2 2 7 9" xfId="11936"/>
    <cellStyle name="Normal 3 2 2 2 8" xfId="1959"/>
    <cellStyle name="Normal 3 2 2 2 8 2" xfId="4275"/>
    <cellStyle name="Normal 3 2 2 2 8 2 2" xfId="7664"/>
    <cellStyle name="Normal 3 2 2 2 8 2 2 2" xfId="17466"/>
    <cellStyle name="Normal 3 2 2 2 8 2 3" xfId="14077"/>
    <cellStyle name="Normal 3 2 2 2 8 3" xfId="5255"/>
    <cellStyle name="Normal 3 2 2 2 8 3 2" xfId="8644"/>
    <cellStyle name="Normal 3 2 2 2 8 3 2 2" xfId="18446"/>
    <cellStyle name="Normal 3 2 2 2 8 3 3" xfId="15057"/>
    <cellStyle name="Normal 3 2 2 2 8 4" xfId="5524"/>
    <cellStyle name="Normal 3 2 2 2 8 4 2" xfId="15326"/>
    <cellStyle name="Normal 3 2 2 2 8 5" xfId="9636"/>
    <cellStyle name="Normal 3 2 2 2 8 5 2" xfId="19438"/>
    <cellStyle name="Normal 3 2 2 2 8 6" xfId="10640"/>
    <cellStyle name="Normal 3 2 2 2 8 6 2" xfId="20442"/>
    <cellStyle name="Normal 3 2 2 2 8 7" xfId="11644"/>
    <cellStyle name="Normal 3 2 2 2 8 7 2" xfId="21446"/>
    <cellStyle name="Normal 3 2 2 2 8 8" xfId="11937"/>
    <cellStyle name="Normal 3 2 2 2 8 9" xfId="22462"/>
    <cellStyle name="Normal 3 2 2 2 9" xfId="2823"/>
    <cellStyle name="Normal 3 2 2 2 9 2" xfId="3791"/>
    <cellStyle name="Normal 3 2 2 2 9 2 2" xfId="7180"/>
    <cellStyle name="Normal 3 2 2 2 9 2 2 2" xfId="16982"/>
    <cellStyle name="Normal 3 2 2 2 9 2 3" xfId="13593"/>
    <cellStyle name="Normal 3 2 2 2 9 3" xfId="4771"/>
    <cellStyle name="Normal 3 2 2 2 9 3 2" xfId="8160"/>
    <cellStyle name="Normal 3 2 2 2 9 3 2 2" xfId="17962"/>
    <cellStyle name="Normal 3 2 2 2 9 3 3" xfId="14573"/>
    <cellStyle name="Normal 3 2 2 2 9 4" xfId="6212"/>
    <cellStyle name="Normal 3 2 2 2 9 4 2" xfId="16014"/>
    <cellStyle name="Normal 3 2 2 2 9 5" xfId="9152"/>
    <cellStyle name="Normal 3 2 2 2 9 5 2" xfId="18954"/>
    <cellStyle name="Normal 3 2 2 2 9 6" xfId="10156"/>
    <cellStyle name="Normal 3 2 2 2 9 6 2" xfId="19958"/>
    <cellStyle name="Normal 3 2 2 2 9 7" xfId="11160"/>
    <cellStyle name="Normal 3 2 2 2 9 7 2" xfId="20962"/>
    <cellStyle name="Normal 3 2 2 2 9 8" xfId="12625"/>
    <cellStyle name="Normal 3 2 2 2 9 9" xfId="21978"/>
    <cellStyle name="Normal 3 2 2 20" xfId="1960"/>
    <cellStyle name="Normal 3 2 2 20 10" xfId="8740"/>
    <cellStyle name="Normal 3 2 2 20 10 2" xfId="18542"/>
    <cellStyle name="Normal 3 2 2 20 11" xfId="9744"/>
    <cellStyle name="Normal 3 2 2 20 11 2" xfId="19546"/>
    <cellStyle name="Normal 3 2 2 20 12" xfId="10748"/>
    <cellStyle name="Normal 3 2 2 20 12 2" xfId="20550"/>
    <cellStyle name="Normal 3 2 2 20 13" xfId="11938"/>
    <cellStyle name="Normal 3 2 2 20 14" xfId="21566"/>
    <cellStyle name="Normal 3 2 2 20 2" xfId="1961"/>
    <cellStyle name="Normal 3 2 2 20 2 10" xfId="11939"/>
    <cellStyle name="Normal 3 2 2 20 2 11" xfId="21827"/>
    <cellStyle name="Normal 3 2 2 20 2 2" xfId="1962"/>
    <cellStyle name="Normal 3 2 2 20 2 2 2" xfId="4124"/>
    <cellStyle name="Normal 3 2 2 20 2 2 2 2" xfId="7513"/>
    <cellStyle name="Normal 3 2 2 20 2 2 2 2 2" xfId="17315"/>
    <cellStyle name="Normal 3 2 2 20 2 2 2 3" xfId="13926"/>
    <cellStyle name="Normal 3 2 2 20 2 2 3" xfId="5104"/>
    <cellStyle name="Normal 3 2 2 20 2 2 3 2" xfId="8493"/>
    <cellStyle name="Normal 3 2 2 20 2 2 3 2 2" xfId="18295"/>
    <cellStyle name="Normal 3 2 2 20 2 2 3 3" xfId="14906"/>
    <cellStyle name="Normal 3 2 2 20 2 2 4" xfId="5527"/>
    <cellStyle name="Normal 3 2 2 20 2 2 4 2" xfId="15329"/>
    <cellStyle name="Normal 3 2 2 20 2 2 5" xfId="9485"/>
    <cellStyle name="Normal 3 2 2 20 2 2 5 2" xfId="19287"/>
    <cellStyle name="Normal 3 2 2 20 2 2 6" xfId="10489"/>
    <cellStyle name="Normal 3 2 2 20 2 2 6 2" xfId="20291"/>
    <cellStyle name="Normal 3 2 2 20 2 2 7" xfId="11493"/>
    <cellStyle name="Normal 3 2 2 20 2 2 7 2" xfId="21295"/>
    <cellStyle name="Normal 3 2 2 20 2 2 8" xfId="11940"/>
    <cellStyle name="Normal 3 2 2 20 2 2 9" xfId="22311"/>
    <cellStyle name="Normal 3 2 2 20 2 3" xfId="3156"/>
    <cellStyle name="Normal 3 2 2 20 2 3 2" xfId="6545"/>
    <cellStyle name="Normal 3 2 2 20 2 3 2 2" xfId="16347"/>
    <cellStyle name="Normal 3 2 2 20 2 3 3" xfId="12958"/>
    <cellStyle name="Normal 3 2 2 20 2 4" xfId="3640"/>
    <cellStyle name="Normal 3 2 2 20 2 4 2" xfId="7029"/>
    <cellStyle name="Normal 3 2 2 20 2 4 2 2" xfId="16831"/>
    <cellStyle name="Normal 3 2 2 20 2 4 3" xfId="13442"/>
    <cellStyle name="Normal 3 2 2 20 2 5" xfId="4620"/>
    <cellStyle name="Normal 3 2 2 20 2 5 2" xfId="8009"/>
    <cellStyle name="Normal 3 2 2 20 2 5 2 2" xfId="17811"/>
    <cellStyle name="Normal 3 2 2 20 2 5 3" xfId="14422"/>
    <cellStyle name="Normal 3 2 2 20 2 6" xfId="5526"/>
    <cellStyle name="Normal 3 2 2 20 2 6 2" xfId="15328"/>
    <cellStyle name="Normal 3 2 2 20 2 7" xfId="9001"/>
    <cellStyle name="Normal 3 2 2 20 2 7 2" xfId="18803"/>
    <cellStyle name="Normal 3 2 2 20 2 8" xfId="10005"/>
    <cellStyle name="Normal 3 2 2 20 2 8 2" xfId="19807"/>
    <cellStyle name="Normal 3 2 2 20 2 9" xfId="11009"/>
    <cellStyle name="Normal 3 2 2 20 2 9 2" xfId="20811"/>
    <cellStyle name="Normal 3 2 2 20 3" xfId="1963"/>
    <cellStyle name="Normal 3 2 2 20 3 10" xfId="11941"/>
    <cellStyle name="Normal 3 2 2 20 3 11" xfId="21844"/>
    <cellStyle name="Normal 3 2 2 20 3 2" xfId="1964"/>
    <cellStyle name="Normal 3 2 2 20 3 2 2" xfId="4141"/>
    <cellStyle name="Normal 3 2 2 20 3 2 2 2" xfId="7530"/>
    <cellStyle name="Normal 3 2 2 20 3 2 2 2 2" xfId="17332"/>
    <cellStyle name="Normal 3 2 2 20 3 2 2 3" xfId="13943"/>
    <cellStyle name="Normal 3 2 2 20 3 2 3" xfId="5121"/>
    <cellStyle name="Normal 3 2 2 20 3 2 3 2" xfId="8510"/>
    <cellStyle name="Normal 3 2 2 20 3 2 3 2 2" xfId="18312"/>
    <cellStyle name="Normal 3 2 2 20 3 2 3 3" xfId="14923"/>
    <cellStyle name="Normal 3 2 2 20 3 2 4" xfId="5529"/>
    <cellStyle name="Normal 3 2 2 20 3 2 4 2" xfId="15331"/>
    <cellStyle name="Normal 3 2 2 20 3 2 5" xfId="9502"/>
    <cellStyle name="Normal 3 2 2 20 3 2 5 2" xfId="19304"/>
    <cellStyle name="Normal 3 2 2 20 3 2 6" xfId="10506"/>
    <cellStyle name="Normal 3 2 2 20 3 2 6 2" xfId="20308"/>
    <cellStyle name="Normal 3 2 2 20 3 2 7" xfId="11510"/>
    <cellStyle name="Normal 3 2 2 20 3 2 7 2" xfId="21312"/>
    <cellStyle name="Normal 3 2 2 20 3 2 8" xfId="11942"/>
    <cellStyle name="Normal 3 2 2 20 3 2 9" xfId="22328"/>
    <cellStyle name="Normal 3 2 2 20 3 3" xfId="3173"/>
    <cellStyle name="Normal 3 2 2 20 3 3 2" xfId="6562"/>
    <cellStyle name="Normal 3 2 2 20 3 3 2 2" xfId="16364"/>
    <cellStyle name="Normal 3 2 2 20 3 3 3" xfId="12975"/>
    <cellStyle name="Normal 3 2 2 20 3 4" xfId="3657"/>
    <cellStyle name="Normal 3 2 2 20 3 4 2" xfId="7046"/>
    <cellStyle name="Normal 3 2 2 20 3 4 2 2" xfId="16848"/>
    <cellStyle name="Normal 3 2 2 20 3 4 3" xfId="13459"/>
    <cellStyle name="Normal 3 2 2 20 3 5" xfId="4637"/>
    <cellStyle name="Normal 3 2 2 20 3 5 2" xfId="8026"/>
    <cellStyle name="Normal 3 2 2 20 3 5 2 2" xfId="17828"/>
    <cellStyle name="Normal 3 2 2 20 3 5 3" xfId="14439"/>
    <cellStyle name="Normal 3 2 2 20 3 6" xfId="5528"/>
    <cellStyle name="Normal 3 2 2 20 3 6 2" xfId="15330"/>
    <cellStyle name="Normal 3 2 2 20 3 7" xfId="9018"/>
    <cellStyle name="Normal 3 2 2 20 3 7 2" xfId="18820"/>
    <cellStyle name="Normal 3 2 2 20 3 8" xfId="10022"/>
    <cellStyle name="Normal 3 2 2 20 3 8 2" xfId="19824"/>
    <cellStyle name="Normal 3 2 2 20 3 9" xfId="11026"/>
    <cellStyle name="Normal 3 2 2 20 3 9 2" xfId="20828"/>
    <cellStyle name="Normal 3 2 2 20 4" xfId="1965"/>
    <cellStyle name="Normal 3 2 2 20 4 10" xfId="11943"/>
    <cellStyle name="Normal 3 2 2 20 4 11" xfId="21604"/>
    <cellStyle name="Normal 3 2 2 20 4 2" xfId="1966"/>
    <cellStyle name="Normal 3 2 2 20 4 2 2" xfId="3901"/>
    <cellStyle name="Normal 3 2 2 20 4 2 2 2" xfId="7290"/>
    <cellStyle name="Normal 3 2 2 20 4 2 2 2 2" xfId="17092"/>
    <cellStyle name="Normal 3 2 2 20 4 2 2 3" xfId="13703"/>
    <cellStyle name="Normal 3 2 2 20 4 2 3" xfId="4881"/>
    <cellStyle name="Normal 3 2 2 20 4 2 3 2" xfId="8270"/>
    <cellStyle name="Normal 3 2 2 20 4 2 3 2 2" xfId="18072"/>
    <cellStyle name="Normal 3 2 2 20 4 2 3 3" xfId="14683"/>
    <cellStyle name="Normal 3 2 2 20 4 2 4" xfId="5531"/>
    <cellStyle name="Normal 3 2 2 20 4 2 4 2" xfId="15333"/>
    <cellStyle name="Normal 3 2 2 20 4 2 5" xfId="9262"/>
    <cellStyle name="Normal 3 2 2 20 4 2 5 2" xfId="19064"/>
    <cellStyle name="Normal 3 2 2 20 4 2 6" xfId="10266"/>
    <cellStyle name="Normal 3 2 2 20 4 2 6 2" xfId="20068"/>
    <cellStyle name="Normal 3 2 2 20 4 2 7" xfId="11270"/>
    <cellStyle name="Normal 3 2 2 20 4 2 7 2" xfId="21072"/>
    <cellStyle name="Normal 3 2 2 20 4 2 8" xfId="11944"/>
    <cellStyle name="Normal 3 2 2 20 4 2 9" xfId="22088"/>
    <cellStyle name="Normal 3 2 2 20 4 3" xfId="2933"/>
    <cellStyle name="Normal 3 2 2 20 4 3 2" xfId="6322"/>
    <cellStyle name="Normal 3 2 2 20 4 3 2 2" xfId="16124"/>
    <cellStyle name="Normal 3 2 2 20 4 3 3" xfId="12735"/>
    <cellStyle name="Normal 3 2 2 20 4 4" xfId="3417"/>
    <cellStyle name="Normal 3 2 2 20 4 4 2" xfId="6806"/>
    <cellStyle name="Normal 3 2 2 20 4 4 2 2" xfId="16608"/>
    <cellStyle name="Normal 3 2 2 20 4 4 3" xfId="13219"/>
    <cellStyle name="Normal 3 2 2 20 4 5" xfId="4397"/>
    <cellStyle name="Normal 3 2 2 20 4 5 2" xfId="7786"/>
    <cellStyle name="Normal 3 2 2 20 4 5 2 2" xfId="17588"/>
    <cellStyle name="Normal 3 2 2 20 4 5 3" xfId="14199"/>
    <cellStyle name="Normal 3 2 2 20 4 6" xfId="5530"/>
    <cellStyle name="Normal 3 2 2 20 4 6 2" xfId="15332"/>
    <cellStyle name="Normal 3 2 2 20 4 7" xfId="8778"/>
    <cellStyle name="Normal 3 2 2 20 4 7 2" xfId="18580"/>
    <cellStyle name="Normal 3 2 2 20 4 8" xfId="9782"/>
    <cellStyle name="Normal 3 2 2 20 4 8 2" xfId="19584"/>
    <cellStyle name="Normal 3 2 2 20 4 9" xfId="10786"/>
    <cellStyle name="Normal 3 2 2 20 4 9 2" xfId="20588"/>
    <cellStyle name="Normal 3 2 2 20 5" xfId="1967"/>
    <cellStyle name="Normal 3 2 2 20 5 2" xfId="3863"/>
    <cellStyle name="Normal 3 2 2 20 5 2 2" xfId="7252"/>
    <cellStyle name="Normal 3 2 2 20 5 2 2 2" xfId="17054"/>
    <cellStyle name="Normal 3 2 2 20 5 2 3" xfId="13665"/>
    <cellStyle name="Normal 3 2 2 20 5 3" xfId="4843"/>
    <cellStyle name="Normal 3 2 2 20 5 3 2" xfId="8232"/>
    <cellStyle name="Normal 3 2 2 20 5 3 2 2" xfId="18034"/>
    <cellStyle name="Normal 3 2 2 20 5 3 3" xfId="14645"/>
    <cellStyle name="Normal 3 2 2 20 5 4" xfId="5532"/>
    <cellStyle name="Normal 3 2 2 20 5 4 2" xfId="15334"/>
    <cellStyle name="Normal 3 2 2 20 5 5" xfId="9224"/>
    <cellStyle name="Normal 3 2 2 20 5 5 2" xfId="19026"/>
    <cellStyle name="Normal 3 2 2 20 5 6" xfId="10228"/>
    <cellStyle name="Normal 3 2 2 20 5 6 2" xfId="20030"/>
    <cellStyle name="Normal 3 2 2 20 5 7" xfId="11232"/>
    <cellStyle name="Normal 3 2 2 20 5 7 2" xfId="21034"/>
    <cellStyle name="Normal 3 2 2 20 5 8" xfId="11945"/>
    <cellStyle name="Normal 3 2 2 20 5 9" xfId="22050"/>
    <cellStyle name="Normal 3 2 2 20 6" xfId="2895"/>
    <cellStyle name="Normal 3 2 2 20 6 2" xfId="6284"/>
    <cellStyle name="Normal 3 2 2 20 6 2 2" xfId="16086"/>
    <cellStyle name="Normal 3 2 2 20 6 3" xfId="12697"/>
    <cellStyle name="Normal 3 2 2 20 7" xfId="3379"/>
    <cellStyle name="Normal 3 2 2 20 7 2" xfId="6768"/>
    <cellStyle name="Normal 3 2 2 20 7 2 2" xfId="16570"/>
    <cellStyle name="Normal 3 2 2 20 7 3" xfId="13181"/>
    <cellStyle name="Normal 3 2 2 20 8" xfId="4359"/>
    <cellStyle name="Normal 3 2 2 20 8 2" xfId="7748"/>
    <cellStyle name="Normal 3 2 2 20 8 2 2" xfId="17550"/>
    <cellStyle name="Normal 3 2 2 20 8 3" xfId="14161"/>
    <cellStyle name="Normal 3 2 2 20 9" xfId="5525"/>
    <cellStyle name="Normal 3 2 2 20 9 2" xfId="15327"/>
    <cellStyle name="Normal 3 2 2 21" xfId="1968"/>
    <cellStyle name="Normal 3 2 2 21 10" xfId="8744"/>
    <cellStyle name="Normal 3 2 2 21 10 2" xfId="18546"/>
    <cellStyle name="Normal 3 2 2 21 11" xfId="9748"/>
    <cellStyle name="Normal 3 2 2 21 11 2" xfId="19550"/>
    <cellStyle name="Normal 3 2 2 21 12" xfId="10752"/>
    <cellStyle name="Normal 3 2 2 21 12 2" xfId="20554"/>
    <cellStyle name="Normal 3 2 2 21 13" xfId="11946"/>
    <cellStyle name="Normal 3 2 2 21 14" xfId="21570"/>
    <cellStyle name="Normal 3 2 2 21 2" xfId="1969"/>
    <cellStyle name="Normal 3 2 2 21 2 10" xfId="11947"/>
    <cellStyle name="Normal 3 2 2 21 2 11" xfId="21836"/>
    <cellStyle name="Normal 3 2 2 21 2 2" xfId="1970"/>
    <cellStyle name="Normal 3 2 2 21 2 2 2" xfId="4133"/>
    <cellStyle name="Normal 3 2 2 21 2 2 2 2" xfId="7522"/>
    <cellStyle name="Normal 3 2 2 21 2 2 2 2 2" xfId="17324"/>
    <cellStyle name="Normal 3 2 2 21 2 2 2 3" xfId="13935"/>
    <cellStyle name="Normal 3 2 2 21 2 2 3" xfId="5113"/>
    <cellStyle name="Normal 3 2 2 21 2 2 3 2" xfId="8502"/>
    <cellStyle name="Normal 3 2 2 21 2 2 3 2 2" xfId="18304"/>
    <cellStyle name="Normal 3 2 2 21 2 2 3 3" xfId="14915"/>
    <cellStyle name="Normal 3 2 2 21 2 2 4" xfId="5535"/>
    <cellStyle name="Normal 3 2 2 21 2 2 4 2" xfId="15337"/>
    <cellStyle name="Normal 3 2 2 21 2 2 5" xfId="9494"/>
    <cellStyle name="Normal 3 2 2 21 2 2 5 2" xfId="19296"/>
    <cellStyle name="Normal 3 2 2 21 2 2 6" xfId="10498"/>
    <cellStyle name="Normal 3 2 2 21 2 2 6 2" xfId="20300"/>
    <cellStyle name="Normal 3 2 2 21 2 2 7" xfId="11502"/>
    <cellStyle name="Normal 3 2 2 21 2 2 7 2" xfId="21304"/>
    <cellStyle name="Normal 3 2 2 21 2 2 8" xfId="11948"/>
    <cellStyle name="Normal 3 2 2 21 2 2 9" xfId="22320"/>
    <cellStyle name="Normal 3 2 2 21 2 3" xfId="3165"/>
    <cellStyle name="Normal 3 2 2 21 2 3 2" xfId="6554"/>
    <cellStyle name="Normal 3 2 2 21 2 3 2 2" xfId="16356"/>
    <cellStyle name="Normal 3 2 2 21 2 3 3" xfId="12967"/>
    <cellStyle name="Normal 3 2 2 21 2 4" xfId="3649"/>
    <cellStyle name="Normal 3 2 2 21 2 4 2" xfId="7038"/>
    <cellStyle name="Normal 3 2 2 21 2 4 2 2" xfId="16840"/>
    <cellStyle name="Normal 3 2 2 21 2 4 3" xfId="13451"/>
    <cellStyle name="Normal 3 2 2 21 2 5" xfId="4629"/>
    <cellStyle name="Normal 3 2 2 21 2 5 2" xfId="8018"/>
    <cellStyle name="Normal 3 2 2 21 2 5 2 2" xfId="17820"/>
    <cellStyle name="Normal 3 2 2 21 2 5 3" xfId="14431"/>
    <cellStyle name="Normal 3 2 2 21 2 6" xfId="5534"/>
    <cellStyle name="Normal 3 2 2 21 2 6 2" xfId="15336"/>
    <cellStyle name="Normal 3 2 2 21 2 7" xfId="9010"/>
    <cellStyle name="Normal 3 2 2 21 2 7 2" xfId="18812"/>
    <cellStyle name="Normal 3 2 2 21 2 8" xfId="10014"/>
    <cellStyle name="Normal 3 2 2 21 2 8 2" xfId="19816"/>
    <cellStyle name="Normal 3 2 2 21 2 9" xfId="11018"/>
    <cellStyle name="Normal 3 2 2 21 2 9 2" xfId="20820"/>
    <cellStyle name="Normal 3 2 2 21 3" xfId="1971"/>
    <cellStyle name="Normal 3 2 2 21 3 10" xfId="11949"/>
    <cellStyle name="Normal 3 2 2 21 3 11" xfId="21600"/>
    <cellStyle name="Normal 3 2 2 21 3 2" xfId="1972"/>
    <cellStyle name="Normal 3 2 2 21 3 2 2" xfId="3897"/>
    <cellStyle name="Normal 3 2 2 21 3 2 2 2" xfId="7286"/>
    <cellStyle name="Normal 3 2 2 21 3 2 2 2 2" xfId="17088"/>
    <cellStyle name="Normal 3 2 2 21 3 2 2 3" xfId="13699"/>
    <cellStyle name="Normal 3 2 2 21 3 2 3" xfId="4877"/>
    <cellStyle name="Normal 3 2 2 21 3 2 3 2" xfId="8266"/>
    <cellStyle name="Normal 3 2 2 21 3 2 3 2 2" xfId="18068"/>
    <cellStyle name="Normal 3 2 2 21 3 2 3 3" xfId="14679"/>
    <cellStyle name="Normal 3 2 2 21 3 2 4" xfId="5537"/>
    <cellStyle name="Normal 3 2 2 21 3 2 4 2" xfId="15339"/>
    <cellStyle name="Normal 3 2 2 21 3 2 5" xfId="9258"/>
    <cellStyle name="Normal 3 2 2 21 3 2 5 2" xfId="19060"/>
    <cellStyle name="Normal 3 2 2 21 3 2 6" xfId="10262"/>
    <cellStyle name="Normal 3 2 2 21 3 2 6 2" xfId="20064"/>
    <cellStyle name="Normal 3 2 2 21 3 2 7" xfId="11266"/>
    <cellStyle name="Normal 3 2 2 21 3 2 7 2" xfId="21068"/>
    <cellStyle name="Normal 3 2 2 21 3 2 8" xfId="11950"/>
    <cellStyle name="Normal 3 2 2 21 3 2 9" xfId="22084"/>
    <cellStyle name="Normal 3 2 2 21 3 3" xfId="2929"/>
    <cellStyle name="Normal 3 2 2 21 3 3 2" xfId="6318"/>
    <cellStyle name="Normal 3 2 2 21 3 3 2 2" xfId="16120"/>
    <cellStyle name="Normal 3 2 2 21 3 3 3" xfId="12731"/>
    <cellStyle name="Normal 3 2 2 21 3 4" xfId="3413"/>
    <cellStyle name="Normal 3 2 2 21 3 4 2" xfId="6802"/>
    <cellStyle name="Normal 3 2 2 21 3 4 2 2" xfId="16604"/>
    <cellStyle name="Normal 3 2 2 21 3 4 3" xfId="13215"/>
    <cellStyle name="Normal 3 2 2 21 3 5" xfId="4393"/>
    <cellStyle name="Normal 3 2 2 21 3 5 2" xfId="7782"/>
    <cellStyle name="Normal 3 2 2 21 3 5 2 2" xfId="17584"/>
    <cellStyle name="Normal 3 2 2 21 3 5 3" xfId="14195"/>
    <cellStyle name="Normal 3 2 2 21 3 6" xfId="5536"/>
    <cellStyle name="Normal 3 2 2 21 3 6 2" xfId="15338"/>
    <cellStyle name="Normal 3 2 2 21 3 7" xfId="8774"/>
    <cellStyle name="Normal 3 2 2 21 3 7 2" xfId="18576"/>
    <cellStyle name="Normal 3 2 2 21 3 8" xfId="9778"/>
    <cellStyle name="Normal 3 2 2 21 3 8 2" xfId="19580"/>
    <cellStyle name="Normal 3 2 2 21 3 9" xfId="10782"/>
    <cellStyle name="Normal 3 2 2 21 3 9 2" xfId="20584"/>
    <cellStyle name="Normal 3 2 2 21 4" xfId="1973"/>
    <cellStyle name="Normal 3 2 2 21 4 10" xfId="11951"/>
    <cellStyle name="Normal 3 2 2 21 4 11" xfId="21709"/>
    <cellStyle name="Normal 3 2 2 21 4 2" xfId="1974"/>
    <cellStyle name="Normal 3 2 2 21 4 2 2" xfId="4006"/>
    <cellStyle name="Normal 3 2 2 21 4 2 2 2" xfId="7395"/>
    <cellStyle name="Normal 3 2 2 21 4 2 2 2 2" xfId="17197"/>
    <cellStyle name="Normal 3 2 2 21 4 2 2 3" xfId="13808"/>
    <cellStyle name="Normal 3 2 2 21 4 2 3" xfId="4986"/>
    <cellStyle name="Normal 3 2 2 21 4 2 3 2" xfId="8375"/>
    <cellStyle name="Normal 3 2 2 21 4 2 3 2 2" xfId="18177"/>
    <cellStyle name="Normal 3 2 2 21 4 2 3 3" xfId="14788"/>
    <cellStyle name="Normal 3 2 2 21 4 2 4" xfId="5539"/>
    <cellStyle name="Normal 3 2 2 21 4 2 4 2" xfId="15341"/>
    <cellStyle name="Normal 3 2 2 21 4 2 5" xfId="9367"/>
    <cellStyle name="Normal 3 2 2 21 4 2 5 2" xfId="19169"/>
    <cellStyle name="Normal 3 2 2 21 4 2 6" xfId="10371"/>
    <cellStyle name="Normal 3 2 2 21 4 2 6 2" xfId="20173"/>
    <cellStyle name="Normal 3 2 2 21 4 2 7" xfId="11375"/>
    <cellStyle name="Normal 3 2 2 21 4 2 7 2" xfId="21177"/>
    <cellStyle name="Normal 3 2 2 21 4 2 8" xfId="11952"/>
    <cellStyle name="Normal 3 2 2 21 4 2 9" xfId="22193"/>
    <cellStyle name="Normal 3 2 2 21 4 3" xfId="3038"/>
    <cellStyle name="Normal 3 2 2 21 4 3 2" xfId="6427"/>
    <cellStyle name="Normal 3 2 2 21 4 3 2 2" xfId="16229"/>
    <cellStyle name="Normal 3 2 2 21 4 3 3" xfId="12840"/>
    <cellStyle name="Normal 3 2 2 21 4 4" xfId="3522"/>
    <cellStyle name="Normal 3 2 2 21 4 4 2" xfId="6911"/>
    <cellStyle name="Normal 3 2 2 21 4 4 2 2" xfId="16713"/>
    <cellStyle name="Normal 3 2 2 21 4 4 3" xfId="13324"/>
    <cellStyle name="Normal 3 2 2 21 4 5" xfId="4502"/>
    <cellStyle name="Normal 3 2 2 21 4 5 2" xfId="7891"/>
    <cellStyle name="Normal 3 2 2 21 4 5 2 2" xfId="17693"/>
    <cellStyle name="Normal 3 2 2 21 4 5 3" xfId="14304"/>
    <cellStyle name="Normal 3 2 2 21 4 6" xfId="5538"/>
    <cellStyle name="Normal 3 2 2 21 4 6 2" xfId="15340"/>
    <cellStyle name="Normal 3 2 2 21 4 7" xfId="8883"/>
    <cellStyle name="Normal 3 2 2 21 4 7 2" xfId="18685"/>
    <cellStyle name="Normal 3 2 2 21 4 8" xfId="9887"/>
    <cellStyle name="Normal 3 2 2 21 4 8 2" xfId="19689"/>
    <cellStyle name="Normal 3 2 2 21 4 9" xfId="10891"/>
    <cellStyle name="Normal 3 2 2 21 4 9 2" xfId="20693"/>
    <cellStyle name="Normal 3 2 2 21 5" xfId="1975"/>
    <cellStyle name="Normal 3 2 2 21 5 2" xfId="3867"/>
    <cellStyle name="Normal 3 2 2 21 5 2 2" xfId="7256"/>
    <cellStyle name="Normal 3 2 2 21 5 2 2 2" xfId="17058"/>
    <cellStyle name="Normal 3 2 2 21 5 2 3" xfId="13669"/>
    <cellStyle name="Normal 3 2 2 21 5 3" xfId="4847"/>
    <cellStyle name="Normal 3 2 2 21 5 3 2" xfId="8236"/>
    <cellStyle name="Normal 3 2 2 21 5 3 2 2" xfId="18038"/>
    <cellStyle name="Normal 3 2 2 21 5 3 3" xfId="14649"/>
    <cellStyle name="Normal 3 2 2 21 5 4" xfId="5540"/>
    <cellStyle name="Normal 3 2 2 21 5 4 2" xfId="15342"/>
    <cellStyle name="Normal 3 2 2 21 5 5" xfId="9228"/>
    <cellStyle name="Normal 3 2 2 21 5 5 2" xfId="19030"/>
    <cellStyle name="Normal 3 2 2 21 5 6" xfId="10232"/>
    <cellStyle name="Normal 3 2 2 21 5 6 2" xfId="20034"/>
    <cellStyle name="Normal 3 2 2 21 5 7" xfId="11236"/>
    <cellStyle name="Normal 3 2 2 21 5 7 2" xfId="21038"/>
    <cellStyle name="Normal 3 2 2 21 5 8" xfId="11953"/>
    <cellStyle name="Normal 3 2 2 21 5 9" xfId="22054"/>
    <cellStyle name="Normal 3 2 2 21 6" xfId="2899"/>
    <cellStyle name="Normal 3 2 2 21 6 2" xfId="6288"/>
    <cellStyle name="Normal 3 2 2 21 6 2 2" xfId="16090"/>
    <cellStyle name="Normal 3 2 2 21 6 3" xfId="12701"/>
    <cellStyle name="Normal 3 2 2 21 7" xfId="3383"/>
    <cellStyle name="Normal 3 2 2 21 7 2" xfId="6772"/>
    <cellStyle name="Normal 3 2 2 21 7 2 2" xfId="16574"/>
    <cellStyle name="Normal 3 2 2 21 7 3" xfId="13185"/>
    <cellStyle name="Normal 3 2 2 21 8" xfId="4363"/>
    <cellStyle name="Normal 3 2 2 21 8 2" xfId="7752"/>
    <cellStyle name="Normal 3 2 2 21 8 2 2" xfId="17554"/>
    <cellStyle name="Normal 3 2 2 21 8 3" xfId="14165"/>
    <cellStyle name="Normal 3 2 2 21 9" xfId="5533"/>
    <cellStyle name="Normal 3 2 2 21 9 2" xfId="15335"/>
    <cellStyle name="Normal 3 2 2 22" xfId="1976"/>
    <cellStyle name="Normal 3 2 2 22 10" xfId="8748"/>
    <cellStyle name="Normal 3 2 2 22 10 2" xfId="18550"/>
    <cellStyle name="Normal 3 2 2 22 11" xfId="9752"/>
    <cellStyle name="Normal 3 2 2 22 11 2" xfId="19554"/>
    <cellStyle name="Normal 3 2 2 22 12" xfId="10756"/>
    <cellStyle name="Normal 3 2 2 22 12 2" xfId="20558"/>
    <cellStyle name="Normal 3 2 2 22 13" xfId="11954"/>
    <cellStyle name="Normal 3 2 2 22 14" xfId="21574"/>
    <cellStyle name="Normal 3 2 2 22 2" xfId="1977"/>
    <cellStyle name="Normal 3 2 2 22 2 10" xfId="11955"/>
    <cellStyle name="Normal 3 2 2 22 2 11" xfId="21847"/>
    <cellStyle name="Normal 3 2 2 22 2 2" xfId="1978"/>
    <cellStyle name="Normal 3 2 2 22 2 2 2" xfId="4144"/>
    <cellStyle name="Normal 3 2 2 22 2 2 2 2" xfId="7533"/>
    <cellStyle name="Normal 3 2 2 22 2 2 2 2 2" xfId="17335"/>
    <cellStyle name="Normal 3 2 2 22 2 2 2 3" xfId="13946"/>
    <cellStyle name="Normal 3 2 2 22 2 2 3" xfId="5124"/>
    <cellStyle name="Normal 3 2 2 22 2 2 3 2" xfId="8513"/>
    <cellStyle name="Normal 3 2 2 22 2 2 3 2 2" xfId="18315"/>
    <cellStyle name="Normal 3 2 2 22 2 2 3 3" xfId="14926"/>
    <cellStyle name="Normal 3 2 2 22 2 2 4" xfId="5543"/>
    <cellStyle name="Normal 3 2 2 22 2 2 4 2" xfId="15345"/>
    <cellStyle name="Normal 3 2 2 22 2 2 5" xfId="9505"/>
    <cellStyle name="Normal 3 2 2 22 2 2 5 2" xfId="19307"/>
    <cellStyle name="Normal 3 2 2 22 2 2 6" xfId="10509"/>
    <cellStyle name="Normal 3 2 2 22 2 2 6 2" xfId="20311"/>
    <cellStyle name="Normal 3 2 2 22 2 2 7" xfId="11513"/>
    <cellStyle name="Normal 3 2 2 22 2 2 7 2" xfId="21315"/>
    <cellStyle name="Normal 3 2 2 22 2 2 8" xfId="11956"/>
    <cellStyle name="Normal 3 2 2 22 2 2 9" xfId="22331"/>
    <cellStyle name="Normal 3 2 2 22 2 3" xfId="3176"/>
    <cellStyle name="Normal 3 2 2 22 2 3 2" xfId="6565"/>
    <cellStyle name="Normal 3 2 2 22 2 3 2 2" xfId="16367"/>
    <cellStyle name="Normal 3 2 2 22 2 3 3" xfId="12978"/>
    <cellStyle name="Normal 3 2 2 22 2 4" xfId="3660"/>
    <cellStyle name="Normal 3 2 2 22 2 4 2" xfId="7049"/>
    <cellStyle name="Normal 3 2 2 22 2 4 2 2" xfId="16851"/>
    <cellStyle name="Normal 3 2 2 22 2 4 3" xfId="13462"/>
    <cellStyle name="Normal 3 2 2 22 2 5" xfId="4640"/>
    <cellStyle name="Normal 3 2 2 22 2 5 2" xfId="8029"/>
    <cellStyle name="Normal 3 2 2 22 2 5 2 2" xfId="17831"/>
    <cellStyle name="Normal 3 2 2 22 2 5 3" xfId="14442"/>
    <cellStyle name="Normal 3 2 2 22 2 6" xfId="5542"/>
    <cellStyle name="Normal 3 2 2 22 2 6 2" xfId="15344"/>
    <cellStyle name="Normal 3 2 2 22 2 7" xfId="9021"/>
    <cellStyle name="Normal 3 2 2 22 2 7 2" xfId="18823"/>
    <cellStyle name="Normal 3 2 2 22 2 8" xfId="10025"/>
    <cellStyle name="Normal 3 2 2 22 2 8 2" xfId="19827"/>
    <cellStyle name="Normal 3 2 2 22 2 9" xfId="11029"/>
    <cellStyle name="Normal 3 2 2 22 2 9 2" xfId="20831"/>
    <cellStyle name="Normal 3 2 2 22 3" xfId="1979"/>
    <cellStyle name="Normal 3 2 2 22 3 10" xfId="11957"/>
    <cellStyle name="Normal 3 2 2 22 3 11" xfId="21645"/>
    <cellStyle name="Normal 3 2 2 22 3 2" xfId="1980"/>
    <cellStyle name="Normal 3 2 2 22 3 2 2" xfId="3942"/>
    <cellStyle name="Normal 3 2 2 22 3 2 2 2" xfId="7331"/>
    <cellStyle name="Normal 3 2 2 22 3 2 2 2 2" xfId="17133"/>
    <cellStyle name="Normal 3 2 2 22 3 2 2 3" xfId="13744"/>
    <cellStyle name="Normal 3 2 2 22 3 2 3" xfId="4922"/>
    <cellStyle name="Normal 3 2 2 22 3 2 3 2" xfId="8311"/>
    <cellStyle name="Normal 3 2 2 22 3 2 3 2 2" xfId="18113"/>
    <cellStyle name="Normal 3 2 2 22 3 2 3 3" xfId="14724"/>
    <cellStyle name="Normal 3 2 2 22 3 2 4" xfId="5545"/>
    <cellStyle name="Normal 3 2 2 22 3 2 4 2" xfId="15347"/>
    <cellStyle name="Normal 3 2 2 22 3 2 5" xfId="9303"/>
    <cellStyle name="Normal 3 2 2 22 3 2 5 2" xfId="19105"/>
    <cellStyle name="Normal 3 2 2 22 3 2 6" xfId="10307"/>
    <cellStyle name="Normal 3 2 2 22 3 2 6 2" xfId="20109"/>
    <cellStyle name="Normal 3 2 2 22 3 2 7" xfId="11311"/>
    <cellStyle name="Normal 3 2 2 22 3 2 7 2" xfId="21113"/>
    <cellStyle name="Normal 3 2 2 22 3 2 8" xfId="11958"/>
    <cellStyle name="Normal 3 2 2 22 3 2 9" xfId="22129"/>
    <cellStyle name="Normal 3 2 2 22 3 3" xfId="2974"/>
    <cellStyle name="Normal 3 2 2 22 3 3 2" xfId="6363"/>
    <cellStyle name="Normal 3 2 2 22 3 3 2 2" xfId="16165"/>
    <cellStyle name="Normal 3 2 2 22 3 3 3" xfId="12776"/>
    <cellStyle name="Normal 3 2 2 22 3 4" xfId="3458"/>
    <cellStyle name="Normal 3 2 2 22 3 4 2" xfId="6847"/>
    <cellStyle name="Normal 3 2 2 22 3 4 2 2" xfId="16649"/>
    <cellStyle name="Normal 3 2 2 22 3 4 3" xfId="13260"/>
    <cellStyle name="Normal 3 2 2 22 3 5" xfId="4438"/>
    <cellStyle name="Normal 3 2 2 22 3 5 2" xfId="7827"/>
    <cellStyle name="Normal 3 2 2 22 3 5 2 2" xfId="17629"/>
    <cellStyle name="Normal 3 2 2 22 3 5 3" xfId="14240"/>
    <cellStyle name="Normal 3 2 2 22 3 6" xfId="5544"/>
    <cellStyle name="Normal 3 2 2 22 3 6 2" xfId="15346"/>
    <cellStyle name="Normal 3 2 2 22 3 7" xfId="8819"/>
    <cellStyle name="Normal 3 2 2 22 3 7 2" xfId="18621"/>
    <cellStyle name="Normal 3 2 2 22 3 8" xfId="9823"/>
    <cellStyle name="Normal 3 2 2 22 3 8 2" xfId="19625"/>
    <cellStyle name="Normal 3 2 2 22 3 9" xfId="10827"/>
    <cellStyle name="Normal 3 2 2 22 3 9 2" xfId="20629"/>
    <cellStyle name="Normal 3 2 2 22 4" xfId="1981"/>
    <cellStyle name="Normal 3 2 2 22 4 10" xfId="11959"/>
    <cellStyle name="Normal 3 2 2 22 4 11" xfId="21809"/>
    <cellStyle name="Normal 3 2 2 22 4 2" xfId="1982"/>
    <cellStyle name="Normal 3 2 2 22 4 2 2" xfId="4106"/>
    <cellStyle name="Normal 3 2 2 22 4 2 2 2" xfId="7495"/>
    <cellStyle name="Normal 3 2 2 22 4 2 2 2 2" xfId="17297"/>
    <cellStyle name="Normal 3 2 2 22 4 2 2 3" xfId="13908"/>
    <cellStyle name="Normal 3 2 2 22 4 2 3" xfId="5086"/>
    <cellStyle name="Normal 3 2 2 22 4 2 3 2" xfId="8475"/>
    <cellStyle name="Normal 3 2 2 22 4 2 3 2 2" xfId="18277"/>
    <cellStyle name="Normal 3 2 2 22 4 2 3 3" xfId="14888"/>
    <cellStyle name="Normal 3 2 2 22 4 2 4" xfId="5547"/>
    <cellStyle name="Normal 3 2 2 22 4 2 4 2" xfId="15349"/>
    <cellStyle name="Normal 3 2 2 22 4 2 5" xfId="9467"/>
    <cellStyle name="Normal 3 2 2 22 4 2 5 2" xfId="19269"/>
    <cellStyle name="Normal 3 2 2 22 4 2 6" xfId="10471"/>
    <cellStyle name="Normal 3 2 2 22 4 2 6 2" xfId="20273"/>
    <cellStyle name="Normal 3 2 2 22 4 2 7" xfId="11475"/>
    <cellStyle name="Normal 3 2 2 22 4 2 7 2" xfId="21277"/>
    <cellStyle name="Normal 3 2 2 22 4 2 8" xfId="11960"/>
    <cellStyle name="Normal 3 2 2 22 4 2 9" xfId="22293"/>
    <cellStyle name="Normal 3 2 2 22 4 3" xfId="3138"/>
    <cellStyle name="Normal 3 2 2 22 4 3 2" xfId="6527"/>
    <cellStyle name="Normal 3 2 2 22 4 3 2 2" xfId="16329"/>
    <cellStyle name="Normal 3 2 2 22 4 3 3" xfId="12940"/>
    <cellStyle name="Normal 3 2 2 22 4 4" xfId="3622"/>
    <cellStyle name="Normal 3 2 2 22 4 4 2" xfId="7011"/>
    <cellStyle name="Normal 3 2 2 22 4 4 2 2" xfId="16813"/>
    <cellStyle name="Normal 3 2 2 22 4 4 3" xfId="13424"/>
    <cellStyle name="Normal 3 2 2 22 4 5" xfId="4602"/>
    <cellStyle name="Normal 3 2 2 22 4 5 2" xfId="7991"/>
    <cellStyle name="Normal 3 2 2 22 4 5 2 2" xfId="17793"/>
    <cellStyle name="Normal 3 2 2 22 4 5 3" xfId="14404"/>
    <cellStyle name="Normal 3 2 2 22 4 6" xfId="5546"/>
    <cellStyle name="Normal 3 2 2 22 4 6 2" xfId="15348"/>
    <cellStyle name="Normal 3 2 2 22 4 7" xfId="8983"/>
    <cellStyle name="Normal 3 2 2 22 4 7 2" xfId="18785"/>
    <cellStyle name="Normal 3 2 2 22 4 8" xfId="9987"/>
    <cellStyle name="Normal 3 2 2 22 4 8 2" xfId="19789"/>
    <cellStyle name="Normal 3 2 2 22 4 9" xfId="10991"/>
    <cellStyle name="Normal 3 2 2 22 4 9 2" xfId="20793"/>
    <cellStyle name="Normal 3 2 2 22 5" xfId="1983"/>
    <cellStyle name="Normal 3 2 2 22 5 2" xfId="3871"/>
    <cellStyle name="Normal 3 2 2 22 5 2 2" xfId="7260"/>
    <cellStyle name="Normal 3 2 2 22 5 2 2 2" xfId="17062"/>
    <cellStyle name="Normal 3 2 2 22 5 2 3" xfId="13673"/>
    <cellStyle name="Normal 3 2 2 22 5 3" xfId="4851"/>
    <cellStyle name="Normal 3 2 2 22 5 3 2" xfId="8240"/>
    <cellStyle name="Normal 3 2 2 22 5 3 2 2" xfId="18042"/>
    <cellStyle name="Normal 3 2 2 22 5 3 3" xfId="14653"/>
    <cellStyle name="Normal 3 2 2 22 5 4" xfId="5548"/>
    <cellStyle name="Normal 3 2 2 22 5 4 2" xfId="15350"/>
    <cellStyle name="Normal 3 2 2 22 5 5" xfId="9232"/>
    <cellStyle name="Normal 3 2 2 22 5 5 2" xfId="19034"/>
    <cellStyle name="Normal 3 2 2 22 5 6" xfId="10236"/>
    <cellStyle name="Normal 3 2 2 22 5 6 2" xfId="20038"/>
    <cellStyle name="Normal 3 2 2 22 5 7" xfId="11240"/>
    <cellStyle name="Normal 3 2 2 22 5 7 2" xfId="21042"/>
    <cellStyle name="Normal 3 2 2 22 5 8" xfId="11961"/>
    <cellStyle name="Normal 3 2 2 22 5 9" xfId="22058"/>
    <cellStyle name="Normal 3 2 2 22 6" xfId="2903"/>
    <cellStyle name="Normal 3 2 2 22 6 2" xfId="6292"/>
    <cellStyle name="Normal 3 2 2 22 6 2 2" xfId="16094"/>
    <cellStyle name="Normal 3 2 2 22 6 3" xfId="12705"/>
    <cellStyle name="Normal 3 2 2 22 7" xfId="3387"/>
    <cellStyle name="Normal 3 2 2 22 7 2" xfId="6776"/>
    <cellStyle name="Normal 3 2 2 22 7 2 2" xfId="16578"/>
    <cellStyle name="Normal 3 2 2 22 7 3" xfId="13189"/>
    <cellStyle name="Normal 3 2 2 22 8" xfId="4367"/>
    <cellStyle name="Normal 3 2 2 22 8 2" xfId="7756"/>
    <cellStyle name="Normal 3 2 2 22 8 2 2" xfId="17558"/>
    <cellStyle name="Normal 3 2 2 22 8 3" xfId="14169"/>
    <cellStyle name="Normal 3 2 2 22 9" xfId="5541"/>
    <cellStyle name="Normal 3 2 2 22 9 2" xfId="15343"/>
    <cellStyle name="Normal 3 2 2 23" xfId="1984"/>
    <cellStyle name="Normal 3 2 2 23 10" xfId="8752"/>
    <cellStyle name="Normal 3 2 2 23 10 2" xfId="18554"/>
    <cellStyle name="Normal 3 2 2 23 11" xfId="9756"/>
    <cellStyle name="Normal 3 2 2 23 11 2" xfId="19558"/>
    <cellStyle name="Normal 3 2 2 23 12" xfId="10760"/>
    <cellStyle name="Normal 3 2 2 23 12 2" xfId="20562"/>
    <cellStyle name="Normal 3 2 2 23 13" xfId="11962"/>
    <cellStyle name="Normal 3 2 2 23 14" xfId="21578"/>
    <cellStyle name="Normal 3 2 2 23 2" xfId="1985"/>
    <cellStyle name="Normal 3 2 2 23 2 10" xfId="11963"/>
    <cellStyle name="Normal 3 2 2 23 2 11" xfId="21857"/>
    <cellStyle name="Normal 3 2 2 23 2 2" xfId="1986"/>
    <cellStyle name="Normal 3 2 2 23 2 2 2" xfId="4154"/>
    <cellStyle name="Normal 3 2 2 23 2 2 2 2" xfId="7543"/>
    <cellStyle name="Normal 3 2 2 23 2 2 2 2 2" xfId="17345"/>
    <cellStyle name="Normal 3 2 2 23 2 2 2 3" xfId="13956"/>
    <cellStyle name="Normal 3 2 2 23 2 2 3" xfId="5134"/>
    <cellStyle name="Normal 3 2 2 23 2 2 3 2" xfId="8523"/>
    <cellStyle name="Normal 3 2 2 23 2 2 3 2 2" xfId="18325"/>
    <cellStyle name="Normal 3 2 2 23 2 2 3 3" xfId="14936"/>
    <cellStyle name="Normal 3 2 2 23 2 2 4" xfId="5551"/>
    <cellStyle name="Normal 3 2 2 23 2 2 4 2" xfId="15353"/>
    <cellStyle name="Normal 3 2 2 23 2 2 5" xfId="9515"/>
    <cellStyle name="Normal 3 2 2 23 2 2 5 2" xfId="19317"/>
    <cellStyle name="Normal 3 2 2 23 2 2 6" xfId="10519"/>
    <cellStyle name="Normal 3 2 2 23 2 2 6 2" xfId="20321"/>
    <cellStyle name="Normal 3 2 2 23 2 2 7" xfId="11523"/>
    <cellStyle name="Normal 3 2 2 23 2 2 7 2" xfId="21325"/>
    <cellStyle name="Normal 3 2 2 23 2 2 8" xfId="11964"/>
    <cellStyle name="Normal 3 2 2 23 2 2 9" xfId="22341"/>
    <cellStyle name="Normal 3 2 2 23 2 3" xfId="3186"/>
    <cellStyle name="Normal 3 2 2 23 2 3 2" xfId="6575"/>
    <cellStyle name="Normal 3 2 2 23 2 3 2 2" xfId="16377"/>
    <cellStyle name="Normal 3 2 2 23 2 3 3" xfId="12988"/>
    <cellStyle name="Normal 3 2 2 23 2 4" xfId="3670"/>
    <cellStyle name="Normal 3 2 2 23 2 4 2" xfId="7059"/>
    <cellStyle name="Normal 3 2 2 23 2 4 2 2" xfId="16861"/>
    <cellStyle name="Normal 3 2 2 23 2 4 3" xfId="13472"/>
    <cellStyle name="Normal 3 2 2 23 2 5" xfId="4650"/>
    <cellStyle name="Normal 3 2 2 23 2 5 2" xfId="8039"/>
    <cellStyle name="Normal 3 2 2 23 2 5 2 2" xfId="17841"/>
    <cellStyle name="Normal 3 2 2 23 2 5 3" xfId="14452"/>
    <cellStyle name="Normal 3 2 2 23 2 6" xfId="5550"/>
    <cellStyle name="Normal 3 2 2 23 2 6 2" xfId="15352"/>
    <cellStyle name="Normal 3 2 2 23 2 7" xfId="9031"/>
    <cellStyle name="Normal 3 2 2 23 2 7 2" xfId="18833"/>
    <cellStyle name="Normal 3 2 2 23 2 8" xfId="10035"/>
    <cellStyle name="Normal 3 2 2 23 2 8 2" xfId="19837"/>
    <cellStyle name="Normal 3 2 2 23 2 9" xfId="11039"/>
    <cellStyle name="Normal 3 2 2 23 2 9 2" xfId="20841"/>
    <cellStyle name="Normal 3 2 2 23 3" xfId="1987"/>
    <cellStyle name="Normal 3 2 2 23 3 10" xfId="11965"/>
    <cellStyle name="Normal 3 2 2 23 3 11" xfId="21619"/>
    <cellStyle name="Normal 3 2 2 23 3 2" xfId="1988"/>
    <cellStyle name="Normal 3 2 2 23 3 2 2" xfId="3916"/>
    <cellStyle name="Normal 3 2 2 23 3 2 2 2" xfId="7305"/>
    <cellStyle name="Normal 3 2 2 23 3 2 2 2 2" xfId="17107"/>
    <cellStyle name="Normal 3 2 2 23 3 2 2 3" xfId="13718"/>
    <cellStyle name="Normal 3 2 2 23 3 2 3" xfId="4896"/>
    <cellStyle name="Normal 3 2 2 23 3 2 3 2" xfId="8285"/>
    <cellStyle name="Normal 3 2 2 23 3 2 3 2 2" xfId="18087"/>
    <cellStyle name="Normal 3 2 2 23 3 2 3 3" xfId="14698"/>
    <cellStyle name="Normal 3 2 2 23 3 2 4" xfId="5553"/>
    <cellStyle name="Normal 3 2 2 23 3 2 4 2" xfId="15355"/>
    <cellStyle name="Normal 3 2 2 23 3 2 5" xfId="9277"/>
    <cellStyle name="Normal 3 2 2 23 3 2 5 2" xfId="19079"/>
    <cellStyle name="Normal 3 2 2 23 3 2 6" xfId="10281"/>
    <cellStyle name="Normal 3 2 2 23 3 2 6 2" xfId="20083"/>
    <cellStyle name="Normal 3 2 2 23 3 2 7" xfId="11285"/>
    <cellStyle name="Normal 3 2 2 23 3 2 7 2" xfId="21087"/>
    <cellStyle name="Normal 3 2 2 23 3 2 8" xfId="11966"/>
    <cellStyle name="Normal 3 2 2 23 3 2 9" xfId="22103"/>
    <cellStyle name="Normal 3 2 2 23 3 3" xfId="2948"/>
    <cellStyle name="Normal 3 2 2 23 3 3 2" xfId="6337"/>
    <cellStyle name="Normal 3 2 2 23 3 3 2 2" xfId="16139"/>
    <cellStyle name="Normal 3 2 2 23 3 3 3" xfId="12750"/>
    <cellStyle name="Normal 3 2 2 23 3 4" xfId="3432"/>
    <cellStyle name="Normal 3 2 2 23 3 4 2" xfId="6821"/>
    <cellStyle name="Normal 3 2 2 23 3 4 2 2" xfId="16623"/>
    <cellStyle name="Normal 3 2 2 23 3 4 3" xfId="13234"/>
    <cellStyle name="Normal 3 2 2 23 3 5" xfId="4412"/>
    <cellStyle name="Normal 3 2 2 23 3 5 2" xfId="7801"/>
    <cellStyle name="Normal 3 2 2 23 3 5 2 2" xfId="17603"/>
    <cellStyle name="Normal 3 2 2 23 3 5 3" xfId="14214"/>
    <cellStyle name="Normal 3 2 2 23 3 6" xfId="5552"/>
    <cellStyle name="Normal 3 2 2 23 3 6 2" xfId="15354"/>
    <cellStyle name="Normal 3 2 2 23 3 7" xfId="8793"/>
    <cellStyle name="Normal 3 2 2 23 3 7 2" xfId="18595"/>
    <cellStyle name="Normal 3 2 2 23 3 8" xfId="9797"/>
    <cellStyle name="Normal 3 2 2 23 3 8 2" xfId="19599"/>
    <cellStyle name="Normal 3 2 2 23 3 9" xfId="10801"/>
    <cellStyle name="Normal 3 2 2 23 3 9 2" xfId="20603"/>
    <cellStyle name="Normal 3 2 2 23 4" xfId="1989"/>
    <cellStyle name="Normal 3 2 2 23 4 10" xfId="11967"/>
    <cellStyle name="Normal 3 2 2 23 4 11" xfId="21612"/>
    <cellStyle name="Normal 3 2 2 23 4 2" xfId="1990"/>
    <cellStyle name="Normal 3 2 2 23 4 2 2" xfId="3909"/>
    <cellStyle name="Normal 3 2 2 23 4 2 2 2" xfId="7298"/>
    <cellStyle name="Normal 3 2 2 23 4 2 2 2 2" xfId="17100"/>
    <cellStyle name="Normal 3 2 2 23 4 2 2 3" xfId="13711"/>
    <cellStyle name="Normal 3 2 2 23 4 2 3" xfId="4889"/>
    <cellStyle name="Normal 3 2 2 23 4 2 3 2" xfId="8278"/>
    <cellStyle name="Normal 3 2 2 23 4 2 3 2 2" xfId="18080"/>
    <cellStyle name="Normal 3 2 2 23 4 2 3 3" xfId="14691"/>
    <cellStyle name="Normal 3 2 2 23 4 2 4" xfId="5555"/>
    <cellStyle name="Normal 3 2 2 23 4 2 4 2" xfId="15357"/>
    <cellStyle name="Normal 3 2 2 23 4 2 5" xfId="9270"/>
    <cellStyle name="Normal 3 2 2 23 4 2 5 2" xfId="19072"/>
    <cellStyle name="Normal 3 2 2 23 4 2 6" xfId="10274"/>
    <cellStyle name="Normal 3 2 2 23 4 2 6 2" xfId="20076"/>
    <cellStyle name="Normal 3 2 2 23 4 2 7" xfId="11278"/>
    <cellStyle name="Normal 3 2 2 23 4 2 7 2" xfId="21080"/>
    <cellStyle name="Normal 3 2 2 23 4 2 8" xfId="11968"/>
    <cellStyle name="Normal 3 2 2 23 4 2 9" xfId="22096"/>
    <cellStyle name="Normal 3 2 2 23 4 3" xfId="2941"/>
    <cellStyle name="Normal 3 2 2 23 4 3 2" xfId="6330"/>
    <cellStyle name="Normal 3 2 2 23 4 3 2 2" xfId="16132"/>
    <cellStyle name="Normal 3 2 2 23 4 3 3" xfId="12743"/>
    <cellStyle name="Normal 3 2 2 23 4 4" xfId="3425"/>
    <cellStyle name="Normal 3 2 2 23 4 4 2" xfId="6814"/>
    <cellStyle name="Normal 3 2 2 23 4 4 2 2" xfId="16616"/>
    <cellStyle name="Normal 3 2 2 23 4 4 3" xfId="13227"/>
    <cellStyle name="Normal 3 2 2 23 4 5" xfId="4405"/>
    <cellStyle name="Normal 3 2 2 23 4 5 2" xfId="7794"/>
    <cellStyle name="Normal 3 2 2 23 4 5 2 2" xfId="17596"/>
    <cellStyle name="Normal 3 2 2 23 4 5 3" xfId="14207"/>
    <cellStyle name="Normal 3 2 2 23 4 6" xfId="5554"/>
    <cellStyle name="Normal 3 2 2 23 4 6 2" xfId="15356"/>
    <cellStyle name="Normal 3 2 2 23 4 7" xfId="8786"/>
    <cellStyle name="Normal 3 2 2 23 4 7 2" xfId="18588"/>
    <cellStyle name="Normal 3 2 2 23 4 8" xfId="9790"/>
    <cellStyle name="Normal 3 2 2 23 4 8 2" xfId="19592"/>
    <cellStyle name="Normal 3 2 2 23 4 9" xfId="10794"/>
    <cellStyle name="Normal 3 2 2 23 4 9 2" xfId="20596"/>
    <cellStyle name="Normal 3 2 2 23 5" xfId="1991"/>
    <cellStyle name="Normal 3 2 2 23 5 2" xfId="3875"/>
    <cellStyle name="Normal 3 2 2 23 5 2 2" xfId="7264"/>
    <cellStyle name="Normal 3 2 2 23 5 2 2 2" xfId="17066"/>
    <cellStyle name="Normal 3 2 2 23 5 2 3" xfId="13677"/>
    <cellStyle name="Normal 3 2 2 23 5 3" xfId="4855"/>
    <cellStyle name="Normal 3 2 2 23 5 3 2" xfId="8244"/>
    <cellStyle name="Normal 3 2 2 23 5 3 2 2" xfId="18046"/>
    <cellStyle name="Normal 3 2 2 23 5 3 3" xfId="14657"/>
    <cellStyle name="Normal 3 2 2 23 5 4" xfId="5556"/>
    <cellStyle name="Normal 3 2 2 23 5 4 2" xfId="15358"/>
    <cellStyle name="Normal 3 2 2 23 5 5" xfId="9236"/>
    <cellStyle name="Normal 3 2 2 23 5 5 2" xfId="19038"/>
    <cellStyle name="Normal 3 2 2 23 5 6" xfId="10240"/>
    <cellStyle name="Normal 3 2 2 23 5 6 2" xfId="20042"/>
    <cellStyle name="Normal 3 2 2 23 5 7" xfId="11244"/>
    <cellStyle name="Normal 3 2 2 23 5 7 2" xfId="21046"/>
    <cellStyle name="Normal 3 2 2 23 5 8" xfId="11969"/>
    <cellStyle name="Normal 3 2 2 23 5 9" xfId="22062"/>
    <cellStyle name="Normal 3 2 2 23 6" xfId="2907"/>
    <cellStyle name="Normal 3 2 2 23 6 2" xfId="6296"/>
    <cellStyle name="Normal 3 2 2 23 6 2 2" xfId="16098"/>
    <cellStyle name="Normal 3 2 2 23 6 3" xfId="12709"/>
    <cellStyle name="Normal 3 2 2 23 7" xfId="3391"/>
    <cellStyle name="Normal 3 2 2 23 7 2" xfId="6780"/>
    <cellStyle name="Normal 3 2 2 23 7 2 2" xfId="16582"/>
    <cellStyle name="Normal 3 2 2 23 7 3" xfId="13193"/>
    <cellStyle name="Normal 3 2 2 23 8" xfId="4371"/>
    <cellStyle name="Normal 3 2 2 23 8 2" xfId="7760"/>
    <cellStyle name="Normal 3 2 2 23 8 2 2" xfId="17562"/>
    <cellStyle name="Normal 3 2 2 23 8 3" xfId="14173"/>
    <cellStyle name="Normal 3 2 2 23 9" xfId="5549"/>
    <cellStyle name="Normal 3 2 2 23 9 2" xfId="15351"/>
    <cellStyle name="Normal 3 2 2 24" xfId="1992"/>
    <cellStyle name="Normal 3 2 2 24 10" xfId="8756"/>
    <cellStyle name="Normal 3 2 2 24 10 2" xfId="18558"/>
    <cellStyle name="Normal 3 2 2 24 11" xfId="9760"/>
    <cellStyle name="Normal 3 2 2 24 11 2" xfId="19562"/>
    <cellStyle name="Normal 3 2 2 24 12" xfId="10764"/>
    <cellStyle name="Normal 3 2 2 24 12 2" xfId="20566"/>
    <cellStyle name="Normal 3 2 2 24 13" xfId="11970"/>
    <cellStyle name="Normal 3 2 2 24 14" xfId="21582"/>
    <cellStyle name="Normal 3 2 2 24 2" xfId="1993"/>
    <cellStyle name="Normal 3 2 2 24 2 10" xfId="11971"/>
    <cellStyle name="Normal 3 2 2 24 2 11" xfId="21864"/>
    <cellStyle name="Normal 3 2 2 24 2 2" xfId="1994"/>
    <cellStyle name="Normal 3 2 2 24 2 2 2" xfId="4161"/>
    <cellStyle name="Normal 3 2 2 24 2 2 2 2" xfId="7550"/>
    <cellStyle name="Normal 3 2 2 24 2 2 2 2 2" xfId="17352"/>
    <cellStyle name="Normal 3 2 2 24 2 2 2 3" xfId="13963"/>
    <cellStyle name="Normal 3 2 2 24 2 2 3" xfId="5141"/>
    <cellStyle name="Normal 3 2 2 24 2 2 3 2" xfId="8530"/>
    <cellStyle name="Normal 3 2 2 24 2 2 3 2 2" xfId="18332"/>
    <cellStyle name="Normal 3 2 2 24 2 2 3 3" xfId="14943"/>
    <cellStyle name="Normal 3 2 2 24 2 2 4" xfId="5559"/>
    <cellStyle name="Normal 3 2 2 24 2 2 4 2" xfId="15361"/>
    <cellStyle name="Normal 3 2 2 24 2 2 5" xfId="9522"/>
    <cellStyle name="Normal 3 2 2 24 2 2 5 2" xfId="19324"/>
    <cellStyle name="Normal 3 2 2 24 2 2 6" xfId="10526"/>
    <cellStyle name="Normal 3 2 2 24 2 2 6 2" xfId="20328"/>
    <cellStyle name="Normal 3 2 2 24 2 2 7" xfId="11530"/>
    <cellStyle name="Normal 3 2 2 24 2 2 7 2" xfId="21332"/>
    <cellStyle name="Normal 3 2 2 24 2 2 8" xfId="11972"/>
    <cellStyle name="Normal 3 2 2 24 2 2 9" xfId="22348"/>
    <cellStyle name="Normal 3 2 2 24 2 3" xfId="3193"/>
    <cellStyle name="Normal 3 2 2 24 2 3 2" xfId="6582"/>
    <cellStyle name="Normal 3 2 2 24 2 3 2 2" xfId="16384"/>
    <cellStyle name="Normal 3 2 2 24 2 3 3" xfId="12995"/>
    <cellStyle name="Normal 3 2 2 24 2 4" xfId="3677"/>
    <cellStyle name="Normal 3 2 2 24 2 4 2" xfId="7066"/>
    <cellStyle name="Normal 3 2 2 24 2 4 2 2" xfId="16868"/>
    <cellStyle name="Normal 3 2 2 24 2 4 3" xfId="13479"/>
    <cellStyle name="Normal 3 2 2 24 2 5" xfId="4657"/>
    <cellStyle name="Normal 3 2 2 24 2 5 2" xfId="8046"/>
    <cellStyle name="Normal 3 2 2 24 2 5 2 2" xfId="17848"/>
    <cellStyle name="Normal 3 2 2 24 2 5 3" xfId="14459"/>
    <cellStyle name="Normal 3 2 2 24 2 6" xfId="5558"/>
    <cellStyle name="Normal 3 2 2 24 2 6 2" xfId="15360"/>
    <cellStyle name="Normal 3 2 2 24 2 7" xfId="9038"/>
    <cellStyle name="Normal 3 2 2 24 2 7 2" xfId="18840"/>
    <cellStyle name="Normal 3 2 2 24 2 8" xfId="10042"/>
    <cellStyle name="Normal 3 2 2 24 2 8 2" xfId="19844"/>
    <cellStyle name="Normal 3 2 2 24 2 9" xfId="11046"/>
    <cellStyle name="Normal 3 2 2 24 2 9 2" xfId="20848"/>
    <cellStyle name="Normal 3 2 2 24 3" xfId="1995"/>
    <cellStyle name="Normal 3 2 2 24 3 10" xfId="11973"/>
    <cellStyle name="Normal 3 2 2 24 3 11" xfId="21787"/>
    <cellStyle name="Normal 3 2 2 24 3 2" xfId="1996"/>
    <cellStyle name="Normal 3 2 2 24 3 2 2" xfId="4084"/>
    <cellStyle name="Normal 3 2 2 24 3 2 2 2" xfId="7473"/>
    <cellStyle name="Normal 3 2 2 24 3 2 2 2 2" xfId="17275"/>
    <cellStyle name="Normal 3 2 2 24 3 2 2 3" xfId="13886"/>
    <cellStyle name="Normal 3 2 2 24 3 2 3" xfId="5064"/>
    <cellStyle name="Normal 3 2 2 24 3 2 3 2" xfId="8453"/>
    <cellStyle name="Normal 3 2 2 24 3 2 3 2 2" xfId="18255"/>
    <cellStyle name="Normal 3 2 2 24 3 2 3 3" xfId="14866"/>
    <cellStyle name="Normal 3 2 2 24 3 2 4" xfId="5561"/>
    <cellStyle name="Normal 3 2 2 24 3 2 4 2" xfId="15363"/>
    <cellStyle name="Normal 3 2 2 24 3 2 5" xfId="9445"/>
    <cellStyle name="Normal 3 2 2 24 3 2 5 2" xfId="19247"/>
    <cellStyle name="Normal 3 2 2 24 3 2 6" xfId="10449"/>
    <cellStyle name="Normal 3 2 2 24 3 2 6 2" xfId="20251"/>
    <cellStyle name="Normal 3 2 2 24 3 2 7" xfId="11453"/>
    <cellStyle name="Normal 3 2 2 24 3 2 7 2" xfId="21255"/>
    <cellStyle name="Normal 3 2 2 24 3 2 8" xfId="11974"/>
    <cellStyle name="Normal 3 2 2 24 3 2 9" xfId="22271"/>
    <cellStyle name="Normal 3 2 2 24 3 3" xfId="3116"/>
    <cellStyle name="Normal 3 2 2 24 3 3 2" xfId="6505"/>
    <cellStyle name="Normal 3 2 2 24 3 3 2 2" xfId="16307"/>
    <cellStyle name="Normal 3 2 2 24 3 3 3" xfId="12918"/>
    <cellStyle name="Normal 3 2 2 24 3 4" xfId="3600"/>
    <cellStyle name="Normal 3 2 2 24 3 4 2" xfId="6989"/>
    <cellStyle name="Normal 3 2 2 24 3 4 2 2" xfId="16791"/>
    <cellStyle name="Normal 3 2 2 24 3 4 3" xfId="13402"/>
    <cellStyle name="Normal 3 2 2 24 3 5" xfId="4580"/>
    <cellStyle name="Normal 3 2 2 24 3 5 2" xfId="7969"/>
    <cellStyle name="Normal 3 2 2 24 3 5 2 2" xfId="17771"/>
    <cellStyle name="Normal 3 2 2 24 3 5 3" xfId="14382"/>
    <cellStyle name="Normal 3 2 2 24 3 6" xfId="5560"/>
    <cellStyle name="Normal 3 2 2 24 3 6 2" xfId="15362"/>
    <cellStyle name="Normal 3 2 2 24 3 7" xfId="8961"/>
    <cellStyle name="Normal 3 2 2 24 3 7 2" xfId="18763"/>
    <cellStyle name="Normal 3 2 2 24 3 8" xfId="9965"/>
    <cellStyle name="Normal 3 2 2 24 3 8 2" xfId="19767"/>
    <cellStyle name="Normal 3 2 2 24 3 9" xfId="10969"/>
    <cellStyle name="Normal 3 2 2 24 3 9 2" xfId="20771"/>
    <cellStyle name="Normal 3 2 2 24 4" xfId="1997"/>
    <cellStyle name="Normal 3 2 2 24 4 10" xfId="11975"/>
    <cellStyle name="Normal 3 2 2 24 4 11" xfId="21708"/>
    <cellStyle name="Normal 3 2 2 24 4 2" xfId="1998"/>
    <cellStyle name="Normal 3 2 2 24 4 2 2" xfId="4005"/>
    <cellStyle name="Normal 3 2 2 24 4 2 2 2" xfId="7394"/>
    <cellStyle name="Normal 3 2 2 24 4 2 2 2 2" xfId="17196"/>
    <cellStyle name="Normal 3 2 2 24 4 2 2 3" xfId="13807"/>
    <cellStyle name="Normal 3 2 2 24 4 2 3" xfId="4985"/>
    <cellStyle name="Normal 3 2 2 24 4 2 3 2" xfId="8374"/>
    <cellStyle name="Normal 3 2 2 24 4 2 3 2 2" xfId="18176"/>
    <cellStyle name="Normal 3 2 2 24 4 2 3 3" xfId="14787"/>
    <cellStyle name="Normal 3 2 2 24 4 2 4" xfId="5563"/>
    <cellStyle name="Normal 3 2 2 24 4 2 4 2" xfId="15365"/>
    <cellStyle name="Normal 3 2 2 24 4 2 5" xfId="9366"/>
    <cellStyle name="Normal 3 2 2 24 4 2 5 2" xfId="19168"/>
    <cellStyle name="Normal 3 2 2 24 4 2 6" xfId="10370"/>
    <cellStyle name="Normal 3 2 2 24 4 2 6 2" xfId="20172"/>
    <cellStyle name="Normal 3 2 2 24 4 2 7" xfId="11374"/>
    <cellStyle name="Normal 3 2 2 24 4 2 7 2" xfId="21176"/>
    <cellStyle name="Normal 3 2 2 24 4 2 8" xfId="11976"/>
    <cellStyle name="Normal 3 2 2 24 4 2 9" xfId="22192"/>
    <cellStyle name="Normal 3 2 2 24 4 3" xfId="3037"/>
    <cellStyle name="Normal 3 2 2 24 4 3 2" xfId="6426"/>
    <cellStyle name="Normal 3 2 2 24 4 3 2 2" xfId="16228"/>
    <cellStyle name="Normal 3 2 2 24 4 3 3" xfId="12839"/>
    <cellStyle name="Normal 3 2 2 24 4 4" xfId="3521"/>
    <cellStyle name="Normal 3 2 2 24 4 4 2" xfId="6910"/>
    <cellStyle name="Normal 3 2 2 24 4 4 2 2" xfId="16712"/>
    <cellStyle name="Normal 3 2 2 24 4 4 3" xfId="13323"/>
    <cellStyle name="Normal 3 2 2 24 4 5" xfId="4501"/>
    <cellStyle name="Normal 3 2 2 24 4 5 2" xfId="7890"/>
    <cellStyle name="Normal 3 2 2 24 4 5 2 2" xfId="17692"/>
    <cellStyle name="Normal 3 2 2 24 4 5 3" xfId="14303"/>
    <cellStyle name="Normal 3 2 2 24 4 6" xfId="5562"/>
    <cellStyle name="Normal 3 2 2 24 4 6 2" xfId="15364"/>
    <cellStyle name="Normal 3 2 2 24 4 7" xfId="8882"/>
    <cellStyle name="Normal 3 2 2 24 4 7 2" xfId="18684"/>
    <cellStyle name="Normal 3 2 2 24 4 8" xfId="9886"/>
    <cellStyle name="Normal 3 2 2 24 4 8 2" xfId="19688"/>
    <cellStyle name="Normal 3 2 2 24 4 9" xfId="10890"/>
    <cellStyle name="Normal 3 2 2 24 4 9 2" xfId="20692"/>
    <cellStyle name="Normal 3 2 2 24 5" xfId="1999"/>
    <cellStyle name="Normal 3 2 2 24 5 2" xfId="3879"/>
    <cellStyle name="Normal 3 2 2 24 5 2 2" xfId="7268"/>
    <cellStyle name="Normal 3 2 2 24 5 2 2 2" xfId="17070"/>
    <cellStyle name="Normal 3 2 2 24 5 2 3" xfId="13681"/>
    <cellStyle name="Normal 3 2 2 24 5 3" xfId="4859"/>
    <cellStyle name="Normal 3 2 2 24 5 3 2" xfId="8248"/>
    <cellStyle name="Normal 3 2 2 24 5 3 2 2" xfId="18050"/>
    <cellStyle name="Normal 3 2 2 24 5 3 3" xfId="14661"/>
    <cellStyle name="Normal 3 2 2 24 5 4" xfId="5564"/>
    <cellStyle name="Normal 3 2 2 24 5 4 2" xfId="15366"/>
    <cellStyle name="Normal 3 2 2 24 5 5" xfId="9240"/>
    <cellStyle name="Normal 3 2 2 24 5 5 2" xfId="19042"/>
    <cellStyle name="Normal 3 2 2 24 5 6" xfId="10244"/>
    <cellStyle name="Normal 3 2 2 24 5 6 2" xfId="20046"/>
    <cellStyle name="Normal 3 2 2 24 5 7" xfId="11248"/>
    <cellStyle name="Normal 3 2 2 24 5 7 2" xfId="21050"/>
    <cellStyle name="Normal 3 2 2 24 5 8" xfId="11977"/>
    <cellStyle name="Normal 3 2 2 24 5 9" xfId="22066"/>
    <cellStyle name="Normal 3 2 2 24 6" xfId="2911"/>
    <cellStyle name="Normal 3 2 2 24 6 2" xfId="6300"/>
    <cellStyle name="Normal 3 2 2 24 6 2 2" xfId="16102"/>
    <cellStyle name="Normal 3 2 2 24 6 3" xfId="12713"/>
    <cellStyle name="Normal 3 2 2 24 7" xfId="3395"/>
    <cellStyle name="Normal 3 2 2 24 7 2" xfId="6784"/>
    <cellStyle name="Normal 3 2 2 24 7 2 2" xfId="16586"/>
    <cellStyle name="Normal 3 2 2 24 7 3" xfId="13197"/>
    <cellStyle name="Normal 3 2 2 24 8" xfId="4375"/>
    <cellStyle name="Normal 3 2 2 24 8 2" xfId="7764"/>
    <cellStyle name="Normal 3 2 2 24 8 2 2" xfId="17566"/>
    <cellStyle name="Normal 3 2 2 24 8 3" xfId="14177"/>
    <cellStyle name="Normal 3 2 2 24 9" xfId="5557"/>
    <cellStyle name="Normal 3 2 2 24 9 2" xfId="15359"/>
    <cellStyle name="Normal 3 2 2 25" xfId="2000"/>
    <cellStyle name="Normal 3 2 2 25 10" xfId="8760"/>
    <cellStyle name="Normal 3 2 2 25 10 2" xfId="18562"/>
    <cellStyle name="Normal 3 2 2 25 11" xfId="9764"/>
    <cellStyle name="Normal 3 2 2 25 11 2" xfId="19566"/>
    <cellStyle name="Normal 3 2 2 25 12" xfId="10768"/>
    <cellStyle name="Normal 3 2 2 25 12 2" xfId="20570"/>
    <cellStyle name="Normal 3 2 2 25 13" xfId="11978"/>
    <cellStyle name="Normal 3 2 2 25 14" xfId="21586"/>
    <cellStyle name="Normal 3 2 2 25 2" xfId="2001"/>
    <cellStyle name="Normal 3 2 2 25 2 10" xfId="11979"/>
    <cellStyle name="Normal 3 2 2 25 2 11" xfId="21873"/>
    <cellStyle name="Normal 3 2 2 25 2 2" xfId="2002"/>
    <cellStyle name="Normal 3 2 2 25 2 2 2" xfId="4170"/>
    <cellStyle name="Normal 3 2 2 25 2 2 2 2" xfId="7559"/>
    <cellStyle name="Normal 3 2 2 25 2 2 2 2 2" xfId="17361"/>
    <cellStyle name="Normal 3 2 2 25 2 2 2 3" xfId="13972"/>
    <cellStyle name="Normal 3 2 2 25 2 2 3" xfId="5150"/>
    <cellStyle name="Normal 3 2 2 25 2 2 3 2" xfId="8539"/>
    <cellStyle name="Normal 3 2 2 25 2 2 3 2 2" xfId="18341"/>
    <cellStyle name="Normal 3 2 2 25 2 2 3 3" xfId="14952"/>
    <cellStyle name="Normal 3 2 2 25 2 2 4" xfId="5567"/>
    <cellStyle name="Normal 3 2 2 25 2 2 4 2" xfId="15369"/>
    <cellStyle name="Normal 3 2 2 25 2 2 5" xfId="9531"/>
    <cellStyle name="Normal 3 2 2 25 2 2 5 2" xfId="19333"/>
    <cellStyle name="Normal 3 2 2 25 2 2 6" xfId="10535"/>
    <cellStyle name="Normal 3 2 2 25 2 2 6 2" xfId="20337"/>
    <cellStyle name="Normal 3 2 2 25 2 2 7" xfId="11539"/>
    <cellStyle name="Normal 3 2 2 25 2 2 7 2" xfId="21341"/>
    <cellStyle name="Normal 3 2 2 25 2 2 8" xfId="11980"/>
    <cellStyle name="Normal 3 2 2 25 2 2 9" xfId="22357"/>
    <cellStyle name="Normal 3 2 2 25 2 3" xfId="3202"/>
    <cellStyle name="Normal 3 2 2 25 2 3 2" xfId="6591"/>
    <cellStyle name="Normal 3 2 2 25 2 3 2 2" xfId="16393"/>
    <cellStyle name="Normal 3 2 2 25 2 3 3" xfId="13004"/>
    <cellStyle name="Normal 3 2 2 25 2 4" xfId="3686"/>
    <cellStyle name="Normal 3 2 2 25 2 4 2" xfId="7075"/>
    <cellStyle name="Normal 3 2 2 25 2 4 2 2" xfId="16877"/>
    <cellStyle name="Normal 3 2 2 25 2 4 3" xfId="13488"/>
    <cellStyle name="Normal 3 2 2 25 2 5" xfId="4666"/>
    <cellStyle name="Normal 3 2 2 25 2 5 2" xfId="8055"/>
    <cellStyle name="Normal 3 2 2 25 2 5 2 2" xfId="17857"/>
    <cellStyle name="Normal 3 2 2 25 2 5 3" xfId="14468"/>
    <cellStyle name="Normal 3 2 2 25 2 6" xfId="5566"/>
    <cellStyle name="Normal 3 2 2 25 2 6 2" xfId="15368"/>
    <cellStyle name="Normal 3 2 2 25 2 7" xfId="9047"/>
    <cellStyle name="Normal 3 2 2 25 2 7 2" xfId="18849"/>
    <cellStyle name="Normal 3 2 2 25 2 8" xfId="10051"/>
    <cellStyle name="Normal 3 2 2 25 2 8 2" xfId="19853"/>
    <cellStyle name="Normal 3 2 2 25 2 9" xfId="11055"/>
    <cellStyle name="Normal 3 2 2 25 2 9 2" xfId="20857"/>
    <cellStyle name="Normal 3 2 2 25 3" xfId="2003"/>
    <cellStyle name="Normal 3 2 2 25 3 10" xfId="11981"/>
    <cellStyle name="Normal 3 2 2 25 3 11" xfId="21901"/>
    <cellStyle name="Normal 3 2 2 25 3 2" xfId="2004"/>
    <cellStyle name="Normal 3 2 2 25 3 2 2" xfId="4198"/>
    <cellStyle name="Normal 3 2 2 25 3 2 2 2" xfId="7587"/>
    <cellStyle name="Normal 3 2 2 25 3 2 2 2 2" xfId="17389"/>
    <cellStyle name="Normal 3 2 2 25 3 2 2 3" xfId="14000"/>
    <cellStyle name="Normal 3 2 2 25 3 2 3" xfId="5178"/>
    <cellStyle name="Normal 3 2 2 25 3 2 3 2" xfId="8567"/>
    <cellStyle name="Normal 3 2 2 25 3 2 3 2 2" xfId="18369"/>
    <cellStyle name="Normal 3 2 2 25 3 2 3 3" xfId="14980"/>
    <cellStyle name="Normal 3 2 2 25 3 2 4" xfId="5569"/>
    <cellStyle name="Normal 3 2 2 25 3 2 4 2" xfId="15371"/>
    <cellStyle name="Normal 3 2 2 25 3 2 5" xfId="9559"/>
    <cellStyle name="Normal 3 2 2 25 3 2 5 2" xfId="19361"/>
    <cellStyle name="Normal 3 2 2 25 3 2 6" xfId="10563"/>
    <cellStyle name="Normal 3 2 2 25 3 2 6 2" xfId="20365"/>
    <cellStyle name="Normal 3 2 2 25 3 2 7" xfId="11567"/>
    <cellStyle name="Normal 3 2 2 25 3 2 7 2" xfId="21369"/>
    <cellStyle name="Normal 3 2 2 25 3 2 8" xfId="11982"/>
    <cellStyle name="Normal 3 2 2 25 3 2 9" xfId="22385"/>
    <cellStyle name="Normal 3 2 2 25 3 3" xfId="3230"/>
    <cellStyle name="Normal 3 2 2 25 3 3 2" xfId="6619"/>
    <cellStyle name="Normal 3 2 2 25 3 3 2 2" xfId="16421"/>
    <cellStyle name="Normal 3 2 2 25 3 3 3" xfId="13032"/>
    <cellStyle name="Normal 3 2 2 25 3 4" xfId="3714"/>
    <cellStyle name="Normal 3 2 2 25 3 4 2" xfId="7103"/>
    <cellStyle name="Normal 3 2 2 25 3 4 2 2" xfId="16905"/>
    <cellStyle name="Normal 3 2 2 25 3 4 3" xfId="13516"/>
    <cellStyle name="Normal 3 2 2 25 3 5" xfId="4694"/>
    <cellStyle name="Normal 3 2 2 25 3 5 2" xfId="8083"/>
    <cellStyle name="Normal 3 2 2 25 3 5 2 2" xfId="17885"/>
    <cellStyle name="Normal 3 2 2 25 3 5 3" xfId="14496"/>
    <cellStyle name="Normal 3 2 2 25 3 6" xfId="5568"/>
    <cellStyle name="Normal 3 2 2 25 3 6 2" xfId="15370"/>
    <cellStyle name="Normal 3 2 2 25 3 7" xfId="9075"/>
    <cellStyle name="Normal 3 2 2 25 3 7 2" xfId="18877"/>
    <cellStyle name="Normal 3 2 2 25 3 8" xfId="10079"/>
    <cellStyle name="Normal 3 2 2 25 3 8 2" xfId="19881"/>
    <cellStyle name="Normal 3 2 2 25 3 9" xfId="11083"/>
    <cellStyle name="Normal 3 2 2 25 3 9 2" xfId="20885"/>
    <cellStyle name="Normal 3 2 2 25 4" xfId="2005"/>
    <cellStyle name="Normal 3 2 2 25 4 10" xfId="11983"/>
    <cellStyle name="Normal 3 2 2 25 4 11" xfId="21810"/>
    <cellStyle name="Normal 3 2 2 25 4 2" xfId="2006"/>
    <cellStyle name="Normal 3 2 2 25 4 2 2" xfId="4107"/>
    <cellStyle name="Normal 3 2 2 25 4 2 2 2" xfId="7496"/>
    <cellStyle name="Normal 3 2 2 25 4 2 2 2 2" xfId="17298"/>
    <cellStyle name="Normal 3 2 2 25 4 2 2 3" xfId="13909"/>
    <cellStyle name="Normal 3 2 2 25 4 2 3" xfId="5087"/>
    <cellStyle name="Normal 3 2 2 25 4 2 3 2" xfId="8476"/>
    <cellStyle name="Normal 3 2 2 25 4 2 3 2 2" xfId="18278"/>
    <cellStyle name="Normal 3 2 2 25 4 2 3 3" xfId="14889"/>
    <cellStyle name="Normal 3 2 2 25 4 2 4" xfId="5571"/>
    <cellStyle name="Normal 3 2 2 25 4 2 4 2" xfId="15373"/>
    <cellStyle name="Normal 3 2 2 25 4 2 5" xfId="9468"/>
    <cellStyle name="Normal 3 2 2 25 4 2 5 2" xfId="19270"/>
    <cellStyle name="Normal 3 2 2 25 4 2 6" xfId="10472"/>
    <cellStyle name="Normal 3 2 2 25 4 2 6 2" xfId="20274"/>
    <cellStyle name="Normal 3 2 2 25 4 2 7" xfId="11476"/>
    <cellStyle name="Normal 3 2 2 25 4 2 7 2" xfId="21278"/>
    <cellStyle name="Normal 3 2 2 25 4 2 8" xfId="11984"/>
    <cellStyle name="Normal 3 2 2 25 4 2 9" xfId="22294"/>
    <cellStyle name="Normal 3 2 2 25 4 3" xfId="3139"/>
    <cellStyle name="Normal 3 2 2 25 4 3 2" xfId="6528"/>
    <cellStyle name="Normal 3 2 2 25 4 3 2 2" xfId="16330"/>
    <cellStyle name="Normal 3 2 2 25 4 3 3" xfId="12941"/>
    <cellStyle name="Normal 3 2 2 25 4 4" xfId="3623"/>
    <cellStyle name="Normal 3 2 2 25 4 4 2" xfId="7012"/>
    <cellStyle name="Normal 3 2 2 25 4 4 2 2" xfId="16814"/>
    <cellStyle name="Normal 3 2 2 25 4 4 3" xfId="13425"/>
    <cellStyle name="Normal 3 2 2 25 4 5" xfId="4603"/>
    <cellStyle name="Normal 3 2 2 25 4 5 2" xfId="7992"/>
    <cellStyle name="Normal 3 2 2 25 4 5 2 2" xfId="17794"/>
    <cellStyle name="Normal 3 2 2 25 4 5 3" xfId="14405"/>
    <cellStyle name="Normal 3 2 2 25 4 6" xfId="5570"/>
    <cellStyle name="Normal 3 2 2 25 4 6 2" xfId="15372"/>
    <cellStyle name="Normal 3 2 2 25 4 7" xfId="8984"/>
    <cellStyle name="Normal 3 2 2 25 4 7 2" xfId="18786"/>
    <cellStyle name="Normal 3 2 2 25 4 8" xfId="9988"/>
    <cellStyle name="Normal 3 2 2 25 4 8 2" xfId="19790"/>
    <cellStyle name="Normal 3 2 2 25 4 9" xfId="10992"/>
    <cellStyle name="Normal 3 2 2 25 4 9 2" xfId="20794"/>
    <cellStyle name="Normal 3 2 2 25 5" xfId="2007"/>
    <cellStyle name="Normal 3 2 2 25 5 2" xfId="3883"/>
    <cellStyle name="Normal 3 2 2 25 5 2 2" xfId="7272"/>
    <cellStyle name="Normal 3 2 2 25 5 2 2 2" xfId="17074"/>
    <cellStyle name="Normal 3 2 2 25 5 2 3" xfId="13685"/>
    <cellStyle name="Normal 3 2 2 25 5 3" xfId="4863"/>
    <cellStyle name="Normal 3 2 2 25 5 3 2" xfId="8252"/>
    <cellStyle name="Normal 3 2 2 25 5 3 2 2" xfId="18054"/>
    <cellStyle name="Normal 3 2 2 25 5 3 3" xfId="14665"/>
    <cellStyle name="Normal 3 2 2 25 5 4" xfId="5572"/>
    <cellStyle name="Normal 3 2 2 25 5 4 2" xfId="15374"/>
    <cellStyle name="Normal 3 2 2 25 5 5" xfId="9244"/>
    <cellStyle name="Normal 3 2 2 25 5 5 2" xfId="19046"/>
    <cellStyle name="Normal 3 2 2 25 5 6" xfId="10248"/>
    <cellStyle name="Normal 3 2 2 25 5 6 2" xfId="20050"/>
    <cellStyle name="Normal 3 2 2 25 5 7" xfId="11252"/>
    <cellStyle name="Normal 3 2 2 25 5 7 2" xfId="21054"/>
    <cellStyle name="Normal 3 2 2 25 5 8" xfId="11985"/>
    <cellStyle name="Normal 3 2 2 25 5 9" xfId="22070"/>
    <cellStyle name="Normal 3 2 2 25 6" xfId="2915"/>
    <cellStyle name="Normal 3 2 2 25 6 2" xfId="6304"/>
    <cellStyle name="Normal 3 2 2 25 6 2 2" xfId="16106"/>
    <cellStyle name="Normal 3 2 2 25 6 3" xfId="12717"/>
    <cellStyle name="Normal 3 2 2 25 7" xfId="3399"/>
    <cellStyle name="Normal 3 2 2 25 7 2" xfId="6788"/>
    <cellStyle name="Normal 3 2 2 25 7 2 2" xfId="16590"/>
    <cellStyle name="Normal 3 2 2 25 7 3" xfId="13201"/>
    <cellStyle name="Normal 3 2 2 25 8" xfId="4379"/>
    <cellStyle name="Normal 3 2 2 25 8 2" xfId="7768"/>
    <cellStyle name="Normal 3 2 2 25 8 2 2" xfId="17570"/>
    <cellStyle name="Normal 3 2 2 25 8 3" xfId="14181"/>
    <cellStyle name="Normal 3 2 2 25 9" xfId="5565"/>
    <cellStyle name="Normal 3 2 2 25 9 2" xfId="15367"/>
    <cellStyle name="Normal 3 2 2 26" xfId="2008"/>
    <cellStyle name="Normal 3 2 2 26 10" xfId="8764"/>
    <cellStyle name="Normal 3 2 2 26 10 2" xfId="18566"/>
    <cellStyle name="Normal 3 2 2 26 11" xfId="9768"/>
    <cellStyle name="Normal 3 2 2 26 11 2" xfId="19570"/>
    <cellStyle name="Normal 3 2 2 26 12" xfId="10772"/>
    <cellStyle name="Normal 3 2 2 26 12 2" xfId="20574"/>
    <cellStyle name="Normal 3 2 2 26 13" xfId="11986"/>
    <cellStyle name="Normal 3 2 2 26 14" xfId="21590"/>
    <cellStyle name="Normal 3 2 2 26 2" xfId="2009"/>
    <cellStyle name="Normal 3 2 2 26 2 10" xfId="11987"/>
    <cellStyle name="Normal 3 2 2 26 2 11" xfId="21881"/>
    <cellStyle name="Normal 3 2 2 26 2 2" xfId="2010"/>
    <cellStyle name="Normal 3 2 2 26 2 2 2" xfId="4178"/>
    <cellStyle name="Normal 3 2 2 26 2 2 2 2" xfId="7567"/>
    <cellStyle name="Normal 3 2 2 26 2 2 2 2 2" xfId="17369"/>
    <cellStyle name="Normal 3 2 2 26 2 2 2 3" xfId="13980"/>
    <cellStyle name="Normal 3 2 2 26 2 2 3" xfId="5158"/>
    <cellStyle name="Normal 3 2 2 26 2 2 3 2" xfId="8547"/>
    <cellStyle name="Normal 3 2 2 26 2 2 3 2 2" xfId="18349"/>
    <cellStyle name="Normal 3 2 2 26 2 2 3 3" xfId="14960"/>
    <cellStyle name="Normal 3 2 2 26 2 2 4" xfId="5575"/>
    <cellStyle name="Normal 3 2 2 26 2 2 4 2" xfId="15377"/>
    <cellStyle name="Normal 3 2 2 26 2 2 5" xfId="9539"/>
    <cellStyle name="Normal 3 2 2 26 2 2 5 2" xfId="19341"/>
    <cellStyle name="Normal 3 2 2 26 2 2 6" xfId="10543"/>
    <cellStyle name="Normal 3 2 2 26 2 2 6 2" xfId="20345"/>
    <cellStyle name="Normal 3 2 2 26 2 2 7" xfId="11547"/>
    <cellStyle name="Normal 3 2 2 26 2 2 7 2" xfId="21349"/>
    <cellStyle name="Normal 3 2 2 26 2 2 8" xfId="11988"/>
    <cellStyle name="Normal 3 2 2 26 2 2 9" xfId="22365"/>
    <cellStyle name="Normal 3 2 2 26 2 3" xfId="3210"/>
    <cellStyle name="Normal 3 2 2 26 2 3 2" xfId="6599"/>
    <cellStyle name="Normal 3 2 2 26 2 3 2 2" xfId="16401"/>
    <cellStyle name="Normal 3 2 2 26 2 3 3" xfId="13012"/>
    <cellStyle name="Normal 3 2 2 26 2 4" xfId="3694"/>
    <cellStyle name="Normal 3 2 2 26 2 4 2" xfId="7083"/>
    <cellStyle name="Normal 3 2 2 26 2 4 2 2" xfId="16885"/>
    <cellStyle name="Normal 3 2 2 26 2 4 3" xfId="13496"/>
    <cellStyle name="Normal 3 2 2 26 2 5" xfId="4674"/>
    <cellStyle name="Normal 3 2 2 26 2 5 2" xfId="8063"/>
    <cellStyle name="Normal 3 2 2 26 2 5 2 2" xfId="17865"/>
    <cellStyle name="Normal 3 2 2 26 2 5 3" xfId="14476"/>
    <cellStyle name="Normal 3 2 2 26 2 6" xfId="5574"/>
    <cellStyle name="Normal 3 2 2 26 2 6 2" xfId="15376"/>
    <cellStyle name="Normal 3 2 2 26 2 7" xfId="9055"/>
    <cellStyle name="Normal 3 2 2 26 2 7 2" xfId="18857"/>
    <cellStyle name="Normal 3 2 2 26 2 8" xfId="10059"/>
    <cellStyle name="Normal 3 2 2 26 2 8 2" xfId="19861"/>
    <cellStyle name="Normal 3 2 2 26 2 9" xfId="11063"/>
    <cellStyle name="Normal 3 2 2 26 2 9 2" xfId="20865"/>
    <cellStyle name="Normal 3 2 2 26 3" xfId="2011"/>
    <cellStyle name="Normal 3 2 2 26 3 10" xfId="11989"/>
    <cellStyle name="Normal 3 2 2 26 3 11" xfId="21908"/>
    <cellStyle name="Normal 3 2 2 26 3 2" xfId="2012"/>
    <cellStyle name="Normal 3 2 2 26 3 2 2" xfId="4205"/>
    <cellStyle name="Normal 3 2 2 26 3 2 2 2" xfId="7594"/>
    <cellStyle name="Normal 3 2 2 26 3 2 2 2 2" xfId="17396"/>
    <cellStyle name="Normal 3 2 2 26 3 2 2 3" xfId="14007"/>
    <cellStyle name="Normal 3 2 2 26 3 2 3" xfId="5185"/>
    <cellStyle name="Normal 3 2 2 26 3 2 3 2" xfId="8574"/>
    <cellStyle name="Normal 3 2 2 26 3 2 3 2 2" xfId="18376"/>
    <cellStyle name="Normal 3 2 2 26 3 2 3 3" xfId="14987"/>
    <cellStyle name="Normal 3 2 2 26 3 2 4" xfId="5577"/>
    <cellStyle name="Normal 3 2 2 26 3 2 4 2" xfId="15379"/>
    <cellStyle name="Normal 3 2 2 26 3 2 5" xfId="9566"/>
    <cellStyle name="Normal 3 2 2 26 3 2 5 2" xfId="19368"/>
    <cellStyle name="Normal 3 2 2 26 3 2 6" xfId="10570"/>
    <cellStyle name="Normal 3 2 2 26 3 2 6 2" xfId="20372"/>
    <cellStyle name="Normal 3 2 2 26 3 2 7" xfId="11574"/>
    <cellStyle name="Normal 3 2 2 26 3 2 7 2" xfId="21376"/>
    <cellStyle name="Normal 3 2 2 26 3 2 8" xfId="11990"/>
    <cellStyle name="Normal 3 2 2 26 3 2 9" xfId="22392"/>
    <cellStyle name="Normal 3 2 2 26 3 3" xfId="3237"/>
    <cellStyle name="Normal 3 2 2 26 3 3 2" xfId="6626"/>
    <cellStyle name="Normal 3 2 2 26 3 3 2 2" xfId="16428"/>
    <cellStyle name="Normal 3 2 2 26 3 3 3" xfId="13039"/>
    <cellStyle name="Normal 3 2 2 26 3 4" xfId="3721"/>
    <cellStyle name="Normal 3 2 2 26 3 4 2" xfId="7110"/>
    <cellStyle name="Normal 3 2 2 26 3 4 2 2" xfId="16912"/>
    <cellStyle name="Normal 3 2 2 26 3 4 3" xfId="13523"/>
    <cellStyle name="Normal 3 2 2 26 3 5" xfId="4701"/>
    <cellStyle name="Normal 3 2 2 26 3 5 2" xfId="8090"/>
    <cellStyle name="Normal 3 2 2 26 3 5 2 2" xfId="17892"/>
    <cellStyle name="Normal 3 2 2 26 3 5 3" xfId="14503"/>
    <cellStyle name="Normal 3 2 2 26 3 6" xfId="5576"/>
    <cellStyle name="Normal 3 2 2 26 3 6 2" xfId="15378"/>
    <cellStyle name="Normal 3 2 2 26 3 7" xfId="9082"/>
    <cellStyle name="Normal 3 2 2 26 3 7 2" xfId="18884"/>
    <cellStyle name="Normal 3 2 2 26 3 8" xfId="10086"/>
    <cellStyle name="Normal 3 2 2 26 3 8 2" xfId="19888"/>
    <cellStyle name="Normal 3 2 2 26 3 9" xfId="11090"/>
    <cellStyle name="Normal 3 2 2 26 3 9 2" xfId="20892"/>
    <cellStyle name="Normal 3 2 2 26 4" xfId="2013"/>
    <cellStyle name="Normal 3 2 2 26 4 10" xfId="11991"/>
    <cellStyle name="Normal 3 2 2 26 4 11" xfId="21926"/>
    <cellStyle name="Normal 3 2 2 26 4 2" xfId="2014"/>
    <cellStyle name="Normal 3 2 2 26 4 2 2" xfId="4223"/>
    <cellStyle name="Normal 3 2 2 26 4 2 2 2" xfId="7612"/>
    <cellStyle name="Normal 3 2 2 26 4 2 2 2 2" xfId="17414"/>
    <cellStyle name="Normal 3 2 2 26 4 2 2 3" xfId="14025"/>
    <cellStyle name="Normal 3 2 2 26 4 2 3" xfId="5203"/>
    <cellStyle name="Normal 3 2 2 26 4 2 3 2" xfId="8592"/>
    <cellStyle name="Normal 3 2 2 26 4 2 3 2 2" xfId="18394"/>
    <cellStyle name="Normal 3 2 2 26 4 2 3 3" xfId="15005"/>
    <cellStyle name="Normal 3 2 2 26 4 2 4" xfId="5579"/>
    <cellStyle name="Normal 3 2 2 26 4 2 4 2" xfId="15381"/>
    <cellStyle name="Normal 3 2 2 26 4 2 5" xfId="9584"/>
    <cellStyle name="Normal 3 2 2 26 4 2 5 2" xfId="19386"/>
    <cellStyle name="Normal 3 2 2 26 4 2 6" xfId="10588"/>
    <cellStyle name="Normal 3 2 2 26 4 2 6 2" xfId="20390"/>
    <cellStyle name="Normal 3 2 2 26 4 2 7" xfId="11592"/>
    <cellStyle name="Normal 3 2 2 26 4 2 7 2" xfId="21394"/>
    <cellStyle name="Normal 3 2 2 26 4 2 8" xfId="11992"/>
    <cellStyle name="Normal 3 2 2 26 4 2 9" xfId="22410"/>
    <cellStyle name="Normal 3 2 2 26 4 3" xfId="3255"/>
    <cellStyle name="Normal 3 2 2 26 4 3 2" xfId="6644"/>
    <cellStyle name="Normal 3 2 2 26 4 3 2 2" xfId="16446"/>
    <cellStyle name="Normal 3 2 2 26 4 3 3" xfId="13057"/>
    <cellStyle name="Normal 3 2 2 26 4 4" xfId="3739"/>
    <cellStyle name="Normal 3 2 2 26 4 4 2" xfId="7128"/>
    <cellStyle name="Normal 3 2 2 26 4 4 2 2" xfId="16930"/>
    <cellStyle name="Normal 3 2 2 26 4 4 3" xfId="13541"/>
    <cellStyle name="Normal 3 2 2 26 4 5" xfId="4719"/>
    <cellStyle name="Normal 3 2 2 26 4 5 2" xfId="8108"/>
    <cellStyle name="Normal 3 2 2 26 4 5 2 2" xfId="17910"/>
    <cellStyle name="Normal 3 2 2 26 4 5 3" xfId="14521"/>
    <cellStyle name="Normal 3 2 2 26 4 6" xfId="5578"/>
    <cellStyle name="Normal 3 2 2 26 4 6 2" xfId="15380"/>
    <cellStyle name="Normal 3 2 2 26 4 7" xfId="9100"/>
    <cellStyle name="Normal 3 2 2 26 4 7 2" xfId="18902"/>
    <cellStyle name="Normal 3 2 2 26 4 8" xfId="10104"/>
    <cellStyle name="Normal 3 2 2 26 4 8 2" xfId="19906"/>
    <cellStyle name="Normal 3 2 2 26 4 9" xfId="11108"/>
    <cellStyle name="Normal 3 2 2 26 4 9 2" xfId="20910"/>
    <cellStyle name="Normal 3 2 2 26 5" xfId="2015"/>
    <cellStyle name="Normal 3 2 2 26 5 2" xfId="3887"/>
    <cellStyle name="Normal 3 2 2 26 5 2 2" xfId="7276"/>
    <cellStyle name="Normal 3 2 2 26 5 2 2 2" xfId="17078"/>
    <cellStyle name="Normal 3 2 2 26 5 2 3" xfId="13689"/>
    <cellStyle name="Normal 3 2 2 26 5 3" xfId="4867"/>
    <cellStyle name="Normal 3 2 2 26 5 3 2" xfId="8256"/>
    <cellStyle name="Normal 3 2 2 26 5 3 2 2" xfId="18058"/>
    <cellStyle name="Normal 3 2 2 26 5 3 3" xfId="14669"/>
    <cellStyle name="Normal 3 2 2 26 5 4" xfId="5580"/>
    <cellStyle name="Normal 3 2 2 26 5 4 2" xfId="15382"/>
    <cellStyle name="Normal 3 2 2 26 5 5" xfId="9248"/>
    <cellStyle name="Normal 3 2 2 26 5 5 2" xfId="19050"/>
    <cellStyle name="Normal 3 2 2 26 5 6" xfId="10252"/>
    <cellStyle name="Normal 3 2 2 26 5 6 2" xfId="20054"/>
    <cellStyle name="Normal 3 2 2 26 5 7" xfId="11256"/>
    <cellStyle name="Normal 3 2 2 26 5 7 2" xfId="21058"/>
    <cellStyle name="Normal 3 2 2 26 5 8" xfId="11993"/>
    <cellStyle name="Normal 3 2 2 26 5 9" xfId="22074"/>
    <cellStyle name="Normal 3 2 2 26 6" xfId="2919"/>
    <cellStyle name="Normal 3 2 2 26 6 2" xfId="6308"/>
    <cellStyle name="Normal 3 2 2 26 6 2 2" xfId="16110"/>
    <cellStyle name="Normal 3 2 2 26 6 3" xfId="12721"/>
    <cellStyle name="Normal 3 2 2 26 7" xfId="3403"/>
    <cellStyle name="Normal 3 2 2 26 7 2" xfId="6792"/>
    <cellStyle name="Normal 3 2 2 26 7 2 2" xfId="16594"/>
    <cellStyle name="Normal 3 2 2 26 7 3" xfId="13205"/>
    <cellStyle name="Normal 3 2 2 26 8" xfId="4383"/>
    <cellStyle name="Normal 3 2 2 26 8 2" xfId="7772"/>
    <cellStyle name="Normal 3 2 2 26 8 2 2" xfId="17574"/>
    <cellStyle name="Normal 3 2 2 26 8 3" xfId="14185"/>
    <cellStyle name="Normal 3 2 2 26 9" xfId="5573"/>
    <cellStyle name="Normal 3 2 2 26 9 2" xfId="15375"/>
    <cellStyle name="Normal 3 2 2 27" xfId="2016"/>
    <cellStyle name="Normal 3 2 2 27 10" xfId="8768"/>
    <cellStyle name="Normal 3 2 2 27 10 2" xfId="18570"/>
    <cellStyle name="Normal 3 2 2 27 11" xfId="9772"/>
    <cellStyle name="Normal 3 2 2 27 11 2" xfId="19574"/>
    <cellStyle name="Normal 3 2 2 27 12" xfId="10776"/>
    <cellStyle name="Normal 3 2 2 27 12 2" xfId="20578"/>
    <cellStyle name="Normal 3 2 2 27 13" xfId="11994"/>
    <cellStyle name="Normal 3 2 2 27 14" xfId="21594"/>
    <cellStyle name="Normal 3 2 2 27 2" xfId="2017"/>
    <cellStyle name="Normal 3 2 2 27 2 10" xfId="11995"/>
    <cellStyle name="Normal 3 2 2 27 2 11" xfId="21890"/>
    <cellStyle name="Normal 3 2 2 27 2 2" xfId="2018"/>
    <cellStyle name="Normal 3 2 2 27 2 2 2" xfId="4187"/>
    <cellStyle name="Normal 3 2 2 27 2 2 2 2" xfId="7576"/>
    <cellStyle name="Normal 3 2 2 27 2 2 2 2 2" xfId="17378"/>
    <cellStyle name="Normal 3 2 2 27 2 2 2 3" xfId="13989"/>
    <cellStyle name="Normal 3 2 2 27 2 2 3" xfId="5167"/>
    <cellStyle name="Normal 3 2 2 27 2 2 3 2" xfId="8556"/>
    <cellStyle name="Normal 3 2 2 27 2 2 3 2 2" xfId="18358"/>
    <cellStyle name="Normal 3 2 2 27 2 2 3 3" xfId="14969"/>
    <cellStyle name="Normal 3 2 2 27 2 2 4" xfId="5583"/>
    <cellStyle name="Normal 3 2 2 27 2 2 4 2" xfId="15385"/>
    <cellStyle name="Normal 3 2 2 27 2 2 5" xfId="9548"/>
    <cellStyle name="Normal 3 2 2 27 2 2 5 2" xfId="19350"/>
    <cellStyle name="Normal 3 2 2 27 2 2 6" xfId="10552"/>
    <cellStyle name="Normal 3 2 2 27 2 2 6 2" xfId="20354"/>
    <cellStyle name="Normal 3 2 2 27 2 2 7" xfId="11556"/>
    <cellStyle name="Normal 3 2 2 27 2 2 7 2" xfId="21358"/>
    <cellStyle name="Normal 3 2 2 27 2 2 8" xfId="11996"/>
    <cellStyle name="Normal 3 2 2 27 2 2 9" xfId="22374"/>
    <cellStyle name="Normal 3 2 2 27 2 3" xfId="3219"/>
    <cellStyle name="Normal 3 2 2 27 2 3 2" xfId="6608"/>
    <cellStyle name="Normal 3 2 2 27 2 3 2 2" xfId="16410"/>
    <cellStyle name="Normal 3 2 2 27 2 3 3" xfId="13021"/>
    <cellStyle name="Normal 3 2 2 27 2 4" xfId="3703"/>
    <cellStyle name="Normal 3 2 2 27 2 4 2" xfId="7092"/>
    <cellStyle name="Normal 3 2 2 27 2 4 2 2" xfId="16894"/>
    <cellStyle name="Normal 3 2 2 27 2 4 3" xfId="13505"/>
    <cellStyle name="Normal 3 2 2 27 2 5" xfId="4683"/>
    <cellStyle name="Normal 3 2 2 27 2 5 2" xfId="8072"/>
    <cellStyle name="Normal 3 2 2 27 2 5 2 2" xfId="17874"/>
    <cellStyle name="Normal 3 2 2 27 2 5 3" xfId="14485"/>
    <cellStyle name="Normal 3 2 2 27 2 6" xfId="5582"/>
    <cellStyle name="Normal 3 2 2 27 2 6 2" xfId="15384"/>
    <cellStyle name="Normal 3 2 2 27 2 7" xfId="9064"/>
    <cellStyle name="Normal 3 2 2 27 2 7 2" xfId="18866"/>
    <cellStyle name="Normal 3 2 2 27 2 8" xfId="10068"/>
    <cellStyle name="Normal 3 2 2 27 2 8 2" xfId="19870"/>
    <cellStyle name="Normal 3 2 2 27 2 9" xfId="11072"/>
    <cellStyle name="Normal 3 2 2 27 2 9 2" xfId="20874"/>
    <cellStyle name="Normal 3 2 2 27 3" xfId="2019"/>
    <cellStyle name="Normal 3 2 2 27 3 10" xfId="11997"/>
    <cellStyle name="Normal 3 2 2 27 3 11" xfId="21914"/>
    <cellStyle name="Normal 3 2 2 27 3 2" xfId="2020"/>
    <cellStyle name="Normal 3 2 2 27 3 2 2" xfId="4211"/>
    <cellStyle name="Normal 3 2 2 27 3 2 2 2" xfId="7600"/>
    <cellStyle name="Normal 3 2 2 27 3 2 2 2 2" xfId="17402"/>
    <cellStyle name="Normal 3 2 2 27 3 2 2 3" xfId="14013"/>
    <cellStyle name="Normal 3 2 2 27 3 2 3" xfId="5191"/>
    <cellStyle name="Normal 3 2 2 27 3 2 3 2" xfId="8580"/>
    <cellStyle name="Normal 3 2 2 27 3 2 3 2 2" xfId="18382"/>
    <cellStyle name="Normal 3 2 2 27 3 2 3 3" xfId="14993"/>
    <cellStyle name="Normal 3 2 2 27 3 2 4" xfId="5585"/>
    <cellStyle name="Normal 3 2 2 27 3 2 4 2" xfId="15387"/>
    <cellStyle name="Normal 3 2 2 27 3 2 5" xfId="9572"/>
    <cellStyle name="Normal 3 2 2 27 3 2 5 2" xfId="19374"/>
    <cellStyle name="Normal 3 2 2 27 3 2 6" xfId="10576"/>
    <cellStyle name="Normal 3 2 2 27 3 2 6 2" xfId="20378"/>
    <cellStyle name="Normal 3 2 2 27 3 2 7" xfId="11580"/>
    <cellStyle name="Normal 3 2 2 27 3 2 7 2" xfId="21382"/>
    <cellStyle name="Normal 3 2 2 27 3 2 8" xfId="11998"/>
    <cellStyle name="Normal 3 2 2 27 3 2 9" xfId="22398"/>
    <cellStyle name="Normal 3 2 2 27 3 3" xfId="3243"/>
    <cellStyle name="Normal 3 2 2 27 3 3 2" xfId="6632"/>
    <cellStyle name="Normal 3 2 2 27 3 3 2 2" xfId="16434"/>
    <cellStyle name="Normal 3 2 2 27 3 3 3" xfId="13045"/>
    <cellStyle name="Normal 3 2 2 27 3 4" xfId="3727"/>
    <cellStyle name="Normal 3 2 2 27 3 4 2" xfId="7116"/>
    <cellStyle name="Normal 3 2 2 27 3 4 2 2" xfId="16918"/>
    <cellStyle name="Normal 3 2 2 27 3 4 3" xfId="13529"/>
    <cellStyle name="Normal 3 2 2 27 3 5" xfId="4707"/>
    <cellStyle name="Normal 3 2 2 27 3 5 2" xfId="8096"/>
    <cellStyle name="Normal 3 2 2 27 3 5 2 2" xfId="17898"/>
    <cellStyle name="Normal 3 2 2 27 3 5 3" xfId="14509"/>
    <cellStyle name="Normal 3 2 2 27 3 6" xfId="5584"/>
    <cellStyle name="Normal 3 2 2 27 3 6 2" xfId="15386"/>
    <cellStyle name="Normal 3 2 2 27 3 7" xfId="9088"/>
    <cellStyle name="Normal 3 2 2 27 3 7 2" xfId="18890"/>
    <cellStyle name="Normal 3 2 2 27 3 8" xfId="10092"/>
    <cellStyle name="Normal 3 2 2 27 3 8 2" xfId="19894"/>
    <cellStyle name="Normal 3 2 2 27 3 9" xfId="11096"/>
    <cellStyle name="Normal 3 2 2 27 3 9 2" xfId="20898"/>
    <cellStyle name="Normal 3 2 2 27 4" xfId="2021"/>
    <cellStyle name="Normal 3 2 2 27 4 10" xfId="11999"/>
    <cellStyle name="Normal 3 2 2 27 4 11" xfId="21930"/>
    <cellStyle name="Normal 3 2 2 27 4 2" xfId="2022"/>
    <cellStyle name="Normal 3 2 2 27 4 2 2" xfId="4227"/>
    <cellStyle name="Normal 3 2 2 27 4 2 2 2" xfId="7616"/>
    <cellStyle name="Normal 3 2 2 27 4 2 2 2 2" xfId="17418"/>
    <cellStyle name="Normal 3 2 2 27 4 2 2 3" xfId="14029"/>
    <cellStyle name="Normal 3 2 2 27 4 2 3" xfId="5207"/>
    <cellStyle name="Normal 3 2 2 27 4 2 3 2" xfId="8596"/>
    <cellStyle name="Normal 3 2 2 27 4 2 3 2 2" xfId="18398"/>
    <cellStyle name="Normal 3 2 2 27 4 2 3 3" xfId="15009"/>
    <cellStyle name="Normal 3 2 2 27 4 2 4" xfId="5587"/>
    <cellStyle name="Normal 3 2 2 27 4 2 4 2" xfId="15389"/>
    <cellStyle name="Normal 3 2 2 27 4 2 5" xfId="9588"/>
    <cellStyle name="Normal 3 2 2 27 4 2 5 2" xfId="19390"/>
    <cellStyle name="Normal 3 2 2 27 4 2 6" xfId="10592"/>
    <cellStyle name="Normal 3 2 2 27 4 2 6 2" xfId="20394"/>
    <cellStyle name="Normal 3 2 2 27 4 2 7" xfId="11596"/>
    <cellStyle name="Normal 3 2 2 27 4 2 7 2" xfId="21398"/>
    <cellStyle name="Normal 3 2 2 27 4 2 8" xfId="12000"/>
    <cellStyle name="Normal 3 2 2 27 4 2 9" xfId="22414"/>
    <cellStyle name="Normal 3 2 2 27 4 3" xfId="3259"/>
    <cellStyle name="Normal 3 2 2 27 4 3 2" xfId="6648"/>
    <cellStyle name="Normal 3 2 2 27 4 3 2 2" xfId="16450"/>
    <cellStyle name="Normal 3 2 2 27 4 3 3" xfId="13061"/>
    <cellStyle name="Normal 3 2 2 27 4 4" xfId="3743"/>
    <cellStyle name="Normal 3 2 2 27 4 4 2" xfId="7132"/>
    <cellStyle name="Normal 3 2 2 27 4 4 2 2" xfId="16934"/>
    <cellStyle name="Normal 3 2 2 27 4 4 3" xfId="13545"/>
    <cellStyle name="Normal 3 2 2 27 4 5" xfId="4723"/>
    <cellStyle name="Normal 3 2 2 27 4 5 2" xfId="8112"/>
    <cellStyle name="Normal 3 2 2 27 4 5 2 2" xfId="17914"/>
    <cellStyle name="Normal 3 2 2 27 4 5 3" xfId="14525"/>
    <cellStyle name="Normal 3 2 2 27 4 6" xfId="5586"/>
    <cellStyle name="Normal 3 2 2 27 4 6 2" xfId="15388"/>
    <cellStyle name="Normal 3 2 2 27 4 7" xfId="9104"/>
    <cellStyle name="Normal 3 2 2 27 4 7 2" xfId="18906"/>
    <cellStyle name="Normal 3 2 2 27 4 8" xfId="10108"/>
    <cellStyle name="Normal 3 2 2 27 4 8 2" xfId="19910"/>
    <cellStyle name="Normal 3 2 2 27 4 9" xfId="11112"/>
    <cellStyle name="Normal 3 2 2 27 4 9 2" xfId="20914"/>
    <cellStyle name="Normal 3 2 2 27 5" xfId="2023"/>
    <cellStyle name="Normal 3 2 2 27 5 2" xfId="3891"/>
    <cellStyle name="Normal 3 2 2 27 5 2 2" xfId="7280"/>
    <cellStyle name="Normal 3 2 2 27 5 2 2 2" xfId="17082"/>
    <cellStyle name="Normal 3 2 2 27 5 2 3" xfId="13693"/>
    <cellStyle name="Normal 3 2 2 27 5 3" xfId="4871"/>
    <cellStyle name="Normal 3 2 2 27 5 3 2" xfId="8260"/>
    <cellStyle name="Normal 3 2 2 27 5 3 2 2" xfId="18062"/>
    <cellStyle name="Normal 3 2 2 27 5 3 3" xfId="14673"/>
    <cellStyle name="Normal 3 2 2 27 5 4" xfId="5588"/>
    <cellStyle name="Normal 3 2 2 27 5 4 2" xfId="15390"/>
    <cellStyle name="Normal 3 2 2 27 5 5" xfId="9252"/>
    <cellStyle name="Normal 3 2 2 27 5 5 2" xfId="19054"/>
    <cellStyle name="Normal 3 2 2 27 5 6" xfId="10256"/>
    <cellStyle name="Normal 3 2 2 27 5 6 2" xfId="20058"/>
    <cellStyle name="Normal 3 2 2 27 5 7" xfId="11260"/>
    <cellStyle name="Normal 3 2 2 27 5 7 2" xfId="21062"/>
    <cellStyle name="Normal 3 2 2 27 5 8" xfId="12001"/>
    <cellStyle name="Normal 3 2 2 27 5 9" xfId="22078"/>
    <cellStyle name="Normal 3 2 2 27 6" xfId="2923"/>
    <cellStyle name="Normal 3 2 2 27 6 2" xfId="6312"/>
    <cellStyle name="Normal 3 2 2 27 6 2 2" xfId="16114"/>
    <cellStyle name="Normal 3 2 2 27 6 3" xfId="12725"/>
    <cellStyle name="Normal 3 2 2 27 7" xfId="3407"/>
    <cellStyle name="Normal 3 2 2 27 7 2" xfId="6796"/>
    <cellStyle name="Normal 3 2 2 27 7 2 2" xfId="16598"/>
    <cellStyle name="Normal 3 2 2 27 7 3" xfId="13209"/>
    <cellStyle name="Normal 3 2 2 27 8" xfId="4387"/>
    <cellStyle name="Normal 3 2 2 27 8 2" xfId="7776"/>
    <cellStyle name="Normal 3 2 2 27 8 2 2" xfId="17578"/>
    <cellStyle name="Normal 3 2 2 27 8 3" xfId="14189"/>
    <cellStyle name="Normal 3 2 2 27 9" xfId="5581"/>
    <cellStyle name="Normal 3 2 2 27 9 2" xfId="15383"/>
    <cellStyle name="Normal 3 2 2 28" xfId="2024"/>
    <cellStyle name="Normal 3 2 2 28 10" xfId="8772"/>
    <cellStyle name="Normal 3 2 2 28 10 2" xfId="18574"/>
    <cellStyle name="Normal 3 2 2 28 11" xfId="9776"/>
    <cellStyle name="Normal 3 2 2 28 11 2" xfId="19578"/>
    <cellStyle name="Normal 3 2 2 28 12" xfId="10780"/>
    <cellStyle name="Normal 3 2 2 28 12 2" xfId="20582"/>
    <cellStyle name="Normal 3 2 2 28 13" xfId="12002"/>
    <cellStyle name="Normal 3 2 2 28 14" xfId="21598"/>
    <cellStyle name="Normal 3 2 2 28 2" xfId="2025"/>
    <cellStyle name="Normal 3 2 2 28 2 10" xfId="12003"/>
    <cellStyle name="Normal 3 2 2 28 2 11" xfId="21899"/>
    <cellStyle name="Normal 3 2 2 28 2 2" xfId="2026"/>
    <cellStyle name="Normal 3 2 2 28 2 2 2" xfId="4196"/>
    <cellStyle name="Normal 3 2 2 28 2 2 2 2" xfId="7585"/>
    <cellStyle name="Normal 3 2 2 28 2 2 2 2 2" xfId="17387"/>
    <cellStyle name="Normal 3 2 2 28 2 2 2 3" xfId="13998"/>
    <cellStyle name="Normal 3 2 2 28 2 2 3" xfId="5176"/>
    <cellStyle name="Normal 3 2 2 28 2 2 3 2" xfId="8565"/>
    <cellStyle name="Normal 3 2 2 28 2 2 3 2 2" xfId="18367"/>
    <cellStyle name="Normal 3 2 2 28 2 2 3 3" xfId="14978"/>
    <cellStyle name="Normal 3 2 2 28 2 2 4" xfId="5591"/>
    <cellStyle name="Normal 3 2 2 28 2 2 4 2" xfId="15393"/>
    <cellStyle name="Normal 3 2 2 28 2 2 5" xfId="9557"/>
    <cellStyle name="Normal 3 2 2 28 2 2 5 2" xfId="19359"/>
    <cellStyle name="Normal 3 2 2 28 2 2 6" xfId="10561"/>
    <cellStyle name="Normal 3 2 2 28 2 2 6 2" xfId="20363"/>
    <cellStyle name="Normal 3 2 2 28 2 2 7" xfId="11565"/>
    <cellStyle name="Normal 3 2 2 28 2 2 7 2" xfId="21367"/>
    <cellStyle name="Normal 3 2 2 28 2 2 8" xfId="12004"/>
    <cellStyle name="Normal 3 2 2 28 2 2 9" xfId="22383"/>
    <cellStyle name="Normal 3 2 2 28 2 3" xfId="3228"/>
    <cellStyle name="Normal 3 2 2 28 2 3 2" xfId="6617"/>
    <cellStyle name="Normal 3 2 2 28 2 3 2 2" xfId="16419"/>
    <cellStyle name="Normal 3 2 2 28 2 3 3" xfId="13030"/>
    <cellStyle name="Normal 3 2 2 28 2 4" xfId="3712"/>
    <cellStyle name="Normal 3 2 2 28 2 4 2" xfId="7101"/>
    <cellStyle name="Normal 3 2 2 28 2 4 2 2" xfId="16903"/>
    <cellStyle name="Normal 3 2 2 28 2 4 3" xfId="13514"/>
    <cellStyle name="Normal 3 2 2 28 2 5" xfId="4692"/>
    <cellStyle name="Normal 3 2 2 28 2 5 2" xfId="8081"/>
    <cellStyle name="Normal 3 2 2 28 2 5 2 2" xfId="17883"/>
    <cellStyle name="Normal 3 2 2 28 2 5 3" xfId="14494"/>
    <cellStyle name="Normal 3 2 2 28 2 6" xfId="5590"/>
    <cellStyle name="Normal 3 2 2 28 2 6 2" xfId="15392"/>
    <cellStyle name="Normal 3 2 2 28 2 7" xfId="9073"/>
    <cellStyle name="Normal 3 2 2 28 2 7 2" xfId="18875"/>
    <cellStyle name="Normal 3 2 2 28 2 8" xfId="10077"/>
    <cellStyle name="Normal 3 2 2 28 2 8 2" xfId="19879"/>
    <cellStyle name="Normal 3 2 2 28 2 9" xfId="11081"/>
    <cellStyle name="Normal 3 2 2 28 2 9 2" xfId="20883"/>
    <cellStyle name="Normal 3 2 2 28 3" xfId="2027"/>
    <cellStyle name="Normal 3 2 2 28 3 10" xfId="12005"/>
    <cellStyle name="Normal 3 2 2 28 3 11" xfId="21922"/>
    <cellStyle name="Normal 3 2 2 28 3 2" xfId="2028"/>
    <cellStyle name="Normal 3 2 2 28 3 2 2" xfId="4219"/>
    <cellStyle name="Normal 3 2 2 28 3 2 2 2" xfId="7608"/>
    <cellStyle name="Normal 3 2 2 28 3 2 2 2 2" xfId="17410"/>
    <cellStyle name="Normal 3 2 2 28 3 2 2 3" xfId="14021"/>
    <cellStyle name="Normal 3 2 2 28 3 2 3" xfId="5199"/>
    <cellStyle name="Normal 3 2 2 28 3 2 3 2" xfId="8588"/>
    <cellStyle name="Normal 3 2 2 28 3 2 3 2 2" xfId="18390"/>
    <cellStyle name="Normal 3 2 2 28 3 2 3 3" xfId="15001"/>
    <cellStyle name="Normal 3 2 2 28 3 2 4" xfId="5593"/>
    <cellStyle name="Normal 3 2 2 28 3 2 4 2" xfId="15395"/>
    <cellStyle name="Normal 3 2 2 28 3 2 5" xfId="9580"/>
    <cellStyle name="Normal 3 2 2 28 3 2 5 2" xfId="19382"/>
    <cellStyle name="Normal 3 2 2 28 3 2 6" xfId="10584"/>
    <cellStyle name="Normal 3 2 2 28 3 2 6 2" xfId="20386"/>
    <cellStyle name="Normal 3 2 2 28 3 2 7" xfId="11588"/>
    <cellStyle name="Normal 3 2 2 28 3 2 7 2" xfId="21390"/>
    <cellStyle name="Normal 3 2 2 28 3 2 8" xfId="12006"/>
    <cellStyle name="Normal 3 2 2 28 3 2 9" xfId="22406"/>
    <cellStyle name="Normal 3 2 2 28 3 3" xfId="3251"/>
    <cellStyle name="Normal 3 2 2 28 3 3 2" xfId="6640"/>
    <cellStyle name="Normal 3 2 2 28 3 3 2 2" xfId="16442"/>
    <cellStyle name="Normal 3 2 2 28 3 3 3" xfId="13053"/>
    <cellStyle name="Normal 3 2 2 28 3 4" xfId="3735"/>
    <cellStyle name="Normal 3 2 2 28 3 4 2" xfId="7124"/>
    <cellStyle name="Normal 3 2 2 28 3 4 2 2" xfId="16926"/>
    <cellStyle name="Normal 3 2 2 28 3 4 3" xfId="13537"/>
    <cellStyle name="Normal 3 2 2 28 3 5" xfId="4715"/>
    <cellStyle name="Normal 3 2 2 28 3 5 2" xfId="8104"/>
    <cellStyle name="Normal 3 2 2 28 3 5 2 2" xfId="17906"/>
    <cellStyle name="Normal 3 2 2 28 3 5 3" xfId="14517"/>
    <cellStyle name="Normal 3 2 2 28 3 6" xfId="5592"/>
    <cellStyle name="Normal 3 2 2 28 3 6 2" xfId="15394"/>
    <cellStyle name="Normal 3 2 2 28 3 7" xfId="9096"/>
    <cellStyle name="Normal 3 2 2 28 3 7 2" xfId="18898"/>
    <cellStyle name="Normal 3 2 2 28 3 8" xfId="10100"/>
    <cellStyle name="Normal 3 2 2 28 3 8 2" xfId="19902"/>
    <cellStyle name="Normal 3 2 2 28 3 9" xfId="11104"/>
    <cellStyle name="Normal 3 2 2 28 3 9 2" xfId="20906"/>
    <cellStyle name="Normal 3 2 2 28 4" xfId="2029"/>
    <cellStyle name="Normal 3 2 2 28 4 10" xfId="12007"/>
    <cellStyle name="Normal 3 2 2 28 4 11" xfId="21934"/>
    <cellStyle name="Normal 3 2 2 28 4 2" xfId="2030"/>
    <cellStyle name="Normal 3 2 2 28 4 2 2" xfId="4231"/>
    <cellStyle name="Normal 3 2 2 28 4 2 2 2" xfId="7620"/>
    <cellStyle name="Normal 3 2 2 28 4 2 2 2 2" xfId="17422"/>
    <cellStyle name="Normal 3 2 2 28 4 2 2 3" xfId="14033"/>
    <cellStyle name="Normal 3 2 2 28 4 2 3" xfId="5211"/>
    <cellStyle name="Normal 3 2 2 28 4 2 3 2" xfId="8600"/>
    <cellStyle name="Normal 3 2 2 28 4 2 3 2 2" xfId="18402"/>
    <cellStyle name="Normal 3 2 2 28 4 2 3 3" xfId="15013"/>
    <cellStyle name="Normal 3 2 2 28 4 2 4" xfId="5595"/>
    <cellStyle name="Normal 3 2 2 28 4 2 4 2" xfId="15397"/>
    <cellStyle name="Normal 3 2 2 28 4 2 5" xfId="9592"/>
    <cellStyle name="Normal 3 2 2 28 4 2 5 2" xfId="19394"/>
    <cellStyle name="Normal 3 2 2 28 4 2 6" xfId="10596"/>
    <cellStyle name="Normal 3 2 2 28 4 2 6 2" xfId="20398"/>
    <cellStyle name="Normal 3 2 2 28 4 2 7" xfId="11600"/>
    <cellStyle name="Normal 3 2 2 28 4 2 7 2" xfId="21402"/>
    <cellStyle name="Normal 3 2 2 28 4 2 8" xfId="12008"/>
    <cellStyle name="Normal 3 2 2 28 4 2 9" xfId="22418"/>
    <cellStyle name="Normal 3 2 2 28 4 3" xfId="3263"/>
    <cellStyle name="Normal 3 2 2 28 4 3 2" xfId="6652"/>
    <cellStyle name="Normal 3 2 2 28 4 3 2 2" xfId="16454"/>
    <cellStyle name="Normal 3 2 2 28 4 3 3" xfId="13065"/>
    <cellStyle name="Normal 3 2 2 28 4 4" xfId="3747"/>
    <cellStyle name="Normal 3 2 2 28 4 4 2" xfId="7136"/>
    <cellStyle name="Normal 3 2 2 28 4 4 2 2" xfId="16938"/>
    <cellStyle name="Normal 3 2 2 28 4 4 3" xfId="13549"/>
    <cellStyle name="Normal 3 2 2 28 4 5" xfId="4727"/>
    <cellStyle name="Normal 3 2 2 28 4 5 2" xfId="8116"/>
    <cellStyle name="Normal 3 2 2 28 4 5 2 2" xfId="17918"/>
    <cellStyle name="Normal 3 2 2 28 4 5 3" xfId="14529"/>
    <cellStyle name="Normal 3 2 2 28 4 6" xfId="5594"/>
    <cellStyle name="Normal 3 2 2 28 4 6 2" xfId="15396"/>
    <cellStyle name="Normal 3 2 2 28 4 7" xfId="9108"/>
    <cellStyle name="Normal 3 2 2 28 4 7 2" xfId="18910"/>
    <cellStyle name="Normal 3 2 2 28 4 8" xfId="10112"/>
    <cellStyle name="Normal 3 2 2 28 4 8 2" xfId="19914"/>
    <cellStyle name="Normal 3 2 2 28 4 9" xfId="11116"/>
    <cellStyle name="Normal 3 2 2 28 4 9 2" xfId="20918"/>
    <cellStyle name="Normal 3 2 2 28 5" xfId="2031"/>
    <cellStyle name="Normal 3 2 2 28 5 2" xfId="3895"/>
    <cellStyle name="Normal 3 2 2 28 5 2 2" xfId="7284"/>
    <cellStyle name="Normal 3 2 2 28 5 2 2 2" xfId="17086"/>
    <cellStyle name="Normal 3 2 2 28 5 2 3" xfId="13697"/>
    <cellStyle name="Normal 3 2 2 28 5 3" xfId="4875"/>
    <cellStyle name="Normal 3 2 2 28 5 3 2" xfId="8264"/>
    <cellStyle name="Normal 3 2 2 28 5 3 2 2" xfId="18066"/>
    <cellStyle name="Normal 3 2 2 28 5 3 3" xfId="14677"/>
    <cellStyle name="Normal 3 2 2 28 5 4" xfId="5596"/>
    <cellStyle name="Normal 3 2 2 28 5 4 2" xfId="15398"/>
    <cellStyle name="Normal 3 2 2 28 5 5" xfId="9256"/>
    <cellStyle name="Normal 3 2 2 28 5 5 2" xfId="19058"/>
    <cellStyle name="Normal 3 2 2 28 5 6" xfId="10260"/>
    <cellStyle name="Normal 3 2 2 28 5 6 2" xfId="20062"/>
    <cellStyle name="Normal 3 2 2 28 5 7" xfId="11264"/>
    <cellStyle name="Normal 3 2 2 28 5 7 2" xfId="21066"/>
    <cellStyle name="Normal 3 2 2 28 5 8" xfId="12009"/>
    <cellStyle name="Normal 3 2 2 28 5 9" xfId="22082"/>
    <cellStyle name="Normal 3 2 2 28 6" xfId="2927"/>
    <cellStyle name="Normal 3 2 2 28 6 2" xfId="6316"/>
    <cellStyle name="Normal 3 2 2 28 6 2 2" xfId="16118"/>
    <cellStyle name="Normal 3 2 2 28 6 3" xfId="12729"/>
    <cellStyle name="Normal 3 2 2 28 7" xfId="3411"/>
    <cellStyle name="Normal 3 2 2 28 7 2" xfId="6800"/>
    <cellStyle name="Normal 3 2 2 28 7 2 2" xfId="16602"/>
    <cellStyle name="Normal 3 2 2 28 7 3" xfId="13213"/>
    <cellStyle name="Normal 3 2 2 28 8" xfId="4391"/>
    <cellStyle name="Normal 3 2 2 28 8 2" xfId="7780"/>
    <cellStyle name="Normal 3 2 2 28 8 2 2" xfId="17582"/>
    <cellStyle name="Normal 3 2 2 28 8 3" xfId="14193"/>
    <cellStyle name="Normal 3 2 2 28 9" xfId="5589"/>
    <cellStyle name="Normal 3 2 2 28 9 2" xfId="15391"/>
    <cellStyle name="Normal 3 2 2 29" xfId="2032"/>
    <cellStyle name="Normal 3 2 2 29 10" xfId="12010"/>
    <cellStyle name="Normal 3 2 2 29 11" xfId="21609"/>
    <cellStyle name="Normal 3 2 2 29 2" xfId="2033"/>
    <cellStyle name="Normal 3 2 2 29 2 2" xfId="3906"/>
    <cellStyle name="Normal 3 2 2 29 2 2 2" xfId="7295"/>
    <cellStyle name="Normal 3 2 2 29 2 2 2 2" xfId="17097"/>
    <cellStyle name="Normal 3 2 2 29 2 2 3" xfId="13708"/>
    <cellStyle name="Normal 3 2 2 29 2 3" xfId="4886"/>
    <cellStyle name="Normal 3 2 2 29 2 3 2" xfId="8275"/>
    <cellStyle name="Normal 3 2 2 29 2 3 2 2" xfId="18077"/>
    <cellStyle name="Normal 3 2 2 29 2 3 3" xfId="14688"/>
    <cellStyle name="Normal 3 2 2 29 2 4" xfId="5598"/>
    <cellStyle name="Normal 3 2 2 29 2 4 2" xfId="15400"/>
    <cellStyle name="Normal 3 2 2 29 2 5" xfId="9267"/>
    <cellStyle name="Normal 3 2 2 29 2 5 2" xfId="19069"/>
    <cellStyle name="Normal 3 2 2 29 2 6" xfId="10271"/>
    <cellStyle name="Normal 3 2 2 29 2 6 2" xfId="20073"/>
    <cellStyle name="Normal 3 2 2 29 2 7" xfId="11275"/>
    <cellStyle name="Normal 3 2 2 29 2 7 2" xfId="21077"/>
    <cellStyle name="Normal 3 2 2 29 2 8" xfId="12011"/>
    <cellStyle name="Normal 3 2 2 29 2 9" xfId="22093"/>
    <cellStyle name="Normal 3 2 2 29 3" xfId="2938"/>
    <cellStyle name="Normal 3 2 2 29 3 2" xfId="6327"/>
    <cellStyle name="Normal 3 2 2 29 3 2 2" xfId="16129"/>
    <cellStyle name="Normal 3 2 2 29 3 3" xfId="12740"/>
    <cellStyle name="Normal 3 2 2 29 4" xfId="3422"/>
    <cellStyle name="Normal 3 2 2 29 4 2" xfId="6811"/>
    <cellStyle name="Normal 3 2 2 29 4 2 2" xfId="16613"/>
    <cellStyle name="Normal 3 2 2 29 4 3" xfId="13224"/>
    <cellStyle name="Normal 3 2 2 29 5" xfId="4402"/>
    <cellStyle name="Normal 3 2 2 29 5 2" xfId="7791"/>
    <cellStyle name="Normal 3 2 2 29 5 2 2" xfId="17593"/>
    <cellStyle name="Normal 3 2 2 29 5 3" xfId="14204"/>
    <cellStyle name="Normal 3 2 2 29 6" xfId="5597"/>
    <cellStyle name="Normal 3 2 2 29 6 2" xfId="15399"/>
    <cellStyle name="Normal 3 2 2 29 7" xfId="8783"/>
    <cellStyle name="Normal 3 2 2 29 7 2" xfId="18585"/>
    <cellStyle name="Normal 3 2 2 29 8" xfId="9787"/>
    <cellStyle name="Normal 3 2 2 29 8 2" xfId="19589"/>
    <cellStyle name="Normal 3 2 2 29 9" xfId="10791"/>
    <cellStyle name="Normal 3 2 2 29 9 2" xfId="20593"/>
    <cellStyle name="Normal 3 2 2 3" xfId="2034"/>
    <cellStyle name="Normal 3 2 2 3 10" xfId="3311"/>
    <cellStyle name="Normal 3 2 2 3 10 2" xfId="5271"/>
    <cellStyle name="Normal 3 2 2 3 10 2 2" xfId="8660"/>
    <cellStyle name="Normal 3 2 2 3 10 2 2 2" xfId="18462"/>
    <cellStyle name="Normal 3 2 2 3 10 2 3" xfId="15073"/>
    <cellStyle name="Normal 3 2 2 3 10 3" xfId="6700"/>
    <cellStyle name="Normal 3 2 2 3 10 3 2" xfId="16502"/>
    <cellStyle name="Normal 3 2 2 3 10 4" xfId="9652"/>
    <cellStyle name="Normal 3 2 2 3 10 4 2" xfId="19454"/>
    <cellStyle name="Normal 3 2 2 3 10 5" xfId="10656"/>
    <cellStyle name="Normal 3 2 2 3 10 5 2" xfId="20458"/>
    <cellStyle name="Normal 3 2 2 3 10 6" xfId="11660"/>
    <cellStyle name="Normal 3 2 2 3 10 6 2" xfId="21462"/>
    <cellStyle name="Normal 3 2 2 3 10 7" xfId="13113"/>
    <cellStyle name="Normal 3 2 2 3 10 8" xfId="22478"/>
    <cellStyle name="Normal 3 2 2 3 11" xfId="4291"/>
    <cellStyle name="Normal 3 2 2 3 11 2" xfId="7680"/>
    <cellStyle name="Normal 3 2 2 3 11 2 2" xfId="17482"/>
    <cellStyle name="Normal 3 2 2 3 11 3" xfId="9664"/>
    <cellStyle name="Normal 3 2 2 3 11 3 2" xfId="19466"/>
    <cellStyle name="Normal 3 2 2 3 11 4" xfId="10668"/>
    <cellStyle name="Normal 3 2 2 3 11 4 2" xfId="20470"/>
    <cellStyle name="Normal 3 2 2 3 11 5" xfId="11672"/>
    <cellStyle name="Normal 3 2 2 3 11 5 2" xfId="21474"/>
    <cellStyle name="Normal 3 2 2 3 11 6" xfId="14093"/>
    <cellStyle name="Normal 3 2 2 3 11 7" xfId="22490"/>
    <cellStyle name="Normal 3 2 2 3 12" xfId="5599"/>
    <cellStyle name="Normal 3 2 2 3 12 2" xfId="11684"/>
    <cellStyle name="Normal 3 2 2 3 12 2 2" xfId="21486"/>
    <cellStyle name="Normal 3 2 2 3 12 3" xfId="15401"/>
    <cellStyle name="Normal 3 2 2 3 12 4" xfId="22502"/>
    <cellStyle name="Normal 3 2 2 3 13" xfId="8672"/>
    <cellStyle name="Normal 3 2 2 3 13 2" xfId="18474"/>
    <cellStyle name="Normal 3 2 2 3 13 3" xfId="22514"/>
    <cellStyle name="Normal 3 2 2 3 14" xfId="9676"/>
    <cellStyle name="Normal 3 2 2 3 14 2" xfId="19478"/>
    <cellStyle name="Normal 3 2 2 3 14 3" xfId="22526"/>
    <cellStyle name="Normal 3 2 2 3 15" xfId="10680"/>
    <cellStyle name="Normal 3 2 2 3 15 2" xfId="20482"/>
    <cellStyle name="Normal 3 2 2 3 15 3" xfId="22538"/>
    <cellStyle name="Normal 3 2 2 3 16" xfId="12012"/>
    <cellStyle name="Normal 3 2 2 3 17" xfId="21498"/>
    <cellStyle name="Normal 3 2 2 3 2" xfId="2035"/>
    <cellStyle name="Normal 3 2 2 3 2 10" xfId="12013"/>
    <cellStyle name="Normal 3 2 2 3 2 11" xfId="21667"/>
    <cellStyle name="Normal 3 2 2 3 2 2" xfId="2036"/>
    <cellStyle name="Normal 3 2 2 3 2 2 2" xfId="3964"/>
    <cellStyle name="Normal 3 2 2 3 2 2 2 2" xfId="7353"/>
    <cellStyle name="Normal 3 2 2 3 2 2 2 2 2" xfId="17155"/>
    <cellStyle name="Normal 3 2 2 3 2 2 2 3" xfId="13766"/>
    <cellStyle name="Normal 3 2 2 3 2 2 3" xfId="4944"/>
    <cellStyle name="Normal 3 2 2 3 2 2 3 2" xfId="8333"/>
    <cellStyle name="Normal 3 2 2 3 2 2 3 2 2" xfId="18135"/>
    <cellStyle name="Normal 3 2 2 3 2 2 3 3" xfId="14746"/>
    <cellStyle name="Normal 3 2 2 3 2 2 4" xfId="5601"/>
    <cellStyle name="Normal 3 2 2 3 2 2 4 2" xfId="15403"/>
    <cellStyle name="Normal 3 2 2 3 2 2 5" xfId="9325"/>
    <cellStyle name="Normal 3 2 2 3 2 2 5 2" xfId="19127"/>
    <cellStyle name="Normal 3 2 2 3 2 2 6" xfId="10329"/>
    <cellStyle name="Normal 3 2 2 3 2 2 6 2" xfId="20131"/>
    <cellStyle name="Normal 3 2 2 3 2 2 7" xfId="11333"/>
    <cellStyle name="Normal 3 2 2 3 2 2 7 2" xfId="21135"/>
    <cellStyle name="Normal 3 2 2 3 2 2 8" xfId="12014"/>
    <cellStyle name="Normal 3 2 2 3 2 2 9" xfId="22151"/>
    <cellStyle name="Normal 3 2 2 3 2 3" xfId="2996"/>
    <cellStyle name="Normal 3 2 2 3 2 3 2" xfId="6385"/>
    <cellStyle name="Normal 3 2 2 3 2 3 2 2" xfId="16187"/>
    <cellStyle name="Normal 3 2 2 3 2 3 3" xfId="12798"/>
    <cellStyle name="Normal 3 2 2 3 2 4" xfId="3480"/>
    <cellStyle name="Normal 3 2 2 3 2 4 2" xfId="6869"/>
    <cellStyle name="Normal 3 2 2 3 2 4 2 2" xfId="16671"/>
    <cellStyle name="Normal 3 2 2 3 2 4 3" xfId="13282"/>
    <cellStyle name="Normal 3 2 2 3 2 5" xfId="4460"/>
    <cellStyle name="Normal 3 2 2 3 2 5 2" xfId="7849"/>
    <cellStyle name="Normal 3 2 2 3 2 5 2 2" xfId="17651"/>
    <cellStyle name="Normal 3 2 2 3 2 5 3" xfId="14262"/>
    <cellStyle name="Normal 3 2 2 3 2 6" xfId="5600"/>
    <cellStyle name="Normal 3 2 2 3 2 6 2" xfId="15402"/>
    <cellStyle name="Normal 3 2 2 3 2 7" xfId="8841"/>
    <cellStyle name="Normal 3 2 2 3 2 7 2" xfId="18643"/>
    <cellStyle name="Normal 3 2 2 3 2 8" xfId="9845"/>
    <cellStyle name="Normal 3 2 2 3 2 8 2" xfId="19647"/>
    <cellStyle name="Normal 3 2 2 3 2 9" xfId="10849"/>
    <cellStyle name="Normal 3 2 2 3 2 9 2" xfId="20651"/>
    <cellStyle name="Normal 3 2 2 3 3" xfId="2037"/>
    <cellStyle name="Normal 3 2 2 3 3 10" xfId="12015"/>
    <cellStyle name="Normal 3 2 2 3 3 11" xfId="21852"/>
    <cellStyle name="Normal 3 2 2 3 3 2" xfId="2038"/>
    <cellStyle name="Normal 3 2 2 3 3 2 2" xfId="4149"/>
    <cellStyle name="Normal 3 2 2 3 3 2 2 2" xfId="7538"/>
    <cellStyle name="Normal 3 2 2 3 3 2 2 2 2" xfId="17340"/>
    <cellStyle name="Normal 3 2 2 3 3 2 2 3" xfId="13951"/>
    <cellStyle name="Normal 3 2 2 3 3 2 3" xfId="5129"/>
    <cellStyle name="Normal 3 2 2 3 3 2 3 2" xfId="8518"/>
    <cellStyle name="Normal 3 2 2 3 3 2 3 2 2" xfId="18320"/>
    <cellStyle name="Normal 3 2 2 3 3 2 3 3" xfId="14931"/>
    <cellStyle name="Normal 3 2 2 3 3 2 4" xfId="5603"/>
    <cellStyle name="Normal 3 2 2 3 3 2 4 2" xfId="15405"/>
    <cellStyle name="Normal 3 2 2 3 3 2 5" xfId="9510"/>
    <cellStyle name="Normal 3 2 2 3 3 2 5 2" xfId="19312"/>
    <cellStyle name="Normal 3 2 2 3 3 2 6" xfId="10514"/>
    <cellStyle name="Normal 3 2 2 3 3 2 6 2" xfId="20316"/>
    <cellStyle name="Normal 3 2 2 3 3 2 7" xfId="11518"/>
    <cellStyle name="Normal 3 2 2 3 3 2 7 2" xfId="21320"/>
    <cellStyle name="Normal 3 2 2 3 3 2 8" xfId="12016"/>
    <cellStyle name="Normal 3 2 2 3 3 2 9" xfId="22336"/>
    <cellStyle name="Normal 3 2 2 3 3 3" xfId="3181"/>
    <cellStyle name="Normal 3 2 2 3 3 3 2" xfId="6570"/>
    <cellStyle name="Normal 3 2 2 3 3 3 2 2" xfId="16372"/>
    <cellStyle name="Normal 3 2 2 3 3 3 3" xfId="12983"/>
    <cellStyle name="Normal 3 2 2 3 3 4" xfId="3665"/>
    <cellStyle name="Normal 3 2 2 3 3 4 2" xfId="7054"/>
    <cellStyle name="Normal 3 2 2 3 3 4 2 2" xfId="16856"/>
    <cellStyle name="Normal 3 2 2 3 3 4 3" xfId="13467"/>
    <cellStyle name="Normal 3 2 2 3 3 5" xfId="4645"/>
    <cellStyle name="Normal 3 2 2 3 3 5 2" xfId="8034"/>
    <cellStyle name="Normal 3 2 2 3 3 5 2 2" xfId="17836"/>
    <cellStyle name="Normal 3 2 2 3 3 5 3" xfId="14447"/>
    <cellStyle name="Normal 3 2 2 3 3 6" xfId="5602"/>
    <cellStyle name="Normal 3 2 2 3 3 6 2" xfId="15404"/>
    <cellStyle name="Normal 3 2 2 3 3 7" xfId="9026"/>
    <cellStyle name="Normal 3 2 2 3 3 7 2" xfId="18828"/>
    <cellStyle name="Normal 3 2 2 3 3 8" xfId="10030"/>
    <cellStyle name="Normal 3 2 2 3 3 8 2" xfId="19832"/>
    <cellStyle name="Normal 3 2 2 3 3 9" xfId="11034"/>
    <cellStyle name="Normal 3 2 2 3 3 9 2" xfId="20836"/>
    <cellStyle name="Normal 3 2 2 3 4" xfId="2039"/>
    <cellStyle name="Normal 3 2 2 3 4 10" xfId="12017"/>
    <cellStyle name="Normal 3 2 2 3 4 11" xfId="21621"/>
    <cellStyle name="Normal 3 2 2 3 4 2" xfId="2040"/>
    <cellStyle name="Normal 3 2 2 3 4 2 2" xfId="3918"/>
    <cellStyle name="Normal 3 2 2 3 4 2 2 2" xfId="7307"/>
    <cellStyle name="Normal 3 2 2 3 4 2 2 2 2" xfId="17109"/>
    <cellStyle name="Normal 3 2 2 3 4 2 2 3" xfId="13720"/>
    <cellStyle name="Normal 3 2 2 3 4 2 3" xfId="4898"/>
    <cellStyle name="Normal 3 2 2 3 4 2 3 2" xfId="8287"/>
    <cellStyle name="Normal 3 2 2 3 4 2 3 2 2" xfId="18089"/>
    <cellStyle name="Normal 3 2 2 3 4 2 3 3" xfId="14700"/>
    <cellStyle name="Normal 3 2 2 3 4 2 4" xfId="5605"/>
    <cellStyle name="Normal 3 2 2 3 4 2 4 2" xfId="15407"/>
    <cellStyle name="Normal 3 2 2 3 4 2 5" xfId="9279"/>
    <cellStyle name="Normal 3 2 2 3 4 2 5 2" xfId="19081"/>
    <cellStyle name="Normal 3 2 2 3 4 2 6" xfId="10283"/>
    <cellStyle name="Normal 3 2 2 3 4 2 6 2" xfId="20085"/>
    <cellStyle name="Normal 3 2 2 3 4 2 7" xfId="11287"/>
    <cellStyle name="Normal 3 2 2 3 4 2 7 2" xfId="21089"/>
    <cellStyle name="Normal 3 2 2 3 4 2 8" xfId="12018"/>
    <cellStyle name="Normal 3 2 2 3 4 2 9" xfId="22105"/>
    <cellStyle name="Normal 3 2 2 3 4 3" xfId="2950"/>
    <cellStyle name="Normal 3 2 2 3 4 3 2" xfId="6339"/>
    <cellStyle name="Normal 3 2 2 3 4 3 2 2" xfId="16141"/>
    <cellStyle name="Normal 3 2 2 3 4 3 3" xfId="12752"/>
    <cellStyle name="Normal 3 2 2 3 4 4" xfId="3434"/>
    <cellStyle name="Normal 3 2 2 3 4 4 2" xfId="6823"/>
    <cellStyle name="Normal 3 2 2 3 4 4 2 2" xfId="16625"/>
    <cellStyle name="Normal 3 2 2 3 4 4 3" xfId="13236"/>
    <cellStyle name="Normal 3 2 2 3 4 5" xfId="4414"/>
    <cellStyle name="Normal 3 2 2 3 4 5 2" xfId="7803"/>
    <cellStyle name="Normal 3 2 2 3 4 5 2 2" xfId="17605"/>
    <cellStyle name="Normal 3 2 2 3 4 5 3" xfId="14216"/>
    <cellStyle name="Normal 3 2 2 3 4 6" xfId="5604"/>
    <cellStyle name="Normal 3 2 2 3 4 6 2" xfId="15406"/>
    <cellStyle name="Normal 3 2 2 3 4 7" xfId="8795"/>
    <cellStyle name="Normal 3 2 2 3 4 7 2" xfId="18597"/>
    <cellStyle name="Normal 3 2 2 3 4 8" xfId="9799"/>
    <cellStyle name="Normal 3 2 2 3 4 8 2" xfId="19601"/>
    <cellStyle name="Normal 3 2 2 3 4 9" xfId="10803"/>
    <cellStyle name="Normal 3 2 2 3 4 9 2" xfId="20605"/>
    <cellStyle name="Normal 3 2 2 3 5" xfId="2041"/>
    <cellStyle name="Normal 3 2 2 3 5 10" xfId="21946"/>
    <cellStyle name="Normal 3 2 2 3 5 2" xfId="3275"/>
    <cellStyle name="Normal 3 2 2 3 5 2 2" xfId="4243"/>
    <cellStyle name="Normal 3 2 2 3 5 2 2 2" xfId="7632"/>
    <cellStyle name="Normal 3 2 2 3 5 2 2 2 2" xfId="17434"/>
    <cellStyle name="Normal 3 2 2 3 5 2 2 3" xfId="14045"/>
    <cellStyle name="Normal 3 2 2 3 5 2 3" xfId="5223"/>
    <cellStyle name="Normal 3 2 2 3 5 2 3 2" xfId="8612"/>
    <cellStyle name="Normal 3 2 2 3 5 2 3 2 2" xfId="18414"/>
    <cellStyle name="Normal 3 2 2 3 5 2 3 3" xfId="15025"/>
    <cellStyle name="Normal 3 2 2 3 5 2 4" xfId="6664"/>
    <cellStyle name="Normal 3 2 2 3 5 2 4 2" xfId="16466"/>
    <cellStyle name="Normal 3 2 2 3 5 2 5" xfId="9604"/>
    <cellStyle name="Normal 3 2 2 3 5 2 5 2" xfId="19406"/>
    <cellStyle name="Normal 3 2 2 3 5 2 6" xfId="10608"/>
    <cellStyle name="Normal 3 2 2 3 5 2 6 2" xfId="20410"/>
    <cellStyle name="Normal 3 2 2 3 5 2 7" xfId="11612"/>
    <cellStyle name="Normal 3 2 2 3 5 2 7 2" xfId="21414"/>
    <cellStyle name="Normal 3 2 2 3 5 2 8" xfId="13077"/>
    <cellStyle name="Normal 3 2 2 3 5 2 9" xfId="22430"/>
    <cellStyle name="Normal 3 2 2 3 5 3" xfId="3759"/>
    <cellStyle name="Normal 3 2 2 3 5 3 2" xfId="7148"/>
    <cellStyle name="Normal 3 2 2 3 5 3 2 2" xfId="16950"/>
    <cellStyle name="Normal 3 2 2 3 5 3 3" xfId="13561"/>
    <cellStyle name="Normal 3 2 2 3 5 4" xfId="4739"/>
    <cellStyle name="Normal 3 2 2 3 5 4 2" xfId="8128"/>
    <cellStyle name="Normal 3 2 2 3 5 4 2 2" xfId="17930"/>
    <cellStyle name="Normal 3 2 2 3 5 4 3" xfId="14541"/>
    <cellStyle name="Normal 3 2 2 3 5 5" xfId="5606"/>
    <cellStyle name="Normal 3 2 2 3 5 5 2" xfId="15408"/>
    <cellStyle name="Normal 3 2 2 3 5 6" xfId="9120"/>
    <cellStyle name="Normal 3 2 2 3 5 6 2" xfId="18922"/>
    <cellStyle name="Normal 3 2 2 3 5 7" xfId="10124"/>
    <cellStyle name="Normal 3 2 2 3 5 7 2" xfId="19926"/>
    <cellStyle name="Normal 3 2 2 3 5 8" xfId="11128"/>
    <cellStyle name="Normal 3 2 2 3 5 8 2" xfId="20930"/>
    <cellStyle name="Normal 3 2 2 3 5 9" xfId="12019"/>
    <cellStyle name="Normal 3 2 2 3 6" xfId="2042"/>
    <cellStyle name="Normal 3 2 2 3 6 10" xfId="21958"/>
    <cellStyle name="Normal 3 2 2 3 6 2" xfId="3287"/>
    <cellStyle name="Normal 3 2 2 3 6 2 2" xfId="4255"/>
    <cellStyle name="Normal 3 2 2 3 6 2 2 2" xfId="7644"/>
    <cellStyle name="Normal 3 2 2 3 6 2 2 2 2" xfId="17446"/>
    <cellStyle name="Normal 3 2 2 3 6 2 2 3" xfId="14057"/>
    <cellStyle name="Normal 3 2 2 3 6 2 3" xfId="5235"/>
    <cellStyle name="Normal 3 2 2 3 6 2 3 2" xfId="8624"/>
    <cellStyle name="Normal 3 2 2 3 6 2 3 2 2" xfId="18426"/>
    <cellStyle name="Normal 3 2 2 3 6 2 3 3" xfId="15037"/>
    <cellStyle name="Normal 3 2 2 3 6 2 4" xfId="6676"/>
    <cellStyle name="Normal 3 2 2 3 6 2 4 2" xfId="16478"/>
    <cellStyle name="Normal 3 2 2 3 6 2 5" xfId="9616"/>
    <cellStyle name="Normal 3 2 2 3 6 2 5 2" xfId="19418"/>
    <cellStyle name="Normal 3 2 2 3 6 2 6" xfId="10620"/>
    <cellStyle name="Normal 3 2 2 3 6 2 6 2" xfId="20422"/>
    <cellStyle name="Normal 3 2 2 3 6 2 7" xfId="11624"/>
    <cellStyle name="Normal 3 2 2 3 6 2 7 2" xfId="21426"/>
    <cellStyle name="Normal 3 2 2 3 6 2 8" xfId="13089"/>
    <cellStyle name="Normal 3 2 2 3 6 2 9" xfId="22442"/>
    <cellStyle name="Normal 3 2 2 3 6 3" xfId="3771"/>
    <cellStyle name="Normal 3 2 2 3 6 3 2" xfId="7160"/>
    <cellStyle name="Normal 3 2 2 3 6 3 2 2" xfId="16962"/>
    <cellStyle name="Normal 3 2 2 3 6 3 3" xfId="13573"/>
    <cellStyle name="Normal 3 2 2 3 6 4" xfId="4751"/>
    <cellStyle name="Normal 3 2 2 3 6 4 2" xfId="8140"/>
    <cellStyle name="Normal 3 2 2 3 6 4 2 2" xfId="17942"/>
    <cellStyle name="Normal 3 2 2 3 6 4 3" xfId="14553"/>
    <cellStyle name="Normal 3 2 2 3 6 5" xfId="5607"/>
    <cellStyle name="Normal 3 2 2 3 6 5 2" xfId="15409"/>
    <cellStyle name="Normal 3 2 2 3 6 6" xfId="9132"/>
    <cellStyle name="Normal 3 2 2 3 6 6 2" xfId="18934"/>
    <cellStyle name="Normal 3 2 2 3 6 7" xfId="10136"/>
    <cellStyle name="Normal 3 2 2 3 6 7 2" xfId="19938"/>
    <cellStyle name="Normal 3 2 2 3 6 8" xfId="11140"/>
    <cellStyle name="Normal 3 2 2 3 6 8 2" xfId="20942"/>
    <cellStyle name="Normal 3 2 2 3 6 9" xfId="12020"/>
    <cellStyle name="Normal 3 2 2 3 7" xfId="2043"/>
    <cellStyle name="Normal 3 2 2 3 7 10" xfId="21970"/>
    <cellStyle name="Normal 3 2 2 3 7 2" xfId="3299"/>
    <cellStyle name="Normal 3 2 2 3 7 2 2" xfId="4267"/>
    <cellStyle name="Normal 3 2 2 3 7 2 2 2" xfId="7656"/>
    <cellStyle name="Normal 3 2 2 3 7 2 2 2 2" xfId="17458"/>
    <cellStyle name="Normal 3 2 2 3 7 2 2 3" xfId="14069"/>
    <cellStyle name="Normal 3 2 2 3 7 2 3" xfId="5247"/>
    <cellStyle name="Normal 3 2 2 3 7 2 3 2" xfId="8636"/>
    <cellStyle name="Normal 3 2 2 3 7 2 3 2 2" xfId="18438"/>
    <cellStyle name="Normal 3 2 2 3 7 2 3 3" xfId="15049"/>
    <cellStyle name="Normal 3 2 2 3 7 2 4" xfId="6688"/>
    <cellStyle name="Normal 3 2 2 3 7 2 4 2" xfId="16490"/>
    <cellStyle name="Normal 3 2 2 3 7 2 5" xfId="9628"/>
    <cellStyle name="Normal 3 2 2 3 7 2 5 2" xfId="19430"/>
    <cellStyle name="Normal 3 2 2 3 7 2 6" xfId="10632"/>
    <cellStyle name="Normal 3 2 2 3 7 2 6 2" xfId="20434"/>
    <cellStyle name="Normal 3 2 2 3 7 2 7" xfId="11636"/>
    <cellStyle name="Normal 3 2 2 3 7 2 7 2" xfId="21438"/>
    <cellStyle name="Normal 3 2 2 3 7 2 8" xfId="13101"/>
    <cellStyle name="Normal 3 2 2 3 7 2 9" xfId="22454"/>
    <cellStyle name="Normal 3 2 2 3 7 3" xfId="3783"/>
    <cellStyle name="Normal 3 2 2 3 7 3 2" xfId="7172"/>
    <cellStyle name="Normal 3 2 2 3 7 3 2 2" xfId="16974"/>
    <cellStyle name="Normal 3 2 2 3 7 3 3" xfId="13585"/>
    <cellStyle name="Normal 3 2 2 3 7 4" xfId="4763"/>
    <cellStyle name="Normal 3 2 2 3 7 4 2" xfId="8152"/>
    <cellStyle name="Normal 3 2 2 3 7 4 2 2" xfId="17954"/>
    <cellStyle name="Normal 3 2 2 3 7 4 3" xfId="14565"/>
    <cellStyle name="Normal 3 2 2 3 7 5" xfId="5608"/>
    <cellStyle name="Normal 3 2 2 3 7 5 2" xfId="15410"/>
    <cellStyle name="Normal 3 2 2 3 7 6" xfId="9144"/>
    <cellStyle name="Normal 3 2 2 3 7 6 2" xfId="18946"/>
    <cellStyle name="Normal 3 2 2 3 7 7" xfId="10148"/>
    <cellStyle name="Normal 3 2 2 3 7 7 2" xfId="19950"/>
    <cellStyle name="Normal 3 2 2 3 7 8" xfId="11152"/>
    <cellStyle name="Normal 3 2 2 3 7 8 2" xfId="20954"/>
    <cellStyle name="Normal 3 2 2 3 7 9" xfId="12021"/>
    <cellStyle name="Normal 3 2 2 3 8" xfId="2044"/>
    <cellStyle name="Normal 3 2 2 3 8 2" xfId="4279"/>
    <cellStyle name="Normal 3 2 2 3 8 2 2" xfId="7668"/>
    <cellStyle name="Normal 3 2 2 3 8 2 2 2" xfId="17470"/>
    <cellStyle name="Normal 3 2 2 3 8 2 3" xfId="14081"/>
    <cellStyle name="Normal 3 2 2 3 8 3" xfId="5259"/>
    <cellStyle name="Normal 3 2 2 3 8 3 2" xfId="8648"/>
    <cellStyle name="Normal 3 2 2 3 8 3 2 2" xfId="18450"/>
    <cellStyle name="Normal 3 2 2 3 8 3 3" xfId="15061"/>
    <cellStyle name="Normal 3 2 2 3 8 4" xfId="5609"/>
    <cellStyle name="Normal 3 2 2 3 8 4 2" xfId="15411"/>
    <cellStyle name="Normal 3 2 2 3 8 5" xfId="9640"/>
    <cellStyle name="Normal 3 2 2 3 8 5 2" xfId="19442"/>
    <cellStyle name="Normal 3 2 2 3 8 6" xfId="10644"/>
    <cellStyle name="Normal 3 2 2 3 8 6 2" xfId="20446"/>
    <cellStyle name="Normal 3 2 2 3 8 7" xfId="11648"/>
    <cellStyle name="Normal 3 2 2 3 8 7 2" xfId="21450"/>
    <cellStyle name="Normal 3 2 2 3 8 8" xfId="12022"/>
    <cellStyle name="Normal 3 2 2 3 8 9" xfId="22466"/>
    <cellStyle name="Normal 3 2 2 3 9" xfId="2827"/>
    <cellStyle name="Normal 3 2 2 3 9 2" xfId="3795"/>
    <cellStyle name="Normal 3 2 2 3 9 2 2" xfId="7184"/>
    <cellStyle name="Normal 3 2 2 3 9 2 2 2" xfId="16986"/>
    <cellStyle name="Normal 3 2 2 3 9 2 3" xfId="13597"/>
    <cellStyle name="Normal 3 2 2 3 9 3" xfId="4775"/>
    <cellStyle name="Normal 3 2 2 3 9 3 2" xfId="8164"/>
    <cellStyle name="Normal 3 2 2 3 9 3 2 2" xfId="17966"/>
    <cellStyle name="Normal 3 2 2 3 9 3 3" xfId="14577"/>
    <cellStyle name="Normal 3 2 2 3 9 4" xfId="6216"/>
    <cellStyle name="Normal 3 2 2 3 9 4 2" xfId="16018"/>
    <cellStyle name="Normal 3 2 2 3 9 5" xfId="9156"/>
    <cellStyle name="Normal 3 2 2 3 9 5 2" xfId="18958"/>
    <cellStyle name="Normal 3 2 2 3 9 6" xfId="10160"/>
    <cellStyle name="Normal 3 2 2 3 9 6 2" xfId="19962"/>
    <cellStyle name="Normal 3 2 2 3 9 7" xfId="11164"/>
    <cellStyle name="Normal 3 2 2 3 9 7 2" xfId="20966"/>
    <cellStyle name="Normal 3 2 2 3 9 8" xfId="12629"/>
    <cellStyle name="Normal 3 2 2 3 9 9" xfId="21982"/>
    <cellStyle name="Normal 3 2 2 30" xfId="2045"/>
    <cellStyle name="Normal 3 2 2 30 10" xfId="12023"/>
    <cellStyle name="Normal 3 2 2 30 11" xfId="21649"/>
    <cellStyle name="Normal 3 2 2 30 2" xfId="2046"/>
    <cellStyle name="Normal 3 2 2 30 2 2" xfId="3946"/>
    <cellStyle name="Normal 3 2 2 30 2 2 2" xfId="7335"/>
    <cellStyle name="Normal 3 2 2 30 2 2 2 2" xfId="17137"/>
    <cellStyle name="Normal 3 2 2 30 2 2 3" xfId="13748"/>
    <cellStyle name="Normal 3 2 2 30 2 3" xfId="4926"/>
    <cellStyle name="Normal 3 2 2 30 2 3 2" xfId="8315"/>
    <cellStyle name="Normal 3 2 2 30 2 3 2 2" xfId="18117"/>
    <cellStyle name="Normal 3 2 2 30 2 3 3" xfId="14728"/>
    <cellStyle name="Normal 3 2 2 30 2 4" xfId="5611"/>
    <cellStyle name="Normal 3 2 2 30 2 4 2" xfId="15413"/>
    <cellStyle name="Normal 3 2 2 30 2 5" xfId="9307"/>
    <cellStyle name="Normal 3 2 2 30 2 5 2" xfId="19109"/>
    <cellStyle name="Normal 3 2 2 30 2 6" xfId="10311"/>
    <cellStyle name="Normal 3 2 2 30 2 6 2" xfId="20113"/>
    <cellStyle name="Normal 3 2 2 30 2 7" xfId="11315"/>
    <cellStyle name="Normal 3 2 2 30 2 7 2" xfId="21117"/>
    <cellStyle name="Normal 3 2 2 30 2 8" xfId="12024"/>
    <cellStyle name="Normal 3 2 2 30 2 9" xfId="22133"/>
    <cellStyle name="Normal 3 2 2 30 3" xfId="2978"/>
    <cellStyle name="Normal 3 2 2 30 3 2" xfId="6367"/>
    <cellStyle name="Normal 3 2 2 30 3 2 2" xfId="16169"/>
    <cellStyle name="Normal 3 2 2 30 3 3" xfId="12780"/>
    <cellStyle name="Normal 3 2 2 30 4" xfId="3462"/>
    <cellStyle name="Normal 3 2 2 30 4 2" xfId="6851"/>
    <cellStyle name="Normal 3 2 2 30 4 2 2" xfId="16653"/>
    <cellStyle name="Normal 3 2 2 30 4 3" xfId="13264"/>
    <cellStyle name="Normal 3 2 2 30 5" xfId="4442"/>
    <cellStyle name="Normal 3 2 2 30 5 2" xfId="7831"/>
    <cellStyle name="Normal 3 2 2 30 5 2 2" xfId="17633"/>
    <cellStyle name="Normal 3 2 2 30 5 3" xfId="14244"/>
    <cellStyle name="Normal 3 2 2 30 6" xfId="5610"/>
    <cellStyle name="Normal 3 2 2 30 6 2" xfId="15412"/>
    <cellStyle name="Normal 3 2 2 30 7" xfId="8823"/>
    <cellStyle name="Normal 3 2 2 30 7 2" xfId="18625"/>
    <cellStyle name="Normal 3 2 2 30 8" xfId="9827"/>
    <cellStyle name="Normal 3 2 2 30 8 2" xfId="19629"/>
    <cellStyle name="Normal 3 2 2 30 9" xfId="10831"/>
    <cellStyle name="Normal 3 2 2 30 9 2" xfId="20633"/>
    <cellStyle name="Normal 3 2 2 31" xfId="2047"/>
    <cellStyle name="Normal 3 2 2 31 10" xfId="12025"/>
    <cellStyle name="Normal 3 2 2 31 11" xfId="21834"/>
    <cellStyle name="Normal 3 2 2 31 2" xfId="2048"/>
    <cellStyle name="Normal 3 2 2 31 2 2" xfId="4131"/>
    <cellStyle name="Normal 3 2 2 31 2 2 2" xfId="7520"/>
    <cellStyle name="Normal 3 2 2 31 2 2 2 2" xfId="17322"/>
    <cellStyle name="Normal 3 2 2 31 2 2 3" xfId="13933"/>
    <cellStyle name="Normal 3 2 2 31 2 3" xfId="5111"/>
    <cellStyle name="Normal 3 2 2 31 2 3 2" xfId="8500"/>
    <cellStyle name="Normal 3 2 2 31 2 3 2 2" xfId="18302"/>
    <cellStyle name="Normal 3 2 2 31 2 3 3" xfId="14913"/>
    <cellStyle name="Normal 3 2 2 31 2 4" xfId="5613"/>
    <cellStyle name="Normal 3 2 2 31 2 4 2" xfId="15415"/>
    <cellStyle name="Normal 3 2 2 31 2 5" xfId="9492"/>
    <cellStyle name="Normal 3 2 2 31 2 5 2" xfId="19294"/>
    <cellStyle name="Normal 3 2 2 31 2 6" xfId="10496"/>
    <cellStyle name="Normal 3 2 2 31 2 6 2" xfId="20298"/>
    <cellStyle name="Normal 3 2 2 31 2 7" xfId="11500"/>
    <cellStyle name="Normal 3 2 2 31 2 7 2" xfId="21302"/>
    <cellStyle name="Normal 3 2 2 31 2 8" xfId="12026"/>
    <cellStyle name="Normal 3 2 2 31 2 9" xfId="22318"/>
    <cellStyle name="Normal 3 2 2 31 3" xfId="3163"/>
    <cellStyle name="Normal 3 2 2 31 3 2" xfId="6552"/>
    <cellStyle name="Normal 3 2 2 31 3 2 2" xfId="16354"/>
    <cellStyle name="Normal 3 2 2 31 3 3" xfId="12965"/>
    <cellStyle name="Normal 3 2 2 31 4" xfId="3647"/>
    <cellStyle name="Normal 3 2 2 31 4 2" xfId="7036"/>
    <cellStyle name="Normal 3 2 2 31 4 2 2" xfId="16838"/>
    <cellStyle name="Normal 3 2 2 31 4 3" xfId="13449"/>
    <cellStyle name="Normal 3 2 2 31 5" xfId="4627"/>
    <cellStyle name="Normal 3 2 2 31 5 2" xfId="8016"/>
    <cellStyle name="Normal 3 2 2 31 5 2 2" xfId="17818"/>
    <cellStyle name="Normal 3 2 2 31 5 3" xfId="14429"/>
    <cellStyle name="Normal 3 2 2 31 6" xfId="5612"/>
    <cellStyle name="Normal 3 2 2 31 6 2" xfId="15414"/>
    <cellStyle name="Normal 3 2 2 31 7" xfId="9008"/>
    <cellStyle name="Normal 3 2 2 31 7 2" xfId="18810"/>
    <cellStyle name="Normal 3 2 2 31 8" xfId="10012"/>
    <cellStyle name="Normal 3 2 2 31 8 2" xfId="19814"/>
    <cellStyle name="Normal 3 2 2 31 9" xfId="11016"/>
    <cellStyle name="Normal 3 2 2 31 9 2" xfId="20818"/>
    <cellStyle name="Normal 3 2 2 32" xfId="2049"/>
    <cellStyle name="Normal 3 2 2 32 10" xfId="21938"/>
    <cellStyle name="Normal 3 2 2 32 2" xfId="3267"/>
    <cellStyle name="Normal 3 2 2 32 2 2" xfId="4235"/>
    <cellStyle name="Normal 3 2 2 32 2 2 2" xfId="7624"/>
    <cellStyle name="Normal 3 2 2 32 2 2 2 2" xfId="17426"/>
    <cellStyle name="Normal 3 2 2 32 2 2 3" xfId="14037"/>
    <cellStyle name="Normal 3 2 2 32 2 3" xfId="5215"/>
    <cellStyle name="Normal 3 2 2 32 2 3 2" xfId="8604"/>
    <cellStyle name="Normal 3 2 2 32 2 3 2 2" xfId="18406"/>
    <cellStyle name="Normal 3 2 2 32 2 3 3" xfId="15017"/>
    <cellStyle name="Normal 3 2 2 32 2 4" xfId="6656"/>
    <cellStyle name="Normal 3 2 2 32 2 4 2" xfId="16458"/>
    <cellStyle name="Normal 3 2 2 32 2 5" xfId="9596"/>
    <cellStyle name="Normal 3 2 2 32 2 5 2" xfId="19398"/>
    <cellStyle name="Normal 3 2 2 32 2 6" xfId="10600"/>
    <cellStyle name="Normal 3 2 2 32 2 6 2" xfId="20402"/>
    <cellStyle name="Normal 3 2 2 32 2 7" xfId="11604"/>
    <cellStyle name="Normal 3 2 2 32 2 7 2" xfId="21406"/>
    <cellStyle name="Normal 3 2 2 32 2 8" xfId="13069"/>
    <cellStyle name="Normal 3 2 2 32 2 9" xfId="22422"/>
    <cellStyle name="Normal 3 2 2 32 3" xfId="3751"/>
    <cellStyle name="Normal 3 2 2 32 3 2" xfId="7140"/>
    <cellStyle name="Normal 3 2 2 32 3 2 2" xfId="16942"/>
    <cellStyle name="Normal 3 2 2 32 3 3" xfId="13553"/>
    <cellStyle name="Normal 3 2 2 32 4" xfId="4731"/>
    <cellStyle name="Normal 3 2 2 32 4 2" xfId="8120"/>
    <cellStyle name="Normal 3 2 2 32 4 2 2" xfId="17922"/>
    <cellStyle name="Normal 3 2 2 32 4 3" xfId="14533"/>
    <cellStyle name="Normal 3 2 2 32 5" xfId="5614"/>
    <cellStyle name="Normal 3 2 2 32 5 2" xfId="15416"/>
    <cellStyle name="Normal 3 2 2 32 6" xfId="9112"/>
    <cellStyle name="Normal 3 2 2 32 6 2" xfId="18914"/>
    <cellStyle name="Normal 3 2 2 32 7" xfId="10116"/>
    <cellStyle name="Normal 3 2 2 32 7 2" xfId="19918"/>
    <cellStyle name="Normal 3 2 2 32 8" xfId="11120"/>
    <cellStyle name="Normal 3 2 2 32 8 2" xfId="20922"/>
    <cellStyle name="Normal 3 2 2 32 9" xfId="12027"/>
    <cellStyle name="Normal 3 2 2 33" xfId="2050"/>
    <cellStyle name="Normal 3 2 2 33 10" xfId="21950"/>
    <cellStyle name="Normal 3 2 2 33 2" xfId="3279"/>
    <cellStyle name="Normal 3 2 2 33 2 2" xfId="4247"/>
    <cellStyle name="Normal 3 2 2 33 2 2 2" xfId="7636"/>
    <cellStyle name="Normal 3 2 2 33 2 2 2 2" xfId="17438"/>
    <cellStyle name="Normal 3 2 2 33 2 2 3" xfId="14049"/>
    <cellStyle name="Normal 3 2 2 33 2 3" xfId="5227"/>
    <cellStyle name="Normal 3 2 2 33 2 3 2" xfId="8616"/>
    <cellStyle name="Normal 3 2 2 33 2 3 2 2" xfId="18418"/>
    <cellStyle name="Normal 3 2 2 33 2 3 3" xfId="15029"/>
    <cellStyle name="Normal 3 2 2 33 2 4" xfId="6668"/>
    <cellStyle name="Normal 3 2 2 33 2 4 2" xfId="16470"/>
    <cellStyle name="Normal 3 2 2 33 2 5" xfId="9608"/>
    <cellStyle name="Normal 3 2 2 33 2 5 2" xfId="19410"/>
    <cellStyle name="Normal 3 2 2 33 2 6" xfId="10612"/>
    <cellStyle name="Normal 3 2 2 33 2 6 2" xfId="20414"/>
    <cellStyle name="Normal 3 2 2 33 2 7" xfId="11616"/>
    <cellStyle name="Normal 3 2 2 33 2 7 2" xfId="21418"/>
    <cellStyle name="Normal 3 2 2 33 2 8" xfId="13081"/>
    <cellStyle name="Normal 3 2 2 33 2 9" xfId="22434"/>
    <cellStyle name="Normal 3 2 2 33 3" xfId="3763"/>
    <cellStyle name="Normal 3 2 2 33 3 2" xfId="7152"/>
    <cellStyle name="Normal 3 2 2 33 3 2 2" xfId="16954"/>
    <cellStyle name="Normal 3 2 2 33 3 3" xfId="13565"/>
    <cellStyle name="Normal 3 2 2 33 4" xfId="4743"/>
    <cellStyle name="Normal 3 2 2 33 4 2" xfId="8132"/>
    <cellStyle name="Normal 3 2 2 33 4 2 2" xfId="17934"/>
    <cellStyle name="Normal 3 2 2 33 4 3" xfId="14545"/>
    <cellStyle name="Normal 3 2 2 33 5" xfId="5615"/>
    <cellStyle name="Normal 3 2 2 33 5 2" xfId="15417"/>
    <cellStyle name="Normal 3 2 2 33 6" xfId="9124"/>
    <cellStyle name="Normal 3 2 2 33 6 2" xfId="18926"/>
    <cellStyle name="Normal 3 2 2 33 7" xfId="10128"/>
    <cellStyle name="Normal 3 2 2 33 7 2" xfId="19930"/>
    <cellStyle name="Normal 3 2 2 33 8" xfId="11132"/>
    <cellStyle name="Normal 3 2 2 33 8 2" xfId="20934"/>
    <cellStyle name="Normal 3 2 2 33 9" xfId="12028"/>
    <cellStyle name="Normal 3 2 2 34" xfId="2051"/>
    <cellStyle name="Normal 3 2 2 34 10" xfId="21962"/>
    <cellStyle name="Normal 3 2 2 34 2" xfId="3291"/>
    <cellStyle name="Normal 3 2 2 34 2 2" xfId="4259"/>
    <cellStyle name="Normal 3 2 2 34 2 2 2" xfId="7648"/>
    <cellStyle name="Normal 3 2 2 34 2 2 2 2" xfId="17450"/>
    <cellStyle name="Normal 3 2 2 34 2 2 3" xfId="14061"/>
    <cellStyle name="Normal 3 2 2 34 2 3" xfId="5239"/>
    <cellStyle name="Normal 3 2 2 34 2 3 2" xfId="8628"/>
    <cellStyle name="Normal 3 2 2 34 2 3 2 2" xfId="18430"/>
    <cellStyle name="Normal 3 2 2 34 2 3 3" xfId="15041"/>
    <cellStyle name="Normal 3 2 2 34 2 4" xfId="6680"/>
    <cellStyle name="Normal 3 2 2 34 2 4 2" xfId="16482"/>
    <cellStyle name="Normal 3 2 2 34 2 5" xfId="9620"/>
    <cellStyle name="Normal 3 2 2 34 2 5 2" xfId="19422"/>
    <cellStyle name="Normal 3 2 2 34 2 6" xfId="10624"/>
    <cellStyle name="Normal 3 2 2 34 2 6 2" xfId="20426"/>
    <cellStyle name="Normal 3 2 2 34 2 7" xfId="11628"/>
    <cellStyle name="Normal 3 2 2 34 2 7 2" xfId="21430"/>
    <cellStyle name="Normal 3 2 2 34 2 8" xfId="13093"/>
    <cellStyle name="Normal 3 2 2 34 2 9" xfId="22446"/>
    <cellStyle name="Normal 3 2 2 34 3" xfId="3775"/>
    <cellStyle name="Normal 3 2 2 34 3 2" xfId="7164"/>
    <cellStyle name="Normal 3 2 2 34 3 2 2" xfId="16966"/>
    <cellStyle name="Normal 3 2 2 34 3 3" xfId="13577"/>
    <cellStyle name="Normal 3 2 2 34 4" xfId="4755"/>
    <cellStyle name="Normal 3 2 2 34 4 2" xfId="8144"/>
    <cellStyle name="Normal 3 2 2 34 4 2 2" xfId="17946"/>
    <cellStyle name="Normal 3 2 2 34 4 3" xfId="14557"/>
    <cellStyle name="Normal 3 2 2 34 5" xfId="5616"/>
    <cellStyle name="Normal 3 2 2 34 5 2" xfId="15418"/>
    <cellStyle name="Normal 3 2 2 34 6" xfId="9136"/>
    <cellStyle name="Normal 3 2 2 34 6 2" xfId="18938"/>
    <cellStyle name="Normal 3 2 2 34 7" xfId="10140"/>
    <cellStyle name="Normal 3 2 2 34 7 2" xfId="19942"/>
    <cellStyle name="Normal 3 2 2 34 8" xfId="11144"/>
    <cellStyle name="Normal 3 2 2 34 8 2" xfId="20946"/>
    <cellStyle name="Normal 3 2 2 34 9" xfId="12029"/>
    <cellStyle name="Normal 3 2 2 35" xfId="2052"/>
    <cellStyle name="Normal 3 2 2 35 2" xfId="4271"/>
    <cellStyle name="Normal 3 2 2 35 2 2" xfId="7660"/>
    <cellStyle name="Normal 3 2 2 35 2 2 2" xfId="17462"/>
    <cellStyle name="Normal 3 2 2 35 2 3" xfId="14073"/>
    <cellStyle name="Normal 3 2 2 35 3" xfId="5251"/>
    <cellStyle name="Normal 3 2 2 35 3 2" xfId="8640"/>
    <cellStyle name="Normal 3 2 2 35 3 2 2" xfId="18442"/>
    <cellStyle name="Normal 3 2 2 35 3 3" xfId="15053"/>
    <cellStyle name="Normal 3 2 2 35 4" xfId="5617"/>
    <cellStyle name="Normal 3 2 2 35 4 2" xfId="15419"/>
    <cellStyle name="Normal 3 2 2 35 5" xfId="9632"/>
    <cellStyle name="Normal 3 2 2 35 5 2" xfId="19434"/>
    <cellStyle name="Normal 3 2 2 35 6" xfId="10636"/>
    <cellStyle name="Normal 3 2 2 35 6 2" xfId="20438"/>
    <cellStyle name="Normal 3 2 2 35 7" xfId="11640"/>
    <cellStyle name="Normal 3 2 2 35 7 2" xfId="21442"/>
    <cellStyle name="Normal 3 2 2 35 8" xfId="12030"/>
    <cellStyle name="Normal 3 2 2 35 9" xfId="22458"/>
    <cellStyle name="Normal 3 2 2 36" xfId="2819"/>
    <cellStyle name="Normal 3 2 2 36 2" xfId="3787"/>
    <cellStyle name="Normal 3 2 2 36 2 2" xfId="7176"/>
    <cellStyle name="Normal 3 2 2 36 2 2 2" xfId="16978"/>
    <cellStyle name="Normal 3 2 2 36 2 3" xfId="13589"/>
    <cellStyle name="Normal 3 2 2 36 3" xfId="4767"/>
    <cellStyle name="Normal 3 2 2 36 3 2" xfId="8156"/>
    <cellStyle name="Normal 3 2 2 36 3 2 2" xfId="17958"/>
    <cellStyle name="Normal 3 2 2 36 3 3" xfId="14569"/>
    <cellStyle name="Normal 3 2 2 36 4" xfId="6208"/>
    <cellStyle name="Normal 3 2 2 36 4 2" xfId="16010"/>
    <cellStyle name="Normal 3 2 2 36 5" xfId="9148"/>
    <cellStyle name="Normal 3 2 2 36 5 2" xfId="18950"/>
    <cellStyle name="Normal 3 2 2 36 6" xfId="10152"/>
    <cellStyle name="Normal 3 2 2 36 6 2" xfId="19954"/>
    <cellStyle name="Normal 3 2 2 36 7" xfId="11156"/>
    <cellStyle name="Normal 3 2 2 36 7 2" xfId="20958"/>
    <cellStyle name="Normal 3 2 2 36 8" xfId="12621"/>
    <cellStyle name="Normal 3 2 2 36 9" xfId="21974"/>
    <cellStyle name="Normal 3 2 2 37" xfId="3303"/>
    <cellStyle name="Normal 3 2 2 37 2" xfId="5263"/>
    <cellStyle name="Normal 3 2 2 37 2 2" xfId="8652"/>
    <cellStyle name="Normal 3 2 2 37 2 2 2" xfId="18454"/>
    <cellStyle name="Normal 3 2 2 37 2 3" xfId="15065"/>
    <cellStyle name="Normal 3 2 2 37 3" xfId="6692"/>
    <cellStyle name="Normal 3 2 2 37 3 2" xfId="16494"/>
    <cellStyle name="Normal 3 2 2 37 4" xfId="9644"/>
    <cellStyle name="Normal 3 2 2 37 4 2" xfId="19446"/>
    <cellStyle name="Normal 3 2 2 37 5" xfId="10648"/>
    <cellStyle name="Normal 3 2 2 37 5 2" xfId="20450"/>
    <cellStyle name="Normal 3 2 2 37 6" xfId="11652"/>
    <cellStyle name="Normal 3 2 2 37 6 2" xfId="21454"/>
    <cellStyle name="Normal 3 2 2 37 7" xfId="13105"/>
    <cellStyle name="Normal 3 2 2 37 8" xfId="22470"/>
    <cellStyle name="Normal 3 2 2 38" xfId="4283"/>
    <cellStyle name="Normal 3 2 2 38 2" xfId="7672"/>
    <cellStyle name="Normal 3 2 2 38 2 2" xfId="17474"/>
    <cellStyle name="Normal 3 2 2 38 3" xfId="9656"/>
    <cellStyle name="Normal 3 2 2 38 3 2" xfId="19458"/>
    <cellStyle name="Normal 3 2 2 38 4" xfId="10660"/>
    <cellStyle name="Normal 3 2 2 38 4 2" xfId="20462"/>
    <cellStyle name="Normal 3 2 2 38 5" xfId="11664"/>
    <cellStyle name="Normal 3 2 2 38 5 2" xfId="21466"/>
    <cellStyle name="Normal 3 2 2 38 6" xfId="14085"/>
    <cellStyle name="Normal 3 2 2 38 7" xfId="22482"/>
    <cellStyle name="Normal 3 2 2 39" xfId="5433"/>
    <cellStyle name="Normal 3 2 2 39 2" xfId="11676"/>
    <cellStyle name="Normal 3 2 2 39 2 2" xfId="21478"/>
    <cellStyle name="Normal 3 2 2 39 3" xfId="15235"/>
    <cellStyle name="Normal 3 2 2 39 4" xfId="22494"/>
    <cellStyle name="Normal 3 2 2 4" xfId="2053"/>
    <cellStyle name="Normal 3 2 2 4 10" xfId="8676"/>
    <cellStyle name="Normal 3 2 2 4 10 2" xfId="18478"/>
    <cellStyle name="Normal 3 2 2 4 11" xfId="9680"/>
    <cellStyle name="Normal 3 2 2 4 11 2" xfId="19482"/>
    <cellStyle name="Normal 3 2 2 4 12" xfId="10684"/>
    <cellStyle name="Normal 3 2 2 4 12 2" xfId="20486"/>
    <cellStyle name="Normal 3 2 2 4 13" xfId="12031"/>
    <cellStyle name="Normal 3 2 2 4 14" xfId="21502"/>
    <cellStyle name="Normal 3 2 2 4 2" xfId="2054"/>
    <cellStyle name="Normal 3 2 2 4 2 10" xfId="12032"/>
    <cellStyle name="Normal 3 2 2 4 2 11" xfId="21675"/>
    <cellStyle name="Normal 3 2 2 4 2 2" xfId="2055"/>
    <cellStyle name="Normal 3 2 2 4 2 2 2" xfId="3972"/>
    <cellStyle name="Normal 3 2 2 4 2 2 2 2" xfId="7361"/>
    <cellStyle name="Normal 3 2 2 4 2 2 2 2 2" xfId="17163"/>
    <cellStyle name="Normal 3 2 2 4 2 2 2 3" xfId="13774"/>
    <cellStyle name="Normal 3 2 2 4 2 2 3" xfId="4952"/>
    <cellStyle name="Normal 3 2 2 4 2 2 3 2" xfId="8341"/>
    <cellStyle name="Normal 3 2 2 4 2 2 3 2 2" xfId="18143"/>
    <cellStyle name="Normal 3 2 2 4 2 2 3 3" xfId="14754"/>
    <cellStyle name="Normal 3 2 2 4 2 2 4" xfId="5620"/>
    <cellStyle name="Normal 3 2 2 4 2 2 4 2" xfId="15422"/>
    <cellStyle name="Normal 3 2 2 4 2 2 5" xfId="9333"/>
    <cellStyle name="Normal 3 2 2 4 2 2 5 2" xfId="19135"/>
    <cellStyle name="Normal 3 2 2 4 2 2 6" xfId="10337"/>
    <cellStyle name="Normal 3 2 2 4 2 2 6 2" xfId="20139"/>
    <cellStyle name="Normal 3 2 2 4 2 2 7" xfId="11341"/>
    <cellStyle name="Normal 3 2 2 4 2 2 7 2" xfId="21143"/>
    <cellStyle name="Normal 3 2 2 4 2 2 8" xfId="12033"/>
    <cellStyle name="Normal 3 2 2 4 2 2 9" xfId="22159"/>
    <cellStyle name="Normal 3 2 2 4 2 3" xfId="3004"/>
    <cellStyle name="Normal 3 2 2 4 2 3 2" xfId="6393"/>
    <cellStyle name="Normal 3 2 2 4 2 3 2 2" xfId="16195"/>
    <cellStyle name="Normal 3 2 2 4 2 3 3" xfId="12806"/>
    <cellStyle name="Normal 3 2 2 4 2 4" xfId="3488"/>
    <cellStyle name="Normal 3 2 2 4 2 4 2" xfId="6877"/>
    <cellStyle name="Normal 3 2 2 4 2 4 2 2" xfId="16679"/>
    <cellStyle name="Normal 3 2 2 4 2 4 3" xfId="13290"/>
    <cellStyle name="Normal 3 2 2 4 2 5" xfId="4468"/>
    <cellStyle name="Normal 3 2 2 4 2 5 2" xfId="7857"/>
    <cellStyle name="Normal 3 2 2 4 2 5 2 2" xfId="17659"/>
    <cellStyle name="Normal 3 2 2 4 2 5 3" xfId="14270"/>
    <cellStyle name="Normal 3 2 2 4 2 6" xfId="5619"/>
    <cellStyle name="Normal 3 2 2 4 2 6 2" xfId="15421"/>
    <cellStyle name="Normal 3 2 2 4 2 7" xfId="8849"/>
    <cellStyle name="Normal 3 2 2 4 2 7 2" xfId="18651"/>
    <cellStyle name="Normal 3 2 2 4 2 8" xfId="9853"/>
    <cellStyle name="Normal 3 2 2 4 2 8 2" xfId="19655"/>
    <cellStyle name="Normal 3 2 2 4 2 9" xfId="10857"/>
    <cellStyle name="Normal 3 2 2 4 2 9 2" xfId="20659"/>
    <cellStyle name="Normal 3 2 2 4 3" xfId="2056"/>
    <cellStyle name="Normal 3 2 2 4 3 10" xfId="12034"/>
    <cellStyle name="Normal 3 2 2 4 3 11" xfId="21605"/>
    <cellStyle name="Normal 3 2 2 4 3 2" xfId="2057"/>
    <cellStyle name="Normal 3 2 2 4 3 2 2" xfId="3902"/>
    <cellStyle name="Normal 3 2 2 4 3 2 2 2" xfId="7291"/>
    <cellStyle name="Normal 3 2 2 4 3 2 2 2 2" xfId="17093"/>
    <cellStyle name="Normal 3 2 2 4 3 2 2 3" xfId="13704"/>
    <cellStyle name="Normal 3 2 2 4 3 2 3" xfId="4882"/>
    <cellStyle name="Normal 3 2 2 4 3 2 3 2" xfId="8271"/>
    <cellStyle name="Normal 3 2 2 4 3 2 3 2 2" xfId="18073"/>
    <cellStyle name="Normal 3 2 2 4 3 2 3 3" xfId="14684"/>
    <cellStyle name="Normal 3 2 2 4 3 2 4" xfId="5622"/>
    <cellStyle name="Normal 3 2 2 4 3 2 4 2" xfId="15424"/>
    <cellStyle name="Normal 3 2 2 4 3 2 5" xfId="9263"/>
    <cellStyle name="Normal 3 2 2 4 3 2 5 2" xfId="19065"/>
    <cellStyle name="Normal 3 2 2 4 3 2 6" xfId="10267"/>
    <cellStyle name="Normal 3 2 2 4 3 2 6 2" xfId="20069"/>
    <cellStyle name="Normal 3 2 2 4 3 2 7" xfId="11271"/>
    <cellStyle name="Normal 3 2 2 4 3 2 7 2" xfId="21073"/>
    <cellStyle name="Normal 3 2 2 4 3 2 8" xfId="12035"/>
    <cellStyle name="Normal 3 2 2 4 3 2 9" xfId="22089"/>
    <cellStyle name="Normal 3 2 2 4 3 3" xfId="2934"/>
    <cellStyle name="Normal 3 2 2 4 3 3 2" xfId="6323"/>
    <cellStyle name="Normal 3 2 2 4 3 3 2 2" xfId="16125"/>
    <cellStyle name="Normal 3 2 2 4 3 3 3" xfId="12736"/>
    <cellStyle name="Normal 3 2 2 4 3 4" xfId="3418"/>
    <cellStyle name="Normal 3 2 2 4 3 4 2" xfId="6807"/>
    <cellStyle name="Normal 3 2 2 4 3 4 2 2" xfId="16609"/>
    <cellStyle name="Normal 3 2 2 4 3 4 3" xfId="13220"/>
    <cellStyle name="Normal 3 2 2 4 3 5" xfId="4398"/>
    <cellStyle name="Normal 3 2 2 4 3 5 2" xfId="7787"/>
    <cellStyle name="Normal 3 2 2 4 3 5 2 2" xfId="17589"/>
    <cellStyle name="Normal 3 2 2 4 3 5 3" xfId="14200"/>
    <cellStyle name="Normal 3 2 2 4 3 6" xfId="5621"/>
    <cellStyle name="Normal 3 2 2 4 3 6 2" xfId="15423"/>
    <cellStyle name="Normal 3 2 2 4 3 7" xfId="8779"/>
    <cellStyle name="Normal 3 2 2 4 3 7 2" xfId="18581"/>
    <cellStyle name="Normal 3 2 2 4 3 8" xfId="9783"/>
    <cellStyle name="Normal 3 2 2 4 3 8 2" xfId="19585"/>
    <cellStyle name="Normal 3 2 2 4 3 9" xfId="10787"/>
    <cellStyle name="Normal 3 2 2 4 3 9 2" xfId="20589"/>
    <cellStyle name="Normal 3 2 2 4 4" xfId="2058"/>
    <cellStyle name="Normal 3 2 2 4 4 10" xfId="12036"/>
    <cellStyle name="Normal 3 2 2 4 4 11" xfId="21853"/>
    <cellStyle name="Normal 3 2 2 4 4 2" xfId="2059"/>
    <cellStyle name="Normal 3 2 2 4 4 2 2" xfId="4150"/>
    <cellStyle name="Normal 3 2 2 4 4 2 2 2" xfId="7539"/>
    <cellStyle name="Normal 3 2 2 4 4 2 2 2 2" xfId="17341"/>
    <cellStyle name="Normal 3 2 2 4 4 2 2 3" xfId="13952"/>
    <cellStyle name="Normal 3 2 2 4 4 2 3" xfId="5130"/>
    <cellStyle name="Normal 3 2 2 4 4 2 3 2" xfId="8519"/>
    <cellStyle name="Normal 3 2 2 4 4 2 3 2 2" xfId="18321"/>
    <cellStyle name="Normal 3 2 2 4 4 2 3 3" xfId="14932"/>
    <cellStyle name="Normal 3 2 2 4 4 2 4" xfId="5624"/>
    <cellStyle name="Normal 3 2 2 4 4 2 4 2" xfId="15426"/>
    <cellStyle name="Normal 3 2 2 4 4 2 5" xfId="9511"/>
    <cellStyle name="Normal 3 2 2 4 4 2 5 2" xfId="19313"/>
    <cellStyle name="Normal 3 2 2 4 4 2 6" xfId="10515"/>
    <cellStyle name="Normal 3 2 2 4 4 2 6 2" xfId="20317"/>
    <cellStyle name="Normal 3 2 2 4 4 2 7" xfId="11519"/>
    <cellStyle name="Normal 3 2 2 4 4 2 7 2" xfId="21321"/>
    <cellStyle name="Normal 3 2 2 4 4 2 8" xfId="12037"/>
    <cellStyle name="Normal 3 2 2 4 4 2 9" xfId="22337"/>
    <cellStyle name="Normal 3 2 2 4 4 3" xfId="3182"/>
    <cellStyle name="Normal 3 2 2 4 4 3 2" xfId="6571"/>
    <cellStyle name="Normal 3 2 2 4 4 3 2 2" xfId="16373"/>
    <cellStyle name="Normal 3 2 2 4 4 3 3" xfId="12984"/>
    <cellStyle name="Normal 3 2 2 4 4 4" xfId="3666"/>
    <cellStyle name="Normal 3 2 2 4 4 4 2" xfId="7055"/>
    <cellStyle name="Normal 3 2 2 4 4 4 2 2" xfId="16857"/>
    <cellStyle name="Normal 3 2 2 4 4 4 3" xfId="13468"/>
    <cellStyle name="Normal 3 2 2 4 4 5" xfId="4646"/>
    <cellStyle name="Normal 3 2 2 4 4 5 2" xfId="8035"/>
    <cellStyle name="Normal 3 2 2 4 4 5 2 2" xfId="17837"/>
    <cellStyle name="Normal 3 2 2 4 4 5 3" xfId="14448"/>
    <cellStyle name="Normal 3 2 2 4 4 6" xfId="5623"/>
    <cellStyle name="Normal 3 2 2 4 4 6 2" xfId="15425"/>
    <cellStyle name="Normal 3 2 2 4 4 7" xfId="9027"/>
    <cellStyle name="Normal 3 2 2 4 4 7 2" xfId="18829"/>
    <cellStyle name="Normal 3 2 2 4 4 8" xfId="10031"/>
    <cellStyle name="Normal 3 2 2 4 4 8 2" xfId="19833"/>
    <cellStyle name="Normal 3 2 2 4 4 9" xfId="11035"/>
    <cellStyle name="Normal 3 2 2 4 4 9 2" xfId="20837"/>
    <cellStyle name="Normal 3 2 2 4 5" xfId="2060"/>
    <cellStyle name="Normal 3 2 2 4 5 2" xfId="3799"/>
    <cellStyle name="Normal 3 2 2 4 5 2 2" xfId="7188"/>
    <cellStyle name="Normal 3 2 2 4 5 2 2 2" xfId="16990"/>
    <cellStyle name="Normal 3 2 2 4 5 2 3" xfId="13601"/>
    <cellStyle name="Normal 3 2 2 4 5 3" xfId="4779"/>
    <cellStyle name="Normal 3 2 2 4 5 3 2" xfId="8168"/>
    <cellStyle name="Normal 3 2 2 4 5 3 2 2" xfId="17970"/>
    <cellStyle name="Normal 3 2 2 4 5 3 3" xfId="14581"/>
    <cellStyle name="Normal 3 2 2 4 5 4" xfId="5625"/>
    <cellStyle name="Normal 3 2 2 4 5 4 2" xfId="15427"/>
    <cellStyle name="Normal 3 2 2 4 5 5" xfId="9160"/>
    <cellStyle name="Normal 3 2 2 4 5 5 2" xfId="18962"/>
    <cellStyle name="Normal 3 2 2 4 5 6" xfId="10164"/>
    <cellStyle name="Normal 3 2 2 4 5 6 2" xfId="19966"/>
    <cellStyle name="Normal 3 2 2 4 5 7" xfId="11168"/>
    <cellStyle name="Normal 3 2 2 4 5 7 2" xfId="20970"/>
    <cellStyle name="Normal 3 2 2 4 5 8" xfId="12038"/>
    <cellStyle name="Normal 3 2 2 4 5 9" xfId="21986"/>
    <cellStyle name="Normal 3 2 2 4 6" xfId="2831"/>
    <cellStyle name="Normal 3 2 2 4 6 2" xfId="6220"/>
    <cellStyle name="Normal 3 2 2 4 6 2 2" xfId="16022"/>
    <cellStyle name="Normal 3 2 2 4 6 3" xfId="12633"/>
    <cellStyle name="Normal 3 2 2 4 7" xfId="3315"/>
    <cellStyle name="Normal 3 2 2 4 7 2" xfId="6704"/>
    <cellStyle name="Normal 3 2 2 4 7 2 2" xfId="16506"/>
    <cellStyle name="Normal 3 2 2 4 7 3" xfId="13117"/>
    <cellStyle name="Normal 3 2 2 4 8" xfId="4295"/>
    <cellStyle name="Normal 3 2 2 4 8 2" xfId="7684"/>
    <cellStyle name="Normal 3 2 2 4 8 2 2" xfId="17486"/>
    <cellStyle name="Normal 3 2 2 4 8 3" xfId="14097"/>
    <cellStyle name="Normal 3 2 2 4 9" xfId="5618"/>
    <cellStyle name="Normal 3 2 2 4 9 2" xfId="15420"/>
    <cellStyle name="Normal 3 2 2 40" xfId="8664"/>
    <cellStyle name="Normal 3 2 2 40 2" xfId="18466"/>
    <cellStyle name="Normal 3 2 2 40 3" xfId="22506"/>
    <cellStyle name="Normal 3 2 2 41" xfId="9668"/>
    <cellStyle name="Normal 3 2 2 41 2" xfId="19470"/>
    <cellStyle name="Normal 3 2 2 41 3" xfId="22518"/>
    <cellStyle name="Normal 3 2 2 42" xfId="10672"/>
    <cellStyle name="Normal 3 2 2 42 2" xfId="20474"/>
    <cellStyle name="Normal 3 2 2 42 3" xfId="22530"/>
    <cellStyle name="Normal 3 2 2 43" xfId="11846"/>
    <cellStyle name="Normal 3 2 2 44" xfId="21490"/>
    <cellStyle name="Normal 3 2 2 5" xfId="2061"/>
    <cellStyle name="Normal 3 2 2 5 10" xfId="8680"/>
    <cellStyle name="Normal 3 2 2 5 10 2" xfId="18482"/>
    <cellStyle name="Normal 3 2 2 5 11" xfId="9684"/>
    <cellStyle name="Normal 3 2 2 5 11 2" xfId="19486"/>
    <cellStyle name="Normal 3 2 2 5 12" xfId="10688"/>
    <cellStyle name="Normal 3 2 2 5 12 2" xfId="20490"/>
    <cellStyle name="Normal 3 2 2 5 13" xfId="12039"/>
    <cellStyle name="Normal 3 2 2 5 14" xfId="21506"/>
    <cellStyle name="Normal 3 2 2 5 2" xfId="2062"/>
    <cellStyle name="Normal 3 2 2 5 2 10" xfId="12040"/>
    <cellStyle name="Normal 3 2 2 5 2 11" xfId="21685"/>
    <cellStyle name="Normal 3 2 2 5 2 2" xfId="2063"/>
    <cellStyle name="Normal 3 2 2 5 2 2 2" xfId="3982"/>
    <cellStyle name="Normal 3 2 2 5 2 2 2 2" xfId="7371"/>
    <cellStyle name="Normal 3 2 2 5 2 2 2 2 2" xfId="17173"/>
    <cellStyle name="Normal 3 2 2 5 2 2 2 3" xfId="13784"/>
    <cellStyle name="Normal 3 2 2 5 2 2 3" xfId="4962"/>
    <cellStyle name="Normal 3 2 2 5 2 2 3 2" xfId="8351"/>
    <cellStyle name="Normal 3 2 2 5 2 2 3 2 2" xfId="18153"/>
    <cellStyle name="Normal 3 2 2 5 2 2 3 3" xfId="14764"/>
    <cellStyle name="Normal 3 2 2 5 2 2 4" xfId="5628"/>
    <cellStyle name="Normal 3 2 2 5 2 2 4 2" xfId="15430"/>
    <cellStyle name="Normal 3 2 2 5 2 2 5" xfId="9343"/>
    <cellStyle name="Normal 3 2 2 5 2 2 5 2" xfId="19145"/>
    <cellStyle name="Normal 3 2 2 5 2 2 6" xfId="10347"/>
    <cellStyle name="Normal 3 2 2 5 2 2 6 2" xfId="20149"/>
    <cellStyle name="Normal 3 2 2 5 2 2 7" xfId="11351"/>
    <cellStyle name="Normal 3 2 2 5 2 2 7 2" xfId="21153"/>
    <cellStyle name="Normal 3 2 2 5 2 2 8" xfId="12041"/>
    <cellStyle name="Normal 3 2 2 5 2 2 9" xfId="22169"/>
    <cellStyle name="Normal 3 2 2 5 2 3" xfId="3014"/>
    <cellStyle name="Normal 3 2 2 5 2 3 2" xfId="6403"/>
    <cellStyle name="Normal 3 2 2 5 2 3 2 2" xfId="16205"/>
    <cellStyle name="Normal 3 2 2 5 2 3 3" xfId="12816"/>
    <cellStyle name="Normal 3 2 2 5 2 4" xfId="3498"/>
    <cellStyle name="Normal 3 2 2 5 2 4 2" xfId="6887"/>
    <cellStyle name="Normal 3 2 2 5 2 4 2 2" xfId="16689"/>
    <cellStyle name="Normal 3 2 2 5 2 4 3" xfId="13300"/>
    <cellStyle name="Normal 3 2 2 5 2 5" xfId="4478"/>
    <cellStyle name="Normal 3 2 2 5 2 5 2" xfId="7867"/>
    <cellStyle name="Normal 3 2 2 5 2 5 2 2" xfId="17669"/>
    <cellStyle name="Normal 3 2 2 5 2 5 3" xfId="14280"/>
    <cellStyle name="Normal 3 2 2 5 2 6" xfId="5627"/>
    <cellStyle name="Normal 3 2 2 5 2 6 2" xfId="15429"/>
    <cellStyle name="Normal 3 2 2 5 2 7" xfId="8859"/>
    <cellStyle name="Normal 3 2 2 5 2 7 2" xfId="18661"/>
    <cellStyle name="Normal 3 2 2 5 2 8" xfId="9863"/>
    <cellStyle name="Normal 3 2 2 5 2 8 2" xfId="19665"/>
    <cellStyle name="Normal 3 2 2 5 2 9" xfId="10867"/>
    <cellStyle name="Normal 3 2 2 5 2 9 2" xfId="20669"/>
    <cellStyle name="Normal 3 2 2 5 3" xfId="2064"/>
    <cellStyle name="Normal 3 2 2 5 3 10" xfId="12042"/>
    <cellStyle name="Normal 3 2 2 5 3 11" xfId="21642"/>
    <cellStyle name="Normal 3 2 2 5 3 2" xfId="2065"/>
    <cellStyle name="Normal 3 2 2 5 3 2 2" xfId="3939"/>
    <cellStyle name="Normal 3 2 2 5 3 2 2 2" xfId="7328"/>
    <cellStyle name="Normal 3 2 2 5 3 2 2 2 2" xfId="17130"/>
    <cellStyle name="Normal 3 2 2 5 3 2 2 3" xfId="13741"/>
    <cellStyle name="Normal 3 2 2 5 3 2 3" xfId="4919"/>
    <cellStyle name="Normal 3 2 2 5 3 2 3 2" xfId="8308"/>
    <cellStyle name="Normal 3 2 2 5 3 2 3 2 2" xfId="18110"/>
    <cellStyle name="Normal 3 2 2 5 3 2 3 3" xfId="14721"/>
    <cellStyle name="Normal 3 2 2 5 3 2 4" xfId="5630"/>
    <cellStyle name="Normal 3 2 2 5 3 2 4 2" xfId="15432"/>
    <cellStyle name="Normal 3 2 2 5 3 2 5" xfId="9300"/>
    <cellStyle name="Normal 3 2 2 5 3 2 5 2" xfId="19102"/>
    <cellStyle name="Normal 3 2 2 5 3 2 6" xfId="10304"/>
    <cellStyle name="Normal 3 2 2 5 3 2 6 2" xfId="20106"/>
    <cellStyle name="Normal 3 2 2 5 3 2 7" xfId="11308"/>
    <cellStyle name="Normal 3 2 2 5 3 2 7 2" xfId="21110"/>
    <cellStyle name="Normal 3 2 2 5 3 2 8" xfId="12043"/>
    <cellStyle name="Normal 3 2 2 5 3 2 9" xfId="22126"/>
    <cellStyle name="Normal 3 2 2 5 3 3" xfId="2971"/>
    <cellStyle name="Normal 3 2 2 5 3 3 2" xfId="6360"/>
    <cellStyle name="Normal 3 2 2 5 3 3 2 2" xfId="16162"/>
    <cellStyle name="Normal 3 2 2 5 3 3 3" xfId="12773"/>
    <cellStyle name="Normal 3 2 2 5 3 4" xfId="3455"/>
    <cellStyle name="Normal 3 2 2 5 3 4 2" xfId="6844"/>
    <cellStyle name="Normal 3 2 2 5 3 4 2 2" xfId="16646"/>
    <cellStyle name="Normal 3 2 2 5 3 4 3" xfId="13257"/>
    <cellStyle name="Normal 3 2 2 5 3 5" xfId="4435"/>
    <cellStyle name="Normal 3 2 2 5 3 5 2" xfId="7824"/>
    <cellStyle name="Normal 3 2 2 5 3 5 2 2" xfId="17626"/>
    <cellStyle name="Normal 3 2 2 5 3 5 3" xfId="14237"/>
    <cellStyle name="Normal 3 2 2 5 3 6" xfId="5629"/>
    <cellStyle name="Normal 3 2 2 5 3 6 2" xfId="15431"/>
    <cellStyle name="Normal 3 2 2 5 3 7" xfId="8816"/>
    <cellStyle name="Normal 3 2 2 5 3 7 2" xfId="18618"/>
    <cellStyle name="Normal 3 2 2 5 3 8" xfId="9820"/>
    <cellStyle name="Normal 3 2 2 5 3 8 2" xfId="19622"/>
    <cellStyle name="Normal 3 2 2 5 3 9" xfId="10824"/>
    <cellStyle name="Normal 3 2 2 5 3 9 2" xfId="20626"/>
    <cellStyle name="Normal 3 2 2 5 4" xfId="2066"/>
    <cellStyle name="Normal 3 2 2 5 4 10" xfId="12044"/>
    <cellStyle name="Normal 3 2 2 5 4 11" xfId="21882"/>
    <cellStyle name="Normal 3 2 2 5 4 2" xfId="2067"/>
    <cellStyle name="Normal 3 2 2 5 4 2 2" xfId="4179"/>
    <cellStyle name="Normal 3 2 2 5 4 2 2 2" xfId="7568"/>
    <cellStyle name="Normal 3 2 2 5 4 2 2 2 2" xfId="17370"/>
    <cellStyle name="Normal 3 2 2 5 4 2 2 3" xfId="13981"/>
    <cellStyle name="Normal 3 2 2 5 4 2 3" xfId="5159"/>
    <cellStyle name="Normal 3 2 2 5 4 2 3 2" xfId="8548"/>
    <cellStyle name="Normal 3 2 2 5 4 2 3 2 2" xfId="18350"/>
    <cellStyle name="Normal 3 2 2 5 4 2 3 3" xfId="14961"/>
    <cellStyle name="Normal 3 2 2 5 4 2 4" xfId="5632"/>
    <cellStyle name="Normal 3 2 2 5 4 2 4 2" xfId="15434"/>
    <cellStyle name="Normal 3 2 2 5 4 2 5" xfId="9540"/>
    <cellStyle name="Normal 3 2 2 5 4 2 5 2" xfId="19342"/>
    <cellStyle name="Normal 3 2 2 5 4 2 6" xfId="10544"/>
    <cellStyle name="Normal 3 2 2 5 4 2 6 2" xfId="20346"/>
    <cellStyle name="Normal 3 2 2 5 4 2 7" xfId="11548"/>
    <cellStyle name="Normal 3 2 2 5 4 2 7 2" xfId="21350"/>
    <cellStyle name="Normal 3 2 2 5 4 2 8" xfId="12045"/>
    <cellStyle name="Normal 3 2 2 5 4 2 9" xfId="22366"/>
    <cellStyle name="Normal 3 2 2 5 4 3" xfId="3211"/>
    <cellStyle name="Normal 3 2 2 5 4 3 2" xfId="6600"/>
    <cellStyle name="Normal 3 2 2 5 4 3 2 2" xfId="16402"/>
    <cellStyle name="Normal 3 2 2 5 4 3 3" xfId="13013"/>
    <cellStyle name="Normal 3 2 2 5 4 4" xfId="3695"/>
    <cellStyle name="Normal 3 2 2 5 4 4 2" xfId="7084"/>
    <cellStyle name="Normal 3 2 2 5 4 4 2 2" xfId="16886"/>
    <cellStyle name="Normal 3 2 2 5 4 4 3" xfId="13497"/>
    <cellStyle name="Normal 3 2 2 5 4 5" xfId="4675"/>
    <cellStyle name="Normal 3 2 2 5 4 5 2" xfId="8064"/>
    <cellStyle name="Normal 3 2 2 5 4 5 2 2" xfId="17866"/>
    <cellStyle name="Normal 3 2 2 5 4 5 3" xfId="14477"/>
    <cellStyle name="Normal 3 2 2 5 4 6" xfId="5631"/>
    <cellStyle name="Normal 3 2 2 5 4 6 2" xfId="15433"/>
    <cellStyle name="Normal 3 2 2 5 4 7" xfId="9056"/>
    <cellStyle name="Normal 3 2 2 5 4 7 2" xfId="18858"/>
    <cellStyle name="Normal 3 2 2 5 4 8" xfId="10060"/>
    <cellStyle name="Normal 3 2 2 5 4 8 2" xfId="19862"/>
    <cellStyle name="Normal 3 2 2 5 4 9" xfId="11064"/>
    <cellStyle name="Normal 3 2 2 5 4 9 2" xfId="20866"/>
    <cellStyle name="Normal 3 2 2 5 5" xfId="2068"/>
    <cellStyle name="Normal 3 2 2 5 5 2" xfId="3803"/>
    <cellStyle name="Normal 3 2 2 5 5 2 2" xfId="7192"/>
    <cellStyle name="Normal 3 2 2 5 5 2 2 2" xfId="16994"/>
    <cellStyle name="Normal 3 2 2 5 5 2 3" xfId="13605"/>
    <cellStyle name="Normal 3 2 2 5 5 3" xfId="4783"/>
    <cellStyle name="Normal 3 2 2 5 5 3 2" xfId="8172"/>
    <cellStyle name="Normal 3 2 2 5 5 3 2 2" xfId="17974"/>
    <cellStyle name="Normal 3 2 2 5 5 3 3" xfId="14585"/>
    <cellStyle name="Normal 3 2 2 5 5 4" xfId="5633"/>
    <cellStyle name="Normal 3 2 2 5 5 4 2" xfId="15435"/>
    <cellStyle name="Normal 3 2 2 5 5 5" xfId="9164"/>
    <cellStyle name="Normal 3 2 2 5 5 5 2" xfId="18966"/>
    <cellStyle name="Normal 3 2 2 5 5 6" xfId="10168"/>
    <cellStyle name="Normal 3 2 2 5 5 6 2" xfId="19970"/>
    <cellStyle name="Normal 3 2 2 5 5 7" xfId="11172"/>
    <cellStyle name="Normal 3 2 2 5 5 7 2" xfId="20974"/>
    <cellStyle name="Normal 3 2 2 5 5 8" xfId="12046"/>
    <cellStyle name="Normal 3 2 2 5 5 9" xfId="21990"/>
    <cellStyle name="Normal 3 2 2 5 6" xfId="2835"/>
    <cellStyle name="Normal 3 2 2 5 6 2" xfId="6224"/>
    <cellStyle name="Normal 3 2 2 5 6 2 2" xfId="16026"/>
    <cellStyle name="Normal 3 2 2 5 6 3" xfId="12637"/>
    <cellStyle name="Normal 3 2 2 5 7" xfId="3319"/>
    <cellStyle name="Normal 3 2 2 5 7 2" xfId="6708"/>
    <cellStyle name="Normal 3 2 2 5 7 2 2" xfId="16510"/>
    <cellStyle name="Normal 3 2 2 5 7 3" xfId="13121"/>
    <cellStyle name="Normal 3 2 2 5 8" xfId="4299"/>
    <cellStyle name="Normal 3 2 2 5 8 2" xfId="7688"/>
    <cellStyle name="Normal 3 2 2 5 8 2 2" xfId="17490"/>
    <cellStyle name="Normal 3 2 2 5 8 3" xfId="14101"/>
    <cellStyle name="Normal 3 2 2 5 9" xfId="5626"/>
    <cellStyle name="Normal 3 2 2 5 9 2" xfId="15428"/>
    <cellStyle name="Normal 3 2 2 6" xfId="2069"/>
    <cellStyle name="Normal 3 2 2 6 10" xfId="8684"/>
    <cellStyle name="Normal 3 2 2 6 10 2" xfId="18486"/>
    <cellStyle name="Normal 3 2 2 6 11" xfId="9688"/>
    <cellStyle name="Normal 3 2 2 6 11 2" xfId="19490"/>
    <cellStyle name="Normal 3 2 2 6 12" xfId="10692"/>
    <cellStyle name="Normal 3 2 2 6 12 2" xfId="20494"/>
    <cellStyle name="Normal 3 2 2 6 13" xfId="12047"/>
    <cellStyle name="Normal 3 2 2 6 14" xfId="21510"/>
    <cellStyle name="Normal 3 2 2 6 2" xfId="2070"/>
    <cellStyle name="Normal 3 2 2 6 2 10" xfId="12048"/>
    <cellStyle name="Normal 3 2 2 6 2 11" xfId="21694"/>
    <cellStyle name="Normal 3 2 2 6 2 2" xfId="2071"/>
    <cellStyle name="Normal 3 2 2 6 2 2 2" xfId="3991"/>
    <cellStyle name="Normal 3 2 2 6 2 2 2 2" xfId="7380"/>
    <cellStyle name="Normal 3 2 2 6 2 2 2 2 2" xfId="17182"/>
    <cellStyle name="Normal 3 2 2 6 2 2 2 3" xfId="13793"/>
    <cellStyle name="Normal 3 2 2 6 2 2 3" xfId="4971"/>
    <cellStyle name="Normal 3 2 2 6 2 2 3 2" xfId="8360"/>
    <cellStyle name="Normal 3 2 2 6 2 2 3 2 2" xfId="18162"/>
    <cellStyle name="Normal 3 2 2 6 2 2 3 3" xfId="14773"/>
    <cellStyle name="Normal 3 2 2 6 2 2 4" xfId="5636"/>
    <cellStyle name="Normal 3 2 2 6 2 2 4 2" xfId="15438"/>
    <cellStyle name="Normal 3 2 2 6 2 2 5" xfId="9352"/>
    <cellStyle name="Normal 3 2 2 6 2 2 5 2" xfId="19154"/>
    <cellStyle name="Normal 3 2 2 6 2 2 6" xfId="10356"/>
    <cellStyle name="Normal 3 2 2 6 2 2 6 2" xfId="20158"/>
    <cellStyle name="Normal 3 2 2 6 2 2 7" xfId="11360"/>
    <cellStyle name="Normal 3 2 2 6 2 2 7 2" xfId="21162"/>
    <cellStyle name="Normal 3 2 2 6 2 2 8" xfId="12049"/>
    <cellStyle name="Normal 3 2 2 6 2 2 9" xfId="22178"/>
    <cellStyle name="Normal 3 2 2 6 2 3" xfId="3023"/>
    <cellStyle name="Normal 3 2 2 6 2 3 2" xfId="6412"/>
    <cellStyle name="Normal 3 2 2 6 2 3 2 2" xfId="16214"/>
    <cellStyle name="Normal 3 2 2 6 2 3 3" xfId="12825"/>
    <cellStyle name="Normal 3 2 2 6 2 4" xfId="3507"/>
    <cellStyle name="Normal 3 2 2 6 2 4 2" xfId="6896"/>
    <cellStyle name="Normal 3 2 2 6 2 4 2 2" xfId="16698"/>
    <cellStyle name="Normal 3 2 2 6 2 4 3" xfId="13309"/>
    <cellStyle name="Normal 3 2 2 6 2 5" xfId="4487"/>
    <cellStyle name="Normal 3 2 2 6 2 5 2" xfId="7876"/>
    <cellStyle name="Normal 3 2 2 6 2 5 2 2" xfId="17678"/>
    <cellStyle name="Normal 3 2 2 6 2 5 3" xfId="14289"/>
    <cellStyle name="Normal 3 2 2 6 2 6" xfId="5635"/>
    <cellStyle name="Normal 3 2 2 6 2 6 2" xfId="15437"/>
    <cellStyle name="Normal 3 2 2 6 2 7" xfId="8868"/>
    <cellStyle name="Normal 3 2 2 6 2 7 2" xfId="18670"/>
    <cellStyle name="Normal 3 2 2 6 2 8" xfId="9872"/>
    <cellStyle name="Normal 3 2 2 6 2 8 2" xfId="19674"/>
    <cellStyle name="Normal 3 2 2 6 2 9" xfId="10876"/>
    <cellStyle name="Normal 3 2 2 6 2 9 2" xfId="20678"/>
    <cellStyle name="Normal 3 2 2 6 3" xfId="2072"/>
    <cellStyle name="Normal 3 2 2 6 3 10" xfId="12050"/>
    <cellStyle name="Normal 3 2 2 6 3 11" xfId="21840"/>
    <cellStyle name="Normal 3 2 2 6 3 2" xfId="2073"/>
    <cellStyle name="Normal 3 2 2 6 3 2 2" xfId="4137"/>
    <cellStyle name="Normal 3 2 2 6 3 2 2 2" xfId="7526"/>
    <cellStyle name="Normal 3 2 2 6 3 2 2 2 2" xfId="17328"/>
    <cellStyle name="Normal 3 2 2 6 3 2 2 3" xfId="13939"/>
    <cellStyle name="Normal 3 2 2 6 3 2 3" xfId="5117"/>
    <cellStyle name="Normal 3 2 2 6 3 2 3 2" xfId="8506"/>
    <cellStyle name="Normal 3 2 2 6 3 2 3 2 2" xfId="18308"/>
    <cellStyle name="Normal 3 2 2 6 3 2 3 3" xfId="14919"/>
    <cellStyle name="Normal 3 2 2 6 3 2 4" xfId="5638"/>
    <cellStyle name="Normal 3 2 2 6 3 2 4 2" xfId="15440"/>
    <cellStyle name="Normal 3 2 2 6 3 2 5" xfId="9498"/>
    <cellStyle name="Normal 3 2 2 6 3 2 5 2" xfId="19300"/>
    <cellStyle name="Normal 3 2 2 6 3 2 6" xfId="10502"/>
    <cellStyle name="Normal 3 2 2 6 3 2 6 2" xfId="20304"/>
    <cellStyle name="Normal 3 2 2 6 3 2 7" xfId="11506"/>
    <cellStyle name="Normal 3 2 2 6 3 2 7 2" xfId="21308"/>
    <cellStyle name="Normal 3 2 2 6 3 2 8" xfId="12051"/>
    <cellStyle name="Normal 3 2 2 6 3 2 9" xfId="22324"/>
    <cellStyle name="Normal 3 2 2 6 3 3" xfId="3169"/>
    <cellStyle name="Normal 3 2 2 6 3 3 2" xfId="6558"/>
    <cellStyle name="Normal 3 2 2 6 3 3 2 2" xfId="16360"/>
    <cellStyle name="Normal 3 2 2 6 3 3 3" xfId="12971"/>
    <cellStyle name="Normal 3 2 2 6 3 4" xfId="3653"/>
    <cellStyle name="Normal 3 2 2 6 3 4 2" xfId="7042"/>
    <cellStyle name="Normal 3 2 2 6 3 4 2 2" xfId="16844"/>
    <cellStyle name="Normal 3 2 2 6 3 4 3" xfId="13455"/>
    <cellStyle name="Normal 3 2 2 6 3 5" xfId="4633"/>
    <cellStyle name="Normal 3 2 2 6 3 5 2" xfId="8022"/>
    <cellStyle name="Normal 3 2 2 6 3 5 2 2" xfId="17824"/>
    <cellStyle name="Normal 3 2 2 6 3 5 3" xfId="14435"/>
    <cellStyle name="Normal 3 2 2 6 3 6" xfId="5637"/>
    <cellStyle name="Normal 3 2 2 6 3 6 2" xfId="15439"/>
    <cellStyle name="Normal 3 2 2 6 3 7" xfId="9014"/>
    <cellStyle name="Normal 3 2 2 6 3 7 2" xfId="18816"/>
    <cellStyle name="Normal 3 2 2 6 3 8" xfId="10018"/>
    <cellStyle name="Normal 3 2 2 6 3 8 2" xfId="19820"/>
    <cellStyle name="Normal 3 2 2 6 3 9" xfId="11022"/>
    <cellStyle name="Normal 3 2 2 6 3 9 2" xfId="20824"/>
    <cellStyle name="Normal 3 2 2 6 4" xfId="2074"/>
    <cellStyle name="Normal 3 2 2 6 4 10" xfId="12052"/>
    <cellStyle name="Normal 3 2 2 6 4 11" xfId="21859"/>
    <cellStyle name="Normal 3 2 2 6 4 2" xfId="2075"/>
    <cellStyle name="Normal 3 2 2 6 4 2 2" xfId="4156"/>
    <cellStyle name="Normal 3 2 2 6 4 2 2 2" xfId="7545"/>
    <cellStyle name="Normal 3 2 2 6 4 2 2 2 2" xfId="17347"/>
    <cellStyle name="Normal 3 2 2 6 4 2 2 3" xfId="13958"/>
    <cellStyle name="Normal 3 2 2 6 4 2 3" xfId="5136"/>
    <cellStyle name="Normal 3 2 2 6 4 2 3 2" xfId="8525"/>
    <cellStyle name="Normal 3 2 2 6 4 2 3 2 2" xfId="18327"/>
    <cellStyle name="Normal 3 2 2 6 4 2 3 3" xfId="14938"/>
    <cellStyle name="Normal 3 2 2 6 4 2 4" xfId="5640"/>
    <cellStyle name="Normal 3 2 2 6 4 2 4 2" xfId="15442"/>
    <cellStyle name="Normal 3 2 2 6 4 2 5" xfId="9517"/>
    <cellStyle name="Normal 3 2 2 6 4 2 5 2" xfId="19319"/>
    <cellStyle name="Normal 3 2 2 6 4 2 6" xfId="10521"/>
    <cellStyle name="Normal 3 2 2 6 4 2 6 2" xfId="20323"/>
    <cellStyle name="Normal 3 2 2 6 4 2 7" xfId="11525"/>
    <cellStyle name="Normal 3 2 2 6 4 2 7 2" xfId="21327"/>
    <cellStyle name="Normal 3 2 2 6 4 2 8" xfId="12053"/>
    <cellStyle name="Normal 3 2 2 6 4 2 9" xfId="22343"/>
    <cellStyle name="Normal 3 2 2 6 4 3" xfId="3188"/>
    <cellStyle name="Normal 3 2 2 6 4 3 2" xfId="6577"/>
    <cellStyle name="Normal 3 2 2 6 4 3 2 2" xfId="16379"/>
    <cellStyle name="Normal 3 2 2 6 4 3 3" xfId="12990"/>
    <cellStyle name="Normal 3 2 2 6 4 4" xfId="3672"/>
    <cellStyle name="Normal 3 2 2 6 4 4 2" xfId="7061"/>
    <cellStyle name="Normal 3 2 2 6 4 4 2 2" xfId="16863"/>
    <cellStyle name="Normal 3 2 2 6 4 4 3" xfId="13474"/>
    <cellStyle name="Normal 3 2 2 6 4 5" xfId="4652"/>
    <cellStyle name="Normal 3 2 2 6 4 5 2" xfId="8041"/>
    <cellStyle name="Normal 3 2 2 6 4 5 2 2" xfId="17843"/>
    <cellStyle name="Normal 3 2 2 6 4 5 3" xfId="14454"/>
    <cellStyle name="Normal 3 2 2 6 4 6" xfId="5639"/>
    <cellStyle name="Normal 3 2 2 6 4 6 2" xfId="15441"/>
    <cellStyle name="Normal 3 2 2 6 4 7" xfId="9033"/>
    <cellStyle name="Normal 3 2 2 6 4 7 2" xfId="18835"/>
    <cellStyle name="Normal 3 2 2 6 4 8" xfId="10037"/>
    <cellStyle name="Normal 3 2 2 6 4 8 2" xfId="19839"/>
    <cellStyle name="Normal 3 2 2 6 4 9" xfId="11041"/>
    <cellStyle name="Normal 3 2 2 6 4 9 2" xfId="20843"/>
    <cellStyle name="Normal 3 2 2 6 5" xfId="2076"/>
    <cellStyle name="Normal 3 2 2 6 5 2" xfId="3807"/>
    <cellStyle name="Normal 3 2 2 6 5 2 2" xfId="7196"/>
    <cellStyle name="Normal 3 2 2 6 5 2 2 2" xfId="16998"/>
    <cellStyle name="Normal 3 2 2 6 5 2 3" xfId="13609"/>
    <cellStyle name="Normal 3 2 2 6 5 3" xfId="4787"/>
    <cellStyle name="Normal 3 2 2 6 5 3 2" xfId="8176"/>
    <cellStyle name="Normal 3 2 2 6 5 3 2 2" xfId="17978"/>
    <cellStyle name="Normal 3 2 2 6 5 3 3" xfId="14589"/>
    <cellStyle name="Normal 3 2 2 6 5 4" xfId="5641"/>
    <cellStyle name="Normal 3 2 2 6 5 4 2" xfId="15443"/>
    <cellStyle name="Normal 3 2 2 6 5 5" xfId="9168"/>
    <cellStyle name="Normal 3 2 2 6 5 5 2" xfId="18970"/>
    <cellStyle name="Normal 3 2 2 6 5 6" xfId="10172"/>
    <cellStyle name="Normal 3 2 2 6 5 6 2" xfId="19974"/>
    <cellStyle name="Normal 3 2 2 6 5 7" xfId="11176"/>
    <cellStyle name="Normal 3 2 2 6 5 7 2" xfId="20978"/>
    <cellStyle name="Normal 3 2 2 6 5 8" xfId="12054"/>
    <cellStyle name="Normal 3 2 2 6 5 9" xfId="21994"/>
    <cellStyle name="Normal 3 2 2 6 6" xfId="2839"/>
    <cellStyle name="Normal 3 2 2 6 6 2" xfId="6228"/>
    <cellStyle name="Normal 3 2 2 6 6 2 2" xfId="16030"/>
    <cellStyle name="Normal 3 2 2 6 6 3" xfId="12641"/>
    <cellStyle name="Normal 3 2 2 6 7" xfId="3323"/>
    <cellStyle name="Normal 3 2 2 6 7 2" xfId="6712"/>
    <cellStyle name="Normal 3 2 2 6 7 2 2" xfId="16514"/>
    <cellStyle name="Normal 3 2 2 6 7 3" xfId="13125"/>
    <cellStyle name="Normal 3 2 2 6 8" xfId="4303"/>
    <cellStyle name="Normal 3 2 2 6 8 2" xfId="7692"/>
    <cellStyle name="Normal 3 2 2 6 8 2 2" xfId="17494"/>
    <cellStyle name="Normal 3 2 2 6 8 3" xfId="14105"/>
    <cellStyle name="Normal 3 2 2 6 9" xfId="5634"/>
    <cellStyle name="Normal 3 2 2 6 9 2" xfId="15436"/>
    <cellStyle name="Normal 3 2 2 7" xfId="2077"/>
    <cellStyle name="Normal 3 2 2 7 10" xfId="8688"/>
    <cellStyle name="Normal 3 2 2 7 10 2" xfId="18490"/>
    <cellStyle name="Normal 3 2 2 7 11" xfId="9692"/>
    <cellStyle name="Normal 3 2 2 7 11 2" xfId="19494"/>
    <cellStyle name="Normal 3 2 2 7 12" xfId="10696"/>
    <cellStyle name="Normal 3 2 2 7 12 2" xfId="20498"/>
    <cellStyle name="Normal 3 2 2 7 13" xfId="12055"/>
    <cellStyle name="Normal 3 2 2 7 14" xfId="21514"/>
    <cellStyle name="Normal 3 2 2 7 2" xfId="2078"/>
    <cellStyle name="Normal 3 2 2 7 2 10" xfId="12056"/>
    <cellStyle name="Normal 3 2 2 7 2 11" xfId="21704"/>
    <cellStyle name="Normal 3 2 2 7 2 2" xfId="2079"/>
    <cellStyle name="Normal 3 2 2 7 2 2 2" xfId="4001"/>
    <cellStyle name="Normal 3 2 2 7 2 2 2 2" xfId="7390"/>
    <cellStyle name="Normal 3 2 2 7 2 2 2 2 2" xfId="17192"/>
    <cellStyle name="Normal 3 2 2 7 2 2 2 3" xfId="13803"/>
    <cellStyle name="Normal 3 2 2 7 2 2 3" xfId="4981"/>
    <cellStyle name="Normal 3 2 2 7 2 2 3 2" xfId="8370"/>
    <cellStyle name="Normal 3 2 2 7 2 2 3 2 2" xfId="18172"/>
    <cellStyle name="Normal 3 2 2 7 2 2 3 3" xfId="14783"/>
    <cellStyle name="Normal 3 2 2 7 2 2 4" xfId="5644"/>
    <cellStyle name="Normal 3 2 2 7 2 2 4 2" xfId="15446"/>
    <cellStyle name="Normal 3 2 2 7 2 2 5" xfId="9362"/>
    <cellStyle name="Normal 3 2 2 7 2 2 5 2" xfId="19164"/>
    <cellStyle name="Normal 3 2 2 7 2 2 6" xfId="10366"/>
    <cellStyle name="Normal 3 2 2 7 2 2 6 2" xfId="20168"/>
    <cellStyle name="Normal 3 2 2 7 2 2 7" xfId="11370"/>
    <cellStyle name="Normal 3 2 2 7 2 2 7 2" xfId="21172"/>
    <cellStyle name="Normal 3 2 2 7 2 2 8" xfId="12057"/>
    <cellStyle name="Normal 3 2 2 7 2 2 9" xfId="22188"/>
    <cellStyle name="Normal 3 2 2 7 2 3" xfId="3033"/>
    <cellStyle name="Normal 3 2 2 7 2 3 2" xfId="6422"/>
    <cellStyle name="Normal 3 2 2 7 2 3 2 2" xfId="16224"/>
    <cellStyle name="Normal 3 2 2 7 2 3 3" xfId="12835"/>
    <cellStyle name="Normal 3 2 2 7 2 4" xfId="3517"/>
    <cellStyle name="Normal 3 2 2 7 2 4 2" xfId="6906"/>
    <cellStyle name="Normal 3 2 2 7 2 4 2 2" xfId="16708"/>
    <cellStyle name="Normal 3 2 2 7 2 4 3" xfId="13319"/>
    <cellStyle name="Normal 3 2 2 7 2 5" xfId="4497"/>
    <cellStyle name="Normal 3 2 2 7 2 5 2" xfId="7886"/>
    <cellStyle name="Normal 3 2 2 7 2 5 2 2" xfId="17688"/>
    <cellStyle name="Normal 3 2 2 7 2 5 3" xfId="14299"/>
    <cellStyle name="Normal 3 2 2 7 2 6" xfId="5643"/>
    <cellStyle name="Normal 3 2 2 7 2 6 2" xfId="15445"/>
    <cellStyle name="Normal 3 2 2 7 2 7" xfId="8878"/>
    <cellStyle name="Normal 3 2 2 7 2 7 2" xfId="18680"/>
    <cellStyle name="Normal 3 2 2 7 2 8" xfId="9882"/>
    <cellStyle name="Normal 3 2 2 7 2 8 2" xfId="19684"/>
    <cellStyle name="Normal 3 2 2 7 2 9" xfId="10886"/>
    <cellStyle name="Normal 3 2 2 7 2 9 2" xfId="20688"/>
    <cellStyle name="Normal 3 2 2 7 3" xfId="2080"/>
    <cellStyle name="Normal 3 2 2 7 3 10" xfId="12058"/>
    <cellStyle name="Normal 3 2 2 7 3 11" xfId="21735"/>
    <cellStyle name="Normal 3 2 2 7 3 2" xfId="2081"/>
    <cellStyle name="Normal 3 2 2 7 3 2 2" xfId="4032"/>
    <cellStyle name="Normal 3 2 2 7 3 2 2 2" xfId="7421"/>
    <cellStyle name="Normal 3 2 2 7 3 2 2 2 2" xfId="17223"/>
    <cellStyle name="Normal 3 2 2 7 3 2 2 3" xfId="13834"/>
    <cellStyle name="Normal 3 2 2 7 3 2 3" xfId="5012"/>
    <cellStyle name="Normal 3 2 2 7 3 2 3 2" xfId="8401"/>
    <cellStyle name="Normal 3 2 2 7 3 2 3 2 2" xfId="18203"/>
    <cellStyle name="Normal 3 2 2 7 3 2 3 3" xfId="14814"/>
    <cellStyle name="Normal 3 2 2 7 3 2 4" xfId="5646"/>
    <cellStyle name="Normal 3 2 2 7 3 2 4 2" xfId="15448"/>
    <cellStyle name="Normal 3 2 2 7 3 2 5" xfId="9393"/>
    <cellStyle name="Normal 3 2 2 7 3 2 5 2" xfId="19195"/>
    <cellStyle name="Normal 3 2 2 7 3 2 6" xfId="10397"/>
    <cellStyle name="Normal 3 2 2 7 3 2 6 2" xfId="20199"/>
    <cellStyle name="Normal 3 2 2 7 3 2 7" xfId="11401"/>
    <cellStyle name="Normal 3 2 2 7 3 2 7 2" xfId="21203"/>
    <cellStyle name="Normal 3 2 2 7 3 2 8" xfId="12059"/>
    <cellStyle name="Normal 3 2 2 7 3 2 9" xfId="22219"/>
    <cellStyle name="Normal 3 2 2 7 3 3" xfId="3064"/>
    <cellStyle name="Normal 3 2 2 7 3 3 2" xfId="6453"/>
    <cellStyle name="Normal 3 2 2 7 3 3 2 2" xfId="16255"/>
    <cellStyle name="Normal 3 2 2 7 3 3 3" xfId="12866"/>
    <cellStyle name="Normal 3 2 2 7 3 4" xfId="3548"/>
    <cellStyle name="Normal 3 2 2 7 3 4 2" xfId="6937"/>
    <cellStyle name="Normal 3 2 2 7 3 4 2 2" xfId="16739"/>
    <cellStyle name="Normal 3 2 2 7 3 4 3" xfId="13350"/>
    <cellStyle name="Normal 3 2 2 7 3 5" xfId="4528"/>
    <cellStyle name="Normal 3 2 2 7 3 5 2" xfId="7917"/>
    <cellStyle name="Normal 3 2 2 7 3 5 2 2" xfId="17719"/>
    <cellStyle name="Normal 3 2 2 7 3 5 3" xfId="14330"/>
    <cellStyle name="Normal 3 2 2 7 3 6" xfId="5645"/>
    <cellStyle name="Normal 3 2 2 7 3 6 2" xfId="15447"/>
    <cellStyle name="Normal 3 2 2 7 3 7" xfId="8909"/>
    <cellStyle name="Normal 3 2 2 7 3 7 2" xfId="18711"/>
    <cellStyle name="Normal 3 2 2 7 3 8" xfId="9913"/>
    <cellStyle name="Normal 3 2 2 7 3 8 2" xfId="19715"/>
    <cellStyle name="Normal 3 2 2 7 3 9" xfId="10917"/>
    <cellStyle name="Normal 3 2 2 7 3 9 2" xfId="20719"/>
    <cellStyle name="Normal 3 2 2 7 4" xfId="2082"/>
    <cellStyle name="Normal 3 2 2 7 4 10" xfId="12060"/>
    <cellStyle name="Normal 3 2 2 7 4 11" xfId="21917"/>
    <cellStyle name="Normal 3 2 2 7 4 2" xfId="2083"/>
    <cellStyle name="Normal 3 2 2 7 4 2 2" xfId="4214"/>
    <cellStyle name="Normal 3 2 2 7 4 2 2 2" xfId="7603"/>
    <cellStyle name="Normal 3 2 2 7 4 2 2 2 2" xfId="17405"/>
    <cellStyle name="Normal 3 2 2 7 4 2 2 3" xfId="14016"/>
    <cellStyle name="Normal 3 2 2 7 4 2 3" xfId="5194"/>
    <cellStyle name="Normal 3 2 2 7 4 2 3 2" xfId="8583"/>
    <cellStyle name="Normal 3 2 2 7 4 2 3 2 2" xfId="18385"/>
    <cellStyle name="Normal 3 2 2 7 4 2 3 3" xfId="14996"/>
    <cellStyle name="Normal 3 2 2 7 4 2 4" xfId="5648"/>
    <cellStyle name="Normal 3 2 2 7 4 2 4 2" xfId="15450"/>
    <cellStyle name="Normal 3 2 2 7 4 2 5" xfId="9575"/>
    <cellStyle name="Normal 3 2 2 7 4 2 5 2" xfId="19377"/>
    <cellStyle name="Normal 3 2 2 7 4 2 6" xfId="10579"/>
    <cellStyle name="Normal 3 2 2 7 4 2 6 2" xfId="20381"/>
    <cellStyle name="Normal 3 2 2 7 4 2 7" xfId="11583"/>
    <cellStyle name="Normal 3 2 2 7 4 2 7 2" xfId="21385"/>
    <cellStyle name="Normal 3 2 2 7 4 2 8" xfId="12061"/>
    <cellStyle name="Normal 3 2 2 7 4 2 9" xfId="22401"/>
    <cellStyle name="Normal 3 2 2 7 4 3" xfId="3246"/>
    <cellStyle name="Normal 3 2 2 7 4 3 2" xfId="6635"/>
    <cellStyle name="Normal 3 2 2 7 4 3 2 2" xfId="16437"/>
    <cellStyle name="Normal 3 2 2 7 4 3 3" xfId="13048"/>
    <cellStyle name="Normal 3 2 2 7 4 4" xfId="3730"/>
    <cellStyle name="Normal 3 2 2 7 4 4 2" xfId="7119"/>
    <cellStyle name="Normal 3 2 2 7 4 4 2 2" xfId="16921"/>
    <cellStyle name="Normal 3 2 2 7 4 4 3" xfId="13532"/>
    <cellStyle name="Normal 3 2 2 7 4 5" xfId="4710"/>
    <cellStyle name="Normal 3 2 2 7 4 5 2" xfId="8099"/>
    <cellStyle name="Normal 3 2 2 7 4 5 2 2" xfId="17901"/>
    <cellStyle name="Normal 3 2 2 7 4 5 3" xfId="14512"/>
    <cellStyle name="Normal 3 2 2 7 4 6" xfId="5647"/>
    <cellStyle name="Normal 3 2 2 7 4 6 2" xfId="15449"/>
    <cellStyle name="Normal 3 2 2 7 4 7" xfId="9091"/>
    <cellStyle name="Normal 3 2 2 7 4 7 2" xfId="18893"/>
    <cellStyle name="Normal 3 2 2 7 4 8" xfId="10095"/>
    <cellStyle name="Normal 3 2 2 7 4 8 2" xfId="19897"/>
    <cellStyle name="Normal 3 2 2 7 4 9" xfId="11099"/>
    <cellStyle name="Normal 3 2 2 7 4 9 2" xfId="20901"/>
    <cellStyle name="Normal 3 2 2 7 5" xfId="2084"/>
    <cellStyle name="Normal 3 2 2 7 5 2" xfId="3811"/>
    <cellStyle name="Normal 3 2 2 7 5 2 2" xfId="7200"/>
    <cellStyle name="Normal 3 2 2 7 5 2 2 2" xfId="17002"/>
    <cellStyle name="Normal 3 2 2 7 5 2 3" xfId="13613"/>
    <cellStyle name="Normal 3 2 2 7 5 3" xfId="4791"/>
    <cellStyle name="Normal 3 2 2 7 5 3 2" xfId="8180"/>
    <cellStyle name="Normal 3 2 2 7 5 3 2 2" xfId="17982"/>
    <cellStyle name="Normal 3 2 2 7 5 3 3" xfId="14593"/>
    <cellStyle name="Normal 3 2 2 7 5 4" xfId="5649"/>
    <cellStyle name="Normal 3 2 2 7 5 4 2" xfId="15451"/>
    <cellStyle name="Normal 3 2 2 7 5 5" xfId="9172"/>
    <cellStyle name="Normal 3 2 2 7 5 5 2" xfId="18974"/>
    <cellStyle name="Normal 3 2 2 7 5 6" xfId="10176"/>
    <cellStyle name="Normal 3 2 2 7 5 6 2" xfId="19978"/>
    <cellStyle name="Normal 3 2 2 7 5 7" xfId="11180"/>
    <cellStyle name="Normal 3 2 2 7 5 7 2" xfId="20982"/>
    <cellStyle name="Normal 3 2 2 7 5 8" xfId="12062"/>
    <cellStyle name="Normal 3 2 2 7 5 9" xfId="21998"/>
    <cellStyle name="Normal 3 2 2 7 6" xfId="2843"/>
    <cellStyle name="Normal 3 2 2 7 6 2" xfId="6232"/>
    <cellStyle name="Normal 3 2 2 7 6 2 2" xfId="16034"/>
    <cellStyle name="Normal 3 2 2 7 6 3" xfId="12645"/>
    <cellStyle name="Normal 3 2 2 7 7" xfId="3327"/>
    <cellStyle name="Normal 3 2 2 7 7 2" xfId="6716"/>
    <cellStyle name="Normal 3 2 2 7 7 2 2" xfId="16518"/>
    <cellStyle name="Normal 3 2 2 7 7 3" xfId="13129"/>
    <cellStyle name="Normal 3 2 2 7 8" xfId="4307"/>
    <cellStyle name="Normal 3 2 2 7 8 2" xfId="7696"/>
    <cellStyle name="Normal 3 2 2 7 8 2 2" xfId="17498"/>
    <cellStyle name="Normal 3 2 2 7 8 3" xfId="14109"/>
    <cellStyle name="Normal 3 2 2 7 9" xfId="5642"/>
    <cellStyle name="Normal 3 2 2 7 9 2" xfId="15444"/>
    <cellStyle name="Normal 3 2 2 8" xfId="2085"/>
    <cellStyle name="Normal 3 2 2 8 10" xfId="8692"/>
    <cellStyle name="Normal 3 2 2 8 10 2" xfId="18494"/>
    <cellStyle name="Normal 3 2 2 8 11" xfId="9696"/>
    <cellStyle name="Normal 3 2 2 8 11 2" xfId="19498"/>
    <cellStyle name="Normal 3 2 2 8 12" xfId="10700"/>
    <cellStyle name="Normal 3 2 2 8 12 2" xfId="20502"/>
    <cellStyle name="Normal 3 2 2 8 13" xfId="12063"/>
    <cellStyle name="Normal 3 2 2 8 14" xfId="21518"/>
    <cellStyle name="Normal 3 2 2 8 2" xfId="2086"/>
    <cellStyle name="Normal 3 2 2 8 2 10" xfId="12064"/>
    <cellStyle name="Normal 3 2 2 8 2 11" xfId="21714"/>
    <cellStyle name="Normal 3 2 2 8 2 2" xfId="2087"/>
    <cellStyle name="Normal 3 2 2 8 2 2 2" xfId="4011"/>
    <cellStyle name="Normal 3 2 2 8 2 2 2 2" xfId="7400"/>
    <cellStyle name="Normal 3 2 2 8 2 2 2 2 2" xfId="17202"/>
    <cellStyle name="Normal 3 2 2 8 2 2 2 3" xfId="13813"/>
    <cellStyle name="Normal 3 2 2 8 2 2 3" xfId="4991"/>
    <cellStyle name="Normal 3 2 2 8 2 2 3 2" xfId="8380"/>
    <cellStyle name="Normal 3 2 2 8 2 2 3 2 2" xfId="18182"/>
    <cellStyle name="Normal 3 2 2 8 2 2 3 3" xfId="14793"/>
    <cellStyle name="Normal 3 2 2 8 2 2 4" xfId="5652"/>
    <cellStyle name="Normal 3 2 2 8 2 2 4 2" xfId="15454"/>
    <cellStyle name="Normal 3 2 2 8 2 2 5" xfId="9372"/>
    <cellStyle name="Normal 3 2 2 8 2 2 5 2" xfId="19174"/>
    <cellStyle name="Normal 3 2 2 8 2 2 6" xfId="10376"/>
    <cellStyle name="Normal 3 2 2 8 2 2 6 2" xfId="20178"/>
    <cellStyle name="Normal 3 2 2 8 2 2 7" xfId="11380"/>
    <cellStyle name="Normal 3 2 2 8 2 2 7 2" xfId="21182"/>
    <cellStyle name="Normal 3 2 2 8 2 2 8" xfId="12065"/>
    <cellStyle name="Normal 3 2 2 8 2 2 9" xfId="22198"/>
    <cellStyle name="Normal 3 2 2 8 2 3" xfId="3043"/>
    <cellStyle name="Normal 3 2 2 8 2 3 2" xfId="6432"/>
    <cellStyle name="Normal 3 2 2 8 2 3 2 2" xfId="16234"/>
    <cellStyle name="Normal 3 2 2 8 2 3 3" xfId="12845"/>
    <cellStyle name="Normal 3 2 2 8 2 4" xfId="3527"/>
    <cellStyle name="Normal 3 2 2 8 2 4 2" xfId="6916"/>
    <cellStyle name="Normal 3 2 2 8 2 4 2 2" xfId="16718"/>
    <cellStyle name="Normal 3 2 2 8 2 4 3" xfId="13329"/>
    <cellStyle name="Normal 3 2 2 8 2 5" xfId="4507"/>
    <cellStyle name="Normal 3 2 2 8 2 5 2" xfId="7896"/>
    <cellStyle name="Normal 3 2 2 8 2 5 2 2" xfId="17698"/>
    <cellStyle name="Normal 3 2 2 8 2 5 3" xfId="14309"/>
    <cellStyle name="Normal 3 2 2 8 2 6" xfId="5651"/>
    <cellStyle name="Normal 3 2 2 8 2 6 2" xfId="15453"/>
    <cellStyle name="Normal 3 2 2 8 2 7" xfId="8888"/>
    <cellStyle name="Normal 3 2 2 8 2 7 2" xfId="18690"/>
    <cellStyle name="Normal 3 2 2 8 2 8" xfId="9892"/>
    <cellStyle name="Normal 3 2 2 8 2 8 2" xfId="19694"/>
    <cellStyle name="Normal 3 2 2 8 2 9" xfId="10896"/>
    <cellStyle name="Normal 3 2 2 8 2 9 2" xfId="20698"/>
    <cellStyle name="Normal 3 2 2 8 3" xfId="2088"/>
    <cellStyle name="Normal 3 2 2 8 3 10" xfId="12066"/>
    <cellStyle name="Normal 3 2 2 8 3 11" xfId="21629"/>
    <cellStyle name="Normal 3 2 2 8 3 2" xfId="2089"/>
    <cellStyle name="Normal 3 2 2 8 3 2 2" xfId="3926"/>
    <cellStyle name="Normal 3 2 2 8 3 2 2 2" xfId="7315"/>
    <cellStyle name="Normal 3 2 2 8 3 2 2 2 2" xfId="17117"/>
    <cellStyle name="Normal 3 2 2 8 3 2 2 3" xfId="13728"/>
    <cellStyle name="Normal 3 2 2 8 3 2 3" xfId="4906"/>
    <cellStyle name="Normal 3 2 2 8 3 2 3 2" xfId="8295"/>
    <cellStyle name="Normal 3 2 2 8 3 2 3 2 2" xfId="18097"/>
    <cellStyle name="Normal 3 2 2 8 3 2 3 3" xfId="14708"/>
    <cellStyle name="Normal 3 2 2 8 3 2 4" xfId="5654"/>
    <cellStyle name="Normal 3 2 2 8 3 2 4 2" xfId="15456"/>
    <cellStyle name="Normal 3 2 2 8 3 2 5" xfId="9287"/>
    <cellStyle name="Normal 3 2 2 8 3 2 5 2" xfId="19089"/>
    <cellStyle name="Normal 3 2 2 8 3 2 6" xfId="10291"/>
    <cellStyle name="Normal 3 2 2 8 3 2 6 2" xfId="20093"/>
    <cellStyle name="Normal 3 2 2 8 3 2 7" xfId="11295"/>
    <cellStyle name="Normal 3 2 2 8 3 2 7 2" xfId="21097"/>
    <cellStyle name="Normal 3 2 2 8 3 2 8" xfId="12067"/>
    <cellStyle name="Normal 3 2 2 8 3 2 9" xfId="22113"/>
    <cellStyle name="Normal 3 2 2 8 3 3" xfId="2958"/>
    <cellStyle name="Normal 3 2 2 8 3 3 2" xfId="6347"/>
    <cellStyle name="Normal 3 2 2 8 3 3 2 2" xfId="16149"/>
    <cellStyle name="Normal 3 2 2 8 3 3 3" xfId="12760"/>
    <cellStyle name="Normal 3 2 2 8 3 4" xfId="3442"/>
    <cellStyle name="Normal 3 2 2 8 3 4 2" xfId="6831"/>
    <cellStyle name="Normal 3 2 2 8 3 4 2 2" xfId="16633"/>
    <cellStyle name="Normal 3 2 2 8 3 4 3" xfId="13244"/>
    <cellStyle name="Normal 3 2 2 8 3 5" xfId="4422"/>
    <cellStyle name="Normal 3 2 2 8 3 5 2" xfId="7811"/>
    <cellStyle name="Normal 3 2 2 8 3 5 2 2" xfId="17613"/>
    <cellStyle name="Normal 3 2 2 8 3 5 3" xfId="14224"/>
    <cellStyle name="Normal 3 2 2 8 3 6" xfId="5653"/>
    <cellStyle name="Normal 3 2 2 8 3 6 2" xfId="15455"/>
    <cellStyle name="Normal 3 2 2 8 3 7" xfId="8803"/>
    <cellStyle name="Normal 3 2 2 8 3 7 2" xfId="18605"/>
    <cellStyle name="Normal 3 2 2 8 3 8" xfId="9807"/>
    <cellStyle name="Normal 3 2 2 8 3 8 2" xfId="19609"/>
    <cellStyle name="Normal 3 2 2 8 3 9" xfId="10811"/>
    <cellStyle name="Normal 3 2 2 8 3 9 2" xfId="20613"/>
    <cellStyle name="Normal 3 2 2 8 4" xfId="2090"/>
    <cellStyle name="Normal 3 2 2 8 4 10" xfId="12068"/>
    <cellStyle name="Normal 3 2 2 8 4 11" xfId="21837"/>
    <cellStyle name="Normal 3 2 2 8 4 2" xfId="2091"/>
    <cellStyle name="Normal 3 2 2 8 4 2 2" xfId="4134"/>
    <cellStyle name="Normal 3 2 2 8 4 2 2 2" xfId="7523"/>
    <cellStyle name="Normal 3 2 2 8 4 2 2 2 2" xfId="17325"/>
    <cellStyle name="Normal 3 2 2 8 4 2 2 3" xfId="13936"/>
    <cellStyle name="Normal 3 2 2 8 4 2 3" xfId="5114"/>
    <cellStyle name="Normal 3 2 2 8 4 2 3 2" xfId="8503"/>
    <cellStyle name="Normal 3 2 2 8 4 2 3 2 2" xfId="18305"/>
    <cellStyle name="Normal 3 2 2 8 4 2 3 3" xfId="14916"/>
    <cellStyle name="Normal 3 2 2 8 4 2 4" xfId="5656"/>
    <cellStyle name="Normal 3 2 2 8 4 2 4 2" xfId="15458"/>
    <cellStyle name="Normal 3 2 2 8 4 2 5" xfId="9495"/>
    <cellStyle name="Normal 3 2 2 8 4 2 5 2" xfId="19297"/>
    <cellStyle name="Normal 3 2 2 8 4 2 6" xfId="10499"/>
    <cellStyle name="Normal 3 2 2 8 4 2 6 2" xfId="20301"/>
    <cellStyle name="Normal 3 2 2 8 4 2 7" xfId="11503"/>
    <cellStyle name="Normal 3 2 2 8 4 2 7 2" xfId="21305"/>
    <cellStyle name="Normal 3 2 2 8 4 2 8" xfId="12069"/>
    <cellStyle name="Normal 3 2 2 8 4 2 9" xfId="22321"/>
    <cellStyle name="Normal 3 2 2 8 4 3" xfId="3166"/>
    <cellStyle name="Normal 3 2 2 8 4 3 2" xfId="6555"/>
    <cellStyle name="Normal 3 2 2 8 4 3 2 2" xfId="16357"/>
    <cellStyle name="Normal 3 2 2 8 4 3 3" xfId="12968"/>
    <cellStyle name="Normal 3 2 2 8 4 4" xfId="3650"/>
    <cellStyle name="Normal 3 2 2 8 4 4 2" xfId="7039"/>
    <cellStyle name="Normal 3 2 2 8 4 4 2 2" xfId="16841"/>
    <cellStyle name="Normal 3 2 2 8 4 4 3" xfId="13452"/>
    <cellStyle name="Normal 3 2 2 8 4 5" xfId="4630"/>
    <cellStyle name="Normal 3 2 2 8 4 5 2" xfId="8019"/>
    <cellStyle name="Normal 3 2 2 8 4 5 2 2" xfId="17821"/>
    <cellStyle name="Normal 3 2 2 8 4 5 3" xfId="14432"/>
    <cellStyle name="Normal 3 2 2 8 4 6" xfId="5655"/>
    <cellStyle name="Normal 3 2 2 8 4 6 2" xfId="15457"/>
    <cellStyle name="Normal 3 2 2 8 4 7" xfId="9011"/>
    <cellStyle name="Normal 3 2 2 8 4 7 2" xfId="18813"/>
    <cellStyle name="Normal 3 2 2 8 4 8" xfId="10015"/>
    <cellStyle name="Normal 3 2 2 8 4 8 2" xfId="19817"/>
    <cellStyle name="Normal 3 2 2 8 4 9" xfId="11019"/>
    <cellStyle name="Normal 3 2 2 8 4 9 2" xfId="20821"/>
    <cellStyle name="Normal 3 2 2 8 5" xfId="2092"/>
    <cellStyle name="Normal 3 2 2 8 5 2" xfId="3815"/>
    <cellStyle name="Normal 3 2 2 8 5 2 2" xfId="7204"/>
    <cellStyle name="Normal 3 2 2 8 5 2 2 2" xfId="17006"/>
    <cellStyle name="Normal 3 2 2 8 5 2 3" xfId="13617"/>
    <cellStyle name="Normal 3 2 2 8 5 3" xfId="4795"/>
    <cellStyle name="Normal 3 2 2 8 5 3 2" xfId="8184"/>
    <cellStyle name="Normal 3 2 2 8 5 3 2 2" xfId="17986"/>
    <cellStyle name="Normal 3 2 2 8 5 3 3" xfId="14597"/>
    <cellStyle name="Normal 3 2 2 8 5 4" xfId="5657"/>
    <cellStyle name="Normal 3 2 2 8 5 4 2" xfId="15459"/>
    <cellStyle name="Normal 3 2 2 8 5 5" xfId="9176"/>
    <cellStyle name="Normal 3 2 2 8 5 5 2" xfId="18978"/>
    <cellStyle name="Normal 3 2 2 8 5 6" xfId="10180"/>
    <cellStyle name="Normal 3 2 2 8 5 6 2" xfId="19982"/>
    <cellStyle name="Normal 3 2 2 8 5 7" xfId="11184"/>
    <cellStyle name="Normal 3 2 2 8 5 7 2" xfId="20986"/>
    <cellStyle name="Normal 3 2 2 8 5 8" xfId="12070"/>
    <cellStyle name="Normal 3 2 2 8 5 9" xfId="22002"/>
    <cellStyle name="Normal 3 2 2 8 6" xfId="2847"/>
    <cellStyle name="Normal 3 2 2 8 6 2" xfId="6236"/>
    <cellStyle name="Normal 3 2 2 8 6 2 2" xfId="16038"/>
    <cellStyle name="Normal 3 2 2 8 6 3" xfId="12649"/>
    <cellStyle name="Normal 3 2 2 8 7" xfId="3331"/>
    <cellStyle name="Normal 3 2 2 8 7 2" xfId="6720"/>
    <cellStyle name="Normal 3 2 2 8 7 2 2" xfId="16522"/>
    <cellStyle name="Normal 3 2 2 8 7 3" xfId="13133"/>
    <cellStyle name="Normal 3 2 2 8 8" xfId="4311"/>
    <cellStyle name="Normal 3 2 2 8 8 2" xfId="7700"/>
    <cellStyle name="Normal 3 2 2 8 8 2 2" xfId="17502"/>
    <cellStyle name="Normal 3 2 2 8 8 3" xfId="14113"/>
    <cellStyle name="Normal 3 2 2 8 9" xfId="5650"/>
    <cellStyle name="Normal 3 2 2 8 9 2" xfId="15452"/>
    <cellStyle name="Normal 3 2 2 9" xfId="2093"/>
    <cellStyle name="Normal 3 2 2 9 10" xfId="8696"/>
    <cellStyle name="Normal 3 2 2 9 10 2" xfId="18498"/>
    <cellStyle name="Normal 3 2 2 9 11" xfId="9700"/>
    <cellStyle name="Normal 3 2 2 9 11 2" xfId="19502"/>
    <cellStyle name="Normal 3 2 2 9 12" xfId="10704"/>
    <cellStyle name="Normal 3 2 2 9 12 2" xfId="20506"/>
    <cellStyle name="Normal 3 2 2 9 13" xfId="12071"/>
    <cellStyle name="Normal 3 2 2 9 14" xfId="21522"/>
    <cellStyle name="Normal 3 2 2 9 2" xfId="2094"/>
    <cellStyle name="Normal 3 2 2 9 2 10" xfId="12072"/>
    <cellStyle name="Normal 3 2 2 9 2 11" xfId="21722"/>
    <cellStyle name="Normal 3 2 2 9 2 2" xfId="2095"/>
    <cellStyle name="Normal 3 2 2 9 2 2 2" xfId="4019"/>
    <cellStyle name="Normal 3 2 2 9 2 2 2 2" xfId="7408"/>
    <cellStyle name="Normal 3 2 2 9 2 2 2 2 2" xfId="17210"/>
    <cellStyle name="Normal 3 2 2 9 2 2 2 3" xfId="13821"/>
    <cellStyle name="Normal 3 2 2 9 2 2 3" xfId="4999"/>
    <cellStyle name="Normal 3 2 2 9 2 2 3 2" xfId="8388"/>
    <cellStyle name="Normal 3 2 2 9 2 2 3 2 2" xfId="18190"/>
    <cellStyle name="Normal 3 2 2 9 2 2 3 3" xfId="14801"/>
    <cellStyle name="Normal 3 2 2 9 2 2 4" xfId="5660"/>
    <cellStyle name="Normal 3 2 2 9 2 2 4 2" xfId="15462"/>
    <cellStyle name="Normal 3 2 2 9 2 2 5" xfId="9380"/>
    <cellStyle name="Normal 3 2 2 9 2 2 5 2" xfId="19182"/>
    <cellStyle name="Normal 3 2 2 9 2 2 6" xfId="10384"/>
    <cellStyle name="Normal 3 2 2 9 2 2 6 2" xfId="20186"/>
    <cellStyle name="Normal 3 2 2 9 2 2 7" xfId="11388"/>
    <cellStyle name="Normal 3 2 2 9 2 2 7 2" xfId="21190"/>
    <cellStyle name="Normal 3 2 2 9 2 2 8" xfId="12073"/>
    <cellStyle name="Normal 3 2 2 9 2 2 9" xfId="22206"/>
    <cellStyle name="Normal 3 2 2 9 2 3" xfId="3051"/>
    <cellStyle name="Normal 3 2 2 9 2 3 2" xfId="6440"/>
    <cellStyle name="Normal 3 2 2 9 2 3 2 2" xfId="16242"/>
    <cellStyle name="Normal 3 2 2 9 2 3 3" xfId="12853"/>
    <cellStyle name="Normal 3 2 2 9 2 4" xfId="3535"/>
    <cellStyle name="Normal 3 2 2 9 2 4 2" xfId="6924"/>
    <cellStyle name="Normal 3 2 2 9 2 4 2 2" xfId="16726"/>
    <cellStyle name="Normal 3 2 2 9 2 4 3" xfId="13337"/>
    <cellStyle name="Normal 3 2 2 9 2 5" xfId="4515"/>
    <cellStyle name="Normal 3 2 2 9 2 5 2" xfId="7904"/>
    <cellStyle name="Normal 3 2 2 9 2 5 2 2" xfId="17706"/>
    <cellStyle name="Normal 3 2 2 9 2 5 3" xfId="14317"/>
    <cellStyle name="Normal 3 2 2 9 2 6" xfId="5659"/>
    <cellStyle name="Normal 3 2 2 9 2 6 2" xfId="15461"/>
    <cellStyle name="Normal 3 2 2 9 2 7" xfId="8896"/>
    <cellStyle name="Normal 3 2 2 9 2 7 2" xfId="18698"/>
    <cellStyle name="Normal 3 2 2 9 2 8" xfId="9900"/>
    <cellStyle name="Normal 3 2 2 9 2 8 2" xfId="19702"/>
    <cellStyle name="Normal 3 2 2 9 2 9" xfId="10904"/>
    <cellStyle name="Normal 3 2 2 9 2 9 2" xfId="20706"/>
    <cellStyle name="Normal 3 2 2 9 3" xfId="2096"/>
    <cellStyle name="Normal 3 2 2 9 3 10" xfId="12074"/>
    <cellStyle name="Normal 3 2 2 9 3 11" xfId="21821"/>
    <cellStyle name="Normal 3 2 2 9 3 2" xfId="2097"/>
    <cellStyle name="Normal 3 2 2 9 3 2 2" xfId="4118"/>
    <cellStyle name="Normal 3 2 2 9 3 2 2 2" xfId="7507"/>
    <cellStyle name="Normal 3 2 2 9 3 2 2 2 2" xfId="17309"/>
    <cellStyle name="Normal 3 2 2 9 3 2 2 3" xfId="13920"/>
    <cellStyle name="Normal 3 2 2 9 3 2 3" xfId="5098"/>
    <cellStyle name="Normal 3 2 2 9 3 2 3 2" xfId="8487"/>
    <cellStyle name="Normal 3 2 2 9 3 2 3 2 2" xfId="18289"/>
    <cellStyle name="Normal 3 2 2 9 3 2 3 3" xfId="14900"/>
    <cellStyle name="Normal 3 2 2 9 3 2 4" xfId="5662"/>
    <cellStyle name="Normal 3 2 2 9 3 2 4 2" xfId="15464"/>
    <cellStyle name="Normal 3 2 2 9 3 2 5" xfId="9479"/>
    <cellStyle name="Normal 3 2 2 9 3 2 5 2" xfId="19281"/>
    <cellStyle name="Normal 3 2 2 9 3 2 6" xfId="10483"/>
    <cellStyle name="Normal 3 2 2 9 3 2 6 2" xfId="20285"/>
    <cellStyle name="Normal 3 2 2 9 3 2 7" xfId="11487"/>
    <cellStyle name="Normal 3 2 2 9 3 2 7 2" xfId="21289"/>
    <cellStyle name="Normal 3 2 2 9 3 2 8" xfId="12075"/>
    <cellStyle name="Normal 3 2 2 9 3 2 9" xfId="22305"/>
    <cellStyle name="Normal 3 2 2 9 3 3" xfId="3150"/>
    <cellStyle name="Normal 3 2 2 9 3 3 2" xfId="6539"/>
    <cellStyle name="Normal 3 2 2 9 3 3 2 2" xfId="16341"/>
    <cellStyle name="Normal 3 2 2 9 3 3 3" xfId="12952"/>
    <cellStyle name="Normal 3 2 2 9 3 4" xfId="3634"/>
    <cellStyle name="Normal 3 2 2 9 3 4 2" xfId="7023"/>
    <cellStyle name="Normal 3 2 2 9 3 4 2 2" xfId="16825"/>
    <cellStyle name="Normal 3 2 2 9 3 4 3" xfId="13436"/>
    <cellStyle name="Normal 3 2 2 9 3 5" xfId="4614"/>
    <cellStyle name="Normal 3 2 2 9 3 5 2" xfId="8003"/>
    <cellStyle name="Normal 3 2 2 9 3 5 2 2" xfId="17805"/>
    <cellStyle name="Normal 3 2 2 9 3 5 3" xfId="14416"/>
    <cellStyle name="Normal 3 2 2 9 3 6" xfId="5661"/>
    <cellStyle name="Normal 3 2 2 9 3 6 2" xfId="15463"/>
    <cellStyle name="Normal 3 2 2 9 3 7" xfId="8995"/>
    <cellStyle name="Normal 3 2 2 9 3 7 2" xfId="18797"/>
    <cellStyle name="Normal 3 2 2 9 3 8" xfId="9999"/>
    <cellStyle name="Normal 3 2 2 9 3 8 2" xfId="19801"/>
    <cellStyle name="Normal 3 2 2 9 3 9" xfId="11003"/>
    <cellStyle name="Normal 3 2 2 9 3 9 2" xfId="20805"/>
    <cellStyle name="Normal 3 2 2 9 4" xfId="2098"/>
    <cellStyle name="Normal 3 2 2 9 4 10" xfId="12076"/>
    <cellStyle name="Normal 3 2 2 9 4 11" xfId="21813"/>
    <cellStyle name="Normal 3 2 2 9 4 2" xfId="2099"/>
    <cellStyle name="Normal 3 2 2 9 4 2 2" xfId="4110"/>
    <cellStyle name="Normal 3 2 2 9 4 2 2 2" xfId="7499"/>
    <cellStyle name="Normal 3 2 2 9 4 2 2 2 2" xfId="17301"/>
    <cellStyle name="Normal 3 2 2 9 4 2 2 3" xfId="13912"/>
    <cellStyle name="Normal 3 2 2 9 4 2 3" xfId="5090"/>
    <cellStyle name="Normal 3 2 2 9 4 2 3 2" xfId="8479"/>
    <cellStyle name="Normal 3 2 2 9 4 2 3 2 2" xfId="18281"/>
    <cellStyle name="Normal 3 2 2 9 4 2 3 3" xfId="14892"/>
    <cellStyle name="Normal 3 2 2 9 4 2 4" xfId="5664"/>
    <cellStyle name="Normal 3 2 2 9 4 2 4 2" xfId="15466"/>
    <cellStyle name="Normal 3 2 2 9 4 2 5" xfId="9471"/>
    <cellStyle name="Normal 3 2 2 9 4 2 5 2" xfId="19273"/>
    <cellStyle name="Normal 3 2 2 9 4 2 6" xfId="10475"/>
    <cellStyle name="Normal 3 2 2 9 4 2 6 2" xfId="20277"/>
    <cellStyle name="Normal 3 2 2 9 4 2 7" xfId="11479"/>
    <cellStyle name="Normal 3 2 2 9 4 2 7 2" xfId="21281"/>
    <cellStyle name="Normal 3 2 2 9 4 2 8" xfId="12077"/>
    <cellStyle name="Normal 3 2 2 9 4 2 9" xfId="22297"/>
    <cellStyle name="Normal 3 2 2 9 4 3" xfId="3142"/>
    <cellStyle name="Normal 3 2 2 9 4 3 2" xfId="6531"/>
    <cellStyle name="Normal 3 2 2 9 4 3 2 2" xfId="16333"/>
    <cellStyle name="Normal 3 2 2 9 4 3 3" xfId="12944"/>
    <cellStyle name="Normal 3 2 2 9 4 4" xfId="3626"/>
    <cellStyle name="Normal 3 2 2 9 4 4 2" xfId="7015"/>
    <cellStyle name="Normal 3 2 2 9 4 4 2 2" xfId="16817"/>
    <cellStyle name="Normal 3 2 2 9 4 4 3" xfId="13428"/>
    <cellStyle name="Normal 3 2 2 9 4 5" xfId="4606"/>
    <cellStyle name="Normal 3 2 2 9 4 5 2" xfId="7995"/>
    <cellStyle name="Normal 3 2 2 9 4 5 2 2" xfId="17797"/>
    <cellStyle name="Normal 3 2 2 9 4 5 3" xfId="14408"/>
    <cellStyle name="Normal 3 2 2 9 4 6" xfId="5663"/>
    <cellStyle name="Normal 3 2 2 9 4 6 2" xfId="15465"/>
    <cellStyle name="Normal 3 2 2 9 4 7" xfId="8987"/>
    <cellStyle name="Normal 3 2 2 9 4 7 2" xfId="18789"/>
    <cellStyle name="Normal 3 2 2 9 4 8" xfId="9991"/>
    <cellStyle name="Normal 3 2 2 9 4 8 2" xfId="19793"/>
    <cellStyle name="Normal 3 2 2 9 4 9" xfId="10995"/>
    <cellStyle name="Normal 3 2 2 9 4 9 2" xfId="20797"/>
    <cellStyle name="Normal 3 2 2 9 5" xfId="2100"/>
    <cellStyle name="Normal 3 2 2 9 5 2" xfId="3819"/>
    <cellStyle name="Normal 3 2 2 9 5 2 2" xfId="7208"/>
    <cellStyle name="Normal 3 2 2 9 5 2 2 2" xfId="17010"/>
    <cellStyle name="Normal 3 2 2 9 5 2 3" xfId="13621"/>
    <cellStyle name="Normal 3 2 2 9 5 3" xfId="4799"/>
    <cellStyle name="Normal 3 2 2 9 5 3 2" xfId="8188"/>
    <cellStyle name="Normal 3 2 2 9 5 3 2 2" xfId="17990"/>
    <cellStyle name="Normal 3 2 2 9 5 3 3" xfId="14601"/>
    <cellStyle name="Normal 3 2 2 9 5 4" xfId="5665"/>
    <cellStyle name="Normal 3 2 2 9 5 4 2" xfId="15467"/>
    <cellStyle name="Normal 3 2 2 9 5 5" xfId="9180"/>
    <cellStyle name="Normal 3 2 2 9 5 5 2" xfId="18982"/>
    <cellStyle name="Normal 3 2 2 9 5 6" xfId="10184"/>
    <cellStyle name="Normal 3 2 2 9 5 6 2" xfId="19986"/>
    <cellStyle name="Normal 3 2 2 9 5 7" xfId="11188"/>
    <cellStyle name="Normal 3 2 2 9 5 7 2" xfId="20990"/>
    <cellStyle name="Normal 3 2 2 9 5 8" xfId="12078"/>
    <cellStyle name="Normal 3 2 2 9 5 9" xfId="22006"/>
    <cellStyle name="Normal 3 2 2 9 6" xfId="2851"/>
    <cellStyle name="Normal 3 2 2 9 6 2" xfId="6240"/>
    <cellStyle name="Normal 3 2 2 9 6 2 2" xfId="16042"/>
    <cellStyle name="Normal 3 2 2 9 6 3" xfId="12653"/>
    <cellStyle name="Normal 3 2 2 9 7" xfId="3335"/>
    <cellStyle name="Normal 3 2 2 9 7 2" xfId="6724"/>
    <cellStyle name="Normal 3 2 2 9 7 2 2" xfId="16526"/>
    <cellStyle name="Normal 3 2 2 9 7 3" xfId="13137"/>
    <cellStyle name="Normal 3 2 2 9 8" xfId="4315"/>
    <cellStyle name="Normal 3 2 2 9 8 2" xfId="7704"/>
    <cellStyle name="Normal 3 2 2 9 8 2 2" xfId="17506"/>
    <cellStyle name="Normal 3 2 2 9 8 3" xfId="14117"/>
    <cellStyle name="Normal 3 2 2 9 9" xfId="5658"/>
    <cellStyle name="Normal 3 2 2 9 9 2" xfId="15460"/>
    <cellStyle name="Normal 3 2 20" xfId="2101"/>
    <cellStyle name="Normal 3 2 20 10" xfId="8734"/>
    <cellStyle name="Normal 3 2 20 10 2" xfId="18536"/>
    <cellStyle name="Normal 3 2 20 11" xfId="9738"/>
    <cellStyle name="Normal 3 2 20 11 2" xfId="19540"/>
    <cellStyle name="Normal 3 2 20 12" xfId="10742"/>
    <cellStyle name="Normal 3 2 20 12 2" xfId="20544"/>
    <cellStyle name="Normal 3 2 20 13" xfId="12079"/>
    <cellStyle name="Normal 3 2 20 14" xfId="21560"/>
    <cellStyle name="Normal 3 2 20 2" xfId="2102"/>
    <cellStyle name="Normal 3 2 20 2 10" xfId="12080"/>
    <cellStyle name="Normal 3 2 20 2 11" xfId="21815"/>
    <cellStyle name="Normal 3 2 20 2 2" xfId="2103"/>
    <cellStyle name="Normal 3 2 20 2 2 2" xfId="4112"/>
    <cellStyle name="Normal 3 2 20 2 2 2 2" xfId="7501"/>
    <cellStyle name="Normal 3 2 20 2 2 2 2 2" xfId="17303"/>
    <cellStyle name="Normal 3 2 20 2 2 2 3" xfId="13914"/>
    <cellStyle name="Normal 3 2 20 2 2 3" xfId="5092"/>
    <cellStyle name="Normal 3 2 20 2 2 3 2" xfId="8481"/>
    <cellStyle name="Normal 3 2 20 2 2 3 2 2" xfId="18283"/>
    <cellStyle name="Normal 3 2 20 2 2 3 3" xfId="14894"/>
    <cellStyle name="Normal 3 2 20 2 2 4" xfId="5668"/>
    <cellStyle name="Normal 3 2 20 2 2 4 2" xfId="15470"/>
    <cellStyle name="Normal 3 2 20 2 2 5" xfId="9473"/>
    <cellStyle name="Normal 3 2 20 2 2 5 2" xfId="19275"/>
    <cellStyle name="Normal 3 2 20 2 2 6" xfId="10477"/>
    <cellStyle name="Normal 3 2 20 2 2 6 2" xfId="20279"/>
    <cellStyle name="Normal 3 2 20 2 2 7" xfId="11481"/>
    <cellStyle name="Normal 3 2 20 2 2 7 2" xfId="21283"/>
    <cellStyle name="Normal 3 2 20 2 2 8" xfId="12081"/>
    <cellStyle name="Normal 3 2 20 2 2 9" xfId="22299"/>
    <cellStyle name="Normal 3 2 20 2 3" xfId="3144"/>
    <cellStyle name="Normal 3 2 20 2 3 2" xfId="6533"/>
    <cellStyle name="Normal 3 2 20 2 3 2 2" xfId="16335"/>
    <cellStyle name="Normal 3 2 20 2 3 3" xfId="12946"/>
    <cellStyle name="Normal 3 2 20 2 4" xfId="3628"/>
    <cellStyle name="Normal 3 2 20 2 4 2" xfId="7017"/>
    <cellStyle name="Normal 3 2 20 2 4 2 2" xfId="16819"/>
    <cellStyle name="Normal 3 2 20 2 4 3" xfId="13430"/>
    <cellStyle name="Normal 3 2 20 2 5" xfId="4608"/>
    <cellStyle name="Normal 3 2 20 2 5 2" xfId="7997"/>
    <cellStyle name="Normal 3 2 20 2 5 2 2" xfId="17799"/>
    <cellStyle name="Normal 3 2 20 2 5 3" xfId="14410"/>
    <cellStyle name="Normal 3 2 20 2 6" xfId="5667"/>
    <cellStyle name="Normal 3 2 20 2 6 2" xfId="15469"/>
    <cellStyle name="Normal 3 2 20 2 7" xfId="8989"/>
    <cellStyle name="Normal 3 2 20 2 7 2" xfId="18791"/>
    <cellStyle name="Normal 3 2 20 2 8" xfId="9993"/>
    <cellStyle name="Normal 3 2 20 2 8 2" xfId="19795"/>
    <cellStyle name="Normal 3 2 20 2 9" xfId="10997"/>
    <cellStyle name="Normal 3 2 20 2 9 2" xfId="20799"/>
    <cellStyle name="Normal 3 2 20 3" xfId="2104"/>
    <cellStyle name="Normal 3 2 20 3 10" xfId="12082"/>
    <cellStyle name="Normal 3 2 20 3 11" xfId="21695"/>
    <cellStyle name="Normal 3 2 20 3 2" xfId="2105"/>
    <cellStyle name="Normal 3 2 20 3 2 2" xfId="3992"/>
    <cellStyle name="Normal 3 2 20 3 2 2 2" xfId="7381"/>
    <cellStyle name="Normal 3 2 20 3 2 2 2 2" xfId="17183"/>
    <cellStyle name="Normal 3 2 20 3 2 2 3" xfId="13794"/>
    <cellStyle name="Normal 3 2 20 3 2 3" xfId="4972"/>
    <cellStyle name="Normal 3 2 20 3 2 3 2" xfId="8361"/>
    <cellStyle name="Normal 3 2 20 3 2 3 2 2" xfId="18163"/>
    <cellStyle name="Normal 3 2 20 3 2 3 3" xfId="14774"/>
    <cellStyle name="Normal 3 2 20 3 2 4" xfId="5670"/>
    <cellStyle name="Normal 3 2 20 3 2 4 2" xfId="15472"/>
    <cellStyle name="Normal 3 2 20 3 2 5" xfId="9353"/>
    <cellStyle name="Normal 3 2 20 3 2 5 2" xfId="19155"/>
    <cellStyle name="Normal 3 2 20 3 2 6" xfId="10357"/>
    <cellStyle name="Normal 3 2 20 3 2 6 2" xfId="20159"/>
    <cellStyle name="Normal 3 2 20 3 2 7" xfId="11361"/>
    <cellStyle name="Normal 3 2 20 3 2 7 2" xfId="21163"/>
    <cellStyle name="Normal 3 2 20 3 2 8" xfId="12083"/>
    <cellStyle name="Normal 3 2 20 3 2 9" xfId="22179"/>
    <cellStyle name="Normal 3 2 20 3 3" xfId="3024"/>
    <cellStyle name="Normal 3 2 20 3 3 2" xfId="6413"/>
    <cellStyle name="Normal 3 2 20 3 3 2 2" xfId="16215"/>
    <cellStyle name="Normal 3 2 20 3 3 3" xfId="12826"/>
    <cellStyle name="Normal 3 2 20 3 4" xfId="3508"/>
    <cellStyle name="Normal 3 2 20 3 4 2" xfId="6897"/>
    <cellStyle name="Normal 3 2 20 3 4 2 2" xfId="16699"/>
    <cellStyle name="Normal 3 2 20 3 4 3" xfId="13310"/>
    <cellStyle name="Normal 3 2 20 3 5" xfId="4488"/>
    <cellStyle name="Normal 3 2 20 3 5 2" xfId="7877"/>
    <cellStyle name="Normal 3 2 20 3 5 2 2" xfId="17679"/>
    <cellStyle name="Normal 3 2 20 3 5 3" xfId="14290"/>
    <cellStyle name="Normal 3 2 20 3 6" xfId="5669"/>
    <cellStyle name="Normal 3 2 20 3 6 2" xfId="15471"/>
    <cellStyle name="Normal 3 2 20 3 7" xfId="8869"/>
    <cellStyle name="Normal 3 2 20 3 7 2" xfId="18671"/>
    <cellStyle name="Normal 3 2 20 3 8" xfId="9873"/>
    <cellStyle name="Normal 3 2 20 3 8 2" xfId="19675"/>
    <cellStyle name="Normal 3 2 20 3 9" xfId="10877"/>
    <cellStyle name="Normal 3 2 20 3 9 2" xfId="20679"/>
    <cellStyle name="Normal 3 2 20 4" xfId="2106"/>
    <cellStyle name="Normal 3 2 20 4 10" xfId="12084"/>
    <cellStyle name="Normal 3 2 20 4 11" xfId="21825"/>
    <cellStyle name="Normal 3 2 20 4 2" xfId="2107"/>
    <cellStyle name="Normal 3 2 20 4 2 2" xfId="4122"/>
    <cellStyle name="Normal 3 2 20 4 2 2 2" xfId="7511"/>
    <cellStyle name="Normal 3 2 20 4 2 2 2 2" xfId="17313"/>
    <cellStyle name="Normal 3 2 20 4 2 2 3" xfId="13924"/>
    <cellStyle name="Normal 3 2 20 4 2 3" xfId="5102"/>
    <cellStyle name="Normal 3 2 20 4 2 3 2" xfId="8491"/>
    <cellStyle name="Normal 3 2 20 4 2 3 2 2" xfId="18293"/>
    <cellStyle name="Normal 3 2 20 4 2 3 3" xfId="14904"/>
    <cellStyle name="Normal 3 2 20 4 2 4" xfId="5672"/>
    <cellStyle name="Normal 3 2 20 4 2 4 2" xfId="15474"/>
    <cellStyle name="Normal 3 2 20 4 2 5" xfId="9483"/>
    <cellStyle name="Normal 3 2 20 4 2 5 2" xfId="19285"/>
    <cellStyle name="Normal 3 2 20 4 2 6" xfId="10487"/>
    <cellStyle name="Normal 3 2 20 4 2 6 2" xfId="20289"/>
    <cellStyle name="Normal 3 2 20 4 2 7" xfId="11491"/>
    <cellStyle name="Normal 3 2 20 4 2 7 2" xfId="21293"/>
    <cellStyle name="Normal 3 2 20 4 2 8" xfId="12085"/>
    <cellStyle name="Normal 3 2 20 4 2 9" xfId="22309"/>
    <cellStyle name="Normal 3 2 20 4 3" xfId="3154"/>
    <cellStyle name="Normal 3 2 20 4 3 2" xfId="6543"/>
    <cellStyle name="Normal 3 2 20 4 3 2 2" xfId="16345"/>
    <cellStyle name="Normal 3 2 20 4 3 3" xfId="12956"/>
    <cellStyle name="Normal 3 2 20 4 4" xfId="3638"/>
    <cellStyle name="Normal 3 2 20 4 4 2" xfId="7027"/>
    <cellStyle name="Normal 3 2 20 4 4 2 2" xfId="16829"/>
    <cellStyle name="Normal 3 2 20 4 4 3" xfId="13440"/>
    <cellStyle name="Normal 3 2 20 4 5" xfId="4618"/>
    <cellStyle name="Normal 3 2 20 4 5 2" xfId="8007"/>
    <cellStyle name="Normal 3 2 20 4 5 2 2" xfId="17809"/>
    <cellStyle name="Normal 3 2 20 4 5 3" xfId="14420"/>
    <cellStyle name="Normal 3 2 20 4 6" xfId="5671"/>
    <cellStyle name="Normal 3 2 20 4 6 2" xfId="15473"/>
    <cellStyle name="Normal 3 2 20 4 7" xfId="8999"/>
    <cellStyle name="Normal 3 2 20 4 7 2" xfId="18801"/>
    <cellStyle name="Normal 3 2 20 4 8" xfId="10003"/>
    <cellStyle name="Normal 3 2 20 4 8 2" xfId="19805"/>
    <cellStyle name="Normal 3 2 20 4 9" xfId="11007"/>
    <cellStyle name="Normal 3 2 20 4 9 2" xfId="20809"/>
    <cellStyle name="Normal 3 2 20 5" xfId="2108"/>
    <cellStyle name="Normal 3 2 20 5 2" xfId="3857"/>
    <cellStyle name="Normal 3 2 20 5 2 2" xfId="7246"/>
    <cellStyle name="Normal 3 2 20 5 2 2 2" xfId="17048"/>
    <cellStyle name="Normal 3 2 20 5 2 3" xfId="13659"/>
    <cellStyle name="Normal 3 2 20 5 3" xfId="4837"/>
    <cellStyle name="Normal 3 2 20 5 3 2" xfId="8226"/>
    <cellStyle name="Normal 3 2 20 5 3 2 2" xfId="18028"/>
    <cellStyle name="Normal 3 2 20 5 3 3" xfId="14639"/>
    <cellStyle name="Normal 3 2 20 5 4" xfId="5673"/>
    <cellStyle name="Normal 3 2 20 5 4 2" xfId="15475"/>
    <cellStyle name="Normal 3 2 20 5 5" xfId="9218"/>
    <cellStyle name="Normal 3 2 20 5 5 2" xfId="19020"/>
    <cellStyle name="Normal 3 2 20 5 6" xfId="10222"/>
    <cellStyle name="Normal 3 2 20 5 6 2" xfId="20024"/>
    <cellStyle name="Normal 3 2 20 5 7" xfId="11226"/>
    <cellStyle name="Normal 3 2 20 5 7 2" xfId="21028"/>
    <cellStyle name="Normal 3 2 20 5 8" xfId="12086"/>
    <cellStyle name="Normal 3 2 20 5 9" xfId="22044"/>
    <cellStyle name="Normal 3 2 20 6" xfId="2889"/>
    <cellStyle name="Normal 3 2 20 6 2" xfId="6278"/>
    <cellStyle name="Normal 3 2 20 6 2 2" xfId="16080"/>
    <cellStyle name="Normal 3 2 20 6 3" xfId="12691"/>
    <cellStyle name="Normal 3 2 20 7" xfId="3373"/>
    <cellStyle name="Normal 3 2 20 7 2" xfId="6762"/>
    <cellStyle name="Normal 3 2 20 7 2 2" xfId="16564"/>
    <cellStyle name="Normal 3 2 20 7 3" xfId="13175"/>
    <cellStyle name="Normal 3 2 20 8" xfId="4353"/>
    <cellStyle name="Normal 3 2 20 8 2" xfId="7742"/>
    <cellStyle name="Normal 3 2 20 8 2 2" xfId="17544"/>
    <cellStyle name="Normal 3 2 20 8 3" xfId="14155"/>
    <cellStyle name="Normal 3 2 20 9" xfId="5666"/>
    <cellStyle name="Normal 3 2 20 9 2" xfId="15468"/>
    <cellStyle name="Normal 3 2 21" xfId="2109"/>
    <cellStyle name="Normal 3 2 21 10" xfId="8738"/>
    <cellStyle name="Normal 3 2 21 10 2" xfId="18540"/>
    <cellStyle name="Normal 3 2 21 11" xfId="9742"/>
    <cellStyle name="Normal 3 2 21 11 2" xfId="19544"/>
    <cellStyle name="Normal 3 2 21 12" xfId="10746"/>
    <cellStyle name="Normal 3 2 21 12 2" xfId="20548"/>
    <cellStyle name="Normal 3 2 21 13" xfId="12087"/>
    <cellStyle name="Normal 3 2 21 14" xfId="21564"/>
    <cellStyle name="Normal 3 2 21 2" xfId="2110"/>
    <cellStyle name="Normal 3 2 21 2 10" xfId="12088"/>
    <cellStyle name="Normal 3 2 21 2 11" xfId="21824"/>
    <cellStyle name="Normal 3 2 21 2 2" xfId="2111"/>
    <cellStyle name="Normal 3 2 21 2 2 2" xfId="4121"/>
    <cellStyle name="Normal 3 2 21 2 2 2 2" xfId="7510"/>
    <cellStyle name="Normal 3 2 21 2 2 2 2 2" xfId="17312"/>
    <cellStyle name="Normal 3 2 21 2 2 2 3" xfId="13923"/>
    <cellStyle name="Normal 3 2 21 2 2 3" xfId="5101"/>
    <cellStyle name="Normal 3 2 21 2 2 3 2" xfId="8490"/>
    <cellStyle name="Normal 3 2 21 2 2 3 2 2" xfId="18292"/>
    <cellStyle name="Normal 3 2 21 2 2 3 3" xfId="14903"/>
    <cellStyle name="Normal 3 2 21 2 2 4" xfId="5676"/>
    <cellStyle name="Normal 3 2 21 2 2 4 2" xfId="15478"/>
    <cellStyle name="Normal 3 2 21 2 2 5" xfId="9482"/>
    <cellStyle name="Normal 3 2 21 2 2 5 2" xfId="19284"/>
    <cellStyle name="Normal 3 2 21 2 2 6" xfId="10486"/>
    <cellStyle name="Normal 3 2 21 2 2 6 2" xfId="20288"/>
    <cellStyle name="Normal 3 2 21 2 2 7" xfId="11490"/>
    <cellStyle name="Normal 3 2 21 2 2 7 2" xfId="21292"/>
    <cellStyle name="Normal 3 2 21 2 2 8" xfId="12089"/>
    <cellStyle name="Normal 3 2 21 2 2 9" xfId="22308"/>
    <cellStyle name="Normal 3 2 21 2 3" xfId="3153"/>
    <cellStyle name="Normal 3 2 21 2 3 2" xfId="6542"/>
    <cellStyle name="Normal 3 2 21 2 3 2 2" xfId="16344"/>
    <cellStyle name="Normal 3 2 21 2 3 3" xfId="12955"/>
    <cellStyle name="Normal 3 2 21 2 4" xfId="3637"/>
    <cellStyle name="Normal 3 2 21 2 4 2" xfId="7026"/>
    <cellStyle name="Normal 3 2 21 2 4 2 2" xfId="16828"/>
    <cellStyle name="Normal 3 2 21 2 4 3" xfId="13439"/>
    <cellStyle name="Normal 3 2 21 2 5" xfId="4617"/>
    <cellStyle name="Normal 3 2 21 2 5 2" xfId="8006"/>
    <cellStyle name="Normal 3 2 21 2 5 2 2" xfId="17808"/>
    <cellStyle name="Normal 3 2 21 2 5 3" xfId="14419"/>
    <cellStyle name="Normal 3 2 21 2 6" xfId="5675"/>
    <cellStyle name="Normal 3 2 21 2 6 2" xfId="15477"/>
    <cellStyle name="Normal 3 2 21 2 7" xfId="8998"/>
    <cellStyle name="Normal 3 2 21 2 7 2" xfId="18800"/>
    <cellStyle name="Normal 3 2 21 2 8" xfId="10002"/>
    <cellStyle name="Normal 3 2 21 2 8 2" xfId="19804"/>
    <cellStyle name="Normal 3 2 21 2 9" xfId="11006"/>
    <cellStyle name="Normal 3 2 21 2 9 2" xfId="20808"/>
    <cellStyle name="Normal 3 2 21 3" xfId="2112"/>
    <cellStyle name="Normal 3 2 21 3 10" xfId="12090"/>
    <cellStyle name="Normal 3 2 21 3 11" xfId="21878"/>
    <cellStyle name="Normal 3 2 21 3 2" xfId="2113"/>
    <cellStyle name="Normal 3 2 21 3 2 2" xfId="4175"/>
    <cellStyle name="Normal 3 2 21 3 2 2 2" xfId="7564"/>
    <cellStyle name="Normal 3 2 21 3 2 2 2 2" xfId="17366"/>
    <cellStyle name="Normal 3 2 21 3 2 2 3" xfId="13977"/>
    <cellStyle name="Normal 3 2 21 3 2 3" xfId="5155"/>
    <cellStyle name="Normal 3 2 21 3 2 3 2" xfId="8544"/>
    <cellStyle name="Normal 3 2 21 3 2 3 2 2" xfId="18346"/>
    <cellStyle name="Normal 3 2 21 3 2 3 3" xfId="14957"/>
    <cellStyle name="Normal 3 2 21 3 2 4" xfId="5678"/>
    <cellStyle name="Normal 3 2 21 3 2 4 2" xfId="15480"/>
    <cellStyle name="Normal 3 2 21 3 2 5" xfId="9536"/>
    <cellStyle name="Normal 3 2 21 3 2 5 2" xfId="19338"/>
    <cellStyle name="Normal 3 2 21 3 2 6" xfId="10540"/>
    <cellStyle name="Normal 3 2 21 3 2 6 2" xfId="20342"/>
    <cellStyle name="Normal 3 2 21 3 2 7" xfId="11544"/>
    <cellStyle name="Normal 3 2 21 3 2 7 2" xfId="21346"/>
    <cellStyle name="Normal 3 2 21 3 2 8" xfId="12091"/>
    <cellStyle name="Normal 3 2 21 3 2 9" xfId="22362"/>
    <cellStyle name="Normal 3 2 21 3 3" xfId="3207"/>
    <cellStyle name="Normal 3 2 21 3 3 2" xfId="6596"/>
    <cellStyle name="Normal 3 2 21 3 3 2 2" xfId="16398"/>
    <cellStyle name="Normal 3 2 21 3 3 3" xfId="13009"/>
    <cellStyle name="Normal 3 2 21 3 4" xfId="3691"/>
    <cellStyle name="Normal 3 2 21 3 4 2" xfId="7080"/>
    <cellStyle name="Normal 3 2 21 3 4 2 2" xfId="16882"/>
    <cellStyle name="Normal 3 2 21 3 4 3" xfId="13493"/>
    <cellStyle name="Normal 3 2 21 3 5" xfId="4671"/>
    <cellStyle name="Normal 3 2 21 3 5 2" xfId="8060"/>
    <cellStyle name="Normal 3 2 21 3 5 2 2" xfId="17862"/>
    <cellStyle name="Normal 3 2 21 3 5 3" xfId="14473"/>
    <cellStyle name="Normal 3 2 21 3 6" xfId="5677"/>
    <cellStyle name="Normal 3 2 21 3 6 2" xfId="15479"/>
    <cellStyle name="Normal 3 2 21 3 7" xfId="9052"/>
    <cellStyle name="Normal 3 2 21 3 7 2" xfId="18854"/>
    <cellStyle name="Normal 3 2 21 3 8" xfId="10056"/>
    <cellStyle name="Normal 3 2 21 3 8 2" xfId="19858"/>
    <cellStyle name="Normal 3 2 21 3 9" xfId="11060"/>
    <cellStyle name="Normal 3 2 21 3 9 2" xfId="20862"/>
    <cellStyle name="Normal 3 2 21 4" xfId="2114"/>
    <cellStyle name="Normal 3 2 21 4 10" xfId="12092"/>
    <cellStyle name="Normal 3 2 21 4 11" xfId="21734"/>
    <cellStyle name="Normal 3 2 21 4 2" xfId="2115"/>
    <cellStyle name="Normal 3 2 21 4 2 2" xfId="4031"/>
    <cellStyle name="Normal 3 2 21 4 2 2 2" xfId="7420"/>
    <cellStyle name="Normal 3 2 21 4 2 2 2 2" xfId="17222"/>
    <cellStyle name="Normal 3 2 21 4 2 2 3" xfId="13833"/>
    <cellStyle name="Normal 3 2 21 4 2 3" xfId="5011"/>
    <cellStyle name="Normal 3 2 21 4 2 3 2" xfId="8400"/>
    <cellStyle name="Normal 3 2 21 4 2 3 2 2" xfId="18202"/>
    <cellStyle name="Normal 3 2 21 4 2 3 3" xfId="14813"/>
    <cellStyle name="Normal 3 2 21 4 2 4" xfId="5680"/>
    <cellStyle name="Normal 3 2 21 4 2 4 2" xfId="15482"/>
    <cellStyle name="Normal 3 2 21 4 2 5" xfId="9392"/>
    <cellStyle name="Normal 3 2 21 4 2 5 2" xfId="19194"/>
    <cellStyle name="Normal 3 2 21 4 2 6" xfId="10396"/>
    <cellStyle name="Normal 3 2 21 4 2 6 2" xfId="20198"/>
    <cellStyle name="Normal 3 2 21 4 2 7" xfId="11400"/>
    <cellStyle name="Normal 3 2 21 4 2 7 2" xfId="21202"/>
    <cellStyle name="Normal 3 2 21 4 2 8" xfId="12093"/>
    <cellStyle name="Normal 3 2 21 4 2 9" xfId="22218"/>
    <cellStyle name="Normal 3 2 21 4 3" xfId="3063"/>
    <cellStyle name="Normal 3 2 21 4 3 2" xfId="6452"/>
    <cellStyle name="Normal 3 2 21 4 3 2 2" xfId="16254"/>
    <cellStyle name="Normal 3 2 21 4 3 3" xfId="12865"/>
    <cellStyle name="Normal 3 2 21 4 4" xfId="3547"/>
    <cellStyle name="Normal 3 2 21 4 4 2" xfId="6936"/>
    <cellStyle name="Normal 3 2 21 4 4 2 2" xfId="16738"/>
    <cellStyle name="Normal 3 2 21 4 4 3" xfId="13349"/>
    <cellStyle name="Normal 3 2 21 4 5" xfId="4527"/>
    <cellStyle name="Normal 3 2 21 4 5 2" xfId="7916"/>
    <cellStyle name="Normal 3 2 21 4 5 2 2" xfId="17718"/>
    <cellStyle name="Normal 3 2 21 4 5 3" xfId="14329"/>
    <cellStyle name="Normal 3 2 21 4 6" xfId="5679"/>
    <cellStyle name="Normal 3 2 21 4 6 2" xfId="15481"/>
    <cellStyle name="Normal 3 2 21 4 7" xfId="8908"/>
    <cellStyle name="Normal 3 2 21 4 7 2" xfId="18710"/>
    <cellStyle name="Normal 3 2 21 4 8" xfId="9912"/>
    <cellStyle name="Normal 3 2 21 4 8 2" xfId="19714"/>
    <cellStyle name="Normal 3 2 21 4 9" xfId="10916"/>
    <cellStyle name="Normal 3 2 21 4 9 2" xfId="20718"/>
    <cellStyle name="Normal 3 2 21 5" xfId="2116"/>
    <cellStyle name="Normal 3 2 21 5 2" xfId="3861"/>
    <cellStyle name="Normal 3 2 21 5 2 2" xfId="7250"/>
    <cellStyle name="Normal 3 2 21 5 2 2 2" xfId="17052"/>
    <cellStyle name="Normal 3 2 21 5 2 3" xfId="13663"/>
    <cellStyle name="Normal 3 2 21 5 3" xfId="4841"/>
    <cellStyle name="Normal 3 2 21 5 3 2" xfId="8230"/>
    <cellStyle name="Normal 3 2 21 5 3 2 2" xfId="18032"/>
    <cellStyle name="Normal 3 2 21 5 3 3" xfId="14643"/>
    <cellStyle name="Normal 3 2 21 5 4" xfId="5681"/>
    <cellStyle name="Normal 3 2 21 5 4 2" xfId="15483"/>
    <cellStyle name="Normal 3 2 21 5 5" xfId="9222"/>
    <cellStyle name="Normal 3 2 21 5 5 2" xfId="19024"/>
    <cellStyle name="Normal 3 2 21 5 6" xfId="10226"/>
    <cellStyle name="Normal 3 2 21 5 6 2" xfId="20028"/>
    <cellStyle name="Normal 3 2 21 5 7" xfId="11230"/>
    <cellStyle name="Normal 3 2 21 5 7 2" xfId="21032"/>
    <cellStyle name="Normal 3 2 21 5 8" xfId="12094"/>
    <cellStyle name="Normal 3 2 21 5 9" xfId="22048"/>
    <cellStyle name="Normal 3 2 21 6" xfId="2893"/>
    <cellStyle name="Normal 3 2 21 6 2" xfId="6282"/>
    <cellStyle name="Normal 3 2 21 6 2 2" xfId="16084"/>
    <cellStyle name="Normal 3 2 21 6 3" xfId="12695"/>
    <cellStyle name="Normal 3 2 21 7" xfId="3377"/>
    <cellStyle name="Normal 3 2 21 7 2" xfId="6766"/>
    <cellStyle name="Normal 3 2 21 7 2 2" xfId="16568"/>
    <cellStyle name="Normal 3 2 21 7 3" xfId="13179"/>
    <cellStyle name="Normal 3 2 21 8" xfId="4357"/>
    <cellStyle name="Normal 3 2 21 8 2" xfId="7746"/>
    <cellStyle name="Normal 3 2 21 8 2 2" xfId="17548"/>
    <cellStyle name="Normal 3 2 21 8 3" xfId="14159"/>
    <cellStyle name="Normal 3 2 21 9" xfId="5674"/>
    <cellStyle name="Normal 3 2 21 9 2" xfId="15476"/>
    <cellStyle name="Normal 3 2 22" xfId="2117"/>
    <cellStyle name="Normal 3 2 22 10" xfId="8742"/>
    <cellStyle name="Normal 3 2 22 10 2" xfId="18544"/>
    <cellStyle name="Normal 3 2 22 11" xfId="9746"/>
    <cellStyle name="Normal 3 2 22 11 2" xfId="19548"/>
    <cellStyle name="Normal 3 2 22 12" xfId="10750"/>
    <cellStyle name="Normal 3 2 22 12 2" xfId="20552"/>
    <cellStyle name="Normal 3 2 22 13" xfId="12095"/>
    <cellStyle name="Normal 3 2 22 14" xfId="21568"/>
    <cellStyle name="Normal 3 2 22 2" xfId="2118"/>
    <cellStyle name="Normal 3 2 22 2 10" xfId="12096"/>
    <cellStyle name="Normal 3 2 22 2 11" xfId="21833"/>
    <cellStyle name="Normal 3 2 22 2 2" xfId="2119"/>
    <cellStyle name="Normal 3 2 22 2 2 2" xfId="4130"/>
    <cellStyle name="Normal 3 2 22 2 2 2 2" xfId="7519"/>
    <cellStyle name="Normal 3 2 22 2 2 2 2 2" xfId="17321"/>
    <cellStyle name="Normal 3 2 22 2 2 2 3" xfId="13932"/>
    <cellStyle name="Normal 3 2 22 2 2 3" xfId="5110"/>
    <cellStyle name="Normal 3 2 22 2 2 3 2" xfId="8499"/>
    <cellStyle name="Normal 3 2 22 2 2 3 2 2" xfId="18301"/>
    <cellStyle name="Normal 3 2 22 2 2 3 3" xfId="14912"/>
    <cellStyle name="Normal 3 2 22 2 2 4" xfId="5684"/>
    <cellStyle name="Normal 3 2 22 2 2 4 2" xfId="15486"/>
    <cellStyle name="Normal 3 2 22 2 2 5" xfId="9491"/>
    <cellStyle name="Normal 3 2 22 2 2 5 2" xfId="19293"/>
    <cellStyle name="Normal 3 2 22 2 2 6" xfId="10495"/>
    <cellStyle name="Normal 3 2 22 2 2 6 2" xfId="20297"/>
    <cellStyle name="Normal 3 2 22 2 2 7" xfId="11499"/>
    <cellStyle name="Normal 3 2 22 2 2 7 2" xfId="21301"/>
    <cellStyle name="Normal 3 2 22 2 2 8" xfId="12097"/>
    <cellStyle name="Normal 3 2 22 2 2 9" xfId="22317"/>
    <cellStyle name="Normal 3 2 22 2 3" xfId="3162"/>
    <cellStyle name="Normal 3 2 22 2 3 2" xfId="6551"/>
    <cellStyle name="Normal 3 2 22 2 3 2 2" xfId="16353"/>
    <cellStyle name="Normal 3 2 22 2 3 3" xfId="12964"/>
    <cellStyle name="Normal 3 2 22 2 4" xfId="3646"/>
    <cellStyle name="Normal 3 2 22 2 4 2" xfId="7035"/>
    <cellStyle name="Normal 3 2 22 2 4 2 2" xfId="16837"/>
    <cellStyle name="Normal 3 2 22 2 4 3" xfId="13448"/>
    <cellStyle name="Normal 3 2 22 2 5" xfId="4626"/>
    <cellStyle name="Normal 3 2 22 2 5 2" xfId="8015"/>
    <cellStyle name="Normal 3 2 22 2 5 2 2" xfId="17817"/>
    <cellStyle name="Normal 3 2 22 2 5 3" xfId="14428"/>
    <cellStyle name="Normal 3 2 22 2 6" xfId="5683"/>
    <cellStyle name="Normal 3 2 22 2 6 2" xfId="15485"/>
    <cellStyle name="Normal 3 2 22 2 7" xfId="9007"/>
    <cellStyle name="Normal 3 2 22 2 7 2" xfId="18809"/>
    <cellStyle name="Normal 3 2 22 2 8" xfId="10011"/>
    <cellStyle name="Normal 3 2 22 2 8 2" xfId="19813"/>
    <cellStyle name="Normal 3 2 22 2 9" xfId="11015"/>
    <cellStyle name="Normal 3 2 22 2 9 2" xfId="20817"/>
    <cellStyle name="Normal 3 2 22 3" xfId="2120"/>
    <cellStyle name="Normal 3 2 22 3 10" xfId="12098"/>
    <cellStyle name="Normal 3 2 22 3 11" xfId="21778"/>
    <cellStyle name="Normal 3 2 22 3 2" xfId="2121"/>
    <cellStyle name="Normal 3 2 22 3 2 2" xfId="4075"/>
    <cellStyle name="Normal 3 2 22 3 2 2 2" xfId="7464"/>
    <cellStyle name="Normal 3 2 22 3 2 2 2 2" xfId="17266"/>
    <cellStyle name="Normal 3 2 22 3 2 2 3" xfId="13877"/>
    <cellStyle name="Normal 3 2 22 3 2 3" xfId="5055"/>
    <cellStyle name="Normal 3 2 22 3 2 3 2" xfId="8444"/>
    <cellStyle name="Normal 3 2 22 3 2 3 2 2" xfId="18246"/>
    <cellStyle name="Normal 3 2 22 3 2 3 3" xfId="14857"/>
    <cellStyle name="Normal 3 2 22 3 2 4" xfId="5686"/>
    <cellStyle name="Normal 3 2 22 3 2 4 2" xfId="15488"/>
    <cellStyle name="Normal 3 2 22 3 2 5" xfId="9436"/>
    <cellStyle name="Normal 3 2 22 3 2 5 2" xfId="19238"/>
    <cellStyle name="Normal 3 2 22 3 2 6" xfId="10440"/>
    <cellStyle name="Normal 3 2 22 3 2 6 2" xfId="20242"/>
    <cellStyle name="Normal 3 2 22 3 2 7" xfId="11444"/>
    <cellStyle name="Normal 3 2 22 3 2 7 2" xfId="21246"/>
    <cellStyle name="Normal 3 2 22 3 2 8" xfId="12099"/>
    <cellStyle name="Normal 3 2 22 3 2 9" xfId="22262"/>
    <cellStyle name="Normal 3 2 22 3 3" xfId="3107"/>
    <cellStyle name="Normal 3 2 22 3 3 2" xfId="6496"/>
    <cellStyle name="Normal 3 2 22 3 3 2 2" xfId="16298"/>
    <cellStyle name="Normal 3 2 22 3 3 3" xfId="12909"/>
    <cellStyle name="Normal 3 2 22 3 4" xfId="3591"/>
    <cellStyle name="Normal 3 2 22 3 4 2" xfId="6980"/>
    <cellStyle name="Normal 3 2 22 3 4 2 2" xfId="16782"/>
    <cellStyle name="Normal 3 2 22 3 4 3" xfId="13393"/>
    <cellStyle name="Normal 3 2 22 3 5" xfId="4571"/>
    <cellStyle name="Normal 3 2 22 3 5 2" xfId="7960"/>
    <cellStyle name="Normal 3 2 22 3 5 2 2" xfId="17762"/>
    <cellStyle name="Normal 3 2 22 3 5 3" xfId="14373"/>
    <cellStyle name="Normal 3 2 22 3 6" xfId="5685"/>
    <cellStyle name="Normal 3 2 22 3 6 2" xfId="15487"/>
    <cellStyle name="Normal 3 2 22 3 7" xfId="8952"/>
    <cellStyle name="Normal 3 2 22 3 7 2" xfId="18754"/>
    <cellStyle name="Normal 3 2 22 3 8" xfId="9956"/>
    <cellStyle name="Normal 3 2 22 3 8 2" xfId="19758"/>
    <cellStyle name="Normal 3 2 22 3 9" xfId="10960"/>
    <cellStyle name="Normal 3 2 22 3 9 2" xfId="20762"/>
    <cellStyle name="Normal 3 2 22 4" xfId="2122"/>
    <cellStyle name="Normal 3 2 22 4 10" xfId="12100"/>
    <cellStyle name="Normal 3 2 22 4 11" xfId="21785"/>
    <cellStyle name="Normal 3 2 22 4 2" xfId="2123"/>
    <cellStyle name="Normal 3 2 22 4 2 2" xfId="4082"/>
    <cellStyle name="Normal 3 2 22 4 2 2 2" xfId="7471"/>
    <cellStyle name="Normal 3 2 22 4 2 2 2 2" xfId="17273"/>
    <cellStyle name="Normal 3 2 22 4 2 2 3" xfId="13884"/>
    <cellStyle name="Normal 3 2 22 4 2 3" xfId="5062"/>
    <cellStyle name="Normal 3 2 22 4 2 3 2" xfId="8451"/>
    <cellStyle name="Normal 3 2 22 4 2 3 2 2" xfId="18253"/>
    <cellStyle name="Normal 3 2 22 4 2 3 3" xfId="14864"/>
    <cellStyle name="Normal 3 2 22 4 2 4" xfId="5688"/>
    <cellStyle name="Normal 3 2 22 4 2 4 2" xfId="15490"/>
    <cellStyle name="Normal 3 2 22 4 2 5" xfId="9443"/>
    <cellStyle name="Normal 3 2 22 4 2 5 2" xfId="19245"/>
    <cellStyle name="Normal 3 2 22 4 2 6" xfId="10447"/>
    <cellStyle name="Normal 3 2 22 4 2 6 2" xfId="20249"/>
    <cellStyle name="Normal 3 2 22 4 2 7" xfId="11451"/>
    <cellStyle name="Normal 3 2 22 4 2 7 2" xfId="21253"/>
    <cellStyle name="Normal 3 2 22 4 2 8" xfId="12101"/>
    <cellStyle name="Normal 3 2 22 4 2 9" xfId="22269"/>
    <cellStyle name="Normal 3 2 22 4 3" xfId="3114"/>
    <cellStyle name="Normal 3 2 22 4 3 2" xfId="6503"/>
    <cellStyle name="Normal 3 2 22 4 3 2 2" xfId="16305"/>
    <cellStyle name="Normal 3 2 22 4 3 3" xfId="12916"/>
    <cellStyle name="Normal 3 2 22 4 4" xfId="3598"/>
    <cellStyle name="Normal 3 2 22 4 4 2" xfId="6987"/>
    <cellStyle name="Normal 3 2 22 4 4 2 2" xfId="16789"/>
    <cellStyle name="Normal 3 2 22 4 4 3" xfId="13400"/>
    <cellStyle name="Normal 3 2 22 4 5" xfId="4578"/>
    <cellStyle name="Normal 3 2 22 4 5 2" xfId="7967"/>
    <cellStyle name="Normal 3 2 22 4 5 2 2" xfId="17769"/>
    <cellStyle name="Normal 3 2 22 4 5 3" xfId="14380"/>
    <cellStyle name="Normal 3 2 22 4 6" xfId="5687"/>
    <cellStyle name="Normal 3 2 22 4 6 2" xfId="15489"/>
    <cellStyle name="Normal 3 2 22 4 7" xfId="8959"/>
    <cellStyle name="Normal 3 2 22 4 7 2" xfId="18761"/>
    <cellStyle name="Normal 3 2 22 4 8" xfId="9963"/>
    <cellStyle name="Normal 3 2 22 4 8 2" xfId="19765"/>
    <cellStyle name="Normal 3 2 22 4 9" xfId="10967"/>
    <cellStyle name="Normal 3 2 22 4 9 2" xfId="20769"/>
    <cellStyle name="Normal 3 2 22 5" xfId="2124"/>
    <cellStyle name="Normal 3 2 22 5 2" xfId="3865"/>
    <cellStyle name="Normal 3 2 22 5 2 2" xfId="7254"/>
    <cellStyle name="Normal 3 2 22 5 2 2 2" xfId="17056"/>
    <cellStyle name="Normal 3 2 22 5 2 3" xfId="13667"/>
    <cellStyle name="Normal 3 2 22 5 3" xfId="4845"/>
    <cellStyle name="Normal 3 2 22 5 3 2" xfId="8234"/>
    <cellStyle name="Normal 3 2 22 5 3 2 2" xfId="18036"/>
    <cellStyle name="Normal 3 2 22 5 3 3" xfId="14647"/>
    <cellStyle name="Normal 3 2 22 5 4" xfId="5689"/>
    <cellStyle name="Normal 3 2 22 5 4 2" xfId="15491"/>
    <cellStyle name="Normal 3 2 22 5 5" xfId="9226"/>
    <cellStyle name="Normal 3 2 22 5 5 2" xfId="19028"/>
    <cellStyle name="Normal 3 2 22 5 6" xfId="10230"/>
    <cellStyle name="Normal 3 2 22 5 6 2" xfId="20032"/>
    <cellStyle name="Normal 3 2 22 5 7" xfId="11234"/>
    <cellStyle name="Normal 3 2 22 5 7 2" xfId="21036"/>
    <cellStyle name="Normal 3 2 22 5 8" xfId="12102"/>
    <cellStyle name="Normal 3 2 22 5 9" xfId="22052"/>
    <cellStyle name="Normal 3 2 22 6" xfId="2897"/>
    <cellStyle name="Normal 3 2 22 6 2" xfId="6286"/>
    <cellStyle name="Normal 3 2 22 6 2 2" xfId="16088"/>
    <cellStyle name="Normal 3 2 22 6 3" xfId="12699"/>
    <cellStyle name="Normal 3 2 22 7" xfId="3381"/>
    <cellStyle name="Normal 3 2 22 7 2" xfId="6770"/>
    <cellStyle name="Normal 3 2 22 7 2 2" xfId="16572"/>
    <cellStyle name="Normal 3 2 22 7 3" xfId="13183"/>
    <cellStyle name="Normal 3 2 22 8" xfId="4361"/>
    <cellStyle name="Normal 3 2 22 8 2" xfId="7750"/>
    <cellStyle name="Normal 3 2 22 8 2 2" xfId="17552"/>
    <cellStyle name="Normal 3 2 22 8 3" xfId="14163"/>
    <cellStyle name="Normal 3 2 22 9" xfId="5682"/>
    <cellStyle name="Normal 3 2 22 9 2" xfId="15484"/>
    <cellStyle name="Normal 3 2 23" xfId="2125"/>
    <cellStyle name="Normal 3 2 23 10" xfId="8746"/>
    <cellStyle name="Normal 3 2 23 10 2" xfId="18548"/>
    <cellStyle name="Normal 3 2 23 11" xfId="9750"/>
    <cellStyle name="Normal 3 2 23 11 2" xfId="19552"/>
    <cellStyle name="Normal 3 2 23 12" xfId="10754"/>
    <cellStyle name="Normal 3 2 23 12 2" xfId="20556"/>
    <cellStyle name="Normal 3 2 23 13" xfId="12103"/>
    <cellStyle name="Normal 3 2 23 14" xfId="21572"/>
    <cellStyle name="Normal 3 2 23 2" xfId="2126"/>
    <cellStyle name="Normal 3 2 23 2 10" xfId="12104"/>
    <cellStyle name="Normal 3 2 23 2 11" xfId="21845"/>
    <cellStyle name="Normal 3 2 23 2 2" xfId="2127"/>
    <cellStyle name="Normal 3 2 23 2 2 2" xfId="4142"/>
    <cellStyle name="Normal 3 2 23 2 2 2 2" xfId="7531"/>
    <cellStyle name="Normal 3 2 23 2 2 2 2 2" xfId="17333"/>
    <cellStyle name="Normal 3 2 23 2 2 2 3" xfId="13944"/>
    <cellStyle name="Normal 3 2 23 2 2 3" xfId="5122"/>
    <cellStyle name="Normal 3 2 23 2 2 3 2" xfId="8511"/>
    <cellStyle name="Normal 3 2 23 2 2 3 2 2" xfId="18313"/>
    <cellStyle name="Normal 3 2 23 2 2 3 3" xfId="14924"/>
    <cellStyle name="Normal 3 2 23 2 2 4" xfId="5692"/>
    <cellStyle name="Normal 3 2 23 2 2 4 2" xfId="15494"/>
    <cellStyle name="Normal 3 2 23 2 2 5" xfId="9503"/>
    <cellStyle name="Normal 3 2 23 2 2 5 2" xfId="19305"/>
    <cellStyle name="Normal 3 2 23 2 2 6" xfId="10507"/>
    <cellStyle name="Normal 3 2 23 2 2 6 2" xfId="20309"/>
    <cellStyle name="Normal 3 2 23 2 2 7" xfId="11511"/>
    <cellStyle name="Normal 3 2 23 2 2 7 2" xfId="21313"/>
    <cellStyle name="Normal 3 2 23 2 2 8" xfId="12105"/>
    <cellStyle name="Normal 3 2 23 2 2 9" xfId="22329"/>
    <cellStyle name="Normal 3 2 23 2 3" xfId="3174"/>
    <cellStyle name="Normal 3 2 23 2 3 2" xfId="6563"/>
    <cellStyle name="Normal 3 2 23 2 3 2 2" xfId="16365"/>
    <cellStyle name="Normal 3 2 23 2 3 3" xfId="12976"/>
    <cellStyle name="Normal 3 2 23 2 4" xfId="3658"/>
    <cellStyle name="Normal 3 2 23 2 4 2" xfId="7047"/>
    <cellStyle name="Normal 3 2 23 2 4 2 2" xfId="16849"/>
    <cellStyle name="Normal 3 2 23 2 4 3" xfId="13460"/>
    <cellStyle name="Normal 3 2 23 2 5" xfId="4638"/>
    <cellStyle name="Normal 3 2 23 2 5 2" xfId="8027"/>
    <cellStyle name="Normal 3 2 23 2 5 2 2" xfId="17829"/>
    <cellStyle name="Normal 3 2 23 2 5 3" xfId="14440"/>
    <cellStyle name="Normal 3 2 23 2 6" xfId="5691"/>
    <cellStyle name="Normal 3 2 23 2 6 2" xfId="15493"/>
    <cellStyle name="Normal 3 2 23 2 7" xfId="9019"/>
    <cellStyle name="Normal 3 2 23 2 7 2" xfId="18821"/>
    <cellStyle name="Normal 3 2 23 2 8" xfId="10023"/>
    <cellStyle name="Normal 3 2 23 2 8 2" xfId="19825"/>
    <cellStyle name="Normal 3 2 23 2 9" xfId="11027"/>
    <cellStyle name="Normal 3 2 23 2 9 2" xfId="20829"/>
    <cellStyle name="Normal 3 2 23 3" xfId="2128"/>
    <cellStyle name="Normal 3 2 23 3 10" xfId="12106"/>
    <cellStyle name="Normal 3 2 23 3 11" xfId="21680"/>
    <cellStyle name="Normal 3 2 23 3 2" xfId="2129"/>
    <cellStyle name="Normal 3 2 23 3 2 2" xfId="3977"/>
    <cellStyle name="Normal 3 2 23 3 2 2 2" xfId="7366"/>
    <cellStyle name="Normal 3 2 23 3 2 2 2 2" xfId="17168"/>
    <cellStyle name="Normal 3 2 23 3 2 2 3" xfId="13779"/>
    <cellStyle name="Normal 3 2 23 3 2 3" xfId="4957"/>
    <cellStyle name="Normal 3 2 23 3 2 3 2" xfId="8346"/>
    <cellStyle name="Normal 3 2 23 3 2 3 2 2" xfId="18148"/>
    <cellStyle name="Normal 3 2 23 3 2 3 3" xfId="14759"/>
    <cellStyle name="Normal 3 2 23 3 2 4" xfId="5694"/>
    <cellStyle name="Normal 3 2 23 3 2 4 2" xfId="15496"/>
    <cellStyle name="Normal 3 2 23 3 2 5" xfId="9338"/>
    <cellStyle name="Normal 3 2 23 3 2 5 2" xfId="19140"/>
    <cellStyle name="Normal 3 2 23 3 2 6" xfId="10342"/>
    <cellStyle name="Normal 3 2 23 3 2 6 2" xfId="20144"/>
    <cellStyle name="Normal 3 2 23 3 2 7" xfId="11346"/>
    <cellStyle name="Normal 3 2 23 3 2 7 2" xfId="21148"/>
    <cellStyle name="Normal 3 2 23 3 2 8" xfId="12107"/>
    <cellStyle name="Normal 3 2 23 3 2 9" xfId="22164"/>
    <cellStyle name="Normal 3 2 23 3 3" xfId="3009"/>
    <cellStyle name="Normal 3 2 23 3 3 2" xfId="6398"/>
    <cellStyle name="Normal 3 2 23 3 3 2 2" xfId="16200"/>
    <cellStyle name="Normal 3 2 23 3 3 3" xfId="12811"/>
    <cellStyle name="Normal 3 2 23 3 4" xfId="3493"/>
    <cellStyle name="Normal 3 2 23 3 4 2" xfId="6882"/>
    <cellStyle name="Normal 3 2 23 3 4 2 2" xfId="16684"/>
    <cellStyle name="Normal 3 2 23 3 4 3" xfId="13295"/>
    <cellStyle name="Normal 3 2 23 3 5" xfId="4473"/>
    <cellStyle name="Normal 3 2 23 3 5 2" xfId="7862"/>
    <cellStyle name="Normal 3 2 23 3 5 2 2" xfId="17664"/>
    <cellStyle name="Normal 3 2 23 3 5 3" xfId="14275"/>
    <cellStyle name="Normal 3 2 23 3 6" xfId="5693"/>
    <cellStyle name="Normal 3 2 23 3 6 2" xfId="15495"/>
    <cellStyle name="Normal 3 2 23 3 7" xfId="8854"/>
    <cellStyle name="Normal 3 2 23 3 7 2" xfId="18656"/>
    <cellStyle name="Normal 3 2 23 3 8" xfId="9858"/>
    <cellStyle name="Normal 3 2 23 3 8 2" xfId="19660"/>
    <cellStyle name="Normal 3 2 23 3 9" xfId="10862"/>
    <cellStyle name="Normal 3 2 23 3 9 2" xfId="20664"/>
    <cellStyle name="Normal 3 2 23 4" xfId="2130"/>
    <cellStyle name="Normal 3 2 23 4 10" xfId="12108"/>
    <cellStyle name="Normal 3 2 23 4 11" xfId="21786"/>
    <cellStyle name="Normal 3 2 23 4 2" xfId="2131"/>
    <cellStyle name="Normal 3 2 23 4 2 2" xfId="4083"/>
    <cellStyle name="Normal 3 2 23 4 2 2 2" xfId="7472"/>
    <cellStyle name="Normal 3 2 23 4 2 2 2 2" xfId="17274"/>
    <cellStyle name="Normal 3 2 23 4 2 2 3" xfId="13885"/>
    <cellStyle name="Normal 3 2 23 4 2 3" xfId="5063"/>
    <cellStyle name="Normal 3 2 23 4 2 3 2" xfId="8452"/>
    <cellStyle name="Normal 3 2 23 4 2 3 2 2" xfId="18254"/>
    <cellStyle name="Normal 3 2 23 4 2 3 3" xfId="14865"/>
    <cellStyle name="Normal 3 2 23 4 2 4" xfId="5696"/>
    <cellStyle name="Normal 3 2 23 4 2 4 2" xfId="15498"/>
    <cellStyle name="Normal 3 2 23 4 2 5" xfId="9444"/>
    <cellStyle name="Normal 3 2 23 4 2 5 2" xfId="19246"/>
    <cellStyle name="Normal 3 2 23 4 2 6" xfId="10448"/>
    <cellStyle name="Normal 3 2 23 4 2 6 2" xfId="20250"/>
    <cellStyle name="Normal 3 2 23 4 2 7" xfId="11452"/>
    <cellStyle name="Normal 3 2 23 4 2 7 2" xfId="21254"/>
    <cellStyle name="Normal 3 2 23 4 2 8" xfId="12109"/>
    <cellStyle name="Normal 3 2 23 4 2 9" xfId="22270"/>
    <cellStyle name="Normal 3 2 23 4 3" xfId="3115"/>
    <cellStyle name="Normal 3 2 23 4 3 2" xfId="6504"/>
    <cellStyle name="Normal 3 2 23 4 3 2 2" xfId="16306"/>
    <cellStyle name="Normal 3 2 23 4 3 3" xfId="12917"/>
    <cellStyle name="Normal 3 2 23 4 4" xfId="3599"/>
    <cellStyle name="Normal 3 2 23 4 4 2" xfId="6988"/>
    <cellStyle name="Normal 3 2 23 4 4 2 2" xfId="16790"/>
    <cellStyle name="Normal 3 2 23 4 4 3" xfId="13401"/>
    <cellStyle name="Normal 3 2 23 4 5" xfId="4579"/>
    <cellStyle name="Normal 3 2 23 4 5 2" xfId="7968"/>
    <cellStyle name="Normal 3 2 23 4 5 2 2" xfId="17770"/>
    <cellStyle name="Normal 3 2 23 4 5 3" xfId="14381"/>
    <cellStyle name="Normal 3 2 23 4 6" xfId="5695"/>
    <cellStyle name="Normal 3 2 23 4 6 2" xfId="15497"/>
    <cellStyle name="Normal 3 2 23 4 7" xfId="8960"/>
    <cellStyle name="Normal 3 2 23 4 7 2" xfId="18762"/>
    <cellStyle name="Normal 3 2 23 4 8" xfId="9964"/>
    <cellStyle name="Normal 3 2 23 4 8 2" xfId="19766"/>
    <cellStyle name="Normal 3 2 23 4 9" xfId="10968"/>
    <cellStyle name="Normal 3 2 23 4 9 2" xfId="20770"/>
    <cellStyle name="Normal 3 2 23 5" xfId="2132"/>
    <cellStyle name="Normal 3 2 23 5 2" xfId="3869"/>
    <cellStyle name="Normal 3 2 23 5 2 2" xfId="7258"/>
    <cellStyle name="Normal 3 2 23 5 2 2 2" xfId="17060"/>
    <cellStyle name="Normal 3 2 23 5 2 3" xfId="13671"/>
    <cellStyle name="Normal 3 2 23 5 3" xfId="4849"/>
    <cellStyle name="Normal 3 2 23 5 3 2" xfId="8238"/>
    <cellStyle name="Normal 3 2 23 5 3 2 2" xfId="18040"/>
    <cellStyle name="Normal 3 2 23 5 3 3" xfId="14651"/>
    <cellStyle name="Normal 3 2 23 5 4" xfId="5697"/>
    <cellStyle name="Normal 3 2 23 5 4 2" xfId="15499"/>
    <cellStyle name="Normal 3 2 23 5 5" xfId="9230"/>
    <cellStyle name="Normal 3 2 23 5 5 2" xfId="19032"/>
    <cellStyle name="Normal 3 2 23 5 6" xfId="10234"/>
    <cellStyle name="Normal 3 2 23 5 6 2" xfId="20036"/>
    <cellStyle name="Normal 3 2 23 5 7" xfId="11238"/>
    <cellStyle name="Normal 3 2 23 5 7 2" xfId="21040"/>
    <cellStyle name="Normal 3 2 23 5 8" xfId="12110"/>
    <cellStyle name="Normal 3 2 23 5 9" xfId="22056"/>
    <cellStyle name="Normal 3 2 23 6" xfId="2901"/>
    <cellStyle name="Normal 3 2 23 6 2" xfId="6290"/>
    <cellStyle name="Normal 3 2 23 6 2 2" xfId="16092"/>
    <cellStyle name="Normal 3 2 23 6 3" xfId="12703"/>
    <cellStyle name="Normal 3 2 23 7" xfId="3385"/>
    <cellStyle name="Normal 3 2 23 7 2" xfId="6774"/>
    <cellStyle name="Normal 3 2 23 7 2 2" xfId="16576"/>
    <cellStyle name="Normal 3 2 23 7 3" xfId="13187"/>
    <cellStyle name="Normal 3 2 23 8" xfId="4365"/>
    <cellStyle name="Normal 3 2 23 8 2" xfId="7754"/>
    <cellStyle name="Normal 3 2 23 8 2 2" xfId="17556"/>
    <cellStyle name="Normal 3 2 23 8 3" xfId="14167"/>
    <cellStyle name="Normal 3 2 23 9" xfId="5690"/>
    <cellStyle name="Normal 3 2 23 9 2" xfId="15492"/>
    <cellStyle name="Normal 3 2 24" xfId="2133"/>
    <cellStyle name="Normal 3 2 24 10" xfId="8750"/>
    <cellStyle name="Normal 3 2 24 10 2" xfId="18552"/>
    <cellStyle name="Normal 3 2 24 11" xfId="9754"/>
    <cellStyle name="Normal 3 2 24 11 2" xfId="19556"/>
    <cellStyle name="Normal 3 2 24 12" xfId="10758"/>
    <cellStyle name="Normal 3 2 24 12 2" xfId="20560"/>
    <cellStyle name="Normal 3 2 24 13" xfId="12111"/>
    <cellStyle name="Normal 3 2 24 14" xfId="21576"/>
    <cellStyle name="Normal 3 2 24 2" xfId="2134"/>
    <cellStyle name="Normal 3 2 24 2 10" xfId="12112"/>
    <cellStyle name="Normal 3 2 24 2 11" xfId="21855"/>
    <cellStyle name="Normal 3 2 24 2 2" xfId="2135"/>
    <cellStyle name="Normal 3 2 24 2 2 2" xfId="4152"/>
    <cellStyle name="Normal 3 2 24 2 2 2 2" xfId="7541"/>
    <cellStyle name="Normal 3 2 24 2 2 2 2 2" xfId="17343"/>
    <cellStyle name="Normal 3 2 24 2 2 2 3" xfId="13954"/>
    <cellStyle name="Normal 3 2 24 2 2 3" xfId="5132"/>
    <cellStyle name="Normal 3 2 24 2 2 3 2" xfId="8521"/>
    <cellStyle name="Normal 3 2 24 2 2 3 2 2" xfId="18323"/>
    <cellStyle name="Normal 3 2 24 2 2 3 3" xfId="14934"/>
    <cellStyle name="Normal 3 2 24 2 2 4" xfId="5700"/>
    <cellStyle name="Normal 3 2 24 2 2 4 2" xfId="15502"/>
    <cellStyle name="Normal 3 2 24 2 2 5" xfId="9513"/>
    <cellStyle name="Normal 3 2 24 2 2 5 2" xfId="19315"/>
    <cellStyle name="Normal 3 2 24 2 2 6" xfId="10517"/>
    <cellStyle name="Normal 3 2 24 2 2 6 2" xfId="20319"/>
    <cellStyle name="Normal 3 2 24 2 2 7" xfId="11521"/>
    <cellStyle name="Normal 3 2 24 2 2 7 2" xfId="21323"/>
    <cellStyle name="Normal 3 2 24 2 2 8" xfId="12113"/>
    <cellStyle name="Normal 3 2 24 2 2 9" xfId="22339"/>
    <cellStyle name="Normal 3 2 24 2 3" xfId="3184"/>
    <cellStyle name="Normal 3 2 24 2 3 2" xfId="6573"/>
    <cellStyle name="Normal 3 2 24 2 3 2 2" xfId="16375"/>
    <cellStyle name="Normal 3 2 24 2 3 3" xfId="12986"/>
    <cellStyle name="Normal 3 2 24 2 4" xfId="3668"/>
    <cellStyle name="Normal 3 2 24 2 4 2" xfId="7057"/>
    <cellStyle name="Normal 3 2 24 2 4 2 2" xfId="16859"/>
    <cellStyle name="Normal 3 2 24 2 4 3" xfId="13470"/>
    <cellStyle name="Normal 3 2 24 2 5" xfId="4648"/>
    <cellStyle name="Normal 3 2 24 2 5 2" xfId="8037"/>
    <cellStyle name="Normal 3 2 24 2 5 2 2" xfId="17839"/>
    <cellStyle name="Normal 3 2 24 2 5 3" xfId="14450"/>
    <cellStyle name="Normal 3 2 24 2 6" xfId="5699"/>
    <cellStyle name="Normal 3 2 24 2 6 2" xfId="15501"/>
    <cellStyle name="Normal 3 2 24 2 7" xfId="9029"/>
    <cellStyle name="Normal 3 2 24 2 7 2" xfId="18831"/>
    <cellStyle name="Normal 3 2 24 2 8" xfId="10033"/>
    <cellStyle name="Normal 3 2 24 2 8 2" xfId="19835"/>
    <cellStyle name="Normal 3 2 24 2 9" xfId="11037"/>
    <cellStyle name="Normal 3 2 24 2 9 2" xfId="20839"/>
    <cellStyle name="Normal 3 2 24 3" xfId="2136"/>
    <cellStyle name="Normal 3 2 24 3 10" xfId="12114"/>
    <cellStyle name="Normal 3 2 24 3 11" xfId="21630"/>
    <cellStyle name="Normal 3 2 24 3 2" xfId="2137"/>
    <cellStyle name="Normal 3 2 24 3 2 2" xfId="3927"/>
    <cellStyle name="Normal 3 2 24 3 2 2 2" xfId="7316"/>
    <cellStyle name="Normal 3 2 24 3 2 2 2 2" xfId="17118"/>
    <cellStyle name="Normal 3 2 24 3 2 2 3" xfId="13729"/>
    <cellStyle name="Normal 3 2 24 3 2 3" xfId="4907"/>
    <cellStyle name="Normal 3 2 24 3 2 3 2" xfId="8296"/>
    <cellStyle name="Normal 3 2 24 3 2 3 2 2" xfId="18098"/>
    <cellStyle name="Normal 3 2 24 3 2 3 3" xfId="14709"/>
    <cellStyle name="Normal 3 2 24 3 2 4" xfId="5702"/>
    <cellStyle name="Normal 3 2 24 3 2 4 2" xfId="15504"/>
    <cellStyle name="Normal 3 2 24 3 2 5" xfId="9288"/>
    <cellStyle name="Normal 3 2 24 3 2 5 2" xfId="19090"/>
    <cellStyle name="Normal 3 2 24 3 2 6" xfId="10292"/>
    <cellStyle name="Normal 3 2 24 3 2 6 2" xfId="20094"/>
    <cellStyle name="Normal 3 2 24 3 2 7" xfId="11296"/>
    <cellStyle name="Normal 3 2 24 3 2 7 2" xfId="21098"/>
    <cellStyle name="Normal 3 2 24 3 2 8" xfId="12115"/>
    <cellStyle name="Normal 3 2 24 3 2 9" xfId="22114"/>
    <cellStyle name="Normal 3 2 24 3 3" xfId="2959"/>
    <cellStyle name="Normal 3 2 24 3 3 2" xfId="6348"/>
    <cellStyle name="Normal 3 2 24 3 3 2 2" xfId="16150"/>
    <cellStyle name="Normal 3 2 24 3 3 3" xfId="12761"/>
    <cellStyle name="Normal 3 2 24 3 4" xfId="3443"/>
    <cellStyle name="Normal 3 2 24 3 4 2" xfId="6832"/>
    <cellStyle name="Normal 3 2 24 3 4 2 2" xfId="16634"/>
    <cellStyle name="Normal 3 2 24 3 4 3" xfId="13245"/>
    <cellStyle name="Normal 3 2 24 3 5" xfId="4423"/>
    <cellStyle name="Normal 3 2 24 3 5 2" xfId="7812"/>
    <cellStyle name="Normal 3 2 24 3 5 2 2" xfId="17614"/>
    <cellStyle name="Normal 3 2 24 3 5 3" xfId="14225"/>
    <cellStyle name="Normal 3 2 24 3 6" xfId="5701"/>
    <cellStyle name="Normal 3 2 24 3 6 2" xfId="15503"/>
    <cellStyle name="Normal 3 2 24 3 7" xfId="8804"/>
    <cellStyle name="Normal 3 2 24 3 7 2" xfId="18606"/>
    <cellStyle name="Normal 3 2 24 3 8" xfId="9808"/>
    <cellStyle name="Normal 3 2 24 3 8 2" xfId="19610"/>
    <cellStyle name="Normal 3 2 24 3 9" xfId="10812"/>
    <cellStyle name="Normal 3 2 24 3 9 2" xfId="20614"/>
    <cellStyle name="Normal 3 2 24 4" xfId="2138"/>
    <cellStyle name="Normal 3 2 24 4 10" xfId="12116"/>
    <cellStyle name="Normal 3 2 24 4 11" xfId="21632"/>
    <cellStyle name="Normal 3 2 24 4 2" xfId="2139"/>
    <cellStyle name="Normal 3 2 24 4 2 2" xfId="3929"/>
    <cellStyle name="Normal 3 2 24 4 2 2 2" xfId="7318"/>
    <cellStyle name="Normal 3 2 24 4 2 2 2 2" xfId="17120"/>
    <cellStyle name="Normal 3 2 24 4 2 2 3" xfId="13731"/>
    <cellStyle name="Normal 3 2 24 4 2 3" xfId="4909"/>
    <cellStyle name="Normal 3 2 24 4 2 3 2" xfId="8298"/>
    <cellStyle name="Normal 3 2 24 4 2 3 2 2" xfId="18100"/>
    <cellStyle name="Normal 3 2 24 4 2 3 3" xfId="14711"/>
    <cellStyle name="Normal 3 2 24 4 2 4" xfId="5704"/>
    <cellStyle name="Normal 3 2 24 4 2 4 2" xfId="15506"/>
    <cellStyle name="Normal 3 2 24 4 2 5" xfId="9290"/>
    <cellStyle name="Normal 3 2 24 4 2 5 2" xfId="19092"/>
    <cellStyle name="Normal 3 2 24 4 2 6" xfId="10294"/>
    <cellStyle name="Normal 3 2 24 4 2 6 2" xfId="20096"/>
    <cellStyle name="Normal 3 2 24 4 2 7" xfId="11298"/>
    <cellStyle name="Normal 3 2 24 4 2 7 2" xfId="21100"/>
    <cellStyle name="Normal 3 2 24 4 2 8" xfId="12117"/>
    <cellStyle name="Normal 3 2 24 4 2 9" xfId="22116"/>
    <cellStyle name="Normal 3 2 24 4 3" xfId="2961"/>
    <cellStyle name="Normal 3 2 24 4 3 2" xfId="6350"/>
    <cellStyle name="Normal 3 2 24 4 3 2 2" xfId="16152"/>
    <cellStyle name="Normal 3 2 24 4 3 3" xfId="12763"/>
    <cellStyle name="Normal 3 2 24 4 4" xfId="3445"/>
    <cellStyle name="Normal 3 2 24 4 4 2" xfId="6834"/>
    <cellStyle name="Normal 3 2 24 4 4 2 2" xfId="16636"/>
    <cellStyle name="Normal 3 2 24 4 4 3" xfId="13247"/>
    <cellStyle name="Normal 3 2 24 4 5" xfId="4425"/>
    <cellStyle name="Normal 3 2 24 4 5 2" xfId="7814"/>
    <cellStyle name="Normal 3 2 24 4 5 2 2" xfId="17616"/>
    <cellStyle name="Normal 3 2 24 4 5 3" xfId="14227"/>
    <cellStyle name="Normal 3 2 24 4 6" xfId="5703"/>
    <cellStyle name="Normal 3 2 24 4 6 2" xfId="15505"/>
    <cellStyle name="Normal 3 2 24 4 7" xfId="8806"/>
    <cellStyle name="Normal 3 2 24 4 7 2" xfId="18608"/>
    <cellStyle name="Normal 3 2 24 4 8" xfId="9810"/>
    <cellStyle name="Normal 3 2 24 4 8 2" xfId="19612"/>
    <cellStyle name="Normal 3 2 24 4 9" xfId="10814"/>
    <cellStyle name="Normal 3 2 24 4 9 2" xfId="20616"/>
    <cellStyle name="Normal 3 2 24 5" xfId="2140"/>
    <cellStyle name="Normal 3 2 24 5 2" xfId="3873"/>
    <cellStyle name="Normal 3 2 24 5 2 2" xfId="7262"/>
    <cellStyle name="Normal 3 2 24 5 2 2 2" xfId="17064"/>
    <cellStyle name="Normal 3 2 24 5 2 3" xfId="13675"/>
    <cellStyle name="Normal 3 2 24 5 3" xfId="4853"/>
    <cellStyle name="Normal 3 2 24 5 3 2" xfId="8242"/>
    <cellStyle name="Normal 3 2 24 5 3 2 2" xfId="18044"/>
    <cellStyle name="Normal 3 2 24 5 3 3" xfId="14655"/>
    <cellStyle name="Normal 3 2 24 5 4" xfId="5705"/>
    <cellStyle name="Normal 3 2 24 5 4 2" xfId="15507"/>
    <cellStyle name="Normal 3 2 24 5 5" xfId="9234"/>
    <cellStyle name="Normal 3 2 24 5 5 2" xfId="19036"/>
    <cellStyle name="Normal 3 2 24 5 6" xfId="10238"/>
    <cellStyle name="Normal 3 2 24 5 6 2" xfId="20040"/>
    <cellStyle name="Normal 3 2 24 5 7" xfId="11242"/>
    <cellStyle name="Normal 3 2 24 5 7 2" xfId="21044"/>
    <cellStyle name="Normal 3 2 24 5 8" xfId="12118"/>
    <cellStyle name="Normal 3 2 24 5 9" xfId="22060"/>
    <cellStyle name="Normal 3 2 24 6" xfId="2905"/>
    <cellStyle name="Normal 3 2 24 6 2" xfId="6294"/>
    <cellStyle name="Normal 3 2 24 6 2 2" xfId="16096"/>
    <cellStyle name="Normal 3 2 24 6 3" xfId="12707"/>
    <cellStyle name="Normal 3 2 24 7" xfId="3389"/>
    <cellStyle name="Normal 3 2 24 7 2" xfId="6778"/>
    <cellStyle name="Normal 3 2 24 7 2 2" xfId="16580"/>
    <cellStyle name="Normal 3 2 24 7 3" xfId="13191"/>
    <cellStyle name="Normal 3 2 24 8" xfId="4369"/>
    <cellStyle name="Normal 3 2 24 8 2" xfId="7758"/>
    <cellStyle name="Normal 3 2 24 8 2 2" xfId="17560"/>
    <cellStyle name="Normal 3 2 24 8 3" xfId="14171"/>
    <cellStyle name="Normal 3 2 24 9" xfId="5698"/>
    <cellStyle name="Normal 3 2 24 9 2" xfId="15500"/>
    <cellStyle name="Normal 3 2 25" xfId="2141"/>
    <cellStyle name="Normal 3 2 25 10" xfId="8754"/>
    <cellStyle name="Normal 3 2 25 10 2" xfId="18556"/>
    <cellStyle name="Normal 3 2 25 11" xfId="9758"/>
    <cellStyle name="Normal 3 2 25 11 2" xfId="19560"/>
    <cellStyle name="Normal 3 2 25 12" xfId="10762"/>
    <cellStyle name="Normal 3 2 25 12 2" xfId="20564"/>
    <cellStyle name="Normal 3 2 25 13" xfId="12119"/>
    <cellStyle name="Normal 3 2 25 14" xfId="21580"/>
    <cellStyle name="Normal 3 2 25 2" xfId="2142"/>
    <cellStyle name="Normal 3 2 25 2 10" xfId="12120"/>
    <cellStyle name="Normal 3 2 25 2 11" xfId="21862"/>
    <cellStyle name="Normal 3 2 25 2 2" xfId="2143"/>
    <cellStyle name="Normal 3 2 25 2 2 2" xfId="4159"/>
    <cellStyle name="Normal 3 2 25 2 2 2 2" xfId="7548"/>
    <cellStyle name="Normal 3 2 25 2 2 2 2 2" xfId="17350"/>
    <cellStyle name="Normal 3 2 25 2 2 2 3" xfId="13961"/>
    <cellStyle name="Normal 3 2 25 2 2 3" xfId="5139"/>
    <cellStyle name="Normal 3 2 25 2 2 3 2" xfId="8528"/>
    <cellStyle name="Normal 3 2 25 2 2 3 2 2" xfId="18330"/>
    <cellStyle name="Normal 3 2 25 2 2 3 3" xfId="14941"/>
    <cellStyle name="Normal 3 2 25 2 2 4" xfId="5708"/>
    <cellStyle name="Normal 3 2 25 2 2 4 2" xfId="15510"/>
    <cellStyle name="Normal 3 2 25 2 2 5" xfId="9520"/>
    <cellStyle name="Normal 3 2 25 2 2 5 2" xfId="19322"/>
    <cellStyle name="Normal 3 2 25 2 2 6" xfId="10524"/>
    <cellStyle name="Normal 3 2 25 2 2 6 2" xfId="20326"/>
    <cellStyle name="Normal 3 2 25 2 2 7" xfId="11528"/>
    <cellStyle name="Normal 3 2 25 2 2 7 2" xfId="21330"/>
    <cellStyle name="Normal 3 2 25 2 2 8" xfId="12121"/>
    <cellStyle name="Normal 3 2 25 2 2 9" xfId="22346"/>
    <cellStyle name="Normal 3 2 25 2 3" xfId="3191"/>
    <cellStyle name="Normal 3 2 25 2 3 2" xfId="6580"/>
    <cellStyle name="Normal 3 2 25 2 3 2 2" xfId="16382"/>
    <cellStyle name="Normal 3 2 25 2 3 3" xfId="12993"/>
    <cellStyle name="Normal 3 2 25 2 4" xfId="3675"/>
    <cellStyle name="Normal 3 2 25 2 4 2" xfId="7064"/>
    <cellStyle name="Normal 3 2 25 2 4 2 2" xfId="16866"/>
    <cellStyle name="Normal 3 2 25 2 4 3" xfId="13477"/>
    <cellStyle name="Normal 3 2 25 2 5" xfId="4655"/>
    <cellStyle name="Normal 3 2 25 2 5 2" xfId="8044"/>
    <cellStyle name="Normal 3 2 25 2 5 2 2" xfId="17846"/>
    <cellStyle name="Normal 3 2 25 2 5 3" xfId="14457"/>
    <cellStyle name="Normal 3 2 25 2 6" xfId="5707"/>
    <cellStyle name="Normal 3 2 25 2 6 2" xfId="15509"/>
    <cellStyle name="Normal 3 2 25 2 7" xfId="9036"/>
    <cellStyle name="Normal 3 2 25 2 7 2" xfId="18838"/>
    <cellStyle name="Normal 3 2 25 2 8" xfId="10040"/>
    <cellStyle name="Normal 3 2 25 2 8 2" xfId="19842"/>
    <cellStyle name="Normal 3 2 25 2 9" xfId="11044"/>
    <cellStyle name="Normal 3 2 25 2 9 2" xfId="20846"/>
    <cellStyle name="Normal 3 2 25 3" xfId="2144"/>
    <cellStyle name="Normal 3 2 25 3 10" xfId="12122"/>
    <cellStyle name="Normal 3 2 25 3 11" xfId="21804"/>
    <cellStyle name="Normal 3 2 25 3 2" xfId="2145"/>
    <cellStyle name="Normal 3 2 25 3 2 2" xfId="4101"/>
    <cellStyle name="Normal 3 2 25 3 2 2 2" xfId="7490"/>
    <cellStyle name="Normal 3 2 25 3 2 2 2 2" xfId="17292"/>
    <cellStyle name="Normal 3 2 25 3 2 2 3" xfId="13903"/>
    <cellStyle name="Normal 3 2 25 3 2 3" xfId="5081"/>
    <cellStyle name="Normal 3 2 25 3 2 3 2" xfId="8470"/>
    <cellStyle name="Normal 3 2 25 3 2 3 2 2" xfId="18272"/>
    <cellStyle name="Normal 3 2 25 3 2 3 3" xfId="14883"/>
    <cellStyle name="Normal 3 2 25 3 2 4" xfId="5710"/>
    <cellStyle name="Normal 3 2 25 3 2 4 2" xfId="15512"/>
    <cellStyle name="Normal 3 2 25 3 2 5" xfId="9462"/>
    <cellStyle name="Normal 3 2 25 3 2 5 2" xfId="19264"/>
    <cellStyle name="Normal 3 2 25 3 2 6" xfId="10466"/>
    <cellStyle name="Normal 3 2 25 3 2 6 2" xfId="20268"/>
    <cellStyle name="Normal 3 2 25 3 2 7" xfId="11470"/>
    <cellStyle name="Normal 3 2 25 3 2 7 2" xfId="21272"/>
    <cellStyle name="Normal 3 2 25 3 2 8" xfId="12123"/>
    <cellStyle name="Normal 3 2 25 3 2 9" xfId="22288"/>
    <cellStyle name="Normal 3 2 25 3 3" xfId="3133"/>
    <cellStyle name="Normal 3 2 25 3 3 2" xfId="6522"/>
    <cellStyle name="Normal 3 2 25 3 3 2 2" xfId="16324"/>
    <cellStyle name="Normal 3 2 25 3 3 3" xfId="12935"/>
    <cellStyle name="Normal 3 2 25 3 4" xfId="3617"/>
    <cellStyle name="Normal 3 2 25 3 4 2" xfId="7006"/>
    <cellStyle name="Normal 3 2 25 3 4 2 2" xfId="16808"/>
    <cellStyle name="Normal 3 2 25 3 4 3" xfId="13419"/>
    <cellStyle name="Normal 3 2 25 3 5" xfId="4597"/>
    <cellStyle name="Normal 3 2 25 3 5 2" xfId="7986"/>
    <cellStyle name="Normal 3 2 25 3 5 2 2" xfId="17788"/>
    <cellStyle name="Normal 3 2 25 3 5 3" xfId="14399"/>
    <cellStyle name="Normal 3 2 25 3 6" xfId="5709"/>
    <cellStyle name="Normal 3 2 25 3 6 2" xfId="15511"/>
    <cellStyle name="Normal 3 2 25 3 7" xfId="8978"/>
    <cellStyle name="Normal 3 2 25 3 7 2" xfId="18780"/>
    <cellStyle name="Normal 3 2 25 3 8" xfId="9982"/>
    <cellStyle name="Normal 3 2 25 3 8 2" xfId="19784"/>
    <cellStyle name="Normal 3 2 25 3 9" xfId="10986"/>
    <cellStyle name="Normal 3 2 25 3 9 2" xfId="20788"/>
    <cellStyle name="Normal 3 2 25 4" xfId="2146"/>
    <cellStyle name="Normal 3 2 25 4 10" xfId="12124"/>
    <cellStyle name="Normal 3 2 25 4 11" xfId="21766"/>
    <cellStyle name="Normal 3 2 25 4 2" xfId="2147"/>
    <cellStyle name="Normal 3 2 25 4 2 2" xfId="4063"/>
    <cellStyle name="Normal 3 2 25 4 2 2 2" xfId="7452"/>
    <cellStyle name="Normal 3 2 25 4 2 2 2 2" xfId="17254"/>
    <cellStyle name="Normal 3 2 25 4 2 2 3" xfId="13865"/>
    <cellStyle name="Normal 3 2 25 4 2 3" xfId="5043"/>
    <cellStyle name="Normal 3 2 25 4 2 3 2" xfId="8432"/>
    <cellStyle name="Normal 3 2 25 4 2 3 2 2" xfId="18234"/>
    <cellStyle name="Normal 3 2 25 4 2 3 3" xfId="14845"/>
    <cellStyle name="Normal 3 2 25 4 2 4" xfId="5712"/>
    <cellStyle name="Normal 3 2 25 4 2 4 2" xfId="15514"/>
    <cellStyle name="Normal 3 2 25 4 2 5" xfId="9424"/>
    <cellStyle name="Normal 3 2 25 4 2 5 2" xfId="19226"/>
    <cellStyle name="Normal 3 2 25 4 2 6" xfId="10428"/>
    <cellStyle name="Normal 3 2 25 4 2 6 2" xfId="20230"/>
    <cellStyle name="Normal 3 2 25 4 2 7" xfId="11432"/>
    <cellStyle name="Normal 3 2 25 4 2 7 2" xfId="21234"/>
    <cellStyle name="Normal 3 2 25 4 2 8" xfId="12125"/>
    <cellStyle name="Normal 3 2 25 4 2 9" xfId="22250"/>
    <cellStyle name="Normal 3 2 25 4 3" xfId="3095"/>
    <cellStyle name="Normal 3 2 25 4 3 2" xfId="6484"/>
    <cellStyle name="Normal 3 2 25 4 3 2 2" xfId="16286"/>
    <cellStyle name="Normal 3 2 25 4 3 3" xfId="12897"/>
    <cellStyle name="Normal 3 2 25 4 4" xfId="3579"/>
    <cellStyle name="Normal 3 2 25 4 4 2" xfId="6968"/>
    <cellStyle name="Normal 3 2 25 4 4 2 2" xfId="16770"/>
    <cellStyle name="Normal 3 2 25 4 4 3" xfId="13381"/>
    <cellStyle name="Normal 3 2 25 4 5" xfId="4559"/>
    <cellStyle name="Normal 3 2 25 4 5 2" xfId="7948"/>
    <cellStyle name="Normal 3 2 25 4 5 2 2" xfId="17750"/>
    <cellStyle name="Normal 3 2 25 4 5 3" xfId="14361"/>
    <cellStyle name="Normal 3 2 25 4 6" xfId="5711"/>
    <cellStyle name="Normal 3 2 25 4 6 2" xfId="15513"/>
    <cellStyle name="Normal 3 2 25 4 7" xfId="8940"/>
    <cellStyle name="Normal 3 2 25 4 7 2" xfId="18742"/>
    <cellStyle name="Normal 3 2 25 4 8" xfId="9944"/>
    <cellStyle name="Normal 3 2 25 4 8 2" xfId="19746"/>
    <cellStyle name="Normal 3 2 25 4 9" xfId="10948"/>
    <cellStyle name="Normal 3 2 25 4 9 2" xfId="20750"/>
    <cellStyle name="Normal 3 2 25 5" xfId="2148"/>
    <cellStyle name="Normal 3 2 25 5 2" xfId="3877"/>
    <cellStyle name="Normal 3 2 25 5 2 2" xfId="7266"/>
    <cellStyle name="Normal 3 2 25 5 2 2 2" xfId="17068"/>
    <cellStyle name="Normal 3 2 25 5 2 3" xfId="13679"/>
    <cellStyle name="Normal 3 2 25 5 3" xfId="4857"/>
    <cellStyle name="Normal 3 2 25 5 3 2" xfId="8246"/>
    <cellStyle name="Normal 3 2 25 5 3 2 2" xfId="18048"/>
    <cellStyle name="Normal 3 2 25 5 3 3" xfId="14659"/>
    <cellStyle name="Normal 3 2 25 5 4" xfId="5713"/>
    <cellStyle name="Normal 3 2 25 5 4 2" xfId="15515"/>
    <cellStyle name="Normal 3 2 25 5 5" xfId="9238"/>
    <cellStyle name="Normal 3 2 25 5 5 2" xfId="19040"/>
    <cellStyle name="Normal 3 2 25 5 6" xfId="10242"/>
    <cellStyle name="Normal 3 2 25 5 6 2" xfId="20044"/>
    <cellStyle name="Normal 3 2 25 5 7" xfId="11246"/>
    <cellStyle name="Normal 3 2 25 5 7 2" xfId="21048"/>
    <cellStyle name="Normal 3 2 25 5 8" xfId="12126"/>
    <cellStyle name="Normal 3 2 25 5 9" xfId="22064"/>
    <cellStyle name="Normal 3 2 25 6" xfId="2909"/>
    <cellStyle name="Normal 3 2 25 6 2" xfId="6298"/>
    <cellStyle name="Normal 3 2 25 6 2 2" xfId="16100"/>
    <cellStyle name="Normal 3 2 25 6 3" xfId="12711"/>
    <cellStyle name="Normal 3 2 25 7" xfId="3393"/>
    <cellStyle name="Normal 3 2 25 7 2" xfId="6782"/>
    <cellStyle name="Normal 3 2 25 7 2 2" xfId="16584"/>
    <cellStyle name="Normal 3 2 25 7 3" xfId="13195"/>
    <cellStyle name="Normal 3 2 25 8" xfId="4373"/>
    <cellStyle name="Normal 3 2 25 8 2" xfId="7762"/>
    <cellStyle name="Normal 3 2 25 8 2 2" xfId="17564"/>
    <cellStyle name="Normal 3 2 25 8 3" xfId="14175"/>
    <cellStyle name="Normal 3 2 25 9" xfId="5706"/>
    <cellStyle name="Normal 3 2 25 9 2" xfId="15508"/>
    <cellStyle name="Normal 3 2 26" xfId="2149"/>
    <cellStyle name="Normal 3 2 26 10" xfId="8758"/>
    <cellStyle name="Normal 3 2 26 10 2" xfId="18560"/>
    <cellStyle name="Normal 3 2 26 11" xfId="9762"/>
    <cellStyle name="Normal 3 2 26 11 2" xfId="19564"/>
    <cellStyle name="Normal 3 2 26 12" xfId="10766"/>
    <cellStyle name="Normal 3 2 26 12 2" xfId="20568"/>
    <cellStyle name="Normal 3 2 26 13" xfId="12127"/>
    <cellStyle name="Normal 3 2 26 14" xfId="21584"/>
    <cellStyle name="Normal 3 2 26 2" xfId="2150"/>
    <cellStyle name="Normal 3 2 26 2 10" xfId="12128"/>
    <cellStyle name="Normal 3 2 26 2 11" xfId="21871"/>
    <cellStyle name="Normal 3 2 26 2 2" xfId="2151"/>
    <cellStyle name="Normal 3 2 26 2 2 2" xfId="4168"/>
    <cellStyle name="Normal 3 2 26 2 2 2 2" xfId="7557"/>
    <cellStyle name="Normal 3 2 26 2 2 2 2 2" xfId="17359"/>
    <cellStyle name="Normal 3 2 26 2 2 2 3" xfId="13970"/>
    <cellStyle name="Normal 3 2 26 2 2 3" xfId="5148"/>
    <cellStyle name="Normal 3 2 26 2 2 3 2" xfId="8537"/>
    <cellStyle name="Normal 3 2 26 2 2 3 2 2" xfId="18339"/>
    <cellStyle name="Normal 3 2 26 2 2 3 3" xfId="14950"/>
    <cellStyle name="Normal 3 2 26 2 2 4" xfId="5716"/>
    <cellStyle name="Normal 3 2 26 2 2 4 2" xfId="15518"/>
    <cellStyle name="Normal 3 2 26 2 2 5" xfId="9529"/>
    <cellStyle name="Normal 3 2 26 2 2 5 2" xfId="19331"/>
    <cellStyle name="Normal 3 2 26 2 2 6" xfId="10533"/>
    <cellStyle name="Normal 3 2 26 2 2 6 2" xfId="20335"/>
    <cellStyle name="Normal 3 2 26 2 2 7" xfId="11537"/>
    <cellStyle name="Normal 3 2 26 2 2 7 2" xfId="21339"/>
    <cellStyle name="Normal 3 2 26 2 2 8" xfId="12129"/>
    <cellStyle name="Normal 3 2 26 2 2 9" xfId="22355"/>
    <cellStyle name="Normal 3 2 26 2 3" xfId="3200"/>
    <cellStyle name="Normal 3 2 26 2 3 2" xfId="6589"/>
    <cellStyle name="Normal 3 2 26 2 3 2 2" xfId="16391"/>
    <cellStyle name="Normal 3 2 26 2 3 3" xfId="13002"/>
    <cellStyle name="Normal 3 2 26 2 4" xfId="3684"/>
    <cellStyle name="Normal 3 2 26 2 4 2" xfId="7073"/>
    <cellStyle name="Normal 3 2 26 2 4 2 2" xfId="16875"/>
    <cellStyle name="Normal 3 2 26 2 4 3" xfId="13486"/>
    <cellStyle name="Normal 3 2 26 2 5" xfId="4664"/>
    <cellStyle name="Normal 3 2 26 2 5 2" xfId="8053"/>
    <cellStyle name="Normal 3 2 26 2 5 2 2" xfId="17855"/>
    <cellStyle name="Normal 3 2 26 2 5 3" xfId="14466"/>
    <cellStyle name="Normal 3 2 26 2 6" xfId="5715"/>
    <cellStyle name="Normal 3 2 26 2 6 2" xfId="15517"/>
    <cellStyle name="Normal 3 2 26 2 7" xfId="9045"/>
    <cellStyle name="Normal 3 2 26 2 7 2" xfId="18847"/>
    <cellStyle name="Normal 3 2 26 2 8" xfId="10049"/>
    <cellStyle name="Normal 3 2 26 2 8 2" xfId="19851"/>
    <cellStyle name="Normal 3 2 26 2 9" xfId="11053"/>
    <cellStyle name="Normal 3 2 26 2 9 2" xfId="20855"/>
    <cellStyle name="Normal 3 2 26 3" xfId="2152"/>
    <cellStyle name="Normal 3 2 26 3 10" xfId="12130"/>
    <cellStyle name="Normal 3 2 26 3 11" xfId="21643"/>
    <cellStyle name="Normal 3 2 26 3 2" xfId="2153"/>
    <cellStyle name="Normal 3 2 26 3 2 2" xfId="3940"/>
    <cellStyle name="Normal 3 2 26 3 2 2 2" xfId="7329"/>
    <cellStyle name="Normal 3 2 26 3 2 2 2 2" xfId="17131"/>
    <cellStyle name="Normal 3 2 26 3 2 2 3" xfId="13742"/>
    <cellStyle name="Normal 3 2 26 3 2 3" xfId="4920"/>
    <cellStyle name="Normal 3 2 26 3 2 3 2" xfId="8309"/>
    <cellStyle name="Normal 3 2 26 3 2 3 2 2" xfId="18111"/>
    <cellStyle name="Normal 3 2 26 3 2 3 3" xfId="14722"/>
    <cellStyle name="Normal 3 2 26 3 2 4" xfId="5718"/>
    <cellStyle name="Normal 3 2 26 3 2 4 2" xfId="15520"/>
    <cellStyle name="Normal 3 2 26 3 2 5" xfId="9301"/>
    <cellStyle name="Normal 3 2 26 3 2 5 2" xfId="19103"/>
    <cellStyle name="Normal 3 2 26 3 2 6" xfId="10305"/>
    <cellStyle name="Normal 3 2 26 3 2 6 2" xfId="20107"/>
    <cellStyle name="Normal 3 2 26 3 2 7" xfId="11309"/>
    <cellStyle name="Normal 3 2 26 3 2 7 2" xfId="21111"/>
    <cellStyle name="Normal 3 2 26 3 2 8" xfId="12131"/>
    <cellStyle name="Normal 3 2 26 3 2 9" xfId="22127"/>
    <cellStyle name="Normal 3 2 26 3 3" xfId="2972"/>
    <cellStyle name="Normal 3 2 26 3 3 2" xfId="6361"/>
    <cellStyle name="Normal 3 2 26 3 3 2 2" xfId="16163"/>
    <cellStyle name="Normal 3 2 26 3 3 3" xfId="12774"/>
    <cellStyle name="Normal 3 2 26 3 4" xfId="3456"/>
    <cellStyle name="Normal 3 2 26 3 4 2" xfId="6845"/>
    <cellStyle name="Normal 3 2 26 3 4 2 2" xfId="16647"/>
    <cellStyle name="Normal 3 2 26 3 4 3" xfId="13258"/>
    <cellStyle name="Normal 3 2 26 3 5" xfId="4436"/>
    <cellStyle name="Normal 3 2 26 3 5 2" xfId="7825"/>
    <cellStyle name="Normal 3 2 26 3 5 2 2" xfId="17627"/>
    <cellStyle name="Normal 3 2 26 3 5 3" xfId="14238"/>
    <cellStyle name="Normal 3 2 26 3 6" xfId="5717"/>
    <cellStyle name="Normal 3 2 26 3 6 2" xfId="15519"/>
    <cellStyle name="Normal 3 2 26 3 7" xfId="8817"/>
    <cellStyle name="Normal 3 2 26 3 7 2" xfId="18619"/>
    <cellStyle name="Normal 3 2 26 3 8" xfId="9821"/>
    <cellStyle name="Normal 3 2 26 3 8 2" xfId="19623"/>
    <cellStyle name="Normal 3 2 26 3 9" xfId="10825"/>
    <cellStyle name="Normal 3 2 26 3 9 2" xfId="20627"/>
    <cellStyle name="Normal 3 2 26 4" xfId="2154"/>
    <cellStyle name="Normal 3 2 26 4 10" xfId="12132"/>
    <cellStyle name="Normal 3 2 26 4 11" xfId="21671"/>
    <cellStyle name="Normal 3 2 26 4 2" xfId="2155"/>
    <cellStyle name="Normal 3 2 26 4 2 2" xfId="3968"/>
    <cellStyle name="Normal 3 2 26 4 2 2 2" xfId="7357"/>
    <cellStyle name="Normal 3 2 26 4 2 2 2 2" xfId="17159"/>
    <cellStyle name="Normal 3 2 26 4 2 2 3" xfId="13770"/>
    <cellStyle name="Normal 3 2 26 4 2 3" xfId="4948"/>
    <cellStyle name="Normal 3 2 26 4 2 3 2" xfId="8337"/>
    <cellStyle name="Normal 3 2 26 4 2 3 2 2" xfId="18139"/>
    <cellStyle name="Normal 3 2 26 4 2 3 3" xfId="14750"/>
    <cellStyle name="Normal 3 2 26 4 2 4" xfId="5720"/>
    <cellStyle name="Normal 3 2 26 4 2 4 2" xfId="15522"/>
    <cellStyle name="Normal 3 2 26 4 2 5" xfId="9329"/>
    <cellStyle name="Normal 3 2 26 4 2 5 2" xfId="19131"/>
    <cellStyle name="Normal 3 2 26 4 2 6" xfId="10333"/>
    <cellStyle name="Normal 3 2 26 4 2 6 2" xfId="20135"/>
    <cellStyle name="Normal 3 2 26 4 2 7" xfId="11337"/>
    <cellStyle name="Normal 3 2 26 4 2 7 2" xfId="21139"/>
    <cellStyle name="Normal 3 2 26 4 2 8" xfId="12133"/>
    <cellStyle name="Normal 3 2 26 4 2 9" xfId="22155"/>
    <cellStyle name="Normal 3 2 26 4 3" xfId="3000"/>
    <cellStyle name="Normal 3 2 26 4 3 2" xfId="6389"/>
    <cellStyle name="Normal 3 2 26 4 3 2 2" xfId="16191"/>
    <cellStyle name="Normal 3 2 26 4 3 3" xfId="12802"/>
    <cellStyle name="Normal 3 2 26 4 4" xfId="3484"/>
    <cellStyle name="Normal 3 2 26 4 4 2" xfId="6873"/>
    <cellStyle name="Normal 3 2 26 4 4 2 2" xfId="16675"/>
    <cellStyle name="Normal 3 2 26 4 4 3" xfId="13286"/>
    <cellStyle name="Normal 3 2 26 4 5" xfId="4464"/>
    <cellStyle name="Normal 3 2 26 4 5 2" xfId="7853"/>
    <cellStyle name="Normal 3 2 26 4 5 2 2" xfId="17655"/>
    <cellStyle name="Normal 3 2 26 4 5 3" xfId="14266"/>
    <cellStyle name="Normal 3 2 26 4 6" xfId="5719"/>
    <cellStyle name="Normal 3 2 26 4 6 2" xfId="15521"/>
    <cellStyle name="Normal 3 2 26 4 7" xfId="8845"/>
    <cellStyle name="Normal 3 2 26 4 7 2" xfId="18647"/>
    <cellStyle name="Normal 3 2 26 4 8" xfId="9849"/>
    <cellStyle name="Normal 3 2 26 4 8 2" xfId="19651"/>
    <cellStyle name="Normal 3 2 26 4 9" xfId="10853"/>
    <cellStyle name="Normal 3 2 26 4 9 2" xfId="20655"/>
    <cellStyle name="Normal 3 2 26 5" xfId="2156"/>
    <cellStyle name="Normal 3 2 26 5 2" xfId="3881"/>
    <cellStyle name="Normal 3 2 26 5 2 2" xfId="7270"/>
    <cellStyle name="Normal 3 2 26 5 2 2 2" xfId="17072"/>
    <cellStyle name="Normal 3 2 26 5 2 3" xfId="13683"/>
    <cellStyle name="Normal 3 2 26 5 3" xfId="4861"/>
    <cellStyle name="Normal 3 2 26 5 3 2" xfId="8250"/>
    <cellStyle name="Normal 3 2 26 5 3 2 2" xfId="18052"/>
    <cellStyle name="Normal 3 2 26 5 3 3" xfId="14663"/>
    <cellStyle name="Normal 3 2 26 5 4" xfId="5721"/>
    <cellStyle name="Normal 3 2 26 5 4 2" xfId="15523"/>
    <cellStyle name="Normal 3 2 26 5 5" xfId="9242"/>
    <cellStyle name="Normal 3 2 26 5 5 2" xfId="19044"/>
    <cellStyle name="Normal 3 2 26 5 6" xfId="10246"/>
    <cellStyle name="Normal 3 2 26 5 6 2" xfId="20048"/>
    <cellStyle name="Normal 3 2 26 5 7" xfId="11250"/>
    <cellStyle name="Normal 3 2 26 5 7 2" xfId="21052"/>
    <cellStyle name="Normal 3 2 26 5 8" xfId="12134"/>
    <cellStyle name="Normal 3 2 26 5 9" xfId="22068"/>
    <cellStyle name="Normal 3 2 26 6" xfId="2913"/>
    <cellStyle name="Normal 3 2 26 6 2" xfId="6302"/>
    <cellStyle name="Normal 3 2 26 6 2 2" xfId="16104"/>
    <cellStyle name="Normal 3 2 26 6 3" xfId="12715"/>
    <cellStyle name="Normal 3 2 26 7" xfId="3397"/>
    <cellStyle name="Normal 3 2 26 7 2" xfId="6786"/>
    <cellStyle name="Normal 3 2 26 7 2 2" xfId="16588"/>
    <cellStyle name="Normal 3 2 26 7 3" xfId="13199"/>
    <cellStyle name="Normal 3 2 26 8" xfId="4377"/>
    <cellStyle name="Normal 3 2 26 8 2" xfId="7766"/>
    <cellStyle name="Normal 3 2 26 8 2 2" xfId="17568"/>
    <cellStyle name="Normal 3 2 26 8 3" xfId="14179"/>
    <cellStyle name="Normal 3 2 26 9" xfId="5714"/>
    <cellStyle name="Normal 3 2 26 9 2" xfId="15516"/>
    <cellStyle name="Normal 3 2 27" xfId="2157"/>
    <cellStyle name="Normal 3 2 27 10" xfId="8762"/>
    <cellStyle name="Normal 3 2 27 10 2" xfId="18564"/>
    <cellStyle name="Normal 3 2 27 11" xfId="9766"/>
    <cellStyle name="Normal 3 2 27 11 2" xfId="19568"/>
    <cellStyle name="Normal 3 2 27 12" xfId="10770"/>
    <cellStyle name="Normal 3 2 27 12 2" xfId="20572"/>
    <cellStyle name="Normal 3 2 27 13" xfId="12135"/>
    <cellStyle name="Normal 3 2 27 14" xfId="21588"/>
    <cellStyle name="Normal 3 2 27 2" xfId="2158"/>
    <cellStyle name="Normal 3 2 27 2 10" xfId="12136"/>
    <cellStyle name="Normal 3 2 27 2 11" xfId="21879"/>
    <cellStyle name="Normal 3 2 27 2 2" xfId="2159"/>
    <cellStyle name="Normal 3 2 27 2 2 2" xfId="4176"/>
    <cellStyle name="Normal 3 2 27 2 2 2 2" xfId="7565"/>
    <cellStyle name="Normal 3 2 27 2 2 2 2 2" xfId="17367"/>
    <cellStyle name="Normal 3 2 27 2 2 2 3" xfId="13978"/>
    <cellStyle name="Normal 3 2 27 2 2 3" xfId="5156"/>
    <cellStyle name="Normal 3 2 27 2 2 3 2" xfId="8545"/>
    <cellStyle name="Normal 3 2 27 2 2 3 2 2" xfId="18347"/>
    <cellStyle name="Normal 3 2 27 2 2 3 3" xfId="14958"/>
    <cellStyle name="Normal 3 2 27 2 2 4" xfId="5724"/>
    <cellStyle name="Normal 3 2 27 2 2 4 2" xfId="15526"/>
    <cellStyle name="Normal 3 2 27 2 2 5" xfId="9537"/>
    <cellStyle name="Normal 3 2 27 2 2 5 2" xfId="19339"/>
    <cellStyle name="Normal 3 2 27 2 2 6" xfId="10541"/>
    <cellStyle name="Normal 3 2 27 2 2 6 2" xfId="20343"/>
    <cellStyle name="Normal 3 2 27 2 2 7" xfId="11545"/>
    <cellStyle name="Normal 3 2 27 2 2 7 2" xfId="21347"/>
    <cellStyle name="Normal 3 2 27 2 2 8" xfId="12137"/>
    <cellStyle name="Normal 3 2 27 2 2 9" xfId="22363"/>
    <cellStyle name="Normal 3 2 27 2 3" xfId="3208"/>
    <cellStyle name="Normal 3 2 27 2 3 2" xfId="6597"/>
    <cellStyle name="Normal 3 2 27 2 3 2 2" xfId="16399"/>
    <cellStyle name="Normal 3 2 27 2 3 3" xfId="13010"/>
    <cellStyle name="Normal 3 2 27 2 4" xfId="3692"/>
    <cellStyle name="Normal 3 2 27 2 4 2" xfId="7081"/>
    <cellStyle name="Normal 3 2 27 2 4 2 2" xfId="16883"/>
    <cellStyle name="Normal 3 2 27 2 4 3" xfId="13494"/>
    <cellStyle name="Normal 3 2 27 2 5" xfId="4672"/>
    <cellStyle name="Normal 3 2 27 2 5 2" xfId="8061"/>
    <cellStyle name="Normal 3 2 27 2 5 2 2" xfId="17863"/>
    <cellStyle name="Normal 3 2 27 2 5 3" xfId="14474"/>
    <cellStyle name="Normal 3 2 27 2 6" xfId="5723"/>
    <cellStyle name="Normal 3 2 27 2 6 2" xfId="15525"/>
    <cellStyle name="Normal 3 2 27 2 7" xfId="9053"/>
    <cellStyle name="Normal 3 2 27 2 7 2" xfId="18855"/>
    <cellStyle name="Normal 3 2 27 2 8" xfId="10057"/>
    <cellStyle name="Normal 3 2 27 2 8 2" xfId="19859"/>
    <cellStyle name="Normal 3 2 27 2 9" xfId="11061"/>
    <cellStyle name="Normal 3 2 27 2 9 2" xfId="20863"/>
    <cellStyle name="Normal 3 2 27 3" xfId="2160"/>
    <cellStyle name="Normal 3 2 27 3 10" xfId="12138"/>
    <cellStyle name="Normal 3 2 27 3 11" xfId="21906"/>
    <cellStyle name="Normal 3 2 27 3 2" xfId="2161"/>
    <cellStyle name="Normal 3 2 27 3 2 2" xfId="4203"/>
    <cellStyle name="Normal 3 2 27 3 2 2 2" xfId="7592"/>
    <cellStyle name="Normal 3 2 27 3 2 2 2 2" xfId="17394"/>
    <cellStyle name="Normal 3 2 27 3 2 2 3" xfId="14005"/>
    <cellStyle name="Normal 3 2 27 3 2 3" xfId="5183"/>
    <cellStyle name="Normal 3 2 27 3 2 3 2" xfId="8572"/>
    <cellStyle name="Normal 3 2 27 3 2 3 2 2" xfId="18374"/>
    <cellStyle name="Normal 3 2 27 3 2 3 3" xfId="14985"/>
    <cellStyle name="Normal 3 2 27 3 2 4" xfId="5726"/>
    <cellStyle name="Normal 3 2 27 3 2 4 2" xfId="15528"/>
    <cellStyle name="Normal 3 2 27 3 2 5" xfId="9564"/>
    <cellStyle name="Normal 3 2 27 3 2 5 2" xfId="19366"/>
    <cellStyle name="Normal 3 2 27 3 2 6" xfId="10568"/>
    <cellStyle name="Normal 3 2 27 3 2 6 2" xfId="20370"/>
    <cellStyle name="Normal 3 2 27 3 2 7" xfId="11572"/>
    <cellStyle name="Normal 3 2 27 3 2 7 2" xfId="21374"/>
    <cellStyle name="Normal 3 2 27 3 2 8" xfId="12139"/>
    <cellStyle name="Normal 3 2 27 3 2 9" xfId="22390"/>
    <cellStyle name="Normal 3 2 27 3 3" xfId="3235"/>
    <cellStyle name="Normal 3 2 27 3 3 2" xfId="6624"/>
    <cellStyle name="Normal 3 2 27 3 3 2 2" xfId="16426"/>
    <cellStyle name="Normal 3 2 27 3 3 3" xfId="13037"/>
    <cellStyle name="Normal 3 2 27 3 4" xfId="3719"/>
    <cellStyle name="Normal 3 2 27 3 4 2" xfId="7108"/>
    <cellStyle name="Normal 3 2 27 3 4 2 2" xfId="16910"/>
    <cellStyle name="Normal 3 2 27 3 4 3" xfId="13521"/>
    <cellStyle name="Normal 3 2 27 3 5" xfId="4699"/>
    <cellStyle name="Normal 3 2 27 3 5 2" xfId="8088"/>
    <cellStyle name="Normal 3 2 27 3 5 2 2" xfId="17890"/>
    <cellStyle name="Normal 3 2 27 3 5 3" xfId="14501"/>
    <cellStyle name="Normal 3 2 27 3 6" xfId="5725"/>
    <cellStyle name="Normal 3 2 27 3 6 2" xfId="15527"/>
    <cellStyle name="Normal 3 2 27 3 7" xfId="9080"/>
    <cellStyle name="Normal 3 2 27 3 7 2" xfId="18882"/>
    <cellStyle name="Normal 3 2 27 3 8" xfId="10084"/>
    <cellStyle name="Normal 3 2 27 3 8 2" xfId="19886"/>
    <cellStyle name="Normal 3 2 27 3 9" xfId="11088"/>
    <cellStyle name="Normal 3 2 27 3 9 2" xfId="20890"/>
    <cellStyle name="Normal 3 2 27 4" xfId="2162"/>
    <cellStyle name="Normal 3 2 27 4 10" xfId="12140"/>
    <cellStyle name="Normal 3 2 27 4 11" xfId="21924"/>
    <cellStyle name="Normal 3 2 27 4 2" xfId="2163"/>
    <cellStyle name="Normal 3 2 27 4 2 2" xfId="4221"/>
    <cellStyle name="Normal 3 2 27 4 2 2 2" xfId="7610"/>
    <cellStyle name="Normal 3 2 27 4 2 2 2 2" xfId="17412"/>
    <cellStyle name="Normal 3 2 27 4 2 2 3" xfId="14023"/>
    <cellStyle name="Normal 3 2 27 4 2 3" xfId="5201"/>
    <cellStyle name="Normal 3 2 27 4 2 3 2" xfId="8590"/>
    <cellStyle name="Normal 3 2 27 4 2 3 2 2" xfId="18392"/>
    <cellStyle name="Normal 3 2 27 4 2 3 3" xfId="15003"/>
    <cellStyle name="Normal 3 2 27 4 2 4" xfId="5728"/>
    <cellStyle name="Normal 3 2 27 4 2 4 2" xfId="15530"/>
    <cellStyle name="Normal 3 2 27 4 2 5" xfId="9582"/>
    <cellStyle name="Normal 3 2 27 4 2 5 2" xfId="19384"/>
    <cellStyle name="Normal 3 2 27 4 2 6" xfId="10586"/>
    <cellStyle name="Normal 3 2 27 4 2 6 2" xfId="20388"/>
    <cellStyle name="Normal 3 2 27 4 2 7" xfId="11590"/>
    <cellStyle name="Normal 3 2 27 4 2 7 2" xfId="21392"/>
    <cellStyle name="Normal 3 2 27 4 2 8" xfId="12141"/>
    <cellStyle name="Normal 3 2 27 4 2 9" xfId="22408"/>
    <cellStyle name="Normal 3 2 27 4 3" xfId="3253"/>
    <cellStyle name="Normal 3 2 27 4 3 2" xfId="6642"/>
    <cellStyle name="Normal 3 2 27 4 3 2 2" xfId="16444"/>
    <cellStyle name="Normal 3 2 27 4 3 3" xfId="13055"/>
    <cellStyle name="Normal 3 2 27 4 4" xfId="3737"/>
    <cellStyle name="Normal 3 2 27 4 4 2" xfId="7126"/>
    <cellStyle name="Normal 3 2 27 4 4 2 2" xfId="16928"/>
    <cellStyle name="Normal 3 2 27 4 4 3" xfId="13539"/>
    <cellStyle name="Normal 3 2 27 4 5" xfId="4717"/>
    <cellStyle name="Normal 3 2 27 4 5 2" xfId="8106"/>
    <cellStyle name="Normal 3 2 27 4 5 2 2" xfId="17908"/>
    <cellStyle name="Normal 3 2 27 4 5 3" xfId="14519"/>
    <cellStyle name="Normal 3 2 27 4 6" xfId="5727"/>
    <cellStyle name="Normal 3 2 27 4 6 2" xfId="15529"/>
    <cellStyle name="Normal 3 2 27 4 7" xfId="9098"/>
    <cellStyle name="Normal 3 2 27 4 7 2" xfId="18900"/>
    <cellStyle name="Normal 3 2 27 4 8" xfId="10102"/>
    <cellStyle name="Normal 3 2 27 4 8 2" xfId="19904"/>
    <cellStyle name="Normal 3 2 27 4 9" xfId="11106"/>
    <cellStyle name="Normal 3 2 27 4 9 2" xfId="20908"/>
    <cellStyle name="Normal 3 2 27 5" xfId="2164"/>
    <cellStyle name="Normal 3 2 27 5 2" xfId="3885"/>
    <cellStyle name="Normal 3 2 27 5 2 2" xfId="7274"/>
    <cellStyle name="Normal 3 2 27 5 2 2 2" xfId="17076"/>
    <cellStyle name="Normal 3 2 27 5 2 3" xfId="13687"/>
    <cellStyle name="Normal 3 2 27 5 3" xfId="4865"/>
    <cellStyle name="Normal 3 2 27 5 3 2" xfId="8254"/>
    <cellStyle name="Normal 3 2 27 5 3 2 2" xfId="18056"/>
    <cellStyle name="Normal 3 2 27 5 3 3" xfId="14667"/>
    <cellStyle name="Normal 3 2 27 5 4" xfId="5729"/>
    <cellStyle name="Normal 3 2 27 5 4 2" xfId="15531"/>
    <cellStyle name="Normal 3 2 27 5 5" xfId="9246"/>
    <cellStyle name="Normal 3 2 27 5 5 2" xfId="19048"/>
    <cellStyle name="Normal 3 2 27 5 6" xfId="10250"/>
    <cellStyle name="Normal 3 2 27 5 6 2" xfId="20052"/>
    <cellStyle name="Normal 3 2 27 5 7" xfId="11254"/>
    <cellStyle name="Normal 3 2 27 5 7 2" xfId="21056"/>
    <cellStyle name="Normal 3 2 27 5 8" xfId="12142"/>
    <cellStyle name="Normal 3 2 27 5 9" xfId="22072"/>
    <cellStyle name="Normal 3 2 27 6" xfId="2917"/>
    <cellStyle name="Normal 3 2 27 6 2" xfId="6306"/>
    <cellStyle name="Normal 3 2 27 6 2 2" xfId="16108"/>
    <cellStyle name="Normal 3 2 27 6 3" xfId="12719"/>
    <cellStyle name="Normal 3 2 27 7" xfId="3401"/>
    <cellStyle name="Normal 3 2 27 7 2" xfId="6790"/>
    <cellStyle name="Normal 3 2 27 7 2 2" xfId="16592"/>
    <cellStyle name="Normal 3 2 27 7 3" xfId="13203"/>
    <cellStyle name="Normal 3 2 27 8" xfId="4381"/>
    <cellStyle name="Normal 3 2 27 8 2" xfId="7770"/>
    <cellStyle name="Normal 3 2 27 8 2 2" xfId="17572"/>
    <cellStyle name="Normal 3 2 27 8 3" xfId="14183"/>
    <cellStyle name="Normal 3 2 27 9" xfId="5722"/>
    <cellStyle name="Normal 3 2 27 9 2" xfId="15524"/>
    <cellStyle name="Normal 3 2 28" xfId="2165"/>
    <cellStyle name="Normal 3 2 28 10" xfId="8766"/>
    <cellStyle name="Normal 3 2 28 10 2" xfId="18568"/>
    <cellStyle name="Normal 3 2 28 11" xfId="9770"/>
    <cellStyle name="Normal 3 2 28 11 2" xfId="19572"/>
    <cellStyle name="Normal 3 2 28 12" xfId="10774"/>
    <cellStyle name="Normal 3 2 28 12 2" xfId="20576"/>
    <cellStyle name="Normal 3 2 28 13" xfId="12143"/>
    <cellStyle name="Normal 3 2 28 14" xfId="21592"/>
    <cellStyle name="Normal 3 2 28 2" xfId="2166"/>
    <cellStyle name="Normal 3 2 28 2 10" xfId="12144"/>
    <cellStyle name="Normal 3 2 28 2 11" xfId="21888"/>
    <cellStyle name="Normal 3 2 28 2 2" xfId="2167"/>
    <cellStyle name="Normal 3 2 28 2 2 2" xfId="4185"/>
    <cellStyle name="Normal 3 2 28 2 2 2 2" xfId="7574"/>
    <cellStyle name="Normal 3 2 28 2 2 2 2 2" xfId="17376"/>
    <cellStyle name="Normal 3 2 28 2 2 2 3" xfId="13987"/>
    <cellStyle name="Normal 3 2 28 2 2 3" xfId="5165"/>
    <cellStyle name="Normal 3 2 28 2 2 3 2" xfId="8554"/>
    <cellStyle name="Normal 3 2 28 2 2 3 2 2" xfId="18356"/>
    <cellStyle name="Normal 3 2 28 2 2 3 3" xfId="14967"/>
    <cellStyle name="Normal 3 2 28 2 2 4" xfId="5732"/>
    <cellStyle name="Normal 3 2 28 2 2 4 2" xfId="15534"/>
    <cellStyle name="Normal 3 2 28 2 2 5" xfId="9546"/>
    <cellStyle name="Normal 3 2 28 2 2 5 2" xfId="19348"/>
    <cellStyle name="Normal 3 2 28 2 2 6" xfId="10550"/>
    <cellStyle name="Normal 3 2 28 2 2 6 2" xfId="20352"/>
    <cellStyle name="Normal 3 2 28 2 2 7" xfId="11554"/>
    <cellStyle name="Normal 3 2 28 2 2 7 2" xfId="21356"/>
    <cellStyle name="Normal 3 2 28 2 2 8" xfId="12145"/>
    <cellStyle name="Normal 3 2 28 2 2 9" xfId="22372"/>
    <cellStyle name="Normal 3 2 28 2 3" xfId="3217"/>
    <cellStyle name="Normal 3 2 28 2 3 2" xfId="6606"/>
    <cellStyle name="Normal 3 2 28 2 3 2 2" xfId="16408"/>
    <cellStyle name="Normal 3 2 28 2 3 3" xfId="13019"/>
    <cellStyle name="Normal 3 2 28 2 4" xfId="3701"/>
    <cellStyle name="Normal 3 2 28 2 4 2" xfId="7090"/>
    <cellStyle name="Normal 3 2 28 2 4 2 2" xfId="16892"/>
    <cellStyle name="Normal 3 2 28 2 4 3" xfId="13503"/>
    <cellStyle name="Normal 3 2 28 2 5" xfId="4681"/>
    <cellStyle name="Normal 3 2 28 2 5 2" xfId="8070"/>
    <cellStyle name="Normal 3 2 28 2 5 2 2" xfId="17872"/>
    <cellStyle name="Normal 3 2 28 2 5 3" xfId="14483"/>
    <cellStyle name="Normal 3 2 28 2 6" xfId="5731"/>
    <cellStyle name="Normal 3 2 28 2 6 2" xfId="15533"/>
    <cellStyle name="Normal 3 2 28 2 7" xfId="9062"/>
    <cellStyle name="Normal 3 2 28 2 7 2" xfId="18864"/>
    <cellStyle name="Normal 3 2 28 2 8" xfId="10066"/>
    <cellStyle name="Normal 3 2 28 2 8 2" xfId="19868"/>
    <cellStyle name="Normal 3 2 28 2 9" xfId="11070"/>
    <cellStyle name="Normal 3 2 28 2 9 2" xfId="20872"/>
    <cellStyle name="Normal 3 2 28 3" xfId="2168"/>
    <cellStyle name="Normal 3 2 28 3 10" xfId="12146"/>
    <cellStyle name="Normal 3 2 28 3 11" xfId="21912"/>
    <cellStyle name="Normal 3 2 28 3 2" xfId="2169"/>
    <cellStyle name="Normal 3 2 28 3 2 2" xfId="4209"/>
    <cellStyle name="Normal 3 2 28 3 2 2 2" xfId="7598"/>
    <cellStyle name="Normal 3 2 28 3 2 2 2 2" xfId="17400"/>
    <cellStyle name="Normal 3 2 28 3 2 2 3" xfId="14011"/>
    <cellStyle name="Normal 3 2 28 3 2 3" xfId="5189"/>
    <cellStyle name="Normal 3 2 28 3 2 3 2" xfId="8578"/>
    <cellStyle name="Normal 3 2 28 3 2 3 2 2" xfId="18380"/>
    <cellStyle name="Normal 3 2 28 3 2 3 3" xfId="14991"/>
    <cellStyle name="Normal 3 2 28 3 2 4" xfId="5734"/>
    <cellStyle name="Normal 3 2 28 3 2 4 2" xfId="15536"/>
    <cellStyle name="Normal 3 2 28 3 2 5" xfId="9570"/>
    <cellStyle name="Normal 3 2 28 3 2 5 2" xfId="19372"/>
    <cellStyle name="Normal 3 2 28 3 2 6" xfId="10574"/>
    <cellStyle name="Normal 3 2 28 3 2 6 2" xfId="20376"/>
    <cellStyle name="Normal 3 2 28 3 2 7" xfId="11578"/>
    <cellStyle name="Normal 3 2 28 3 2 7 2" xfId="21380"/>
    <cellStyle name="Normal 3 2 28 3 2 8" xfId="12147"/>
    <cellStyle name="Normal 3 2 28 3 2 9" xfId="22396"/>
    <cellStyle name="Normal 3 2 28 3 3" xfId="3241"/>
    <cellStyle name="Normal 3 2 28 3 3 2" xfId="6630"/>
    <cellStyle name="Normal 3 2 28 3 3 2 2" xfId="16432"/>
    <cellStyle name="Normal 3 2 28 3 3 3" xfId="13043"/>
    <cellStyle name="Normal 3 2 28 3 4" xfId="3725"/>
    <cellStyle name="Normal 3 2 28 3 4 2" xfId="7114"/>
    <cellStyle name="Normal 3 2 28 3 4 2 2" xfId="16916"/>
    <cellStyle name="Normal 3 2 28 3 4 3" xfId="13527"/>
    <cellStyle name="Normal 3 2 28 3 5" xfId="4705"/>
    <cellStyle name="Normal 3 2 28 3 5 2" xfId="8094"/>
    <cellStyle name="Normal 3 2 28 3 5 2 2" xfId="17896"/>
    <cellStyle name="Normal 3 2 28 3 5 3" xfId="14507"/>
    <cellStyle name="Normal 3 2 28 3 6" xfId="5733"/>
    <cellStyle name="Normal 3 2 28 3 6 2" xfId="15535"/>
    <cellStyle name="Normal 3 2 28 3 7" xfId="9086"/>
    <cellStyle name="Normal 3 2 28 3 7 2" xfId="18888"/>
    <cellStyle name="Normal 3 2 28 3 8" xfId="10090"/>
    <cellStyle name="Normal 3 2 28 3 8 2" xfId="19892"/>
    <cellStyle name="Normal 3 2 28 3 9" xfId="11094"/>
    <cellStyle name="Normal 3 2 28 3 9 2" xfId="20896"/>
    <cellStyle name="Normal 3 2 28 4" xfId="2170"/>
    <cellStyle name="Normal 3 2 28 4 10" xfId="12148"/>
    <cellStyle name="Normal 3 2 28 4 11" xfId="21928"/>
    <cellStyle name="Normal 3 2 28 4 2" xfId="2171"/>
    <cellStyle name="Normal 3 2 28 4 2 2" xfId="4225"/>
    <cellStyle name="Normal 3 2 28 4 2 2 2" xfId="7614"/>
    <cellStyle name="Normal 3 2 28 4 2 2 2 2" xfId="17416"/>
    <cellStyle name="Normal 3 2 28 4 2 2 3" xfId="14027"/>
    <cellStyle name="Normal 3 2 28 4 2 3" xfId="5205"/>
    <cellStyle name="Normal 3 2 28 4 2 3 2" xfId="8594"/>
    <cellStyle name="Normal 3 2 28 4 2 3 2 2" xfId="18396"/>
    <cellStyle name="Normal 3 2 28 4 2 3 3" xfId="15007"/>
    <cellStyle name="Normal 3 2 28 4 2 4" xfId="5736"/>
    <cellStyle name="Normal 3 2 28 4 2 4 2" xfId="15538"/>
    <cellStyle name="Normal 3 2 28 4 2 5" xfId="9586"/>
    <cellStyle name="Normal 3 2 28 4 2 5 2" xfId="19388"/>
    <cellStyle name="Normal 3 2 28 4 2 6" xfId="10590"/>
    <cellStyle name="Normal 3 2 28 4 2 6 2" xfId="20392"/>
    <cellStyle name="Normal 3 2 28 4 2 7" xfId="11594"/>
    <cellStyle name="Normal 3 2 28 4 2 7 2" xfId="21396"/>
    <cellStyle name="Normal 3 2 28 4 2 8" xfId="12149"/>
    <cellStyle name="Normal 3 2 28 4 2 9" xfId="22412"/>
    <cellStyle name="Normal 3 2 28 4 3" xfId="3257"/>
    <cellStyle name="Normal 3 2 28 4 3 2" xfId="6646"/>
    <cellStyle name="Normal 3 2 28 4 3 2 2" xfId="16448"/>
    <cellStyle name="Normal 3 2 28 4 3 3" xfId="13059"/>
    <cellStyle name="Normal 3 2 28 4 4" xfId="3741"/>
    <cellStyle name="Normal 3 2 28 4 4 2" xfId="7130"/>
    <cellStyle name="Normal 3 2 28 4 4 2 2" xfId="16932"/>
    <cellStyle name="Normal 3 2 28 4 4 3" xfId="13543"/>
    <cellStyle name="Normal 3 2 28 4 5" xfId="4721"/>
    <cellStyle name="Normal 3 2 28 4 5 2" xfId="8110"/>
    <cellStyle name="Normal 3 2 28 4 5 2 2" xfId="17912"/>
    <cellStyle name="Normal 3 2 28 4 5 3" xfId="14523"/>
    <cellStyle name="Normal 3 2 28 4 6" xfId="5735"/>
    <cellStyle name="Normal 3 2 28 4 6 2" xfId="15537"/>
    <cellStyle name="Normal 3 2 28 4 7" xfId="9102"/>
    <cellStyle name="Normal 3 2 28 4 7 2" xfId="18904"/>
    <cellStyle name="Normal 3 2 28 4 8" xfId="10106"/>
    <cellStyle name="Normal 3 2 28 4 8 2" xfId="19908"/>
    <cellStyle name="Normal 3 2 28 4 9" xfId="11110"/>
    <cellStyle name="Normal 3 2 28 4 9 2" xfId="20912"/>
    <cellStyle name="Normal 3 2 28 5" xfId="2172"/>
    <cellStyle name="Normal 3 2 28 5 2" xfId="3889"/>
    <cellStyle name="Normal 3 2 28 5 2 2" xfId="7278"/>
    <cellStyle name="Normal 3 2 28 5 2 2 2" xfId="17080"/>
    <cellStyle name="Normal 3 2 28 5 2 3" xfId="13691"/>
    <cellStyle name="Normal 3 2 28 5 3" xfId="4869"/>
    <cellStyle name="Normal 3 2 28 5 3 2" xfId="8258"/>
    <cellStyle name="Normal 3 2 28 5 3 2 2" xfId="18060"/>
    <cellStyle name="Normal 3 2 28 5 3 3" xfId="14671"/>
    <cellStyle name="Normal 3 2 28 5 4" xfId="5737"/>
    <cellStyle name="Normal 3 2 28 5 4 2" xfId="15539"/>
    <cellStyle name="Normal 3 2 28 5 5" xfId="9250"/>
    <cellStyle name="Normal 3 2 28 5 5 2" xfId="19052"/>
    <cellStyle name="Normal 3 2 28 5 6" xfId="10254"/>
    <cellStyle name="Normal 3 2 28 5 6 2" xfId="20056"/>
    <cellStyle name="Normal 3 2 28 5 7" xfId="11258"/>
    <cellStyle name="Normal 3 2 28 5 7 2" xfId="21060"/>
    <cellStyle name="Normal 3 2 28 5 8" xfId="12150"/>
    <cellStyle name="Normal 3 2 28 5 9" xfId="22076"/>
    <cellStyle name="Normal 3 2 28 6" xfId="2921"/>
    <cellStyle name="Normal 3 2 28 6 2" xfId="6310"/>
    <cellStyle name="Normal 3 2 28 6 2 2" xfId="16112"/>
    <cellStyle name="Normal 3 2 28 6 3" xfId="12723"/>
    <cellStyle name="Normal 3 2 28 7" xfId="3405"/>
    <cellStyle name="Normal 3 2 28 7 2" xfId="6794"/>
    <cellStyle name="Normal 3 2 28 7 2 2" xfId="16596"/>
    <cellStyle name="Normal 3 2 28 7 3" xfId="13207"/>
    <cellStyle name="Normal 3 2 28 8" xfId="4385"/>
    <cellStyle name="Normal 3 2 28 8 2" xfId="7774"/>
    <cellStyle name="Normal 3 2 28 8 2 2" xfId="17576"/>
    <cellStyle name="Normal 3 2 28 8 3" xfId="14187"/>
    <cellStyle name="Normal 3 2 28 9" xfId="5730"/>
    <cellStyle name="Normal 3 2 28 9 2" xfId="15532"/>
    <cellStyle name="Normal 3 2 29" xfId="2173"/>
    <cellStyle name="Normal 3 2 29 10" xfId="8770"/>
    <cellStyle name="Normal 3 2 29 10 2" xfId="18572"/>
    <cellStyle name="Normal 3 2 29 11" xfId="9774"/>
    <cellStyle name="Normal 3 2 29 11 2" xfId="19576"/>
    <cellStyle name="Normal 3 2 29 12" xfId="10778"/>
    <cellStyle name="Normal 3 2 29 12 2" xfId="20580"/>
    <cellStyle name="Normal 3 2 29 13" xfId="12151"/>
    <cellStyle name="Normal 3 2 29 14" xfId="21596"/>
    <cellStyle name="Normal 3 2 29 2" xfId="2174"/>
    <cellStyle name="Normal 3 2 29 2 10" xfId="12152"/>
    <cellStyle name="Normal 3 2 29 2 11" xfId="21897"/>
    <cellStyle name="Normal 3 2 29 2 2" xfId="2175"/>
    <cellStyle name="Normal 3 2 29 2 2 2" xfId="4194"/>
    <cellStyle name="Normal 3 2 29 2 2 2 2" xfId="7583"/>
    <cellStyle name="Normal 3 2 29 2 2 2 2 2" xfId="17385"/>
    <cellStyle name="Normal 3 2 29 2 2 2 3" xfId="13996"/>
    <cellStyle name="Normal 3 2 29 2 2 3" xfId="5174"/>
    <cellStyle name="Normal 3 2 29 2 2 3 2" xfId="8563"/>
    <cellStyle name="Normal 3 2 29 2 2 3 2 2" xfId="18365"/>
    <cellStyle name="Normal 3 2 29 2 2 3 3" xfId="14976"/>
    <cellStyle name="Normal 3 2 29 2 2 4" xfId="5740"/>
    <cellStyle name="Normal 3 2 29 2 2 4 2" xfId="15542"/>
    <cellStyle name="Normal 3 2 29 2 2 5" xfId="9555"/>
    <cellStyle name="Normal 3 2 29 2 2 5 2" xfId="19357"/>
    <cellStyle name="Normal 3 2 29 2 2 6" xfId="10559"/>
    <cellStyle name="Normal 3 2 29 2 2 6 2" xfId="20361"/>
    <cellStyle name="Normal 3 2 29 2 2 7" xfId="11563"/>
    <cellStyle name="Normal 3 2 29 2 2 7 2" xfId="21365"/>
    <cellStyle name="Normal 3 2 29 2 2 8" xfId="12153"/>
    <cellStyle name="Normal 3 2 29 2 2 9" xfId="22381"/>
    <cellStyle name="Normal 3 2 29 2 3" xfId="3226"/>
    <cellStyle name="Normal 3 2 29 2 3 2" xfId="6615"/>
    <cellStyle name="Normal 3 2 29 2 3 2 2" xfId="16417"/>
    <cellStyle name="Normal 3 2 29 2 3 3" xfId="13028"/>
    <cellStyle name="Normal 3 2 29 2 4" xfId="3710"/>
    <cellStyle name="Normal 3 2 29 2 4 2" xfId="7099"/>
    <cellStyle name="Normal 3 2 29 2 4 2 2" xfId="16901"/>
    <cellStyle name="Normal 3 2 29 2 4 3" xfId="13512"/>
    <cellStyle name="Normal 3 2 29 2 5" xfId="4690"/>
    <cellStyle name="Normal 3 2 29 2 5 2" xfId="8079"/>
    <cellStyle name="Normal 3 2 29 2 5 2 2" xfId="17881"/>
    <cellStyle name="Normal 3 2 29 2 5 3" xfId="14492"/>
    <cellStyle name="Normal 3 2 29 2 6" xfId="5739"/>
    <cellStyle name="Normal 3 2 29 2 6 2" xfId="15541"/>
    <cellStyle name="Normal 3 2 29 2 7" xfId="9071"/>
    <cellStyle name="Normal 3 2 29 2 7 2" xfId="18873"/>
    <cellStyle name="Normal 3 2 29 2 8" xfId="10075"/>
    <cellStyle name="Normal 3 2 29 2 8 2" xfId="19877"/>
    <cellStyle name="Normal 3 2 29 2 9" xfId="11079"/>
    <cellStyle name="Normal 3 2 29 2 9 2" xfId="20881"/>
    <cellStyle name="Normal 3 2 29 3" xfId="2176"/>
    <cellStyle name="Normal 3 2 29 3 10" xfId="12154"/>
    <cellStyle name="Normal 3 2 29 3 11" xfId="21920"/>
    <cellStyle name="Normal 3 2 29 3 2" xfId="2177"/>
    <cellStyle name="Normal 3 2 29 3 2 2" xfId="4217"/>
    <cellStyle name="Normal 3 2 29 3 2 2 2" xfId="7606"/>
    <cellStyle name="Normal 3 2 29 3 2 2 2 2" xfId="17408"/>
    <cellStyle name="Normal 3 2 29 3 2 2 3" xfId="14019"/>
    <cellStyle name="Normal 3 2 29 3 2 3" xfId="5197"/>
    <cellStyle name="Normal 3 2 29 3 2 3 2" xfId="8586"/>
    <cellStyle name="Normal 3 2 29 3 2 3 2 2" xfId="18388"/>
    <cellStyle name="Normal 3 2 29 3 2 3 3" xfId="14999"/>
    <cellStyle name="Normal 3 2 29 3 2 4" xfId="5742"/>
    <cellStyle name="Normal 3 2 29 3 2 4 2" xfId="15544"/>
    <cellStyle name="Normal 3 2 29 3 2 5" xfId="9578"/>
    <cellStyle name="Normal 3 2 29 3 2 5 2" xfId="19380"/>
    <cellStyle name="Normal 3 2 29 3 2 6" xfId="10582"/>
    <cellStyle name="Normal 3 2 29 3 2 6 2" xfId="20384"/>
    <cellStyle name="Normal 3 2 29 3 2 7" xfId="11586"/>
    <cellStyle name="Normal 3 2 29 3 2 7 2" xfId="21388"/>
    <cellStyle name="Normal 3 2 29 3 2 8" xfId="12155"/>
    <cellStyle name="Normal 3 2 29 3 2 9" xfId="22404"/>
    <cellStyle name="Normal 3 2 29 3 3" xfId="3249"/>
    <cellStyle name="Normal 3 2 29 3 3 2" xfId="6638"/>
    <cellStyle name="Normal 3 2 29 3 3 2 2" xfId="16440"/>
    <cellStyle name="Normal 3 2 29 3 3 3" xfId="13051"/>
    <cellStyle name="Normal 3 2 29 3 4" xfId="3733"/>
    <cellStyle name="Normal 3 2 29 3 4 2" xfId="7122"/>
    <cellStyle name="Normal 3 2 29 3 4 2 2" xfId="16924"/>
    <cellStyle name="Normal 3 2 29 3 4 3" xfId="13535"/>
    <cellStyle name="Normal 3 2 29 3 5" xfId="4713"/>
    <cellStyle name="Normal 3 2 29 3 5 2" xfId="8102"/>
    <cellStyle name="Normal 3 2 29 3 5 2 2" xfId="17904"/>
    <cellStyle name="Normal 3 2 29 3 5 3" xfId="14515"/>
    <cellStyle name="Normal 3 2 29 3 6" xfId="5741"/>
    <cellStyle name="Normal 3 2 29 3 6 2" xfId="15543"/>
    <cellStyle name="Normal 3 2 29 3 7" xfId="9094"/>
    <cellStyle name="Normal 3 2 29 3 7 2" xfId="18896"/>
    <cellStyle name="Normal 3 2 29 3 8" xfId="10098"/>
    <cellStyle name="Normal 3 2 29 3 8 2" xfId="19900"/>
    <cellStyle name="Normal 3 2 29 3 9" xfId="11102"/>
    <cellStyle name="Normal 3 2 29 3 9 2" xfId="20904"/>
    <cellStyle name="Normal 3 2 29 4" xfId="2178"/>
    <cellStyle name="Normal 3 2 29 4 10" xfId="12156"/>
    <cellStyle name="Normal 3 2 29 4 11" xfId="21932"/>
    <cellStyle name="Normal 3 2 29 4 2" xfId="2179"/>
    <cellStyle name="Normal 3 2 29 4 2 2" xfId="4229"/>
    <cellStyle name="Normal 3 2 29 4 2 2 2" xfId="7618"/>
    <cellStyle name="Normal 3 2 29 4 2 2 2 2" xfId="17420"/>
    <cellStyle name="Normal 3 2 29 4 2 2 3" xfId="14031"/>
    <cellStyle name="Normal 3 2 29 4 2 3" xfId="5209"/>
    <cellStyle name="Normal 3 2 29 4 2 3 2" xfId="8598"/>
    <cellStyle name="Normal 3 2 29 4 2 3 2 2" xfId="18400"/>
    <cellStyle name="Normal 3 2 29 4 2 3 3" xfId="15011"/>
    <cellStyle name="Normal 3 2 29 4 2 4" xfId="5744"/>
    <cellStyle name="Normal 3 2 29 4 2 4 2" xfId="15546"/>
    <cellStyle name="Normal 3 2 29 4 2 5" xfId="9590"/>
    <cellStyle name="Normal 3 2 29 4 2 5 2" xfId="19392"/>
    <cellStyle name="Normal 3 2 29 4 2 6" xfId="10594"/>
    <cellStyle name="Normal 3 2 29 4 2 6 2" xfId="20396"/>
    <cellStyle name="Normal 3 2 29 4 2 7" xfId="11598"/>
    <cellStyle name="Normal 3 2 29 4 2 7 2" xfId="21400"/>
    <cellStyle name="Normal 3 2 29 4 2 8" xfId="12157"/>
    <cellStyle name="Normal 3 2 29 4 2 9" xfId="22416"/>
    <cellStyle name="Normal 3 2 29 4 3" xfId="3261"/>
    <cellStyle name="Normal 3 2 29 4 3 2" xfId="6650"/>
    <cellStyle name="Normal 3 2 29 4 3 2 2" xfId="16452"/>
    <cellStyle name="Normal 3 2 29 4 3 3" xfId="13063"/>
    <cellStyle name="Normal 3 2 29 4 4" xfId="3745"/>
    <cellStyle name="Normal 3 2 29 4 4 2" xfId="7134"/>
    <cellStyle name="Normal 3 2 29 4 4 2 2" xfId="16936"/>
    <cellStyle name="Normal 3 2 29 4 4 3" xfId="13547"/>
    <cellStyle name="Normal 3 2 29 4 5" xfId="4725"/>
    <cellStyle name="Normal 3 2 29 4 5 2" xfId="8114"/>
    <cellStyle name="Normal 3 2 29 4 5 2 2" xfId="17916"/>
    <cellStyle name="Normal 3 2 29 4 5 3" xfId="14527"/>
    <cellStyle name="Normal 3 2 29 4 6" xfId="5743"/>
    <cellStyle name="Normal 3 2 29 4 6 2" xfId="15545"/>
    <cellStyle name="Normal 3 2 29 4 7" xfId="9106"/>
    <cellStyle name="Normal 3 2 29 4 7 2" xfId="18908"/>
    <cellStyle name="Normal 3 2 29 4 8" xfId="10110"/>
    <cellStyle name="Normal 3 2 29 4 8 2" xfId="19912"/>
    <cellStyle name="Normal 3 2 29 4 9" xfId="11114"/>
    <cellStyle name="Normal 3 2 29 4 9 2" xfId="20916"/>
    <cellStyle name="Normal 3 2 29 5" xfId="2180"/>
    <cellStyle name="Normal 3 2 29 5 2" xfId="3893"/>
    <cellStyle name="Normal 3 2 29 5 2 2" xfId="7282"/>
    <cellStyle name="Normal 3 2 29 5 2 2 2" xfId="17084"/>
    <cellStyle name="Normal 3 2 29 5 2 3" xfId="13695"/>
    <cellStyle name="Normal 3 2 29 5 3" xfId="4873"/>
    <cellStyle name="Normal 3 2 29 5 3 2" xfId="8262"/>
    <cellStyle name="Normal 3 2 29 5 3 2 2" xfId="18064"/>
    <cellStyle name="Normal 3 2 29 5 3 3" xfId="14675"/>
    <cellStyle name="Normal 3 2 29 5 4" xfId="5745"/>
    <cellStyle name="Normal 3 2 29 5 4 2" xfId="15547"/>
    <cellStyle name="Normal 3 2 29 5 5" xfId="9254"/>
    <cellStyle name="Normal 3 2 29 5 5 2" xfId="19056"/>
    <cellStyle name="Normal 3 2 29 5 6" xfId="10258"/>
    <cellStyle name="Normal 3 2 29 5 6 2" xfId="20060"/>
    <cellStyle name="Normal 3 2 29 5 7" xfId="11262"/>
    <cellStyle name="Normal 3 2 29 5 7 2" xfId="21064"/>
    <cellStyle name="Normal 3 2 29 5 8" xfId="12158"/>
    <cellStyle name="Normal 3 2 29 5 9" xfId="22080"/>
    <cellStyle name="Normal 3 2 29 6" xfId="2925"/>
    <cellStyle name="Normal 3 2 29 6 2" xfId="6314"/>
    <cellStyle name="Normal 3 2 29 6 2 2" xfId="16116"/>
    <cellStyle name="Normal 3 2 29 6 3" xfId="12727"/>
    <cellStyle name="Normal 3 2 29 7" xfId="3409"/>
    <cellStyle name="Normal 3 2 29 7 2" xfId="6798"/>
    <cellStyle name="Normal 3 2 29 7 2 2" xfId="16600"/>
    <cellStyle name="Normal 3 2 29 7 3" xfId="13211"/>
    <cellStyle name="Normal 3 2 29 8" xfId="4389"/>
    <cellStyle name="Normal 3 2 29 8 2" xfId="7778"/>
    <cellStyle name="Normal 3 2 29 8 2 2" xfId="17580"/>
    <cellStyle name="Normal 3 2 29 8 3" xfId="14191"/>
    <cellStyle name="Normal 3 2 29 9" xfId="5738"/>
    <cellStyle name="Normal 3 2 29 9 2" xfId="15540"/>
    <cellStyle name="Normal 3 2 3" xfId="2181"/>
    <cellStyle name="Normal 3 2 3 10" xfId="3305"/>
    <cellStyle name="Normal 3 2 3 10 2" xfId="5265"/>
    <cellStyle name="Normal 3 2 3 10 2 2" xfId="8654"/>
    <cellStyle name="Normal 3 2 3 10 2 2 2" xfId="18456"/>
    <cellStyle name="Normal 3 2 3 10 2 3" xfId="15067"/>
    <cellStyle name="Normal 3 2 3 10 3" xfId="6694"/>
    <cellStyle name="Normal 3 2 3 10 3 2" xfId="16496"/>
    <cellStyle name="Normal 3 2 3 10 4" xfId="9646"/>
    <cellStyle name="Normal 3 2 3 10 4 2" xfId="19448"/>
    <cellStyle name="Normal 3 2 3 10 5" xfId="10650"/>
    <cellStyle name="Normal 3 2 3 10 5 2" xfId="20452"/>
    <cellStyle name="Normal 3 2 3 10 6" xfId="11654"/>
    <cellStyle name="Normal 3 2 3 10 6 2" xfId="21456"/>
    <cellStyle name="Normal 3 2 3 10 7" xfId="13107"/>
    <cellStyle name="Normal 3 2 3 10 8" xfId="22472"/>
    <cellStyle name="Normal 3 2 3 11" xfId="4285"/>
    <cellStyle name="Normal 3 2 3 11 2" xfId="7674"/>
    <cellStyle name="Normal 3 2 3 11 2 2" xfId="17476"/>
    <cellStyle name="Normal 3 2 3 11 3" xfId="9658"/>
    <cellStyle name="Normal 3 2 3 11 3 2" xfId="19460"/>
    <cellStyle name="Normal 3 2 3 11 4" xfId="10662"/>
    <cellStyle name="Normal 3 2 3 11 4 2" xfId="20464"/>
    <cellStyle name="Normal 3 2 3 11 5" xfId="11666"/>
    <cellStyle name="Normal 3 2 3 11 5 2" xfId="21468"/>
    <cellStyle name="Normal 3 2 3 11 6" xfId="14087"/>
    <cellStyle name="Normal 3 2 3 11 7" xfId="22484"/>
    <cellStyle name="Normal 3 2 3 12" xfId="5746"/>
    <cellStyle name="Normal 3 2 3 12 2" xfId="11678"/>
    <cellStyle name="Normal 3 2 3 12 2 2" xfId="21480"/>
    <cellStyle name="Normal 3 2 3 12 3" xfId="15548"/>
    <cellStyle name="Normal 3 2 3 12 4" xfId="22496"/>
    <cellStyle name="Normal 3 2 3 13" xfId="8666"/>
    <cellStyle name="Normal 3 2 3 13 2" xfId="18468"/>
    <cellStyle name="Normal 3 2 3 13 3" xfId="22508"/>
    <cellStyle name="Normal 3 2 3 14" xfId="9670"/>
    <cellStyle name="Normal 3 2 3 14 2" xfId="19472"/>
    <cellStyle name="Normal 3 2 3 14 3" xfId="22520"/>
    <cellStyle name="Normal 3 2 3 15" xfId="10674"/>
    <cellStyle name="Normal 3 2 3 15 2" xfId="20476"/>
    <cellStyle name="Normal 3 2 3 15 3" xfId="22532"/>
    <cellStyle name="Normal 3 2 3 16" xfId="12159"/>
    <cellStyle name="Normal 3 2 3 17" xfId="21492"/>
    <cellStyle name="Normal 3 2 3 2" xfId="2182"/>
    <cellStyle name="Normal 3 2 3 2 10" xfId="12160"/>
    <cellStyle name="Normal 3 2 3 2 11" xfId="21651"/>
    <cellStyle name="Normal 3 2 3 2 2" xfId="2183"/>
    <cellStyle name="Normal 3 2 3 2 2 2" xfId="3948"/>
    <cellStyle name="Normal 3 2 3 2 2 2 2" xfId="7337"/>
    <cellStyle name="Normal 3 2 3 2 2 2 2 2" xfId="17139"/>
    <cellStyle name="Normal 3 2 3 2 2 2 3" xfId="13750"/>
    <cellStyle name="Normal 3 2 3 2 2 3" xfId="4928"/>
    <cellStyle name="Normal 3 2 3 2 2 3 2" xfId="8317"/>
    <cellStyle name="Normal 3 2 3 2 2 3 2 2" xfId="18119"/>
    <cellStyle name="Normal 3 2 3 2 2 3 3" xfId="14730"/>
    <cellStyle name="Normal 3 2 3 2 2 4" xfId="5748"/>
    <cellStyle name="Normal 3 2 3 2 2 4 2" xfId="15550"/>
    <cellStyle name="Normal 3 2 3 2 2 5" xfId="9309"/>
    <cellStyle name="Normal 3 2 3 2 2 5 2" xfId="19111"/>
    <cellStyle name="Normal 3 2 3 2 2 6" xfId="10313"/>
    <cellStyle name="Normal 3 2 3 2 2 6 2" xfId="20115"/>
    <cellStyle name="Normal 3 2 3 2 2 7" xfId="11317"/>
    <cellStyle name="Normal 3 2 3 2 2 7 2" xfId="21119"/>
    <cellStyle name="Normal 3 2 3 2 2 8" xfId="12161"/>
    <cellStyle name="Normal 3 2 3 2 2 9" xfId="22135"/>
    <cellStyle name="Normal 3 2 3 2 3" xfId="2980"/>
    <cellStyle name="Normal 3 2 3 2 3 2" xfId="6369"/>
    <cellStyle name="Normal 3 2 3 2 3 2 2" xfId="16171"/>
    <cellStyle name="Normal 3 2 3 2 3 3" xfId="12782"/>
    <cellStyle name="Normal 3 2 3 2 4" xfId="3464"/>
    <cellStyle name="Normal 3 2 3 2 4 2" xfId="6853"/>
    <cellStyle name="Normal 3 2 3 2 4 2 2" xfId="16655"/>
    <cellStyle name="Normal 3 2 3 2 4 3" xfId="13266"/>
    <cellStyle name="Normal 3 2 3 2 5" xfId="4444"/>
    <cellStyle name="Normal 3 2 3 2 5 2" xfId="7833"/>
    <cellStyle name="Normal 3 2 3 2 5 2 2" xfId="17635"/>
    <cellStyle name="Normal 3 2 3 2 5 3" xfId="14246"/>
    <cellStyle name="Normal 3 2 3 2 6" xfId="5747"/>
    <cellStyle name="Normal 3 2 3 2 6 2" xfId="15549"/>
    <cellStyle name="Normal 3 2 3 2 7" xfId="8825"/>
    <cellStyle name="Normal 3 2 3 2 7 2" xfId="18627"/>
    <cellStyle name="Normal 3 2 3 2 8" xfId="9829"/>
    <cellStyle name="Normal 3 2 3 2 8 2" xfId="19631"/>
    <cellStyle name="Normal 3 2 3 2 9" xfId="10833"/>
    <cellStyle name="Normal 3 2 3 2 9 2" xfId="20635"/>
    <cellStyle name="Normal 3 2 3 3" xfId="2184"/>
    <cellStyle name="Normal 3 2 3 3 10" xfId="12162"/>
    <cellStyle name="Normal 3 2 3 3 11" xfId="21747"/>
    <cellStyle name="Normal 3 2 3 3 2" xfId="2185"/>
    <cellStyle name="Normal 3 2 3 3 2 2" xfId="4044"/>
    <cellStyle name="Normal 3 2 3 3 2 2 2" xfId="7433"/>
    <cellStyle name="Normal 3 2 3 3 2 2 2 2" xfId="17235"/>
    <cellStyle name="Normal 3 2 3 3 2 2 3" xfId="13846"/>
    <cellStyle name="Normal 3 2 3 3 2 3" xfId="5024"/>
    <cellStyle name="Normal 3 2 3 3 2 3 2" xfId="8413"/>
    <cellStyle name="Normal 3 2 3 3 2 3 2 2" xfId="18215"/>
    <cellStyle name="Normal 3 2 3 3 2 3 3" xfId="14826"/>
    <cellStyle name="Normal 3 2 3 3 2 4" xfId="5750"/>
    <cellStyle name="Normal 3 2 3 3 2 4 2" xfId="15552"/>
    <cellStyle name="Normal 3 2 3 3 2 5" xfId="9405"/>
    <cellStyle name="Normal 3 2 3 3 2 5 2" xfId="19207"/>
    <cellStyle name="Normal 3 2 3 3 2 6" xfId="10409"/>
    <cellStyle name="Normal 3 2 3 3 2 6 2" xfId="20211"/>
    <cellStyle name="Normal 3 2 3 3 2 7" xfId="11413"/>
    <cellStyle name="Normal 3 2 3 3 2 7 2" xfId="21215"/>
    <cellStyle name="Normal 3 2 3 3 2 8" xfId="12163"/>
    <cellStyle name="Normal 3 2 3 3 2 9" xfId="22231"/>
    <cellStyle name="Normal 3 2 3 3 3" xfId="3076"/>
    <cellStyle name="Normal 3 2 3 3 3 2" xfId="6465"/>
    <cellStyle name="Normal 3 2 3 3 3 2 2" xfId="16267"/>
    <cellStyle name="Normal 3 2 3 3 3 3" xfId="12878"/>
    <cellStyle name="Normal 3 2 3 3 4" xfId="3560"/>
    <cellStyle name="Normal 3 2 3 3 4 2" xfId="6949"/>
    <cellStyle name="Normal 3 2 3 3 4 2 2" xfId="16751"/>
    <cellStyle name="Normal 3 2 3 3 4 3" xfId="13362"/>
    <cellStyle name="Normal 3 2 3 3 5" xfId="4540"/>
    <cellStyle name="Normal 3 2 3 3 5 2" xfId="7929"/>
    <cellStyle name="Normal 3 2 3 3 5 2 2" xfId="17731"/>
    <cellStyle name="Normal 3 2 3 3 5 3" xfId="14342"/>
    <cellStyle name="Normal 3 2 3 3 6" xfId="5749"/>
    <cellStyle name="Normal 3 2 3 3 6 2" xfId="15551"/>
    <cellStyle name="Normal 3 2 3 3 7" xfId="8921"/>
    <cellStyle name="Normal 3 2 3 3 7 2" xfId="18723"/>
    <cellStyle name="Normal 3 2 3 3 8" xfId="9925"/>
    <cellStyle name="Normal 3 2 3 3 8 2" xfId="19727"/>
    <cellStyle name="Normal 3 2 3 3 9" xfId="10929"/>
    <cellStyle name="Normal 3 2 3 3 9 2" xfId="20731"/>
    <cellStyle name="Normal 3 2 3 4" xfId="2186"/>
    <cellStyle name="Normal 3 2 3 4 10" xfId="12164"/>
    <cellStyle name="Normal 3 2 3 4 11" xfId="21886"/>
    <cellStyle name="Normal 3 2 3 4 2" xfId="2187"/>
    <cellStyle name="Normal 3 2 3 4 2 2" xfId="4183"/>
    <cellStyle name="Normal 3 2 3 4 2 2 2" xfId="7572"/>
    <cellStyle name="Normal 3 2 3 4 2 2 2 2" xfId="17374"/>
    <cellStyle name="Normal 3 2 3 4 2 2 3" xfId="13985"/>
    <cellStyle name="Normal 3 2 3 4 2 3" xfId="5163"/>
    <cellStyle name="Normal 3 2 3 4 2 3 2" xfId="8552"/>
    <cellStyle name="Normal 3 2 3 4 2 3 2 2" xfId="18354"/>
    <cellStyle name="Normal 3 2 3 4 2 3 3" xfId="14965"/>
    <cellStyle name="Normal 3 2 3 4 2 4" xfId="5752"/>
    <cellStyle name="Normal 3 2 3 4 2 4 2" xfId="15554"/>
    <cellStyle name="Normal 3 2 3 4 2 5" xfId="9544"/>
    <cellStyle name="Normal 3 2 3 4 2 5 2" xfId="19346"/>
    <cellStyle name="Normal 3 2 3 4 2 6" xfId="10548"/>
    <cellStyle name="Normal 3 2 3 4 2 6 2" xfId="20350"/>
    <cellStyle name="Normal 3 2 3 4 2 7" xfId="11552"/>
    <cellStyle name="Normal 3 2 3 4 2 7 2" xfId="21354"/>
    <cellStyle name="Normal 3 2 3 4 2 8" xfId="12165"/>
    <cellStyle name="Normal 3 2 3 4 2 9" xfId="22370"/>
    <cellStyle name="Normal 3 2 3 4 3" xfId="3215"/>
    <cellStyle name="Normal 3 2 3 4 3 2" xfId="6604"/>
    <cellStyle name="Normal 3 2 3 4 3 2 2" xfId="16406"/>
    <cellStyle name="Normal 3 2 3 4 3 3" xfId="13017"/>
    <cellStyle name="Normal 3 2 3 4 4" xfId="3699"/>
    <cellStyle name="Normal 3 2 3 4 4 2" xfId="7088"/>
    <cellStyle name="Normal 3 2 3 4 4 2 2" xfId="16890"/>
    <cellStyle name="Normal 3 2 3 4 4 3" xfId="13501"/>
    <cellStyle name="Normal 3 2 3 4 5" xfId="4679"/>
    <cellStyle name="Normal 3 2 3 4 5 2" xfId="8068"/>
    <cellStyle name="Normal 3 2 3 4 5 2 2" xfId="17870"/>
    <cellStyle name="Normal 3 2 3 4 5 3" xfId="14481"/>
    <cellStyle name="Normal 3 2 3 4 6" xfId="5751"/>
    <cellStyle name="Normal 3 2 3 4 6 2" xfId="15553"/>
    <cellStyle name="Normal 3 2 3 4 7" xfId="9060"/>
    <cellStyle name="Normal 3 2 3 4 7 2" xfId="18862"/>
    <cellStyle name="Normal 3 2 3 4 8" xfId="10064"/>
    <cellStyle name="Normal 3 2 3 4 8 2" xfId="19866"/>
    <cellStyle name="Normal 3 2 3 4 9" xfId="11068"/>
    <cellStyle name="Normal 3 2 3 4 9 2" xfId="20870"/>
    <cellStyle name="Normal 3 2 3 5" xfId="2188"/>
    <cellStyle name="Normal 3 2 3 5 10" xfId="21940"/>
    <cellStyle name="Normal 3 2 3 5 2" xfId="3269"/>
    <cellStyle name="Normal 3 2 3 5 2 2" xfId="4237"/>
    <cellStyle name="Normal 3 2 3 5 2 2 2" xfId="7626"/>
    <cellStyle name="Normal 3 2 3 5 2 2 2 2" xfId="17428"/>
    <cellStyle name="Normal 3 2 3 5 2 2 3" xfId="14039"/>
    <cellStyle name="Normal 3 2 3 5 2 3" xfId="5217"/>
    <cellStyle name="Normal 3 2 3 5 2 3 2" xfId="8606"/>
    <cellStyle name="Normal 3 2 3 5 2 3 2 2" xfId="18408"/>
    <cellStyle name="Normal 3 2 3 5 2 3 3" xfId="15019"/>
    <cellStyle name="Normal 3 2 3 5 2 4" xfId="6658"/>
    <cellStyle name="Normal 3 2 3 5 2 4 2" xfId="16460"/>
    <cellStyle name="Normal 3 2 3 5 2 5" xfId="9598"/>
    <cellStyle name="Normal 3 2 3 5 2 5 2" xfId="19400"/>
    <cellStyle name="Normal 3 2 3 5 2 6" xfId="10602"/>
    <cellStyle name="Normal 3 2 3 5 2 6 2" xfId="20404"/>
    <cellStyle name="Normal 3 2 3 5 2 7" xfId="11606"/>
    <cellStyle name="Normal 3 2 3 5 2 7 2" xfId="21408"/>
    <cellStyle name="Normal 3 2 3 5 2 8" xfId="13071"/>
    <cellStyle name="Normal 3 2 3 5 2 9" xfId="22424"/>
    <cellStyle name="Normal 3 2 3 5 3" xfId="3753"/>
    <cellStyle name="Normal 3 2 3 5 3 2" xfId="7142"/>
    <cellStyle name="Normal 3 2 3 5 3 2 2" xfId="16944"/>
    <cellStyle name="Normal 3 2 3 5 3 3" xfId="13555"/>
    <cellStyle name="Normal 3 2 3 5 4" xfId="4733"/>
    <cellStyle name="Normal 3 2 3 5 4 2" xfId="8122"/>
    <cellStyle name="Normal 3 2 3 5 4 2 2" xfId="17924"/>
    <cellStyle name="Normal 3 2 3 5 4 3" xfId="14535"/>
    <cellStyle name="Normal 3 2 3 5 5" xfId="5753"/>
    <cellStyle name="Normal 3 2 3 5 5 2" xfId="15555"/>
    <cellStyle name="Normal 3 2 3 5 6" xfId="9114"/>
    <cellStyle name="Normal 3 2 3 5 6 2" xfId="18916"/>
    <cellStyle name="Normal 3 2 3 5 7" xfId="10118"/>
    <cellStyle name="Normal 3 2 3 5 7 2" xfId="19920"/>
    <cellStyle name="Normal 3 2 3 5 8" xfId="11122"/>
    <cellStyle name="Normal 3 2 3 5 8 2" xfId="20924"/>
    <cellStyle name="Normal 3 2 3 5 9" xfId="12166"/>
    <cellStyle name="Normal 3 2 3 6" xfId="2189"/>
    <cellStyle name="Normal 3 2 3 6 10" xfId="21952"/>
    <cellStyle name="Normal 3 2 3 6 2" xfId="3281"/>
    <cellStyle name="Normal 3 2 3 6 2 2" xfId="4249"/>
    <cellStyle name="Normal 3 2 3 6 2 2 2" xfId="7638"/>
    <cellStyle name="Normal 3 2 3 6 2 2 2 2" xfId="17440"/>
    <cellStyle name="Normal 3 2 3 6 2 2 3" xfId="14051"/>
    <cellStyle name="Normal 3 2 3 6 2 3" xfId="5229"/>
    <cellStyle name="Normal 3 2 3 6 2 3 2" xfId="8618"/>
    <cellStyle name="Normal 3 2 3 6 2 3 2 2" xfId="18420"/>
    <cellStyle name="Normal 3 2 3 6 2 3 3" xfId="15031"/>
    <cellStyle name="Normal 3 2 3 6 2 4" xfId="6670"/>
    <cellStyle name="Normal 3 2 3 6 2 4 2" xfId="16472"/>
    <cellStyle name="Normal 3 2 3 6 2 5" xfId="9610"/>
    <cellStyle name="Normal 3 2 3 6 2 5 2" xfId="19412"/>
    <cellStyle name="Normal 3 2 3 6 2 6" xfId="10614"/>
    <cellStyle name="Normal 3 2 3 6 2 6 2" xfId="20416"/>
    <cellStyle name="Normal 3 2 3 6 2 7" xfId="11618"/>
    <cellStyle name="Normal 3 2 3 6 2 7 2" xfId="21420"/>
    <cellStyle name="Normal 3 2 3 6 2 8" xfId="13083"/>
    <cellStyle name="Normal 3 2 3 6 2 9" xfId="22436"/>
    <cellStyle name="Normal 3 2 3 6 3" xfId="3765"/>
    <cellStyle name="Normal 3 2 3 6 3 2" xfId="7154"/>
    <cellStyle name="Normal 3 2 3 6 3 2 2" xfId="16956"/>
    <cellStyle name="Normal 3 2 3 6 3 3" xfId="13567"/>
    <cellStyle name="Normal 3 2 3 6 4" xfId="4745"/>
    <cellStyle name="Normal 3 2 3 6 4 2" xfId="8134"/>
    <cellStyle name="Normal 3 2 3 6 4 2 2" xfId="17936"/>
    <cellStyle name="Normal 3 2 3 6 4 3" xfId="14547"/>
    <cellStyle name="Normal 3 2 3 6 5" xfId="5754"/>
    <cellStyle name="Normal 3 2 3 6 5 2" xfId="15556"/>
    <cellStyle name="Normal 3 2 3 6 6" xfId="9126"/>
    <cellStyle name="Normal 3 2 3 6 6 2" xfId="18928"/>
    <cellStyle name="Normal 3 2 3 6 7" xfId="10130"/>
    <cellStyle name="Normal 3 2 3 6 7 2" xfId="19932"/>
    <cellStyle name="Normal 3 2 3 6 8" xfId="11134"/>
    <cellStyle name="Normal 3 2 3 6 8 2" xfId="20936"/>
    <cellStyle name="Normal 3 2 3 6 9" xfId="12167"/>
    <cellStyle name="Normal 3 2 3 7" xfId="2190"/>
    <cellStyle name="Normal 3 2 3 7 10" xfId="21964"/>
    <cellStyle name="Normal 3 2 3 7 2" xfId="3293"/>
    <cellStyle name="Normal 3 2 3 7 2 2" xfId="4261"/>
    <cellStyle name="Normal 3 2 3 7 2 2 2" xfId="7650"/>
    <cellStyle name="Normal 3 2 3 7 2 2 2 2" xfId="17452"/>
    <cellStyle name="Normal 3 2 3 7 2 2 3" xfId="14063"/>
    <cellStyle name="Normal 3 2 3 7 2 3" xfId="5241"/>
    <cellStyle name="Normal 3 2 3 7 2 3 2" xfId="8630"/>
    <cellStyle name="Normal 3 2 3 7 2 3 2 2" xfId="18432"/>
    <cellStyle name="Normal 3 2 3 7 2 3 3" xfId="15043"/>
    <cellStyle name="Normal 3 2 3 7 2 4" xfId="6682"/>
    <cellStyle name="Normal 3 2 3 7 2 4 2" xfId="16484"/>
    <cellStyle name="Normal 3 2 3 7 2 5" xfId="9622"/>
    <cellStyle name="Normal 3 2 3 7 2 5 2" xfId="19424"/>
    <cellStyle name="Normal 3 2 3 7 2 6" xfId="10626"/>
    <cellStyle name="Normal 3 2 3 7 2 6 2" xfId="20428"/>
    <cellStyle name="Normal 3 2 3 7 2 7" xfId="11630"/>
    <cellStyle name="Normal 3 2 3 7 2 7 2" xfId="21432"/>
    <cellStyle name="Normal 3 2 3 7 2 8" xfId="13095"/>
    <cellStyle name="Normal 3 2 3 7 2 9" xfId="22448"/>
    <cellStyle name="Normal 3 2 3 7 3" xfId="3777"/>
    <cellStyle name="Normal 3 2 3 7 3 2" xfId="7166"/>
    <cellStyle name="Normal 3 2 3 7 3 2 2" xfId="16968"/>
    <cellStyle name="Normal 3 2 3 7 3 3" xfId="13579"/>
    <cellStyle name="Normal 3 2 3 7 4" xfId="4757"/>
    <cellStyle name="Normal 3 2 3 7 4 2" xfId="8146"/>
    <cellStyle name="Normal 3 2 3 7 4 2 2" xfId="17948"/>
    <cellStyle name="Normal 3 2 3 7 4 3" xfId="14559"/>
    <cellStyle name="Normal 3 2 3 7 5" xfId="5755"/>
    <cellStyle name="Normal 3 2 3 7 5 2" xfId="15557"/>
    <cellStyle name="Normal 3 2 3 7 6" xfId="9138"/>
    <cellStyle name="Normal 3 2 3 7 6 2" xfId="18940"/>
    <cellStyle name="Normal 3 2 3 7 7" xfId="10142"/>
    <cellStyle name="Normal 3 2 3 7 7 2" xfId="19944"/>
    <cellStyle name="Normal 3 2 3 7 8" xfId="11146"/>
    <cellStyle name="Normal 3 2 3 7 8 2" xfId="20948"/>
    <cellStyle name="Normal 3 2 3 7 9" xfId="12168"/>
    <cellStyle name="Normal 3 2 3 8" xfId="2191"/>
    <cellStyle name="Normal 3 2 3 8 2" xfId="4273"/>
    <cellStyle name="Normal 3 2 3 8 2 2" xfId="7662"/>
    <cellStyle name="Normal 3 2 3 8 2 2 2" xfId="17464"/>
    <cellStyle name="Normal 3 2 3 8 2 3" xfId="14075"/>
    <cellStyle name="Normal 3 2 3 8 3" xfId="5253"/>
    <cellStyle name="Normal 3 2 3 8 3 2" xfId="8642"/>
    <cellStyle name="Normal 3 2 3 8 3 2 2" xfId="18444"/>
    <cellStyle name="Normal 3 2 3 8 3 3" xfId="15055"/>
    <cellStyle name="Normal 3 2 3 8 4" xfId="5756"/>
    <cellStyle name="Normal 3 2 3 8 4 2" xfId="15558"/>
    <cellStyle name="Normal 3 2 3 8 5" xfId="9634"/>
    <cellStyle name="Normal 3 2 3 8 5 2" xfId="19436"/>
    <cellStyle name="Normal 3 2 3 8 6" xfId="10638"/>
    <cellStyle name="Normal 3 2 3 8 6 2" xfId="20440"/>
    <cellStyle name="Normal 3 2 3 8 7" xfId="11642"/>
    <cellStyle name="Normal 3 2 3 8 7 2" xfId="21444"/>
    <cellStyle name="Normal 3 2 3 8 8" xfId="12169"/>
    <cellStyle name="Normal 3 2 3 8 9" xfId="22460"/>
    <cellStyle name="Normal 3 2 3 9" xfId="2821"/>
    <cellStyle name="Normal 3 2 3 9 2" xfId="3789"/>
    <cellStyle name="Normal 3 2 3 9 2 2" xfId="7178"/>
    <cellStyle name="Normal 3 2 3 9 2 2 2" xfId="16980"/>
    <cellStyle name="Normal 3 2 3 9 2 3" xfId="13591"/>
    <cellStyle name="Normal 3 2 3 9 3" xfId="4769"/>
    <cellStyle name="Normal 3 2 3 9 3 2" xfId="8158"/>
    <cellStyle name="Normal 3 2 3 9 3 2 2" xfId="17960"/>
    <cellStyle name="Normal 3 2 3 9 3 3" xfId="14571"/>
    <cellStyle name="Normal 3 2 3 9 4" xfId="6210"/>
    <cellStyle name="Normal 3 2 3 9 4 2" xfId="16012"/>
    <cellStyle name="Normal 3 2 3 9 5" xfId="9150"/>
    <cellStyle name="Normal 3 2 3 9 5 2" xfId="18952"/>
    <cellStyle name="Normal 3 2 3 9 6" xfId="10154"/>
    <cellStyle name="Normal 3 2 3 9 6 2" xfId="19956"/>
    <cellStyle name="Normal 3 2 3 9 7" xfId="11158"/>
    <cellStyle name="Normal 3 2 3 9 7 2" xfId="20960"/>
    <cellStyle name="Normal 3 2 3 9 8" xfId="12623"/>
    <cellStyle name="Normal 3 2 3 9 9" xfId="21976"/>
    <cellStyle name="Normal 3 2 30" xfId="2192"/>
    <cellStyle name="Normal 3 2 30 10" xfId="12170"/>
    <cellStyle name="Normal 3 2 30 11" xfId="21607"/>
    <cellStyle name="Normal 3 2 30 2" xfId="2193"/>
    <cellStyle name="Normal 3 2 30 2 2" xfId="3904"/>
    <cellStyle name="Normal 3 2 30 2 2 2" xfId="7293"/>
    <cellStyle name="Normal 3 2 30 2 2 2 2" xfId="17095"/>
    <cellStyle name="Normal 3 2 30 2 2 3" xfId="13706"/>
    <cellStyle name="Normal 3 2 30 2 3" xfId="4884"/>
    <cellStyle name="Normal 3 2 30 2 3 2" xfId="8273"/>
    <cellStyle name="Normal 3 2 30 2 3 2 2" xfId="18075"/>
    <cellStyle name="Normal 3 2 30 2 3 3" xfId="14686"/>
    <cellStyle name="Normal 3 2 30 2 4" xfId="5758"/>
    <cellStyle name="Normal 3 2 30 2 4 2" xfId="15560"/>
    <cellStyle name="Normal 3 2 30 2 5" xfId="9265"/>
    <cellStyle name="Normal 3 2 30 2 5 2" xfId="19067"/>
    <cellStyle name="Normal 3 2 30 2 6" xfId="10269"/>
    <cellStyle name="Normal 3 2 30 2 6 2" xfId="20071"/>
    <cellStyle name="Normal 3 2 30 2 7" xfId="11273"/>
    <cellStyle name="Normal 3 2 30 2 7 2" xfId="21075"/>
    <cellStyle name="Normal 3 2 30 2 8" xfId="12171"/>
    <cellStyle name="Normal 3 2 30 2 9" xfId="22091"/>
    <cellStyle name="Normal 3 2 30 3" xfId="2936"/>
    <cellStyle name="Normal 3 2 30 3 2" xfId="6325"/>
    <cellStyle name="Normal 3 2 30 3 2 2" xfId="16127"/>
    <cellStyle name="Normal 3 2 30 3 3" xfId="12738"/>
    <cellStyle name="Normal 3 2 30 4" xfId="3420"/>
    <cellStyle name="Normal 3 2 30 4 2" xfId="6809"/>
    <cellStyle name="Normal 3 2 30 4 2 2" xfId="16611"/>
    <cellStyle name="Normal 3 2 30 4 3" xfId="13222"/>
    <cellStyle name="Normal 3 2 30 5" xfId="4400"/>
    <cellStyle name="Normal 3 2 30 5 2" xfId="7789"/>
    <cellStyle name="Normal 3 2 30 5 2 2" xfId="17591"/>
    <cellStyle name="Normal 3 2 30 5 3" xfId="14202"/>
    <cellStyle name="Normal 3 2 30 6" xfId="5757"/>
    <cellStyle name="Normal 3 2 30 6 2" xfId="15559"/>
    <cellStyle name="Normal 3 2 30 7" xfId="8781"/>
    <cellStyle name="Normal 3 2 30 7 2" xfId="18583"/>
    <cellStyle name="Normal 3 2 30 8" xfId="9785"/>
    <cellStyle name="Normal 3 2 30 8 2" xfId="19587"/>
    <cellStyle name="Normal 3 2 30 9" xfId="10789"/>
    <cellStyle name="Normal 3 2 30 9 2" xfId="20591"/>
    <cellStyle name="Normal 3 2 31" xfId="2194"/>
    <cellStyle name="Normal 3 2 31 10" xfId="12172"/>
    <cellStyle name="Normal 3 2 31 11" xfId="21681"/>
    <cellStyle name="Normal 3 2 31 2" xfId="2195"/>
    <cellStyle name="Normal 3 2 31 2 2" xfId="3978"/>
    <cellStyle name="Normal 3 2 31 2 2 2" xfId="7367"/>
    <cellStyle name="Normal 3 2 31 2 2 2 2" xfId="17169"/>
    <cellStyle name="Normal 3 2 31 2 2 3" xfId="13780"/>
    <cellStyle name="Normal 3 2 31 2 3" xfId="4958"/>
    <cellStyle name="Normal 3 2 31 2 3 2" xfId="8347"/>
    <cellStyle name="Normal 3 2 31 2 3 2 2" xfId="18149"/>
    <cellStyle name="Normal 3 2 31 2 3 3" xfId="14760"/>
    <cellStyle name="Normal 3 2 31 2 4" xfId="5760"/>
    <cellStyle name="Normal 3 2 31 2 4 2" xfId="15562"/>
    <cellStyle name="Normal 3 2 31 2 5" xfId="9339"/>
    <cellStyle name="Normal 3 2 31 2 5 2" xfId="19141"/>
    <cellStyle name="Normal 3 2 31 2 6" xfId="10343"/>
    <cellStyle name="Normal 3 2 31 2 6 2" xfId="20145"/>
    <cellStyle name="Normal 3 2 31 2 7" xfId="11347"/>
    <cellStyle name="Normal 3 2 31 2 7 2" xfId="21149"/>
    <cellStyle name="Normal 3 2 31 2 8" xfId="12173"/>
    <cellStyle name="Normal 3 2 31 2 9" xfId="22165"/>
    <cellStyle name="Normal 3 2 31 3" xfId="3010"/>
    <cellStyle name="Normal 3 2 31 3 2" xfId="6399"/>
    <cellStyle name="Normal 3 2 31 3 2 2" xfId="16201"/>
    <cellStyle name="Normal 3 2 31 3 3" xfId="12812"/>
    <cellStyle name="Normal 3 2 31 4" xfId="3494"/>
    <cellStyle name="Normal 3 2 31 4 2" xfId="6883"/>
    <cellStyle name="Normal 3 2 31 4 2 2" xfId="16685"/>
    <cellStyle name="Normal 3 2 31 4 3" xfId="13296"/>
    <cellStyle name="Normal 3 2 31 5" xfId="4474"/>
    <cellStyle name="Normal 3 2 31 5 2" xfId="7863"/>
    <cellStyle name="Normal 3 2 31 5 2 2" xfId="17665"/>
    <cellStyle name="Normal 3 2 31 5 3" xfId="14276"/>
    <cellStyle name="Normal 3 2 31 6" xfId="5759"/>
    <cellStyle name="Normal 3 2 31 6 2" xfId="15561"/>
    <cellStyle name="Normal 3 2 31 7" xfId="8855"/>
    <cellStyle name="Normal 3 2 31 7 2" xfId="18657"/>
    <cellStyle name="Normal 3 2 31 8" xfId="9859"/>
    <cellStyle name="Normal 3 2 31 8 2" xfId="19661"/>
    <cellStyle name="Normal 3 2 31 9" xfId="10863"/>
    <cellStyle name="Normal 3 2 31 9 2" xfId="20665"/>
    <cellStyle name="Normal 3 2 32" xfId="2196"/>
    <cellStyle name="Normal 3 2 32 10" xfId="12174"/>
    <cellStyle name="Normal 3 2 32 11" xfId="21663"/>
    <cellStyle name="Normal 3 2 32 2" xfId="2197"/>
    <cellStyle name="Normal 3 2 32 2 2" xfId="3960"/>
    <cellStyle name="Normal 3 2 32 2 2 2" xfId="7349"/>
    <cellStyle name="Normal 3 2 32 2 2 2 2" xfId="17151"/>
    <cellStyle name="Normal 3 2 32 2 2 3" xfId="13762"/>
    <cellStyle name="Normal 3 2 32 2 3" xfId="4940"/>
    <cellStyle name="Normal 3 2 32 2 3 2" xfId="8329"/>
    <cellStyle name="Normal 3 2 32 2 3 2 2" xfId="18131"/>
    <cellStyle name="Normal 3 2 32 2 3 3" xfId="14742"/>
    <cellStyle name="Normal 3 2 32 2 4" xfId="5762"/>
    <cellStyle name="Normal 3 2 32 2 4 2" xfId="15564"/>
    <cellStyle name="Normal 3 2 32 2 5" xfId="9321"/>
    <cellStyle name="Normal 3 2 32 2 5 2" xfId="19123"/>
    <cellStyle name="Normal 3 2 32 2 6" xfId="10325"/>
    <cellStyle name="Normal 3 2 32 2 6 2" xfId="20127"/>
    <cellStyle name="Normal 3 2 32 2 7" xfId="11329"/>
    <cellStyle name="Normal 3 2 32 2 7 2" xfId="21131"/>
    <cellStyle name="Normal 3 2 32 2 8" xfId="12175"/>
    <cellStyle name="Normal 3 2 32 2 9" xfId="22147"/>
    <cellStyle name="Normal 3 2 32 3" xfId="2992"/>
    <cellStyle name="Normal 3 2 32 3 2" xfId="6381"/>
    <cellStyle name="Normal 3 2 32 3 2 2" xfId="16183"/>
    <cellStyle name="Normal 3 2 32 3 3" xfId="12794"/>
    <cellStyle name="Normal 3 2 32 4" xfId="3476"/>
    <cellStyle name="Normal 3 2 32 4 2" xfId="6865"/>
    <cellStyle name="Normal 3 2 32 4 2 2" xfId="16667"/>
    <cellStyle name="Normal 3 2 32 4 3" xfId="13278"/>
    <cellStyle name="Normal 3 2 32 5" xfId="4456"/>
    <cellStyle name="Normal 3 2 32 5 2" xfId="7845"/>
    <cellStyle name="Normal 3 2 32 5 2 2" xfId="17647"/>
    <cellStyle name="Normal 3 2 32 5 3" xfId="14258"/>
    <cellStyle name="Normal 3 2 32 6" xfId="5761"/>
    <cellStyle name="Normal 3 2 32 6 2" xfId="15563"/>
    <cellStyle name="Normal 3 2 32 7" xfId="8837"/>
    <cellStyle name="Normal 3 2 32 7 2" xfId="18639"/>
    <cellStyle name="Normal 3 2 32 8" xfId="9841"/>
    <cellStyle name="Normal 3 2 32 8 2" xfId="19643"/>
    <cellStyle name="Normal 3 2 32 9" xfId="10845"/>
    <cellStyle name="Normal 3 2 32 9 2" xfId="20647"/>
    <cellStyle name="Normal 3 2 33" xfId="2198"/>
    <cellStyle name="Normal 3 2 33 10" xfId="21936"/>
    <cellStyle name="Normal 3 2 33 2" xfId="3265"/>
    <cellStyle name="Normal 3 2 33 2 2" xfId="4233"/>
    <cellStyle name="Normal 3 2 33 2 2 2" xfId="7622"/>
    <cellStyle name="Normal 3 2 33 2 2 2 2" xfId="17424"/>
    <cellStyle name="Normal 3 2 33 2 2 3" xfId="14035"/>
    <cellStyle name="Normal 3 2 33 2 3" xfId="5213"/>
    <cellStyle name="Normal 3 2 33 2 3 2" xfId="8602"/>
    <cellStyle name="Normal 3 2 33 2 3 2 2" xfId="18404"/>
    <cellStyle name="Normal 3 2 33 2 3 3" xfId="15015"/>
    <cellStyle name="Normal 3 2 33 2 4" xfId="6654"/>
    <cellStyle name="Normal 3 2 33 2 4 2" xfId="16456"/>
    <cellStyle name="Normal 3 2 33 2 5" xfId="9594"/>
    <cellStyle name="Normal 3 2 33 2 5 2" xfId="19396"/>
    <cellStyle name="Normal 3 2 33 2 6" xfId="10598"/>
    <cellStyle name="Normal 3 2 33 2 6 2" xfId="20400"/>
    <cellStyle name="Normal 3 2 33 2 7" xfId="11602"/>
    <cellStyle name="Normal 3 2 33 2 7 2" xfId="21404"/>
    <cellStyle name="Normal 3 2 33 2 8" xfId="13067"/>
    <cellStyle name="Normal 3 2 33 2 9" xfId="22420"/>
    <cellStyle name="Normal 3 2 33 3" xfId="3749"/>
    <cellStyle name="Normal 3 2 33 3 2" xfId="7138"/>
    <cellStyle name="Normal 3 2 33 3 2 2" xfId="16940"/>
    <cellStyle name="Normal 3 2 33 3 3" xfId="13551"/>
    <cellStyle name="Normal 3 2 33 4" xfId="4729"/>
    <cellStyle name="Normal 3 2 33 4 2" xfId="8118"/>
    <cellStyle name="Normal 3 2 33 4 2 2" xfId="17920"/>
    <cellStyle name="Normal 3 2 33 4 3" xfId="14531"/>
    <cellStyle name="Normal 3 2 33 5" xfId="5763"/>
    <cellStyle name="Normal 3 2 33 5 2" xfId="15565"/>
    <cellStyle name="Normal 3 2 33 6" xfId="9110"/>
    <cellStyle name="Normal 3 2 33 6 2" xfId="18912"/>
    <cellStyle name="Normal 3 2 33 7" xfId="10114"/>
    <cellStyle name="Normal 3 2 33 7 2" xfId="19916"/>
    <cellStyle name="Normal 3 2 33 8" xfId="11118"/>
    <cellStyle name="Normal 3 2 33 8 2" xfId="20920"/>
    <cellStyle name="Normal 3 2 33 9" xfId="12176"/>
    <cellStyle name="Normal 3 2 34" xfId="2199"/>
    <cellStyle name="Normal 3 2 34 10" xfId="21948"/>
    <cellStyle name="Normal 3 2 34 2" xfId="3277"/>
    <cellStyle name="Normal 3 2 34 2 2" xfId="4245"/>
    <cellStyle name="Normal 3 2 34 2 2 2" xfId="7634"/>
    <cellStyle name="Normal 3 2 34 2 2 2 2" xfId="17436"/>
    <cellStyle name="Normal 3 2 34 2 2 3" xfId="14047"/>
    <cellStyle name="Normal 3 2 34 2 3" xfId="5225"/>
    <cellStyle name="Normal 3 2 34 2 3 2" xfId="8614"/>
    <cellStyle name="Normal 3 2 34 2 3 2 2" xfId="18416"/>
    <cellStyle name="Normal 3 2 34 2 3 3" xfId="15027"/>
    <cellStyle name="Normal 3 2 34 2 4" xfId="6666"/>
    <cellStyle name="Normal 3 2 34 2 4 2" xfId="16468"/>
    <cellStyle name="Normal 3 2 34 2 5" xfId="9606"/>
    <cellStyle name="Normal 3 2 34 2 5 2" xfId="19408"/>
    <cellStyle name="Normal 3 2 34 2 6" xfId="10610"/>
    <cellStyle name="Normal 3 2 34 2 6 2" xfId="20412"/>
    <cellStyle name="Normal 3 2 34 2 7" xfId="11614"/>
    <cellStyle name="Normal 3 2 34 2 7 2" xfId="21416"/>
    <cellStyle name="Normal 3 2 34 2 8" xfId="13079"/>
    <cellStyle name="Normal 3 2 34 2 9" xfId="22432"/>
    <cellStyle name="Normal 3 2 34 3" xfId="3761"/>
    <cellStyle name="Normal 3 2 34 3 2" xfId="7150"/>
    <cellStyle name="Normal 3 2 34 3 2 2" xfId="16952"/>
    <cellStyle name="Normal 3 2 34 3 3" xfId="13563"/>
    <cellStyle name="Normal 3 2 34 4" xfId="4741"/>
    <cellStyle name="Normal 3 2 34 4 2" xfId="8130"/>
    <cellStyle name="Normal 3 2 34 4 2 2" xfId="17932"/>
    <cellStyle name="Normal 3 2 34 4 3" xfId="14543"/>
    <cellStyle name="Normal 3 2 34 5" xfId="5764"/>
    <cellStyle name="Normal 3 2 34 5 2" xfId="15566"/>
    <cellStyle name="Normal 3 2 34 6" xfId="9122"/>
    <cellStyle name="Normal 3 2 34 6 2" xfId="18924"/>
    <cellStyle name="Normal 3 2 34 7" xfId="10126"/>
    <cellStyle name="Normal 3 2 34 7 2" xfId="19928"/>
    <cellStyle name="Normal 3 2 34 8" xfId="11130"/>
    <cellStyle name="Normal 3 2 34 8 2" xfId="20932"/>
    <cellStyle name="Normal 3 2 34 9" xfId="12177"/>
    <cellStyle name="Normal 3 2 35" xfId="2200"/>
    <cellStyle name="Normal 3 2 35 10" xfId="21960"/>
    <cellStyle name="Normal 3 2 35 2" xfId="3289"/>
    <cellStyle name="Normal 3 2 35 2 2" xfId="4257"/>
    <cellStyle name="Normal 3 2 35 2 2 2" xfId="7646"/>
    <cellStyle name="Normal 3 2 35 2 2 2 2" xfId="17448"/>
    <cellStyle name="Normal 3 2 35 2 2 3" xfId="14059"/>
    <cellStyle name="Normal 3 2 35 2 3" xfId="5237"/>
    <cellStyle name="Normal 3 2 35 2 3 2" xfId="8626"/>
    <cellStyle name="Normal 3 2 35 2 3 2 2" xfId="18428"/>
    <cellStyle name="Normal 3 2 35 2 3 3" xfId="15039"/>
    <cellStyle name="Normal 3 2 35 2 4" xfId="6678"/>
    <cellStyle name="Normal 3 2 35 2 4 2" xfId="16480"/>
    <cellStyle name="Normal 3 2 35 2 5" xfId="9618"/>
    <cellStyle name="Normal 3 2 35 2 5 2" xfId="19420"/>
    <cellStyle name="Normal 3 2 35 2 6" xfId="10622"/>
    <cellStyle name="Normal 3 2 35 2 6 2" xfId="20424"/>
    <cellStyle name="Normal 3 2 35 2 7" xfId="11626"/>
    <cellStyle name="Normal 3 2 35 2 7 2" xfId="21428"/>
    <cellStyle name="Normal 3 2 35 2 8" xfId="13091"/>
    <cellStyle name="Normal 3 2 35 2 9" xfId="22444"/>
    <cellStyle name="Normal 3 2 35 3" xfId="3773"/>
    <cellStyle name="Normal 3 2 35 3 2" xfId="7162"/>
    <cellStyle name="Normal 3 2 35 3 2 2" xfId="16964"/>
    <cellStyle name="Normal 3 2 35 3 3" xfId="13575"/>
    <cellStyle name="Normal 3 2 35 4" xfId="4753"/>
    <cellStyle name="Normal 3 2 35 4 2" xfId="8142"/>
    <cellStyle name="Normal 3 2 35 4 2 2" xfId="17944"/>
    <cellStyle name="Normal 3 2 35 4 3" xfId="14555"/>
    <cellStyle name="Normal 3 2 35 5" xfId="5765"/>
    <cellStyle name="Normal 3 2 35 5 2" xfId="15567"/>
    <cellStyle name="Normal 3 2 35 6" xfId="9134"/>
    <cellStyle name="Normal 3 2 35 6 2" xfId="18936"/>
    <cellStyle name="Normal 3 2 35 7" xfId="10138"/>
    <cellStyle name="Normal 3 2 35 7 2" xfId="19940"/>
    <cellStyle name="Normal 3 2 35 8" xfId="11142"/>
    <cellStyle name="Normal 3 2 35 8 2" xfId="20944"/>
    <cellStyle name="Normal 3 2 35 9" xfId="12178"/>
    <cellStyle name="Normal 3 2 36" xfId="2201"/>
    <cellStyle name="Normal 3 2 36 2" xfId="4269"/>
    <cellStyle name="Normal 3 2 36 2 2" xfId="7658"/>
    <cellStyle name="Normal 3 2 36 2 2 2" xfId="17460"/>
    <cellStyle name="Normal 3 2 36 2 3" xfId="14071"/>
    <cellStyle name="Normal 3 2 36 3" xfId="5249"/>
    <cellStyle name="Normal 3 2 36 3 2" xfId="8638"/>
    <cellStyle name="Normal 3 2 36 3 2 2" xfId="18440"/>
    <cellStyle name="Normal 3 2 36 3 3" xfId="15051"/>
    <cellStyle name="Normal 3 2 36 4" xfId="5766"/>
    <cellStyle name="Normal 3 2 36 4 2" xfId="15568"/>
    <cellStyle name="Normal 3 2 36 5" xfId="9630"/>
    <cellStyle name="Normal 3 2 36 5 2" xfId="19432"/>
    <cellStyle name="Normal 3 2 36 6" xfId="10634"/>
    <cellStyle name="Normal 3 2 36 6 2" xfId="20436"/>
    <cellStyle name="Normal 3 2 36 7" xfId="11638"/>
    <cellStyle name="Normal 3 2 36 7 2" xfId="21440"/>
    <cellStyle name="Normal 3 2 36 8" xfId="12179"/>
    <cellStyle name="Normal 3 2 36 9" xfId="22456"/>
    <cellStyle name="Normal 3 2 37" xfId="2817"/>
    <cellStyle name="Normal 3 2 37 2" xfId="3785"/>
    <cellStyle name="Normal 3 2 37 2 2" xfId="7174"/>
    <cellStyle name="Normal 3 2 37 2 2 2" xfId="16976"/>
    <cellStyle name="Normal 3 2 37 2 3" xfId="13587"/>
    <cellStyle name="Normal 3 2 37 3" xfId="4765"/>
    <cellStyle name="Normal 3 2 37 3 2" xfId="8154"/>
    <cellStyle name="Normal 3 2 37 3 2 2" xfId="17956"/>
    <cellStyle name="Normal 3 2 37 3 3" xfId="14567"/>
    <cellStyle name="Normal 3 2 37 4" xfId="6206"/>
    <cellStyle name="Normal 3 2 37 4 2" xfId="16008"/>
    <cellStyle name="Normal 3 2 37 5" xfId="9146"/>
    <cellStyle name="Normal 3 2 37 5 2" xfId="18948"/>
    <cellStyle name="Normal 3 2 37 6" xfId="10150"/>
    <cellStyle name="Normal 3 2 37 6 2" xfId="19952"/>
    <cellStyle name="Normal 3 2 37 7" xfId="11154"/>
    <cellStyle name="Normal 3 2 37 7 2" xfId="20956"/>
    <cellStyle name="Normal 3 2 37 8" xfId="12619"/>
    <cellStyle name="Normal 3 2 37 9" xfId="21972"/>
    <cellStyle name="Normal 3 2 38" xfId="3301"/>
    <cellStyle name="Normal 3 2 38 2" xfId="5261"/>
    <cellStyle name="Normal 3 2 38 2 2" xfId="8650"/>
    <cellStyle name="Normal 3 2 38 2 2 2" xfId="18452"/>
    <cellStyle name="Normal 3 2 38 2 3" xfId="15063"/>
    <cellStyle name="Normal 3 2 38 3" xfId="6690"/>
    <cellStyle name="Normal 3 2 38 3 2" xfId="16492"/>
    <cellStyle name="Normal 3 2 38 4" xfId="9642"/>
    <cellStyle name="Normal 3 2 38 4 2" xfId="19444"/>
    <cellStyle name="Normal 3 2 38 5" xfId="10646"/>
    <cellStyle name="Normal 3 2 38 5 2" xfId="20448"/>
    <cellStyle name="Normal 3 2 38 6" xfId="11650"/>
    <cellStyle name="Normal 3 2 38 6 2" xfId="21452"/>
    <cellStyle name="Normal 3 2 38 7" xfId="13103"/>
    <cellStyle name="Normal 3 2 38 8" xfId="22468"/>
    <cellStyle name="Normal 3 2 39" xfId="4281"/>
    <cellStyle name="Normal 3 2 39 2" xfId="7670"/>
    <cellStyle name="Normal 3 2 39 2 2" xfId="17472"/>
    <cellStyle name="Normal 3 2 39 3" xfId="9654"/>
    <cellStyle name="Normal 3 2 39 3 2" xfId="19456"/>
    <cellStyle name="Normal 3 2 39 4" xfId="10658"/>
    <cellStyle name="Normal 3 2 39 4 2" xfId="20460"/>
    <cellStyle name="Normal 3 2 39 5" xfId="11662"/>
    <cellStyle name="Normal 3 2 39 5 2" xfId="21464"/>
    <cellStyle name="Normal 3 2 39 6" xfId="14083"/>
    <cellStyle name="Normal 3 2 39 7" xfId="22480"/>
    <cellStyle name="Normal 3 2 4" xfId="2202"/>
    <cellStyle name="Normal 3 2 4 10" xfId="3309"/>
    <cellStyle name="Normal 3 2 4 10 2" xfId="5269"/>
    <cellStyle name="Normal 3 2 4 10 2 2" xfId="8658"/>
    <cellStyle name="Normal 3 2 4 10 2 2 2" xfId="18460"/>
    <cellStyle name="Normal 3 2 4 10 2 3" xfId="15071"/>
    <cellStyle name="Normal 3 2 4 10 3" xfId="6698"/>
    <cellStyle name="Normal 3 2 4 10 3 2" xfId="16500"/>
    <cellStyle name="Normal 3 2 4 10 4" xfId="9650"/>
    <cellStyle name="Normal 3 2 4 10 4 2" xfId="19452"/>
    <cellStyle name="Normal 3 2 4 10 5" xfId="10654"/>
    <cellStyle name="Normal 3 2 4 10 5 2" xfId="20456"/>
    <cellStyle name="Normal 3 2 4 10 6" xfId="11658"/>
    <cellStyle name="Normal 3 2 4 10 6 2" xfId="21460"/>
    <cellStyle name="Normal 3 2 4 10 7" xfId="13111"/>
    <cellStyle name="Normal 3 2 4 10 8" xfId="22476"/>
    <cellStyle name="Normal 3 2 4 11" xfId="4289"/>
    <cellStyle name="Normal 3 2 4 11 2" xfId="7678"/>
    <cellStyle name="Normal 3 2 4 11 2 2" xfId="17480"/>
    <cellStyle name="Normal 3 2 4 11 3" xfId="9662"/>
    <cellStyle name="Normal 3 2 4 11 3 2" xfId="19464"/>
    <cellStyle name="Normal 3 2 4 11 4" xfId="10666"/>
    <cellStyle name="Normal 3 2 4 11 4 2" xfId="20468"/>
    <cellStyle name="Normal 3 2 4 11 5" xfId="11670"/>
    <cellStyle name="Normal 3 2 4 11 5 2" xfId="21472"/>
    <cellStyle name="Normal 3 2 4 11 6" xfId="14091"/>
    <cellStyle name="Normal 3 2 4 11 7" xfId="22488"/>
    <cellStyle name="Normal 3 2 4 12" xfId="5767"/>
    <cellStyle name="Normal 3 2 4 12 2" xfId="11682"/>
    <cellStyle name="Normal 3 2 4 12 2 2" xfId="21484"/>
    <cellStyle name="Normal 3 2 4 12 3" xfId="15569"/>
    <cellStyle name="Normal 3 2 4 12 4" xfId="22500"/>
    <cellStyle name="Normal 3 2 4 13" xfId="8670"/>
    <cellStyle name="Normal 3 2 4 13 2" xfId="18472"/>
    <cellStyle name="Normal 3 2 4 13 3" xfId="22512"/>
    <cellStyle name="Normal 3 2 4 14" xfId="9674"/>
    <cellStyle name="Normal 3 2 4 14 2" xfId="19476"/>
    <cellStyle name="Normal 3 2 4 14 3" xfId="22524"/>
    <cellStyle name="Normal 3 2 4 15" xfId="10678"/>
    <cellStyle name="Normal 3 2 4 15 2" xfId="20480"/>
    <cellStyle name="Normal 3 2 4 15 3" xfId="22536"/>
    <cellStyle name="Normal 3 2 4 16" xfId="12180"/>
    <cellStyle name="Normal 3 2 4 17" xfId="21496"/>
    <cellStyle name="Normal 3 2 4 2" xfId="2203"/>
    <cellStyle name="Normal 3 2 4 2 10" xfId="12181"/>
    <cellStyle name="Normal 3 2 4 2 11" xfId="21665"/>
    <cellStyle name="Normal 3 2 4 2 2" xfId="2204"/>
    <cellStyle name="Normal 3 2 4 2 2 2" xfId="3962"/>
    <cellStyle name="Normal 3 2 4 2 2 2 2" xfId="7351"/>
    <cellStyle name="Normal 3 2 4 2 2 2 2 2" xfId="17153"/>
    <cellStyle name="Normal 3 2 4 2 2 2 3" xfId="13764"/>
    <cellStyle name="Normal 3 2 4 2 2 3" xfId="4942"/>
    <cellStyle name="Normal 3 2 4 2 2 3 2" xfId="8331"/>
    <cellStyle name="Normal 3 2 4 2 2 3 2 2" xfId="18133"/>
    <cellStyle name="Normal 3 2 4 2 2 3 3" xfId="14744"/>
    <cellStyle name="Normal 3 2 4 2 2 4" xfId="5769"/>
    <cellStyle name="Normal 3 2 4 2 2 4 2" xfId="15571"/>
    <cellStyle name="Normal 3 2 4 2 2 5" xfId="9323"/>
    <cellStyle name="Normal 3 2 4 2 2 5 2" xfId="19125"/>
    <cellStyle name="Normal 3 2 4 2 2 6" xfId="10327"/>
    <cellStyle name="Normal 3 2 4 2 2 6 2" xfId="20129"/>
    <cellStyle name="Normal 3 2 4 2 2 7" xfId="11331"/>
    <cellStyle name="Normal 3 2 4 2 2 7 2" xfId="21133"/>
    <cellStyle name="Normal 3 2 4 2 2 8" xfId="12182"/>
    <cellStyle name="Normal 3 2 4 2 2 9" xfId="22149"/>
    <cellStyle name="Normal 3 2 4 2 3" xfId="2994"/>
    <cellStyle name="Normal 3 2 4 2 3 2" xfId="6383"/>
    <cellStyle name="Normal 3 2 4 2 3 2 2" xfId="16185"/>
    <cellStyle name="Normal 3 2 4 2 3 3" xfId="12796"/>
    <cellStyle name="Normal 3 2 4 2 4" xfId="3478"/>
    <cellStyle name="Normal 3 2 4 2 4 2" xfId="6867"/>
    <cellStyle name="Normal 3 2 4 2 4 2 2" xfId="16669"/>
    <cellStyle name="Normal 3 2 4 2 4 3" xfId="13280"/>
    <cellStyle name="Normal 3 2 4 2 5" xfId="4458"/>
    <cellStyle name="Normal 3 2 4 2 5 2" xfId="7847"/>
    <cellStyle name="Normal 3 2 4 2 5 2 2" xfId="17649"/>
    <cellStyle name="Normal 3 2 4 2 5 3" xfId="14260"/>
    <cellStyle name="Normal 3 2 4 2 6" xfId="5768"/>
    <cellStyle name="Normal 3 2 4 2 6 2" xfId="15570"/>
    <cellStyle name="Normal 3 2 4 2 7" xfId="8839"/>
    <cellStyle name="Normal 3 2 4 2 7 2" xfId="18641"/>
    <cellStyle name="Normal 3 2 4 2 8" xfId="9843"/>
    <cellStyle name="Normal 3 2 4 2 8 2" xfId="19645"/>
    <cellStyle name="Normal 3 2 4 2 9" xfId="10847"/>
    <cellStyle name="Normal 3 2 4 2 9 2" xfId="20649"/>
    <cellStyle name="Normal 3 2 4 3" xfId="2205"/>
    <cellStyle name="Normal 3 2 4 3 10" xfId="12183"/>
    <cellStyle name="Normal 3 2 4 3 11" xfId="21885"/>
    <cellStyle name="Normal 3 2 4 3 2" xfId="2206"/>
    <cellStyle name="Normal 3 2 4 3 2 2" xfId="4182"/>
    <cellStyle name="Normal 3 2 4 3 2 2 2" xfId="7571"/>
    <cellStyle name="Normal 3 2 4 3 2 2 2 2" xfId="17373"/>
    <cellStyle name="Normal 3 2 4 3 2 2 3" xfId="13984"/>
    <cellStyle name="Normal 3 2 4 3 2 3" xfId="5162"/>
    <cellStyle name="Normal 3 2 4 3 2 3 2" xfId="8551"/>
    <cellStyle name="Normal 3 2 4 3 2 3 2 2" xfId="18353"/>
    <cellStyle name="Normal 3 2 4 3 2 3 3" xfId="14964"/>
    <cellStyle name="Normal 3 2 4 3 2 4" xfId="5771"/>
    <cellStyle name="Normal 3 2 4 3 2 4 2" xfId="15573"/>
    <cellStyle name="Normal 3 2 4 3 2 5" xfId="9543"/>
    <cellStyle name="Normal 3 2 4 3 2 5 2" xfId="19345"/>
    <cellStyle name="Normal 3 2 4 3 2 6" xfId="10547"/>
    <cellStyle name="Normal 3 2 4 3 2 6 2" xfId="20349"/>
    <cellStyle name="Normal 3 2 4 3 2 7" xfId="11551"/>
    <cellStyle name="Normal 3 2 4 3 2 7 2" xfId="21353"/>
    <cellStyle name="Normal 3 2 4 3 2 8" xfId="12184"/>
    <cellStyle name="Normal 3 2 4 3 2 9" xfId="22369"/>
    <cellStyle name="Normal 3 2 4 3 3" xfId="3214"/>
    <cellStyle name="Normal 3 2 4 3 3 2" xfId="6603"/>
    <cellStyle name="Normal 3 2 4 3 3 2 2" xfId="16405"/>
    <cellStyle name="Normal 3 2 4 3 3 3" xfId="13016"/>
    <cellStyle name="Normal 3 2 4 3 4" xfId="3698"/>
    <cellStyle name="Normal 3 2 4 3 4 2" xfId="7087"/>
    <cellStyle name="Normal 3 2 4 3 4 2 2" xfId="16889"/>
    <cellStyle name="Normal 3 2 4 3 4 3" xfId="13500"/>
    <cellStyle name="Normal 3 2 4 3 5" xfId="4678"/>
    <cellStyle name="Normal 3 2 4 3 5 2" xfId="8067"/>
    <cellStyle name="Normal 3 2 4 3 5 2 2" xfId="17869"/>
    <cellStyle name="Normal 3 2 4 3 5 3" xfId="14480"/>
    <cellStyle name="Normal 3 2 4 3 6" xfId="5770"/>
    <cellStyle name="Normal 3 2 4 3 6 2" xfId="15572"/>
    <cellStyle name="Normal 3 2 4 3 7" xfId="9059"/>
    <cellStyle name="Normal 3 2 4 3 7 2" xfId="18861"/>
    <cellStyle name="Normal 3 2 4 3 8" xfId="10063"/>
    <cellStyle name="Normal 3 2 4 3 8 2" xfId="19865"/>
    <cellStyle name="Normal 3 2 4 3 9" xfId="11067"/>
    <cellStyle name="Normal 3 2 4 3 9 2" xfId="20869"/>
    <cellStyle name="Normal 3 2 4 4" xfId="2207"/>
    <cellStyle name="Normal 3 2 4 4 10" xfId="12185"/>
    <cellStyle name="Normal 3 2 4 4 11" xfId="21892"/>
    <cellStyle name="Normal 3 2 4 4 2" xfId="2208"/>
    <cellStyle name="Normal 3 2 4 4 2 2" xfId="4189"/>
    <cellStyle name="Normal 3 2 4 4 2 2 2" xfId="7578"/>
    <cellStyle name="Normal 3 2 4 4 2 2 2 2" xfId="17380"/>
    <cellStyle name="Normal 3 2 4 4 2 2 3" xfId="13991"/>
    <cellStyle name="Normal 3 2 4 4 2 3" xfId="5169"/>
    <cellStyle name="Normal 3 2 4 4 2 3 2" xfId="8558"/>
    <cellStyle name="Normal 3 2 4 4 2 3 2 2" xfId="18360"/>
    <cellStyle name="Normal 3 2 4 4 2 3 3" xfId="14971"/>
    <cellStyle name="Normal 3 2 4 4 2 4" xfId="5773"/>
    <cellStyle name="Normal 3 2 4 4 2 4 2" xfId="15575"/>
    <cellStyle name="Normal 3 2 4 4 2 5" xfId="9550"/>
    <cellStyle name="Normal 3 2 4 4 2 5 2" xfId="19352"/>
    <cellStyle name="Normal 3 2 4 4 2 6" xfId="10554"/>
    <cellStyle name="Normal 3 2 4 4 2 6 2" xfId="20356"/>
    <cellStyle name="Normal 3 2 4 4 2 7" xfId="11558"/>
    <cellStyle name="Normal 3 2 4 4 2 7 2" xfId="21360"/>
    <cellStyle name="Normal 3 2 4 4 2 8" xfId="12186"/>
    <cellStyle name="Normal 3 2 4 4 2 9" xfId="22376"/>
    <cellStyle name="Normal 3 2 4 4 3" xfId="3221"/>
    <cellStyle name="Normal 3 2 4 4 3 2" xfId="6610"/>
    <cellStyle name="Normal 3 2 4 4 3 2 2" xfId="16412"/>
    <cellStyle name="Normal 3 2 4 4 3 3" xfId="13023"/>
    <cellStyle name="Normal 3 2 4 4 4" xfId="3705"/>
    <cellStyle name="Normal 3 2 4 4 4 2" xfId="7094"/>
    <cellStyle name="Normal 3 2 4 4 4 2 2" xfId="16896"/>
    <cellStyle name="Normal 3 2 4 4 4 3" xfId="13507"/>
    <cellStyle name="Normal 3 2 4 4 5" xfId="4685"/>
    <cellStyle name="Normal 3 2 4 4 5 2" xfId="8074"/>
    <cellStyle name="Normal 3 2 4 4 5 2 2" xfId="17876"/>
    <cellStyle name="Normal 3 2 4 4 5 3" xfId="14487"/>
    <cellStyle name="Normal 3 2 4 4 6" xfId="5772"/>
    <cellStyle name="Normal 3 2 4 4 6 2" xfId="15574"/>
    <cellStyle name="Normal 3 2 4 4 7" xfId="9066"/>
    <cellStyle name="Normal 3 2 4 4 7 2" xfId="18868"/>
    <cellStyle name="Normal 3 2 4 4 8" xfId="10070"/>
    <cellStyle name="Normal 3 2 4 4 8 2" xfId="19872"/>
    <cellStyle name="Normal 3 2 4 4 9" xfId="11074"/>
    <cellStyle name="Normal 3 2 4 4 9 2" xfId="20876"/>
    <cellStyle name="Normal 3 2 4 5" xfId="2209"/>
    <cellStyle name="Normal 3 2 4 5 10" xfId="21944"/>
    <cellStyle name="Normal 3 2 4 5 2" xfId="3273"/>
    <cellStyle name="Normal 3 2 4 5 2 2" xfId="4241"/>
    <cellStyle name="Normal 3 2 4 5 2 2 2" xfId="7630"/>
    <cellStyle name="Normal 3 2 4 5 2 2 2 2" xfId="17432"/>
    <cellStyle name="Normal 3 2 4 5 2 2 3" xfId="14043"/>
    <cellStyle name="Normal 3 2 4 5 2 3" xfId="5221"/>
    <cellStyle name="Normal 3 2 4 5 2 3 2" xfId="8610"/>
    <cellStyle name="Normal 3 2 4 5 2 3 2 2" xfId="18412"/>
    <cellStyle name="Normal 3 2 4 5 2 3 3" xfId="15023"/>
    <cellStyle name="Normal 3 2 4 5 2 4" xfId="6662"/>
    <cellStyle name="Normal 3 2 4 5 2 4 2" xfId="16464"/>
    <cellStyle name="Normal 3 2 4 5 2 5" xfId="9602"/>
    <cellStyle name="Normal 3 2 4 5 2 5 2" xfId="19404"/>
    <cellStyle name="Normal 3 2 4 5 2 6" xfId="10606"/>
    <cellStyle name="Normal 3 2 4 5 2 6 2" xfId="20408"/>
    <cellStyle name="Normal 3 2 4 5 2 7" xfId="11610"/>
    <cellStyle name="Normal 3 2 4 5 2 7 2" xfId="21412"/>
    <cellStyle name="Normal 3 2 4 5 2 8" xfId="13075"/>
    <cellStyle name="Normal 3 2 4 5 2 9" xfId="22428"/>
    <cellStyle name="Normal 3 2 4 5 3" xfId="3757"/>
    <cellStyle name="Normal 3 2 4 5 3 2" xfId="7146"/>
    <cellStyle name="Normal 3 2 4 5 3 2 2" xfId="16948"/>
    <cellStyle name="Normal 3 2 4 5 3 3" xfId="13559"/>
    <cellStyle name="Normal 3 2 4 5 4" xfId="4737"/>
    <cellStyle name="Normal 3 2 4 5 4 2" xfId="8126"/>
    <cellStyle name="Normal 3 2 4 5 4 2 2" xfId="17928"/>
    <cellStyle name="Normal 3 2 4 5 4 3" xfId="14539"/>
    <cellStyle name="Normal 3 2 4 5 5" xfId="5774"/>
    <cellStyle name="Normal 3 2 4 5 5 2" xfId="15576"/>
    <cellStyle name="Normal 3 2 4 5 6" xfId="9118"/>
    <cellStyle name="Normal 3 2 4 5 6 2" xfId="18920"/>
    <cellStyle name="Normal 3 2 4 5 7" xfId="10122"/>
    <cellStyle name="Normal 3 2 4 5 7 2" xfId="19924"/>
    <cellStyle name="Normal 3 2 4 5 8" xfId="11126"/>
    <cellStyle name="Normal 3 2 4 5 8 2" xfId="20928"/>
    <cellStyle name="Normal 3 2 4 5 9" xfId="12187"/>
    <cellStyle name="Normal 3 2 4 6" xfId="2210"/>
    <cellStyle name="Normal 3 2 4 6 10" xfId="21956"/>
    <cellStyle name="Normal 3 2 4 6 2" xfId="3285"/>
    <cellStyle name="Normal 3 2 4 6 2 2" xfId="4253"/>
    <cellStyle name="Normal 3 2 4 6 2 2 2" xfId="7642"/>
    <cellStyle name="Normal 3 2 4 6 2 2 2 2" xfId="17444"/>
    <cellStyle name="Normal 3 2 4 6 2 2 3" xfId="14055"/>
    <cellStyle name="Normal 3 2 4 6 2 3" xfId="5233"/>
    <cellStyle name="Normal 3 2 4 6 2 3 2" xfId="8622"/>
    <cellStyle name="Normal 3 2 4 6 2 3 2 2" xfId="18424"/>
    <cellStyle name="Normal 3 2 4 6 2 3 3" xfId="15035"/>
    <cellStyle name="Normal 3 2 4 6 2 4" xfId="6674"/>
    <cellStyle name="Normal 3 2 4 6 2 4 2" xfId="16476"/>
    <cellStyle name="Normal 3 2 4 6 2 5" xfId="9614"/>
    <cellStyle name="Normal 3 2 4 6 2 5 2" xfId="19416"/>
    <cellStyle name="Normal 3 2 4 6 2 6" xfId="10618"/>
    <cellStyle name="Normal 3 2 4 6 2 6 2" xfId="20420"/>
    <cellStyle name="Normal 3 2 4 6 2 7" xfId="11622"/>
    <cellStyle name="Normal 3 2 4 6 2 7 2" xfId="21424"/>
    <cellStyle name="Normal 3 2 4 6 2 8" xfId="13087"/>
    <cellStyle name="Normal 3 2 4 6 2 9" xfId="22440"/>
    <cellStyle name="Normal 3 2 4 6 3" xfId="3769"/>
    <cellStyle name="Normal 3 2 4 6 3 2" xfId="7158"/>
    <cellStyle name="Normal 3 2 4 6 3 2 2" xfId="16960"/>
    <cellStyle name="Normal 3 2 4 6 3 3" xfId="13571"/>
    <cellStyle name="Normal 3 2 4 6 4" xfId="4749"/>
    <cellStyle name="Normal 3 2 4 6 4 2" xfId="8138"/>
    <cellStyle name="Normal 3 2 4 6 4 2 2" xfId="17940"/>
    <cellStyle name="Normal 3 2 4 6 4 3" xfId="14551"/>
    <cellStyle name="Normal 3 2 4 6 5" xfId="5775"/>
    <cellStyle name="Normal 3 2 4 6 5 2" xfId="15577"/>
    <cellStyle name="Normal 3 2 4 6 6" xfId="9130"/>
    <cellStyle name="Normal 3 2 4 6 6 2" xfId="18932"/>
    <cellStyle name="Normal 3 2 4 6 7" xfId="10134"/>
    <cellStyle name="Normal 3 2 4 6 7 2" xfId="19936"/>
    <cellStyle name="Normal 3 2 4 6 8" xfId="11138"/>
    <cellStyle name="Normal 3 2 4 6 8 2" xfId="20940"/>
    <cellStyle name="Normal 3 2 4 6 9" xfId="12188"/>
    <cellStyle name="Normal 3 2 4 7" xfId="2211"/>
    <cellStyle name="Normal 3 2 4 7 10" xfId="21968"/>
    <cellStyle name="Normal 3 2 4 7 2" xfId="3297"/>
    <cellStyle name="Normal 3 2 4 7 2 2" xfId="4265"/>
    <cellStyle name="Normal 3 2 4 7 2 2 2" xfId="7654"/>
    <cellStyle name="Normal 3 2 4 7 2 2 2 2" xfId="17456"/>
    <cellStyle name="Normal 3 2 4 7 2 2 3" xfId="14067"/>
    <cellStyle name="Normal 3 2 4 7 2 3" xfId="5245"/>
    <cellStyle name="Normal 3 2 4 7 2 3 2" xfId="8634"/>
    <cellStyle name="Normal 3 2 4 7 2 3 2 2" xfId="18436"/>
    <cellStyle name="Normal 3 2 4 7 2 3 3" xfId="15047"/>
    <cellStyle name="Normal 3 2 4 7 2 4" xfId="6686"/>
    <cellStyle name="Normal 3 2 4 7 2 4 2" xfId="16488"/>
    <cellStyle name="Normal 3 2 4 7 2 5" xfId="9626"/>
    <cellStyle name="Normal 3 2 4 7 2 5 2" xfId="19428"/>
    <cellStyle name="Normal 3 2 4 7 2 6" xfId="10630"/>
    <cellStyle name="Normal 3 2 4 7 2 6 2" xfId="20432"/>
    <cellStyle name="Normal 3 2 4 7 2 7" xfId="11634"/>
    <cellStyle name="Normal 3 2 4 7 2 7 2" xfId="21436"/>
    <cellStyle name="Normal 3 2 4 7 2 8" xfId="13099"/>
    <cellStyle name="Normal 3 2 4 7 2 9" xfId="22452"/>
    <cellStyle name="Normal 3 2 4 7 3" xfId="3781"/>
    <cellStyle name="Normal 3 2 4 7 3 2" xfId="7170"/>
    <cellStyle name="Normal 3 2 4 7 3 2 2" xfId="16972"/>
    <cellStyle name="Normal 3 2 4 7 3 3" xfId="13583"/>
    <cellStyle name="Normal 3 2 4 7 4" xfId="4761"/>
    <cellStyle name="Normal 3 2 4 7 4 2" xfId="8150"/>
    <cellStyle name="Normal 3 2 4 7 4 2 2" xfId="17952"/>
    <cellStyle name="Normal 3 2 4 7 4 3" xfId="14563"/>
    <cellStyle name="Normal 3 2 4 7 5" xfId="5776"/>
    <cellStyle name="Normal 3 2 4 7 5 2" xfId="15578"/>
    <cellStyle name="Normal 3 2 4 7 6" xfId="9142"/>
    <cellStyle name="Normal 3 2 4 7 6 2" xfId="18944"/>
    <cellStyle name="Normal 3 2 4 7 7" xfId="10146"/>
    <cellStyle name="Normal 3 2 4 7 7 2" xfId="19948"/>
    <cellStyle name="Normal 3 2 4 7 8" xfId="11150"/>
    <cellStyle name="Normal 3 2 4 7 8 2" xfId="20952"/>
    <cellStyle name="Normal 3 2 4 7 9" xfId="12189"/>
    <cellStyle name="Normal 3 2 4 8" xfId="2212"/>
    <cellStyle name="Normal 3 2 4 8 2" xfId="4277"/>
    <cellStyle name="Normal 3 2 4 8 2 2" xfId="7666"/>
    <cellStyle name="Normal 3 2 4 8 2 2 2" xfId="17468"/>
    <cellStyle name="Normal 3 2 4 8 2 3" xfId="14079"/>
    <cellStyle name="Normal 3 2 4 8 3" xfId="5257"/>
    <cellStyle name="Normal 3 2 4 8 3 2" xfId="8646"/>
    <cellStyle name="Normal 3 2 4 8 3 2 2" xfId="18448"/>
    <cellStyle name="Normal 3 2 4 8 3 3" xfId="15059"/>
    <cellStyle name="Normal 3 2 4 8 4" xfId="5777"/>
    <cellStyle name="Normal 3 2 4 8 4 2" xfId="15579"/>
    <cellStyle name="Normal 3 2 4 8 5" xfId="9638"/>
    <cellStyle name="Normal 3 2 4 8 5 2" xfId="19440"/>
    <cellStyle name="Normal 3 2 4 8 6" xfId="10642"/>
    <cellStyle name="Normal 3 2 4 8 6 2" xfId="20444"/>
    <cellStyle name="Normal 3 2 4 8 7" xfId="11646"/>
    <cellStyle name="Normal 3 2 4 8 7 2" xfId="21448"/>
    <cellStyle name="Normal 3 2 4 8 8" xfId="12190"/>
    <cellStyle name="Normal 3 2 4 8 9" xfId="22464"/>
    <cellStyle name="Normal 3 2 4 9" xfId="2825"/>
    <cellStyle name="Normal 3 2 4 9 2" xfId="3793"/>
    <cellStyle name="Normal 3 2 4 9 2 2" xfId="7182"/>
    <cellStyle name="Normal 3 2 4 9 2 2 2" xfId="16984"/>
    <cellStyle name="Normal 3 2 4 9 2 3" xfId="13595"/>
    <cellStyle name="Normal 3 2 4 9 3" xfId="4773"/>
    <cellStyle name="Normal 3 2 4 9 3 2" xfId="8162"/>
    <cellStyle name="Normal 3 2 4 9 3 2 2" xfId="17964"/>
    <cellStyle name="Normal 3 2 4 9 3 3" xfId="14575"/>
    <cellStyle name="Normal 3 2 4 9 4" xfId="6214"/>
    <cellStyle name="Normal 3 2 4 9 4 2" xfId="16016"/>
    <cellStyle name="Normal 3 2 4 9 5" xfId="9154"/>
    <cellStyle name="Normal 3 2 4 9 5 2" xfId="18956"/>
    <cellStyle name="Normal 3 2 4 9 6" xfId="10158"/>
    <cellStyle name="Normal 3 2 4 9 6 2" xfId="19960"/>
    <cellStyle name="Normal 3 2 4 9 7" xfId="11162"/>
    <cellStyle name="Normal 3 2 4 9 7 2" xfId="20964"/>
    <cellStyle name="Normal 3 2 4 9 8" xfId="12627"/>
    <cellStyle name="Normal 3 2 4 9 9" xfId="21980"/>
    <cellStyle name="Normal 3 2 40" xfId="5352"/>
    <cellStyle name="Normal 3 2 40 2" xfId="11674"/>
    <cellStyle name="Normal 3 2 40 2 2" xfId="21476"/>
    <cellStyle name="Normal 3 2 40 3" xfId="15154"/>
    <cellStyle name="Normal 3 2 40 4" xfId="22492"/>
    <cellStyle name="Normal 3 2 41" xfId="8662"/>
    <cellStyle name="Normal 3 2 41 2" xfId="18464"/>
    <cellStyle name="Normal 3 2 41 3" xfId="22504"/>
    <cellStyle name="Normal 3 2 42" xfId="9666"/>
    <cellStyle name="Normal 3 2 42 2" xfId="19468"/>
    <cellStyle name="Normal 3 2 42 3" xfId="22516"/>
    <cellStyle name="Normal 3 2 43" xfId="10670"/>
    <cellStyle name="Normal 3 2 43 2" xfId="20472"/>
    <cellStyle name="Normal 3 2 43 3" xfId="22528"/>
    <cellStyle name="Normal 3 2 44" xfId="11765"/>
    <cellStyle name="Normal 3 2 45" xfId="21488"/>
    <cellStyle name="Normal 3 2 5" xfId="2213"/>
    <cellStyle name="Normal 3 2 5 10" xfId="8674"/>
    <cellStyle name="Normal 3 2 5 10 2" xfId="18476"/>
    <cellStyle name="Normal 3 2 5 11" xfId="9678"/>
    <cellStyle name="Normal 3 2 5 11 2" xfId="19480"/>
    <cellStyle name="Normal 3 2 5 12" xfId="10682"/>
    <cellStyle name="Normal 3 2 5 12 2" xfId="20484"/>
    <cellStyle name="Normal 3 2 5 13" xfId="12191"/>
    <cellStyle name="Normal 3 2 5 14" xfId="21500"/>
    <cellStyle name="Normal 3 2 5 2" xfId="2214"/>
    <cellStyle name="Normal 3 2 5 2 10" xfId="12192"/>
    <cellStyle name="Normal 3 2 5 2 11" xfId="21673"/>
    <cellStyle name="Normal 3 2 5 2 2" xfId="2215"/>
    <cellStyle name="Normal 3 2 5 2 2 2" xfId="3970"/>
    <cellStyle name="Normal 3 2 5 2 2 2 2" xfId="7359"/>
    <cellStyle name="Normal 3 2 5 2 2 2 2 2" xfId="17161"/>
    <cellStyle name="Normal 3 2 5 2 2 2 3" xfId="13772"/>
    <cellStyle name="Normal 3 2 5 2 2 3" xfId="4950"/>
    <cellStyle name="Normal 3 2 5 2 2 3 2" xfId="8339"/>
    <cellStyle name="Normal 3 2 5 2 2 3 2 2" xfId="18141"/>
    <cellStyle name="Normal 3 2 5 2 2 3 3" xfId="14752"/>
    <cellStyle name="Normal 3 2 5 2 2 4" xfId="5780"/>
    <cellStyle name="Normal 3 2 5 2 2 4 2" xfId="15582"/>
    <cellStyle name="Normal 3 2 5 2 2 5" xfId="9331"/>
    <cellStyle name="Normal 3 2 5 2 2 5 2" xfId="19133"/>
    <cellStyle name="Normal 3 2 5 2 2 6" xfId="10335"/>
    <cellStyle name="Normal 3 2 5 2 2 6 2" xfId="20137"/>
    <cellStyle name="Normal 3 2 5 2 2 7" xfId="11339"/>
    <cellStyle name="Normal 3 2 5 2 2 7 2" xfId="21141"/>
    <cellStyle name="Normal 3 2 5 2 2 8" xfId="12193"/>
    <cellStyle name="Normal 3 2 5 2 2 9" xfId="22157"/>
    <cellStyle name="Normal 3 2 5 2 3" xfId="3002"/>
    <cellStyle name="Normal 3 2 5 2 3 2" xfId="6391"/>
    <cellStyle name="Normal 3 2 5 2 3 2 2" xfId="16193"/>
    <cellStyle name="Normal 3 2 5 2 3 3" xfId="12804"/>
    <cellStyle name="Normal 3 2 5 2 4" xfId="3486"/>
    <cellStyle name="Normal 3 2 5 2 4 2" xfId="6875"/>
    <cellStyle name="Normal 3 2 5 2 4 2 2" xfId="16677"/>
    <cellStyle name="Normal 3 2 5 2 4 3" xfId="13288"/>
    <cellStyle name="Normal 3 2 5 2 5" xfId="4466"/>
    <cellStyle name="Normal 3 2 5 2 5 2" xfId="7855"/>
    <cellStyle name="Normal 3 2 5 2 5 2 2" xfId="17657"/>
    <cellStyle name="Normal 3 2 5 2 5 3" xfId="14268"/>
    <cellStyle name="Normal 3 2 5 2 6" xfId="5779"/>
    <cellStyle name="Normal 3 2 5 2 6 2" xfId="15581"/>
    <cellStyle name="Normal 3 2 5 2 7" xfId="8847"/>
    <cellStyle name="Normal 3 2 5 2 7 2" xfId="18649"/>
    <cellStyle name="Normal 3 2 5 2 8" xfId="9851"/>
    <cellStyle name="Normal 3 2 5 2 8 2" xfId="19653"/>
    <cellStyle name="Normal 3 2 5 2 9" xfId="10855"/>
    <cellStyle name="Normal 3 2 5 2 9 2" xfId="20657"/>
    <cellStyle name="Normal 3 2 5 3" xfId="2216"/>
    <cellStyle name="Normal 3 2 5 3 10" xfId="12194"/>
    <cellStyle name="Normal 3 2 5 3 11" xfId="21784"/>
    <cellStyle name="Normal 3 2 5 3 2" xfId="2217"/>
    <cellStyle name="Normal 3 2 5 3 2 2" xfId="4081"/>
    <cellStyle name="Normal 3 2 5 3 2 2 2" xfId="7470"/>
    <cellStyle name="Normal 3 2 5 3 2 2 2 2" xfId="17272"/>
    <cellStyle name="Normal 3 2 5 3 2 2 3" xfId="13883"/>
    <cellStyle name="Normal 3 2 5 3 2 3" xfId="5061"/>
    <cellStyle name="Normal 3 2 5 3 2 3 2" xfId="8450"/>
    <cellStyle name="Normal 3 2 5 3 2 3 2 2" xfId="18252"/>
    <cellStyle name="Normal 3 2 5 3 2 3 3" xfId="14863"/>
    <cellStyle name="Normal 3 2 5 3 2 4" xfId="5782"/>
    <cellStyle name="Normal 3 2 5 3 2 4 2" xfId="15584"/>
    <cellStyle name="Normal 3 2 5 3 2 5" xfId="9442"/>
    <cellStyle name="Normal 3 2 5 3 2 5 2" xfId="19244"/>
    <cellStyle name="Normal 3 2 5 3 2 6" xfId="10446"/>
    <cellStyle name="Normal 3 2 5 3 2 6 2" xfId="20248"/>
    <cellStyle name="Normal 3 2 5 3 2 7" xfId="11450"/>
    <cellStyle name="Normal 3 2 5 3 2 7 2" xfId="21252"/>
    <cellStyle name="Normal 3 2 5 3 2 8" xfId="12195"/>
    <cellStyle name="Normal 3 2 5 3 2 9" xfId="22268"/>
    <cellStyle name="Normal 3 2 5 3 3" xfId="3113"/>
    <cellStyle name="Normal 3 2 5 3 3 2" xfId="6502"/>
    <cellStyle name="Normal 3 2 5 3 3 2 2" xfId="16304"/>
    <cellStyle name="Normal 3 2 5 3 3 3" xfId="12915"/>
    <cellStyle name="Normal 3 2 5 3 4" xfId="3597"/>
    <cellStyle name="Normal 3 2 5 3 4 2" xfId="6986"/>
    <cellStyle name="Normal 3 2 5 3 4 2 2" xfId="16788"/>
    <cellStyle name="Normal 3 2 5 3 4 3" xfId="13399"/>
    <cellStyle name="Normal 3 2 5 3 5" xfId="4577"/>
    <cellStyle name="Normal 3 2 5 3 5 2" xfId="7966"/>
    <cellStyle name="Normal 3 2 5 3 5 2 2" xfId="17768"/>
    <cellStyle name="Normal 3 2 5 3 5 3" xfId="14379"/>
    <cellStyle name="Normal 3 2 5 3 6" xfId="5781"/>
    <cellStyle name="Normal 3 2 5 3 6 2" xfId="15583"/>
    <cellStyle name="Normal 3 2 5 3 7" xfId="8958"/>
    <cellStyle name="Normal 3 2 5 3 7 2" xfId="18760"/>
    <cellStyle name="Normal 3 2 5 3 8" xfId="9962"/>
    <cellStyle name="Normal 3 2 5 3 8 2" xfId="19764"/>
    <cellStyle name="Normal 3 2 5 3 9" xfId="10966"/>
    <cellStyle name="Normal 3 2 5 3 9 2" xfId="20768"/>
    <cellStyle name="Normal 3 2 5 4" xfId="2218"/>
    <cellStyle name="Normal 3 2 5 4 10" xfId="12196"/>
    <cellStyle name="Normal 3 2 5 4 11" xfId="21876"/>
    <cellStyle name="Normal 3 2 5 4 2" xfId="2219"/>
    <cellStyle name="Normal 3 2 5 4 2 2" xfId="4173"/>
    <cellStyle name="Normal 3 2 5 4 2 2 2" xfId="7562"/>
    <cellStyle name="Normal 3 2 5 4 2 2 2 2" xfId="17364"/>
    <cellStyle name="Normal 3 2 5 4 2 2 3" xfId="13975"/>
    <cellStyle name="Normal 3 2 5 4 2 3" xfId="5153"/>
    <cellStyle name="Normal 3 2 5 4 2 3 2" xfId="8542"/>
    <cellStyle name="Normal 3 2 5 4 2 3 2 2" xfId="18344"/>
    <cellStyle name="Normal 3 2 5 4 2 3 3" xfId="14955"/>
    <cellStyle name="Normal 3 2 5 4 2 4" xfId="5784"/>
    <cellStyle name="Normal 3 2 5 4 2 4 2" xfId="15586"/>
    <cellStyle name="Normal 3 2 5 4 2 5" xfId="9534"/>
    <cellStyle name="Normal 3 2 5 4 2 5 2" xfId="19336"/>
    <cellStyle name="Normal 3 2 5 4 2 6" xfId="10538"/>
    <cellStyle name="Normal 3 2 5 4 2 6 2" xfId="20340"/>
    <cellStyle name="Normal 3 2 5 4 2 7" xfId="11542"/>
    <cellStyle name="Normal 3 2 5 4 2 7 2" xfId="21344"/>
    <cellStyle name="Normal 3 2 5 4 2 8" xfId="12197"/>
    <cellStyle name="Normal 3 2 5 4 2 9" xfId="22360"/>
    <cellStyle name="Normal 3 2 5 4 3" xfId="3205"/>
    <cellStyle name="Normal 3 2 5 4 3 2" xfId="6594"/>
    <cellStyle name="Normal 3 2 5 4 3 2 2" xfId="16396"/>
    <cellStyle name="Normal 3 2 5 4 3 3" xfId="13007"/>
    <cellStyle name="Normal 3 2 5 4 4" xfId="3689"/>
    <cellStyle name="Normal 3 2 5 4 4 2" xfId="7078"/>
    <cellStyle name="Normal 3 2 5 4 4 2 2" xfId="16880"/>
    <cellStyle name="Normal 3 2 5 4 4 3" xfId="13491"/>
    <cellStyle name="Normal 3 2 5 4 5" xfId="4669"/>
    <cellStyle name="Normal 3 2 5 4 5 2" xfId="8058"/>
    <cellStyle name="Normal 3 2 5 4 5 2 2" xfId="17860"/>
    <cellStyle name="Normal 3 2 5 4 5 3" xfId="14471"/>
    <cellStyle name="Normal 3 2 5 4 6" xfId="5783"/>
    <cellStyle name="Normal 3 2 5 4 6 2" xfId="15585"/>
    <cellStyle name="Normal 3 2 5 4 7" xfId="9050"/>
    <cellStyle name="Normal 3 2 5 4 7 2" xfId="18852"/>
    <cellStyle name="Normal 3 2 5 4 8" xfId="10054"/>
    <cellStyle name="Normal 3 2 5 4 8 2" xfId="19856"/>
    <cellStyle name="Normal 3 2 5 4 9" xfId="11058"/>
    <cellStyle name="Normal 3 2 5 4 9 2" xfId="20860"/>
    <cellStyle name="Normal 3 2 5 5" xfId="2220"/>
    <cellStyle name="Normal 3 2 5 5 2" xfId="3797"/>
    <cellStyle name="Normal 3 2 5 5 2 2" xfId="7186"/>
    <cellStyle name="Normal 3 2 5 5 2 2 2" xfId="16988"/>
    <cellStyle name="Normal 3 2 5 5 2 3" xfId="13599"/>
    <cellStyle name="Normal 3 2 5 5 3" xfId="4777"/>
    <cellStyle name="Normal 3 2 5 5 3 2" xfId="8166"/>
    <cellStyle name="Normal 3 2 5 5 3 2 2" xfId="17968"/>
    <cellStyle name="Normal 3 2 5 5 3 3" xfId="14579"/>
    <cellStyle name="Normal 3 2 5 5 4" xfId="5785"/>
    <cellStyle name="Normal 3 2 5 5 4 2" xfId="15587"/>
    <cellStyle name="Normal 3 2 5 5 5" xfId="9158"/>
    <cellStyle name="Normal 3 2 5 5 5 2" xfId="18960"/>
    <cellStyle name="Normal 3 2 5 5 6" xfId="10162"/>
    <cellStyle name="Normal 3 2 5 5 6 2" xfId="19964"/>
    <cellStyle name="Normal 3 2 5 5 7" xfId="11166"/>
    <cellStyle name="Normal 3 2 5 5 7 2" xfId="20968"/>
    <cellStyle name="Normal 3 2 5 5 8" xfId="12198"/>
    <cellStyle name="Normal 3 2 5 5 9" xfId="21984"/>
    <cellStyle name="Normal 3 2 5 6" xfId="2829"/>
    <cellStyle name="Normal 3 2 5 6 2" xfId="6218"/>
    <cellStyle name="Normal 3 2 5 6 2 2" xfId="16020"/>
    <cellStyle name="Normal 3 2 5 6 3" xfId="12631"/>
    <cellStyle name="Normal 3 2 5 7" xfId="3313"/>
    <cellStyle name="Normal 3 2 5 7 2" xfId="6702"/>
    <cellStyle name="Normal 3 2 5 7 2 2" xfId="16504"/>
    <cellStyle name="Normal 3 2 5 7 3" xfId="13115"/>
    <cellStyle name="Normal 3 2 5 8" xfId="4293"/>
    <cellStyle name="Normal 3 2 5 8 2" xfId="7682"/>
    <cellStyle name="Normal 3 2 5 8 2 2" xfId="17484"/>
    <cellStyle name="Normal 3 2 5 8 3" xfId="14095"/>
    <cellStyle name="Normal 3 2 5 9" xfId="5778"/>
    <cellStyle name="Normal 3 2 5 9 2" xfId="15580"/>
    <cellStyle name="Normal 3 2 6" xfId="2221"/>
    <cellStyle name="Normal 3 2 6 10" xfId="8678"/>
    <cellStyle name="Normal 3 2 6 10 2" xfId="18480"/>
    <cellStyle name="Normal 3 2 6 11" xfId="9682"/>
    <cellStyle name="Normal 3 2 6 11 2" xfId="19484"/>
    <cellStyle name="Normal 3 2 6 12" xfId="10686"/>
    <cellStyle name="Normal 3 2 6 12 2" xfId="20488"/>
    <cellStyle name="Normal 3 2 6 13" xfId="12199"/>
    <cellStyle name="Normal 3 2 6 14" xfId="21504"/>
    <cellStyle name="Normal 3 2 6 2" xfId="2222"/>
    <cellStyle name="Normal 3 2 6 2 10" xfId="12200"/>
    <cellStyle name="Normal 3 2 6 2 11" xfId="21683"/>
    <cellStyle name="Normal 3 2 6 2 2" xfId="2223"/>
    <cellStyle name="Normal 3 2 6 2 2 2" xfId="3980"/>
    <cellStyle name="Normal 3 2 6 2 2 2 2" xfId="7369"/>
    <cellStyle name="Normal 3 2 6 2 2 2 2 2" xfId="17171"/>
    <cellStyle name="Normal 3 2 6 2 2 2 3" xfId="13782"/>
    <cellStyle name="Normal 3 2 6 2 2 3" xfId="4960"/>
    <cellStyle name="Normal 3 2 6 2 2 3 2" xfId="8349"/>
    <cellStyle name="Normal 3 2 6 2 2 3 2 2" xfId="18151"/>
    <cellStyle name="Normal 3 2 6 2 2 3 3" xfId="14762"/>
    <cellStyle name="Normal 3 2 6 2 2 4" xfId="5788"/>
    <cellStyle name="Normal 3 2 6 2 2 4 2" xfId="15590"/>
    <cellStyle name="Normal 3 2 6 2 2 5" xfId="9341"/>
    <cellStyle name="Normal 3 2 6 2 2 5 2" xfId="19143"/>
    <cellStyle name="Normal 3 2 6 2 2 6" xfId="10345"/>
    <cellStyle name="Normal 3 2 6 2 2 6 2" xfId="20147"/>
    <cellStyle name="Normal 3 2 6 2 2 7" xfId="11349"/>
    <cellStyle name="Normal 3 2 6 2 2 7 2" xfId="21151"/>
    <cellStyle name="Normal 3 2 6 2 2 8" xfId="12201"/>
    <cellStyle name="Normal 3 2 6 2 2 9" xfId="22167"/>
    <cellStyle name="Normal 3 2 6 2 3" xfId="3012"/>
    <cellStyle name="Normal 3 2 6 2 3 2" xfId="6401"/>
    <cellStyle name="Normal 3 2 6 2 3 2 2" xfId="16203"/>
    <cellStyle name="Normal 3 2 6 2 3 3" xfId="12814"/>
    <cellStyle name="Normal 3 2 6 2 4" xfId="3496"/>
    <cellStyle name="Normal 3 2 6 2 4 2" xfId="6885"/>
    <cellStyle name="Normal 3 2 6 2 4 2 2" xfId="16687"/>
    <cellStyle name="Normal 3 2 6 2 4 3" xfId="13298"/>
    <cellStyle name="Normal 3 2 6 2 5" xfId="4476"/>
    <cellStyle name="Normal 3 2 6 2 5 2" xfId="7865"/>
    <cellStyle name="Normal 3 2 6 2 5 2 2" xfId="17667"/>
    <cellStyle name="Normal 3 2 6 2 5 3" xfId="14278"/>
    <cellStyle name="Normal 3 2 6 2 6" xfId="5787"/>
    <cellStyle name="Normal 3 2 6 2 6 2" xfId="15589"/>
    <cellStyle name="Normal 3 2 6 2 7" xfId="8857"/>
    <cellStyle name="Normal 3 2 6 2 7 2" xfId="18659"/>
    <cellStyle name="Normal 3 2 6 2 8" xfId="9861"/>
    <cellStyle name="Normal 3 2 6 2 8 2" xfId="19663"/>
    <cellStyle name="Normal 3 2 6 2 9" xfId="10865"/>
    <cellStyle name="Normal 3 2 6 2 9 2" xfId="20667"/>
    <cellStyle name="Normal 3 2 6 3" xfId="2224"/>
    <cellStyle name="Normal 3 2 6 3 10" xfId="12202"/>
    <cellStyle name="Normal 3 2 6 3 11" xfId="21679"/>
    <cellStyle name="Normal 3 2 6 3 2" xfId="2225"/>
    <cellStyle name="Normal 3 2 6 3 2 2" xfId="3976"/>
    <cellStyle name="Normal 3 2 6 3 2 2 2" xfId="7365"/>
    <cellStyle name="Normal 3 2 6 3 2 2 2 2" xfId="17167"/>
    <cellStyle name="Normal 3 2 6 3 2 2 3" xfId="13778"/>
    <cellStyle name="Normal 3 2 6 3 2 3" xfId="4956"/>
    <cellStyle name="Normal 3 2 6 3 2 3 2" xfId="8345"/>
    <cellStyle name="Normal 3 2 6 3 2 3 2 2" xfId="18147"/>
    <cellStyle name="Normal 3 2 6 3 2 3 3" xfId="14758"/>
    <cellStyle name="Normal 3 2 6 3 2 4" xfId="5790"/>
    <cellStyle name="Normal 3 2 6 3 2 4 2" xfId="15592"/>
    <cellStyle name="Normal 3 2 6 3 2 5" xfId="9337"/>
    <cellStyle name="Normal 3 2 6 3 2 5 2" xfId="19139"/>
    <cellStyle name="Normal 3 2 6 3 2 6" xfId="10341"/>
    <cellStyle name="Normal 3 2 6 3 2 6 2" xfId="20143"/>
    <cellStyle name="Normal 3 2 6 3 2 7" xfId="11345"/>
    <cellStyle name="Normal 3 2 6 3 2 7 2" xfId="21147"/>
    <cellStyle name="Normal 3 2 6 3 2 8" xfId="12203"/>
    <cellStyle name="Normal 3 2 6 3 2 9" xfId="22163"/>
    <cellStyle name="Normal 3 2 6 3 3" xfId="3008"/>
    <cellStyle name="Normal 3 2 6 3 3 2" xfId="6397"/>
    <cellStyle name="Normal 3 2 6 3 3 2 2" xfId="16199"/>
    <cellStyle name="Normal 3 2 6 3 3 3" xfId="12810"/>
    <cellStyle name="Normal 3 2 6 3 4" xfId="3492"/>
    <cellStyle name="Normal 3 2 6 3 4 2" xfId="6881"/>
    <cellStyle name="Normal 3 2 6 3 4 2 2" xfId="16683"/>
    <cellStyle name="Normal 3 2 6 3 4 3" xfId="13294"/>
    <cellStyle name="Normal 3 2 6 3 5" xfId="4472"/>
    <cellStyle name="Normal 3 2 6 3 5 2" xfId="7861"/>
    <cellStyle name="Normal 3 2 6 3 5 2 2" xfId="17663"/>
    <cellStyle name="Normal 3 2 6 3 5 3" xfId="14274"/>
    <cellStyle name="Normal 3 2 6 3 6" xfId="5789"/>
    <cellStyle name="Normal 3 2 6 3 6 2" xfId="15591"/>
    <cellStyle name="Normal 3 2 6 3 7" xfId="8853"/>
    <cellStyle name="Normal 3 2 6 3 7 2" xfId="18655"/>
    <cellStyle name="Normal 3 2 6 3 8" xfId="9857"/>
    <cellStyle name="Normal 3 2 6 3 8 2" xfId="19659"/>
    <cellStyle name="Normal 3 2 6 3 9" xfId="10861"/>
    <cellStyle name="Normal 3 2 6 3 9 2" xfId="20663"/>
    <cellStyle name="Normal 3 2 6 4" xfId="2226"/>
    <cellStyle name="Normal 3 2 6 4 10" xfId="12204"/>
    <cellStyle name="Normal 3 2 6 4 11" xfId="21700"/>
    <cellStyle name="Normal 3 2 6 4 2" xfId="2227"/>
    <cellStyle name="Normal 3 2 6 4 2 2" xfId="3997"/>
    <cellStyle name="Normal 3 2 6 4 2 2 2" xfId="7386"/>
    <cellStyle name="Normal 3 2 6 4 2 2 2 2" xfId="17188"/>
    <cellStyle name="Normal 3 2 6 4 2 2 3" xfId="13799"/>
    <cellStyle name="Normal 3 2 6 4 2 3" xfId="4977"/>
    <cellStyle name="Normal 3 2 6 4 2 3 2" xfId="8366"/>
    <cellStyle name="Normal 3 2 6 4 2 3 2 2" xfId="18168"/>
    <cellStyle name="Normal 3 2 6 4 2 3 3" xfId="14779"/>
    <cellStyle name="Normal 3 2 6 4 2 4" xfId="5792"/>
    <cellStyle name="Normal 3 2 6 4 2 4 2" xfId="15594"/>
    <cellStyle name="Normal 3 2 6 4 2 5" xfId="9358"/>
    <cellStyle name="Normal 3 2 6 4 2 5 2" xfId="19160"/>
    <cellStyle name="Normal 3 2 6 4 2 6" xfId="10362"/>
    <cellStyle name="Normal 3 2 6 4 2 6 2" xfId="20164"/>
    <cellStyle name="Normal 3 2 6 4 2 7" xfId="11366"/>
    <cellStyle name="Normal 3 2 6 4 2 7 2" xfId="21168"/>
    <cellStyle name="Normal 3 2 6 4 2 8" xfId="12205"/>
    <cellStyle name="Normal 3 2 6 4 2 9" xfId="22184"/>
    <cellStyle name="Normal 3 2 6 4 3" xfId="3029"/>
    <cellStyle name="Normal 3 2 6 4 3 2" xfId="6418"/>
    <cellStyle name="Normal 3 2 6 4 3 2 2" xfId="16220"/>
    <cellStyle name="Normal 3 2 6 4 3 3" xfId="12831"/>
    <cellStyle name="Normal 3 2 6 4 4" xfId="3513"/>
    <cellStyle name="Normal 3 2 6 4 4 2" xfId="6902"/>
    <cellStyle name="Normal 3 2 6 4 4 2 2" xfId="16704"/>
    <cellStyle name="Normal 3 2 6 4 4 3" xfId="13315"/>
    <cellStyle name="Normal 3 2 6 4 5" xfId="4493"/>
    <cellStyle name="Normal 3 2 6 4 5 2" xfId="7882"/>
    <cellStyle name="Normal 3 2 6 4 5 2 2" xfId="17684"/>
    <cellStyle name="Normal 3 2 6 4 5 3" xfId="14295"/>
    <cellStyle name="Normal 3 2 6 4 6" xfId="5791"/>
    <cellStyle name="Normal 3 2 6 4 6 2" xfId="15593"/>
    <cellStyle name="Normal 3 2 6 4 7" xfId="8874"/>
    <cellStyle name="Normal 3 2 6 4 7 2" xfId="18676"/>
    <cellStyle name="Normal 3 2 6 4 8" xfId="9878"/>
    <cellStyle name="Normal 3 2 6 4 8 2" xfId="19680"/>
    <cellStyle name="Normal 3 2 6 4 9" xfId="10882"/>
    <cellStyle name="Normal 3 2 6 4 9 2" xfId="20684"/>
    <cellStyle name="Normal 3 2 6 5" xfId="2228"/>
    <cellStyle name="Normal 3 2 6 5 2" xfId="3801"/>
    <cellStyle name="Normal 3 2 6 5 2 2" xfId="7190"/>
    <cellStyle name="Normal 3 2 6 5 2 2 2" xfId="16992"/>
    <cellStyle name="Normal 3 2 6 5 2 3" xfId="13603"/>
    <cellStyle name="Normal 3 2 6 5 3" xfId="4781"/>
    <cellStyle name="Normal 3 2 6 5 3 2" xfId="8170"/>
    <cellStyle name="Normal 3 2 6 5 3 2 2" xfId="17972"/>
    <cellStyle name="Normal 3 2 6 5 3 3" xfId="14583"/>
    <cellStyle name="Normal 3 2 6 5 4" xfId="5793"/>
    <cellStyle name="Normal 3 2 6 5 4 2" xfId="15595"/>
    <cellStyle name="Normal 3 2 6 5 5" xfId="9162"/>
    <cellStyle name="Normal 3 2 6 5 5 2" xfId="18964"/>
    <cellStyle name="Normal 3 2 6 5 6" xfId="10166"/>
    <cellStyle name="Normal 3 2 6 5 6 2" xfId="19968"/>
    <cellStyle name="Normal 3 2 6 5 7" xfId="11170"/>
    <cellStyle name="Normal 3 2 6 5 7 2" xfId="20972"/>
    <cellStyle name="Normal 3 2 6 5 8" xfId="12206"/>
    <cellStyle name="Normal 3 2 6 5 9" xfId="21988"/>
    <cellStyle name="Normal 3 2 6 6" xfId="2833"/>
    <cellStyle name="Normal 3 2 6 6 2" xfId="6222"/>
    <cellStyle name="Normal 3 2 6 6 2 2" xfId="16024"/>
    <cellStyle name="Normal 3 2 6 6 3" xfId="12635"/>
    <cellStyle name="Normal 3 2 6 7" xfId="3317"/>
    <cellStyle name="Normal 3 2 6 7 2" xfId="6706"/>
    <cellStyle name="Normal 3 2 6 7 2 2" xfId="16508"/>
    <cellStyle name="Normal 3 2 6 7 3" xfId="13119"/>
    <cellStyle name="Normal 3 2 6 8" xfId="4297"/>
    <cellStyle name="Normal 3 2 6 8 2" xfId="7686"/>
    <cellStyle name="Normal 3 2 6 8 2 2" xfId="17488"/>
    <cellStyle name="Normal 3 2 6 8 3" xfId="14099"/>
    <cellStyle name="Normal 3 2 6 9" xfId="5786"/>
    <cellStyle name="Normal 3 2 6 9 2" xfId="15588"/>
    <cellStyle name="Normal 3 2 7" xfId="2229"/>
    <cellStyle name="Normal 3 2 7 10" xfId="8682"/>
    <cellStyle name="Normal 3 2 7 10 2" xfId="18484"/>
    <cellStyle name="Normal 3 2 7 11" xfId="9686"/>
    <cellStyle name="Normal 3 2 7 11 2" xfId="19488"/>
    <cellStyle name="Normal 3 2 7 12" xfId="10690"/>
    <cellStyle name="Normal 3 2 7 12 2" xfId="20492"/>
    <cellStyle name="Normal 3 2 7 13" xfId="12207"/>
    <cellStyle name="Normal 3 2 7 14" xfId="21508"/>
    <cellStyle name="Normal 3 2 7 2" xfId="2230"/>
    <cellStyle name="Normal 3 2 7 2 10" xfId="12208"/>
    <cellStyle name="Normal 3 2 7 2 11" xfId="21692"/>
    <cellStyle name="Normal 3 2 7 2 2" xfId="2231"/>
    <cellStyle name="Normal 3 2 7 2 2 2" xfId="3989"/>
    <cellStyle name="Normal 3 2 7 2 2 2 2" xfId="7378"/>
    <cellStyle name="Normal 3 2 7 2 2 2 2 2" xfId="17180"/>
    <cellStyle name="Normal 3 2 7 2 2 2 3" xfId="13791"/>
    <cellStyle name="Normal 3 2 7 2 2 3" xfId="4969"/>
    <cellStyle name="Normal 3 2 7 2 2 3 2" xfId="8358"/>
    <cellStyle name="Normal 3 2 7 2 2 3 2 2" xfId="18160"/>
    <cellStyle name="Normal 3 2 7 2 2 3 3" xfId="14771"/>
    <cellStyle name="Normal 3 2 7 2 2 4" xfId="5796"/>
    <cellStyle name="Normal 3 2 7 2 2 4 2" xfId="15598"/>
    <cellStyle name="Normal 3 2 7 2 2 5" xfId="9350"/>
    <cellStyle name="Normal 3 2 7 2 2 5 2" xfId="19152"/>
    <cellStyle name="Normal 3 2 7 2 2 6" xfId="10354"/>
    <cellStyle name="Normal 3 2 7 2 2 6 2" xfId="20156"/>
    <cellStyle name="Normal 3 2 7 2 2 7" xfId="11358"/>
    <cellStyle name="Normal 3 2 7 2 2 7 2" xfId="21160"/>
    <cellStyle name="Normal 3 2 7 2 2 8" xfId="12209"/>
    <cellStyle name="Normal 3 2 7 2 2 9" xfId="22176"/>
    <cellStyle name="Normal 3 2 7 2 3" xfId="3021"/>
    <cellStyle name="Normal 3 2 7 2 3 2" xfId="6410"/>
    <cellStyle name="Normal 3 2 7 2 3 2 2" xfId="16212"/>
    <cellStyle name="Normal 3 2 7 2 3 3" xfId="12823"/>
    <cellStyle name="Normal 3 2 7 2 4" xfId="3505"/>
    <cellStyle name="Normal 3 2 7 2 4 2" xfId="6894"/>
    <cellStyle name="Normal 3 2 7 2 4 2 2" xfId="16696"/>
    <cellStyle name="Normal 3 2 7 2 4 3" xfId="13307"/>
    <cellStyle name="Normal 3 2 7 2 5" xfId="4485"/>
    <cellStyle name="Normal 3 2 7 2 5 2" xfId="7874"/>
    <cellStyle name="Normal 3 2 7 2 5 2 2" xfId="17676"/>
    <cellStyle name="Normal 3 2 7 2 5 3" xfId="14287"/>
    <cellStyle name="Normal 3 2 7 2 6" xfId="5795"/>
    <cellStyle name="Normal 3 2 7 2 6 2" xfId="15597"/>
    <cellStyle name="Normal 3 2 7 2 7" xfId="8866"/>
    <cellStyle name="Normal 3 2 7 2 7 2" xfId="18668"/>
    <cellStyle name="Normal 3 2 7 2 8" xfId="9870"/>
    <cellStyle name="Normal 3 2 7 2 8 2" xfId="19672"/>
    <cellStyle name="Normal 3 2 7 2 9" xfId="10874"/>
    <cellStyle name="Normal 3 2 7 2 9 2" xfId="20676"/>
    <cellStyle name="Normal 3 2 7 3" xfId="2232"/>
    <cellStyle name="Normal 3 2 7 3 10" xfId="12210"/>
    <cellStyle name="Normal 3 2 7 3 11" xfId="21868"/>
    <cellStyle name="Normal 3 2 7 3 2" xfId="2233"/>
    <cellStyle name="Normal 3 2 7 3 2 2" xfId="4165"/>
    <cellStyle name="Normal 3 2 7 3 2 2 2" xfId="7554"/>
    <cellStyle name="Normal 3 2 7 3 2 2 2 2" xfId="17356"/>
    <cellStyle name="Normal 3 2 7 3 2 2 3" xfId="13967"/>
    <cellStyle name="Normal 3 2 7 3 2 3" xfId="5145"/>
    <cellStyle name="Normal 3 2 7 3 2 3 2" xfId="8534"/>
    <cellStyle name="Normal 3 2 7 3 2 3 2 2" xfId="18336"/>
    <cellStyle name="Normal 3 2 7 3 2 3 3" xfId="14947"/>
    <cellStyle name="Normal 3 2 7 3 2 4" xfId="5798"/>
    <cellStyle name="Normal 3 2 7 3 2 4 2" xfId="15600"/>
    <cellStyle name="Normal 3 2 7 3 2 5" xfId="9526"/>
    <cellStyle name="Normal 3 2 7 3 2 5 2" xfId="19328"/>
    <cellStyle name="Normal 3 2 7 3 2 6" xfId="10530"/>
    <cellStyle name="Normal 3 2 7 3 2 6 2" xfId="20332"/>
    <cellStyle name="Normal 3 2 7 3 2 7" xfId="11534"/>
    <cellStyle name="Normal 3 2 7 3 2 7 2" xfId="21336"/>
    <cellStyle name="Normal 3 2 7 3 2 8" xfId="12211"/>
    <cellStyle name="Normal 3 2 7 3 2 9" xfId="22352"/>
    <cellStyle name="Normal 3 2 7 3 3" xfId="3197"/>
    <cellStyle name="Normal 3 2 7 3 3 2" xfId="6586"/>
    <cellStyle name="Normal 3 2 7 3 3 2 2" xfId="16388"/>
    <cellStyle name="Normal 3 2 7 3 3 3" xfId="12999"/>
    <cellStyle name="Normal 3 2 7 3 4" xfId="3681"/>
    <cellStyle name="Normal 3 2 7 3 4 2" xfId="7070"/>
    <cellStyle name="Normal 3 2 7 3 4 2 2" xfId="16872"/>
    <cellStyle name="Normal 3 2 7 3 4 3" xfId="13483"/>
    <cellStyle name="Normal 3 2 7 3 5" xfId="4661"/>
    <cellStyle name="Normal 3 2 7 3 5 2" xfId="8050"/>
    <cellStyle name="Normal 3 2 7 3 5 2 2" xfId="17852"/>
    <cellStyle name="Normal 3 2 7 3 5 3" xfId="14463"/>
    <cellStyle name="Normal 3 2 7 3 6" xfId="5797"/>
    <cellStyle name="Normal 3 2 7 3 6 2" xfId="15599"/>
    <cellStyle name="Normal 3 2 7 3 7" xfId="9042"/>
    <cellStyle name="Normal 3 2 7 3 7 2" xfId="18844"/>
    <cellStyle name="Normal 3 2 7 3 8" xfId="10046"/>
    <cellStyle name="Normal 3 2 7 3 8 2" xfId="19848"/>
    <cellStyle name="Normal 3 2 7 3 9" xfId="11050"/>
    <cellStyle name="Normal 3 2 7 3 9 2" xfId="20852"/>
    <cellStyle name="Normal 3 2 7 4" xfId="2234"/>
    <cellStyle name="Normal 3 2 7 4 10" xfId="12212"/>
    <cellStyle name="Normal 3 2 7 4 11" xfId="21745"/>
    <cellStyle name="Normal 3 2 7 4 2" xfId="2235"/>
    <cellStyle name="Normal 3 2 7 4 2 2" xfId="4042"/>
    <cellStyle name="Normal 3 2 7 4 2 2 2" xfId="7431"/>
    <cellStyle name="Normal 3 2 7 4 2 2 2 2" xfId="17233"/>
    <cellStyle name="Normal 3 2 7 4 2 2 3" xfId="13844"/>
    <cellStyle name="Normal 3 2 7 4 2 3" xfId="5022"/>
    <cellStyle name="Normal 3 2 7 4 2 3 2" xfId="8411"/>
    <cellStyle name="Normal 3 2 7 4 2 3 2 2" xfId="18213"/>
    <cellStyle name="Normal 3 2 7 4 2 3 3" xfId="14824"/>
    <cellStyle name="Normal 3 2 7 4 2 4" xfId="5800"/>
    <cellStyle name="Normal 3 2 7 4 2 4 2" xfId="15602"/>
    <cellStyle name="Normal 3 2 7 4 2 5" xfId="9403"/>
    <cellStyle name="Normal 3 2 7 4 2 5 2" xfId="19205"/>
    <cellStyle name="Normal 3 2 7 4 2 6" xfId="10407"/>
    <cellStyle name="Normal 3 2 7 4 2 6 2" xfId="20209"/>
    <cellStyle name="Normal 3 2 7 4 2 7" xfId="11411"/>
    <cellStyle name="Normal 3 2 7 4 2 7 2" xfId="21213"/>
    <cellStyle name="Normal 3 2 7 4 2 8" xfId="12213"/>
    <cellStyle name="Normal 3 2 7 4 2 9" xfId="22229"/>
    <cellStyle name="Normal 3 2 7 4 3" xfId="3074"/>
    <cellStyle name="Normal 3 2 7 4 3 2" xfId="6463"/>
    <cellStyle name="Normal 3 2 7 4 3 2 2" xfId="16265"/>
    <cellStyle name="Normal 3 2 7 4 3 3" xfId="12876"/>
    <cellStyle name="Normal 3 2 7 4 4" xfId="3558"/>
    <cellStyle name="Normal 3 2 7 4 4 2" xfId="6947"/>
    <cellStyle name="Normal 3 2 7 4 4 2 2" xfId="16749"/>
    <cellStyle name="Normal 3 2 7 4 4 3" xfId="13360"/>
    <cellStyle name="Normal 3 2 7 4 5" xfId="4538"/>
    <cellStyle name="Normal 3 2 7 4 5 2" xfId="7927"/>
    <cellStyle name="Normal 3 2 7 4 5 2 2" xfId="17729"/>
    <cellStyle name="Normal 3 2 7 4 5 3" xfId="14340"/>
    <cellStyle name="Normal 3 2 7 4 6" xfId="5799"/>
    <cellStyle name="Normal 3 2 7 4 6 2" xfId="15601"/>
    <cellStyle name="Normal 3 2 7 4 7" xfId="8919"/>
    <cellStyle name="Normal 3 2 7 4 7 2" xfId="18721"/>
    <cellStyle name="Normal 3 2 7 4 8" xfId="9923"/>
    <cellStyle name="Normal 3 2 7 4 8 2" xfId="19725"/>
    <cellStyle name="Normal 3 2 7 4 9" xfId="10927"/>
    <cellStyle name="Normal 3 2 7 4 9 2" xfId="20729"/>
    <cellStyle name="Normal 3 2 7 5" xfId="2236"/>
    <cellStyle name="Normal 3 2 7 5 2" xfId="3805"/>
    <cellStyle name="Normal 3 2 7 5 2 2" xfId="7194"/>
    <cellStyle name="Normal 3 2 7 5 2 2 2" xfId="16996"/>
    <cellStyle name="Normal 3 2 7 5 2 3" xfId="13607"/>
    <cellStyle name="Normal 3 2 7 5 3" xfId="4785"/>
    <cellStyle name="Normal 3 2 7 5 3 2" xfId="8174"/>
    <cellStyle name="Normal 3 2 7 5 3 2 2" xfId="17976"/>
    <cellStyle name="Normal 3 2 7 5 3 3" xfId="14587"/>
    <cellStyle name="Normal 3 2 7 5 4" xfId="5801"/>
    <cellStyle name="Normal 3 2 7 5 4 2" xfId="15603"/>
    <cellStyle name="Normal 3 2 7 5 5" xfId="9166"/>
    <cellStyle name="Normal 3 2 7 5 5 2" xfId="18968"/>
    <cellStyle name="Normal 3 2 7 5 6" xfId="10170"/>
    <cellStyle name="Normal 3 2 7 5 6 2" xfId="19972"/>
    <cellStyle name="Normal 3 2 7 5 7" xfId="11174"/>
    <cellStyle name="Normal 3 2 7 5 7 2" xfId="20976"/>
    <cellStyle name="Normal 3 2 7 5 8" xfId="12214"/>
    <cellStyle name="Normal 3 2 7 5 9" xfId="21992"/>
    <cellStyle name="Normal 3 2 7 6" xfId="2837"/>
    <cellStyle name="Normal 3 2 7 6 2" xfId="6226"/>
    <cellStyle name="Normal 3 2 7 6 2 2" xfId="16028"/>
    <cellStyle name="Normal 3 2 7 6 3" xfId="12639"/>
    <cellStyle name="Normal 3 2 7 7" xfId="3321"/>
    <cellStyle name="Normal 3 2 7 7 2" xfId="6710"/>
    <cellStyle name="Normal 3 2 7 7 2 2" xfId="16512"/>
    <cellStyle name="Normal 3 2 7 7 3" xfId="13123"/>
    <cellStyle name="Normal 3 2 7 8" xfId="4301"/>
    <cellStyle name="Normal 3 2 7 8 2" xfId="7690"/>
    <cellStyle name="Normal 3 2 7 8 2 2" xfId="17492"/>
    <cellStyle name="Normal 3 2 7 8 3" xfId="14103"/>
    <cellStyle name="Normal 3 2 7 9" xfId="5794"/>
    <cellStyle name="Normal 3 2 7 9 2" xfId="15596"/>
    <cellStyle name="Normal 3 2 8" xfId="2237"/>
    <cellStyle name="Normal 3 2 8 10" xfId="8686"/>
    <cellStyle name="Normal 3 2 8 10 2" xfId="18488"/>
    <cellStyle name="Normal 3 2 8 11" xfId="9690"/>
    <cellStyle name="Normal 3 2 8 11 2" xfId="19492"/>
    <cellStyle name="Normal 3 2 8 12" xfId="10694"/>
    <cellStyle name="Normal 3 2 8 12 2" xfId="20496"/>
    <cellStyle name="Normal 3 2 8 13" xfId="12215"/>
    <cellStyle name="Normal 3 2 8 14" xfId="21512"/>
    <cellStyle name="Normal 3 2 8 2" xfId="2238"/>
    <cellStyle name="Normal 3 2 8 2 10" xfId="12216"/>
    <cellStyle name="Normal 3 2 8 2 11" xfId="21702"/>
    <cellStyle name="Normal 3 2 8 2 2" xfId="2239"/>
    <cellStyle name="Normal 3 2 8 2 2 2" xfId="3999"/>
    <cellStyle name="Normal 3 2 8 2 2 2 2" xfId="7388"/>
    <cellStyle name="Normal 3 2 8 2 2 2 2 2" xfId="17190"/>
    <cellStyle name="Normal 3 2 8 2 2 2 3" xfId="13801"/>
    <cellStyle name="Normal 3 2 8 2 2 3" xfId="4979"/>
    <cellStyle name="Normal 3 2 8 2 2 3 2" xfId="8368"/>
    <cellStyle name="Normal 3 2 8 2 2 3 2 2" xfId="18170"/>
    <cellStyle name="Normal 3 2 8 2 2 3 3" xfId="14781"/>
    <cellStyle name="Normal 3 2 8 2 2 4" xfId="5804"/>
    <cellStyle name="Normal 3 2 8 2 2 4 2" xfId="15606"/>
    <cellStyle name="Normal 3 2 8 2 2 5" xfId="9360"/>
    <cellStyle name="Normal 3 2 8 2 2 5 2" xfId="19162"/>
    <cellStyle name="Normal 3 2 8 2 2 6" xfId="10364"/>
    <cellStyle name="Normal 3 2 8 2 2 6 2" xfId="20166"/>
    <cellStyle name="Normal 3 2 8 2 2 7" xfId="11368"/>
    <cellStyle name="Normal 3 2 8 2 2 7 2" xfId="21170"/>
    <cellStyle name="Normal 3 2 8 2 2 8" xfId="12217"/>
    <cellStyle name="Normal 3 2 8 2 2 9" xfId="22186"/>
    <cellStyle name="Normal 3 2 8 2 3" xfId="3031"/>
    <cellStyle name="Normal 3 2 8 2 3 2" xfId="6420"/>
    <cellStyle name="Normal 3 2 8 2 3 2 2" xfId="16222"/>
    <cellStyle name="Normal 3 2 8 2 3 3" xfId="12833"/>
    <cellStyle name="Normal 3 2 8 2 4" xfId="3515"/>
    <cellStyle name="Normal 3 2 8 2 4 2" xfId="6904"/>
    <cellStyle name="Normal 3 2 8 2 4 2 2" xfId="16706"/>
    <cellStyle name="Normal 3 2 8 2 4 3" xfId="13317"/>
    <cellStyle name="Normal 3 2 8 2 5" xfId="4495"/>
    <cellStyle name="Normal 3 2 8 2 5 2" xfId="7884"/>
    <cellStyle name="Normal 3 2 8 2 5 2 2" xfId="17686"/>
    <cellStyle name="Normal 3 2 8 2 5 3" xfId="14297"/>
    <cellStyle name="Normal 3 2 8 2 6" xfId="5803"/>
    <cellStyle name="Normal 3 2 8 2 6 2" xfId="15605"/>
    <cellStyle name="Normal 3 2 8 2 7" xfId="8876"/>
    <cellStyle name="Normal 3 2 8 2 7 2" xfId="18678"/>
    <cellStyle name="Normal 3 2 8 2 8" xfId="9880"/>
    <cellStyle name="Normal 3 2 8 2 8 2" xfId="19682"/>
    <cellStyle name="Normal 3 2 8 2 9" xfId="10884"/>
    <cellStyle name="Normal 3 2 8 2 9 2" xfId="20686"/>
    <cellStyle name="Normal 3 2 8 3" xfId="2240"/>
    <cellStyle name="Normal 3 2 8 3 10" xfId="12218"/>
    <cellStyle name="Normal 3 2 8 3 11" xfId="21765"/>
    <cellStyle name="Normal 3 2 8 3 2" xfId="2241"/>
    <cellStyle name="Normal 3 2 8 3 2 2" xfId="4062"/>
    <cellStyle name="Normal 3 2 8 3 2 2 2" xfId="7451"/>
    <cellStyle name="Normal 3 2 8 3 2 2 2 2" xfId="17253"/>
    <cellStyle name="Normal 3 2 8 3 2 2 3" xfId="13864"/>
    <cellStyle name="Normal 3 2 8 3 2 3" xfId="5042"/>
    <cellStyle name="Normal 3 2 8 3 2 3 2" xfId="8431"/>
    <cellStyle name="Normal 3 2 8 3 2 3 2 2" xfId="18233"/>
    <cellStyle name="Normal 3 2 8 3 2 3 3" xfId="14844"/>
    <cellStyle name="Normal 3 2 8 3 2 4" xfId="5806"/>
    <cellStyle name="Normal 3 2 8 3 2 4 2" xfId="15608"/>
    <cellStyle name="Normal 3 2 8 3 2 5" xfId="9423"/>
    <cellStyle name="Normal 3 2 8 3 2 5 2" xfId="19225"/>
    <cellStyle name="Normal 3 2 8 3 2 6" xfId="10427"/>
    <cellStyle name="Normal 3 2 8 3 2 6 2" xfId="20229"/>
    <cellStyle name="Normal 3 2 8 3 2 7" xfId="11431"/>
    <cellStyle name="Normal 3 2 8 3 2 7 2" xfId="21233"/>
    <cellStyle name="Normal 3 2 8 3 2 8" xfId="12219"/>
    <cellStyle name="Normal 3 2 8 3 2 9" xfId="22249"/>
    <cellStyle name="Normal 3 2 8 3 3" xfId="3094"/>
    <cellStyle name="Normal 3 2 8 3 3 2" xfId="6483"/>
    <cellStyle name="Normal 3 2 8 3 3 2 2" xfId="16285"/>
    <cellStyle name="Normal 3 2 8 3 3 3" xfId="12896"/>
    <cellStyle name="Normal 3 2 8 3 4" xfId="3578"/>
    <cellStyle name="Normal 3 2 8 3 4 2" xfId="6967"/>
    <cellStyle name="Normal 3 2 8 3 4 2 2" xfId="16769"/>
    <cellStyle name="Normal 3 2 8 3 4 3" xfId="13380"/>
    <cellStyle name="Normal 3 2 8 3 5" xfId="4558"/>
    <cellStyle name="Normal 3 2 8 3 5 2" xfId="7947"/>
    <cellStyle name="Normal 3 2 8 3 5 2 2" xfId="17749"/>
    <cellStyle name="Normal 3 2 8 3 5 3" xfId="14360"/>
    <cellStyle name="Normal 3 2 8 3 6" xfId="5805"/>
    <cellStyle name="Normal 3 2 8 3 6 2" xfId="15607"/>
    <cellStyle name="Normal 3 2 8 3 7" xfId="8939"/>
    <cellStyle name="Normal 3 2 8 3 7 2" xfId="18741"/>
    <cellStyle name="Normal 3 2 8 3 8" xfId="9943"/>
    <cellStyle name="Normal 3 2 8 3 8 2" xfId="19745"/>
    <cellStyle name="Normal 3 2 8 3 9" xfId="10947"/>
    <cellStyle name="Normal 3 2 8 3 9 2" xfId="20749"/>
    <cellStyle name="Normal 3 2 8 4" xfId="2242"/>
    <cellStyle name="Normal 3 2 8 4 10" xfId="12220"/>
    <cellStyle name="Normal 3 2 8 4 11" xfId="21767"/>
    <cellStyle name="Normal 3 2 8 4 2" xfId="2243"/>
    <cellStyle name="Normal 3 2 8 4 2 2" xfId="4064"/>
    <cellStyle name="Normal 3 2 8 4 2 2 2" xfId="7453"/>
    <cellStyle name="Normal 3 2 8 4 2 2 2 2" xfId="17255"/>
    <cellStyle name="Normal 3 2 8 4 2 2 3" xfId="13866"/>
    <cellStyle name="Normal 3 2 8 4 2 3" xfId="5044"/>
    <cellStyle name="Normal 3 2 8 4 2 3 2" xfId="8433"/>
    <cellStyle name="Normal 3 2 8 4 2 3 2 2" xfId="18235"/>
    <cellStyle name="Normal 3 2 8 4 2 3 3" xfId="14846"/>
    <cellStyle name="Normal 3 2 8 4 2 4" xfId="5808"/>
    <cellStyle name="Normal 3 2 8 4 2 4 2" xfId="15610"/>
    <cellStyle name="Normal 3 2 8 4 2 5" xfId="9425"/>
    <cellStyle name="Normal 3 2 8 4 2 5 2" xfId="19227"/>
    <cellStyle name="Normal 3 2 8 4 2 6" xfId="10429"/>
    <cellStyle name="Normal 3 2 8 4 2 6 2" xfId="20231"/>
    <cellStyle name="Normal 3 2 8 4 2 7" xfId="11433"/>
    <cellStyle name="Normal 3 2 8 4 2 7 2" xfId="21235"/>
    <cellStyle name="Normal 3 2 8 4 2 8" xfId="12221"/>
    <cellStyle name="Normal 3 2 8 4 2 9" xfId="22251"/>
    <cellStyle name="Normal 3 2 8 4 3" xfId="3096"/>
    <cellStyle name="Normal 3 2 8 4 3 2" xfId="6485"/>
    <cellStyle name="Normal 3 2 8 4 3 2 2" xfId="16287"/>
    <cellStyle name="Normal 3 2 8 4 3 3" xfId="12898"/>
    <cellStyle name="Normal 3 2 8 4 4" xfId="3580"/>
    <cellStyle name="Normal 3 2 8 4 4 2" xfId="6969"/>
    <cellStyle name="Normal 3 2 8 4 4 2 2" xfId="16771"/>
    <cellStyle name="Normal 3 2 8 4 4 3" xfId="13382"/>
    <cellStyle name="Normal 3 2 8 4 5" xfId="4560"/>
    <cellStyle name="Normal 3 2 8 4 5 2" xfId="7949"/>
    <cellStyle name="Normal 3 2 8 4 5 2 2" xfId="17751"/>
    <cellStyle name="Normal 3 2 8 4 5 3" xfId="14362"/>
    <cellStyle name="Normal 3 2 8 4 6" xfId="5807"/>
    <cellStyle name="Normal 3 2 8 4 6 2" xfId="15609"/>
    <cellStyle name="Normal 3 2 8 4 7" xfId="8941"/>
    <cellStyle name="Normal 3 2 8 4 7 2" xfId="18743"/>
    <cellStyle name="Normal 3 2 8 4 8" xfId="9945"/>
    <cellStyle name="Normal 3 2 8 4 8 2" xfId="19747"/>
    <cellStyle name="Normal 3 2 8 4 9" xfId="10949"/>
    <cellStyle name="Normal 3 2 8 4 9 2" xfId="20751"/>
    <cellStyle name="Normal 3 2 8 5" xfId="2244"/>
    <cellStyle name="Normal 3 2 8 5 2" xfId="3809"/>
    <cellStyle name="Normal 3 2 8 5 2 2" xfId="7198"/>
    <cellStyle name="Normal 3 2 8 5 2 2 2" xfId="17000"/>
    <cellStyle name="Normal 3 2 8 5 2 3" xfId="13611"/>
    <cellStyle name="Normal 3 2 8 5 3" xfId="4789"/>
    <cellStyle name="Normal 3 2 8 5 3 2" xfId="8178"/>
    <cellStyle name="Normal 3 2 8 5 3 2 2" xfId="17980"/>
    <cellStyle name="Normal 3 2 8 5 3 3" xfId="14591"/>
    <cellStyle name="Normal 3 2 8 5 4" xfId="5809"/>
    <cellStyle name="Normal 3 2 8 5 4 2" xfId="15611"/>
    <cellStyle name="Normal 3 2 8 5 5" xfId="9170"/>
    <cellStyle name="Normal 3 2 8 5 5 2" xfId="18972"/>
    <cellStyle name="Normal 3 2 8 5 6" xfId="10174"/>
    <cellStyle name="Normal 3 2 8 5 6 2" xfId="19976"/>
    <cellStyle name="Normal 3 2 8 5 7" xfId="11178"/>
    <cellStyle name="Normal 3 2 8 5 7 2" xfId="20980"/>
    <cellStyle name="Normal 3 2 8 5 8" xfId="12222"/>
    <cellStyle name="Normal 3 2 8 5 9" xfId="21996"/>
    <cellStyle name="Normal 3 2 8 6" xfId="2841"/>
    <cellStyle name="Normal 3 2 8 6 2" xfId="6230"/>
    <cellStyle name="Normal 3 2 8 6 2 2" xfId="16032"/>
    <cellStyle name="Normal 3 2 8 6 3" xfId="12643"/>
    <cellStyle name="Normal 3 2 8 7" xfId="3325"/>
    <cellStyle name="Normal 3 2 8 7 2" xfId="6714"/>
    <cellStyle name="Normal 3 2 8 7 2 2" xfId="16516"/>
    <cellStyle name="Normal 3 2 8 7 3" xfId="13127"/>
    <cellStyle name="Normal 3 2 8 8" xfId="4305"/>
    <cellStyle name="Normal 3 2 8 8 2" xfId="7694"/>
    <cellStyle name="Normal 3 2 8 8 2 2" xfId="17496"/>
    <cellStyle name="Normal 3 2 8 8 3" xfId="14107"/>
    <cellStyle name="Normal 3 2 8 9" xfId="5802"/>
    <cellStyle name="Normal 3 2 8 9 2" xfId="15604"/>
    <cellStyle name="Normal 3 2 9" xfId="2245"/>
    <cellStyle name="Normal 3 2 9 10" xfId="8690"/>
    <cellStyle name="Normal 3 2 9 10 2" xfId="18492"/>
    <cellStyle name="Normal 3 2 9 11" xfId="9694"/>
    <cellStyle name="Normal 3 2 9 11 2" xfId="19496"/>
    <cellStyle name="Normal 3 2 9 12" xfId="10698"/>
    <cellStyle name="Normal 3 2 9 12 2" xfId="20500"/>
    <cellStyle name="Normal 3 2 9 13" xfId="12223"/>
    <cellStyle name="Normal 3 2 9 14" xfId="21516"/>
    <cellStyle name="Normal 3 2 9 2" xfId="2246"/>
    <cellStyle name="Normal 3 2 9 2 10" xfId="12224"/>
    <cellStyle name="Normal 3 2 9 2 11" xfId="21712"/>
    <cellStyle name="Normal 3 2 9 2 2" xfId="2247"/>
    <cellStyle name="Normal 3 2 9 2 2 2" xfId="4009"/>
    <cellStyle name="Normal 3 2 9 2 2 2 2" xfId="7398"/>
    <cellStyle name="Normal 3 2 9 2 2 2 2 2" xfId="17200"/>
    <cellStyle name="Normal 3 2 9 2 2 2 3" xfId="13811"/>
    <cellStyle name="Normal 3 2 9 2 2 3" xfId="4989"/>
    <cellStyle name="Normal 3 2 9 2 2 3 2" xfId="8378"/>
    <cellStyle name="Normal 3 2 9 2 2 3 2 2" xfId="18180"/>
    <cellStyle name="Normal 3 2 9 2 2 3 3" xfId="14791"/>
    <cellStyle name="Normal 3 2 9 2 2 4" xfId="5812"/>
    <cellStyle name="Normal 3 2 9 2 2 4 2" xfId="15614"/>
    <cellStyle name="Normal 3 2 9 2 2 5" xfId="9370"/>
    <cellStyle name="Normal 3 2 9 2 2 5 2" xfId="19172"/>
    <cellStyle name="Normal 3 2 9 2 2 6" xfId="10374"/>
    <cellStyle name="Normal 3 2 9 2 2 6 2" xfId="20176"/>
    <cellStyle name="Normal 3 2 9 2 2 7" xfId="11378"/>
    <cellStyle name="Normal 3 2 9 2 2 7 2" xfId="21180"/>
    <cellStyle name="Normal 3 2 9 2 2 8" xfId="12225"/>
    <cellStyle name="Normal 3 2 9 2 2 9" xfId="22196"/>
    <cellStyle name="Normal 3 2 9 2 3" xfId="3041"/>
    <cellStyle name="Normal 3 2 9 2 3 2" xfId="6430"/>
    <cellStyle name="Normal 3 2 9 2 3 2 2" xfId="16232"/>
    <cellStyle name="Normal 3 2 9 2 3 3" xfId="12843"/>
    <cellStyle name="Normal 3 2 9 2 4" xfId="3525"/>
    <cellStyle name="Normal 3 2 9 2 4 2" xfId="6914"/>
    <cellStyle name="Normal 3 2 9 2 4 2 2" xfId="16716"/>
    <cellStyle name="Normal 3 2 9 2 4 3" xfId="13327"/>
    <cellStyle name="Normal 3 2 9 2 5" xfId="4505"/>
    <cellStyle name="Normal 3 2 9 2 5 2" xfId="7894"/>
    <cellStyle name="Normal 3 2 9 2 5 2 2" xfId="17696"/>
    <cellStyle name="Normal 3 2 9 2 5 3" xfId="14307"/>
    <cellStyle name="Normal 3 2 9 2 6" xfId="5811"/>
    <cellStyle name="Normal 3 2 9 2 6 2" xfId="15613"/>
    <cellStyle name="Normal 3 2 9 2 7" xfId="8886"/>
    <cellStyle name="Normal 3 2 9 2 7 2" xfId="18688"/>
    <cellStyle name="Normal 3 2 9 2 8" xfId="9890"/>
    <cellStyle name="Normal 3 2 9 2 8 2" xfId="19692"/>
    <cellStyle name="Normal 3 2 9 2 9" xfId="10894"/>
    <cellStyle name="Normal 3 2 9 2 9 2" xfId="20696"/>
    <cellStyle name="Normal 3 2 9 3" xfId="2248"/>
    <cellStyle name="Normal 3 2 9 3 10" xfId="12226"/>
    <cellStyle name="Normal 3 2 9 3 11" xfId="21659"/>
    <cellStyle name="Normal 3 2 9 3 2" xfId="2249"/>
    <cellStyle name="Normal 3 2 9 3 2 2" xfId="3956"/>
    <cellStyle name="Normal 3 2 9 3 2 2 2" xfId="7345"/>
    <cellStyle name="Normal 3 2 9 3 2 2 2 2" xfId="17147"/>
    <cellStyle name="Normal 3 2 9 3 2 2 3" xfId="13758"/>
    <cellStyle name="Normal 3 2 9 3 2 3" xfId="4936"/>
    <cellStyle name="Normal 3 2 9 3 2 3 2" xfId="8325"/>
    <cellStyle name="Normal 3 2 9 3 2 3 2 2" xfId="18127"/>
    <cellStyle name="Normal 3 2 9 3 2 3 3" xfId="14738"/>
    <cellStyle name="Normal 3 2 9 3 2 4" xfId="5814"/>
    <cellStyle name="Normal 3 2 9 3 2 4 2" xfId="15616"/>
    <cellStyle name="Normal 3 2 9 3 2 5" xfId="9317"/>
    <cellStyle name="Normal 3 2 9 3 2 5 2" xfId="19119"/>
    <cellStyle name="Normal 3 2 9 3 2 6" xfId="10321"/>
    <cellStyle name="Normal 3 2 9 3 2 6 2" xfId="20123"/>
    <cellStyle name="Normal 3 2 9 3 2 7" xfId="11325"/>
    <cellStyle name="Normal 3 2 9 3 2 7 2" xfId="21127"/>
    <cellStyle name="Normal 3 2 9 3 2 8" xfId="12227"/>
    <cellStyle name="Normal 3 2 9 3 2 9" xfId="22143"/>
    <cellStyle name="Normal 3 2 9 3 3" xfId="2988"/>
    <cellStyle name="Normal 3 2 9 3 3 2" xfId="6377"/>
    <cellStyle name="Normal 3 2 9 3 3 2 2" xfId="16179"/>
    <cellStyle name="Normal 3 2 9 3 3 3" xfId="12790"/>
    <cellStyle name="Normal 3 2 9 3 4" xfId="3472"/>
    <cellStyle name="Normal 3 2 9 3 4 2" xfId="6861"/>
    <cellStyle name="Normal 3 2 9 3 4 2 2" xfId="16663"/>
    <cellStyle name="Normal 3 2 9 3 4 3" xfId="13274"/>
    <cellStyle name="Normal 3 2 9 3 5" xfId="4452"/>
    <cellStyle name="Normal 3 2 9 3 5 2" xfId="7841"/>
    <cellStyle name="Normal 3 2 9 3 5 2 2" xfId="17643"/>
    <cellStyle name="Normal 3 2 9 3 5 3" xfId="14254"/>
    <cellStyle name="Normal 3 2 9 3 6" xfId="5813"/>
    <cellStyle name="Normal 3 2 9 3 6 2" xfId="15615"/>
    <cellStyle name="Normal 3 2 9 3 7" xfId="8833"/>
    <cellStyle name="Normal 3 2 9 3 7 2" xfId="18635"/>
    <cellStyle name="Normal 3 2 9 3 8" xfId="9837"/>
    <cellStyle name="Normal 3 2 9 3 8 2" xfId="19639"/>
    <cellStyle name="Normal 3 2 9 3 9" xfId="10841"/>
    <cellStyle name="Normal 3 2 9 3 9 2" xfId="20643"/>
    <cellStyle name="Normal 3 2 9 4" xfId="2250"/>
    <cellStyle name="Normal 3 2 9 4 10" xfId="12228"/>
    <cellStyle name="Normal 3 2 9 4 11" xfId="21711"/>
    <cellStyle name="Normal 3 2 9 4 2" xfId="2251"/>
    <cellStyle name="Normal 3 2 9 4 2 2" xfId="4008"/>
    <cellStyle name="Normal 3 2 9 4 2 2 2" xfId="7397"/>
    <cellStyle name="Normal 3 2 9 4 2 2 2 2" xfId="17199"/>
    <cellStyle name="Normal 3 2 9 4 2 2 3" xfId="13810"/>
    <cellStyle name="Normal 3 2 9 4 2 3" xfId="4988"/>
    <cellStyle name="Normal 3 2 9 4 2 3 2" xfId="8377"/>
    <cellStyle name="Normal 3 2 9 4 2 3 2 2" xfId="18179"/>
    <cellStyle name="Normal 3 2 9 4 2 3 3" xfId="14790"/>
    <cellStyle name="Normal 3 2 9 4 2 4" xfId="5816"/>
    <cellStyle name="Normal 3 2 9 4 2 4 2" xfId="15618"/>
    <cellStyle name="Normal 3 2 9 4 2 5" xfId="9369"/>
    <cellStyle name="Normal 3 2 9 4 2 5 2" xfId="19171"/>
    <cellStyle name="Normal 3 2 9 4 2 6" xfId="10373"/>
    <cellStyle name="Normal 3 2 9 4 2 6 2" xfId="20175"/>
    <cellStyle name="Normal 3 2 9 4 2 7" xfId="11377"/>
    <cellStyle name="Normal 3 2 9 4 2 7 2" xfId="21179"/>
    <cellStyle name="Normal 3 2 9 4 2 8" xfId="12229"/>
    <cellStyle name="Normal 3 2 9 4 2 9" xfId="22195"/>
    <cellStyle name="Normal 3 2 9 4 3" xfId="3040"/>
    <cellStyle name="Normal 3 2 9 4 3 2" xfId="6429"/>
    <cellStyle name="Normal 3 2 9 4 3 2 2" xfId="16231"/>
    <cellStyle name="Normal 3 2 9 4 3 3" xfId="12842"/>
    <cellStyle name="Normal 3 2 9 4 4" xfId="3524"/>
    <cellStyle name="Normal 3 2 9 4 4 2" xfId="6913"/>
    <cellStyle name="Normal 3 2 9 4 4 2 2" xfId="16715"/>
    <cellStyle name="Normal 3 2 9 4 4 3" xfId="13326"/>
    <cellStyle name="Normal 3 2 9 4 5" xfId="4504"/>
    <cellStyle name="Normal 3 2 9 4 5 2" xfId="7893"/>
    <cellStyle name="Normal 3 2 9 4 5 2 2" xfId="17695"/>
    <cellStyle name="Normal 3 2 9 4 5 3" xfId="14306"/>
    <cellStyle name="Normal 3 2 9 4 6" xfId="5815"/>
    <cellStyle name="Normal 3 2 9 4 6 2" xfId="15617"/>
    <cellStyle name="Normal 3 2 9 4 7" xfId="8885"/>
    <cellStyle name="Normal 3 2 9 4 7 2" xfId="18687"/>
    <cellStyle name="Normal 3 2 9 4 8" xfId="9889"/>
    <cellStyle name="Normal 3 2 9 4 8 2" xfId="19691"/>
    <cellStyle name="Normal 3 2 9 4 9" xfId="10893"/>
    <cellStyle name="Normal 3 2 9 4 9 2" xfId="20695"/>
    <cellStyle name="Normal 3 2 9 5" xfId="2252"/>
    <cellStyle name="Normal 3 2 9 5 2" xfId="3813"/>
    <cellStyle name="Normal 3 2 9 5 2 2" xfId="7202"/>
    <cellStyle name="Normal 3 2 9 5 2 2 2" xfId="17004"/>
    <cellStyle name="Normal 3 2 9 5 2 3" xfId="13615"/>
    <cellStyle name="Normal 3 2 9 5 3" xfId="4793"/>
    <cellStyle name="Normal 3 2 9 5 3 2" xfId="8182"/>
    <cellStyle name="Normal 3 2 9 5 3 2 2" xfId="17984"/>
    <cellStyle name="Normal 3 2 9 5 3 3" xfId="14595"/>
    <cellStyle name="Normal 3 2 9 5 4" xfId="5817"/>
    <cellStyle name="Normal 3 2 9 5 4 2" xfId="15619"/>
    <cellStyle name="Normal 3 2 9 5 5" xfId="9174"/>
    <cellStyle name="Normal 3 2 9 5 5 2" xfId="18976"/>
    <cellStyle name="Normal 3 2 9 5 6" xfId="10178"/>
    <cellStyle name="Normal 3 2 9 5 6 2" xfId="19980"/>
    <cellStyle name="Normal 3 2 9 5 7" xfId="11182"/>
    <cellStyle name="Normal 3 2 9 5 7 2" xfId="20984"/>
    <cellStyle name="Normal 3 2 9 5 8" xfId="12230"/>
    <cellStyle name="Normal 3 2 9 5 9" xfId="22000"/>
    <cellStyle name="Normal 3 2 9 6" xfId="2845"/>
    <cellStyle name="Normal 3 2 9 6 2" xfId="6234"/>
    <cellStyle name="Normal 3 2 9 6 2 2" xfId="16036"/>
    <cellStyle name="Normal 3 2 9 6 3" xfId="12647"/>
    <cellStyle name="Normal 3 2 9 7" xfId="3329"/>
    <cellStyle name="Normal 3 2 9 7 2" xfId="6718"/>
    <cellStyle name="Normal 3 2 9 7 2 2" xfId="16520"/>
    <cellStyle name="Normal 3 2 9 7 3" xfId="13131"/>
    <cellStyle name="Normal 3 2 9 8" xfId="4309"/>
    <cellStyle name="Normal 3 2 9 8 2" xfId="7698"/>
    <cellStyle name="Normal 3 2 9 8 2 2" xfId="17500"/>
    <cellStyle name="Normal 3 2 9 8 3" xfId="14111"/>
    <cellStyle name="Normal 3 2 9 9" xfId="5810"/>
    <cellStyle name="Normal 3 2 9 9 2" xfId="15612"/>
    <cellStyle name="Normal 3 20" xfId="2253"/>
    <cellStyle name="Normal 3 20 10" xfId="8729"/>
    <cellStyle name="Normal 3 20 10 2" xfId="18531"/>
    <cellStyle name="Normal 3 20 11" xfId="9733"/>
    <cellStyle name="Normal 3 20 11 2" xfId="19535"/>
    <cellStyle name="Normal 3 20 12" xfId="10737"/>
    <cellStyle name="Normal 3 20 12 2" xfId="20539"/>
    <cellStyle name="Normal 3 20 13" xfId="12231"/>
    <cellStyle name="Normal 3 20 14" xfId="21555"/>
    <cellStyle name="Normal 3 20 2" xfId="2254"/>
    <cellStyle name="Normal 3 20 2 10" xfId="12232"/>
    <cellStyle name="Normal 3 20 2 11" xfId="21805"/>
    <cellStyle name="Normal 3 20 2 2" xfId="2255"/>
    <cellStyle name="Normal 3 20 2 2 2" xfId="4102"/>
    <cellStyle name="Normal 3 20 2 2 2 2" xfId="7491"/>
    <cellStyle name="Normal 3 20 2 2 2 2 2" xfId="17293"/>
    <cellStyle name="Normal 3 20 2 2 2 3" xfId="13904"/>
    <cellStyle name="Normal 3 20 2 2 3" xfId="5082"/>
    <cellStyle name="Normal 3 20 2 2 3 2" xfId="8471"/>
    <cellStyle name="Normal 3 20 2 2 3 2 2" xfId="18273"/>
    <cellStyle name="Normal 3 20 2 2 3 3" xfId="14884"/>
    <cellStyle name="Normal 3 20 2 2 4" xfId="5820"/>
    <cellStyle name="Normal 3 20 2 2 4 2" xfId="15622"/>
    <cellStyle name="Normal 3 20 2 2 5" xfId="9463"/>
    <cellStyle name="Normal 3 20 2 2 5 2" xfId="19265"/>
    <cellStyle name="Normal 3 20 2 2 6" xfId="10467"/>
    <cellStyle name="Normal 3 20 2 2 6 2" xfId="20269"/>
    <cellStyle name="Normal 3 20 2 2 7" xfId="11471"/>
    <cellStyle name="Normal 3 20 2 2 7 2" xfId="21273"/>
    <cellStyle name="Normal 3 20 2 2 8" xfId="12233"/>
    <cellStyle name="Normal 3 20 2 2 9" xfId="22289"/>
    <cellStyle name="Normal 3 20 2 3" xfId="3134"/>
    <cellStyle name="Normal 3 20 2 3 2" xfId="6523"/>
    <cellStyle name="Normal 3 20 2 3 2 2" xfId="16325"/>
    <cellStyle name="Normal 3 20 2 3 3" xfId="12936"/>
    <cellStyle name="Normal 3 20 2 4" xfId="3618"/>
    <cellStyle name="Normal 3 20 2 4 2" xfId="7007"/>
    <cellStyle name="Normal 3 20 2 4 2 2" xfId="16809"/>
    <cellStyle name="Normal 3 20 2 4 3" xfId="13420"/>
    <cellStyle name="Normal 3 20 2 5" xfId="4598"/>
    <cellStyle name="Normal 3 20 2 5 2" xfId="7987"/>
    <cellStyle name="Normal 3 20 2 5 2 2" xfId="17789"/>
    <cellStyle name="Normal 3 20 2 5 3" xfId="14400"/>
    <cellStyle name="Normal 3 20 2 6" xfId="5819"/>
    <cellStyle name="Normal 3 20 2 6 2" xfId="15621"/>
    <cellStyle name="Normal 3 20 2 7" xfId="8979"/>
    <cellStyle name="Normal 3 20 2 7 2" xfId="18781"/>
    <cellStyle name="Normal 3 20 2 8" xfId="9983"/>
    <cellStyle name="Normal 3 20 2 8 2" xfId="19785"/>
    <cellStyle name="Normal 3 20 2 9" xfId="10987"/>
    <cellStyle name="Normal 3 20 2 9 2" xfId="20789"/>
    <cellStyle name="Normal 3 20 3" xfId="2256"/>
    <cellStyle name="Normal 3 20 3 10" xfId="12234"/>
    <cellStyle name="Normal 3 20 3 11" xfId="21818"/>
    <cellStyle name="Normal 3 20 3 2" xfId="2257"/>
    <cellStyle name="Normal 3 20 3 2 2" xfId="4115"/>
    <cellStyle name="Normal 3 20 3 2 2 2" xfId="7504"/>
    <cellStyle name="Normal 3 20 3 2 2 2 2" xfId="17306"/>
    <cellStyle name="Normal 3 20 3 2 2 3" xfId="13917"/>
    <cellStyle name="Normal 3 20 3 2 3" xfId="5095"/>
    <cellStyle name="Normal 3 20 3 2 3 2" xfId="8484"/>
    <cellStyle name="Normal 3 20 3 2 3 2 2" xfId="18286"/>
    <cellStyle name="Normal 3 20 3 2 3 3" xfId="14897"/>
    <cellStyle name="Normal 3 20 3 2 4" xfId="5822"/>
    <cellStyle name="Normal 3 20 3 2 4 2" xfId="15624"/>
    <cellStyle name="Normal 3 20 3 2 5" xfId="9476"/>
    <cellStyle name="Normal 3 20 3 2 5 2" xfId="19278"/>
    <cellStyle name="Normal 3 20 3 2 6" xfId="10480"/>
    <cellStyle name="Normal 3 20 3 2 6 2" xfId="20282"/>
    <cellStyle name="Normal 3 20 3 2 7" xfId="11484"/>
    <cellStyle name="Normal 3 20 3 2 7 2" xfId="21286"/>
    <cellStyle name="Normal 3 20 3 2 8" xfId="12235"/>
    <cellStyle name="Normal 3 20 3 2 9" xfId="22302"/>
    <cellStyle name="Normal 3 20 3 3" xfId="3147"/>
    <cellStyle name="Normal 3 20 3 3 2" xfId="6536"/>
    <cellStyle name="Normal 3 20 3 3 2 2" xfId="16338"/>
    <cellStyle name="Normal 3 20 3 3 3" xfId="12949"/>
    <cellStyle name="Normal 3 20 3 4" xfId="3631"/>
    <cellStyle name="Normal 3 20 3 4 2" xfId="7020"/>
    <cellStyle name="Normal 3 20 3 4 2 2" xfId="16822"/>
    <cellStyle name="Normal 3 20 3 4 3" xfId="13433"/>
    <cellStyle name="Normal 3 20 3 5" xfId="4611"/>
    <cellStyle name="Normal 3 20 3 5 2" xfId="8000"/>
    <cellStyle name="Normal 3 20 3 5 2 2" xfId="17802"/>
    <cellStyle name="Normal 3 20 3 5 3" xfId="14413"/>
    <cellStyle name="Normal 3 20 3 6" xfId="5821"/>
    <cellStyle name="Normal 3 20 3 6 2" xfId="15623"/>
    <cellStyle name="Normal 3 20 3 7" xfId="8992"/>
    <cellStyle name="Normal 3 20 3 7 2" xfId="18794"/>
    <cellStyle name="Normal 3 20 3 8" xfId="9996"/>
    <cellStyle name="Normal 3 20 3 8 2" xfId="19798"/>
    <cellStyle name="Normal 3 20 3 9" xfId="11000"/>
    <cellStyle name="Normal 3 20 3 9 2" xfId="20802"/>
    <cellStyle name="Normal 3 20 4" xfId="2258"/>
    <cellStyle name="Normal 3 20 4 10" xfId="12236"/>
    <cellStyle name="Normal 3 20 4 11" xfId="21622"/>
    <cellStyle name="Normal 3 20 4 2" xfId="2259"/>
    <cellStyle name="Normal 3 20 4 2 2" xfId="3919"/>
    <cellStyle name="Normal 3 20 4 2 2 2" xfId="7308"/>
    <cellStyle name="Normal 3 20 4 2 2 2 2" xfId="17110"/>
    <cellStyle name="Normal 3 20 4 2 2 3" xfId="13721"/>
    <cellStyle name="Normal 3 20 4 2 3" xfId="4899"/>
    <cellStyle name="Normal 3 20 4 2 3 2" xfId="8288"/>
    <cellStyle name="Normal 3 20 4 2 3 2 2" xfId="18090"/>
    <cellStyle name="Normal 3 20 4 2 3 3" xfId="14701"/>
    <cellStyle name="Normal 3 20 4 2 4" xfId="5824"/>
    <cellStyle name="Normal 3 20 4 2 4 2" xfId="15626"/>
    <cellStyle name="Normal 3 20 4 2 5" xfId="9280"/>
    <cellStyle name="Normal 3 20 4 2 5 2" xfId="19082"/>
    <cellStyle name="Normal 3 20 4 2 6" xfId="10284"/>
    <cellStyle name="Normal 3 20 4 2 6 2" xfId="20086"/>
    <cellStyle name="Normal 3 20 4 2 7" xfId="11288"/>
    <cellStyle name="Normal 3 20 4 2 7 2" xfId="21090"/>
    <cellStyle name="Normal 3 20 4 2 8" xfId="12237"/>
    <cellStyle name="Normal 3 20 4 2 9" xfId="22106"/>
    <cellStyle name="Normal 3 20 4 3" xfId="2951"/>
    <cellStyle name="Normal 3 20 4 3 2" xfId="6340"/>
    <cellStyle name="Normal 3 20 4 3 2 2" xfId="16142"/>
    <cellStyle name="Normal 3 20 4 3 3" xfId="12753"/>
    <cellStyle name="Normal 3 20 4 4" xfId="3435"/>
    <cellStyle name="Normal 3 20 4 4 2" xfId="6824"/>
    <cellStyle name="Normal 3 20 4 4 2 2" xfId="16626"/>
    <cellStyle name="Normal 3 20 4 4 3" xfId="13237"/>
    <cellStyle name="Normal 3 20 4 5" xfId="4415"/>
    <cellStyle name="Normal 3 20 4 5 2" xfId="7804"/>
    <cellStyle name="Normal 3 20 4 5 2 2" xfId="17606"/>
    <cellStyle name="Normal 3 20 4 5 3" xfId="14217"/>
    <cellStyle name="Normal 3 20 4 6" xfId="5823"/>
    <cellStyle name="Normal 3 20 4 6 2" xfId="15625"/>
    <cellStyle name="Normal 3 20 4 7" xfId="8796"/>
    <cellStyle name="Normal 3 20 4 7 2" xfId="18598"/>
    <cellStyle name="Normal 3 20 4 8" xfId="9800"/>
    <cellStyle name="Normal 3 20 4 8 2" xfId="19602"/>
    <cellStyle name="Normal 3 20 4 9" xfId="10804"/>
    <cellStyle name="Normal 3 20 4 9 2" xfId="20606"/>
    <cellStyle name="Normal 3 20 5" xfId="2260"/>
    <cellStyle name="Normal 3 20 5 2" xfId="3852"/>
    <cellStyle name="Normal 3 20 5 2 2" xfId="7241"/>
    <cellStyle name="Normal 3 20 5 2 2 2" xfId="17043"/>
    <cellStyle name="Normal 3 20 5 2 3" xfId="13654"/>
    <cellStyle name="Normal 3 20 5 3" xfId="4832"/>
    <cellStyle name="Normal 3 20 5 3 2" xfId="8221"/>
    <cellStyle name="Normal 3 20 5 3 2 2" xfId="18023"/>
    <cellStyle name="Normal 3 20 5 3 3" xfId="14634"/>
    <cellStyle name="Normal 3 20 5 4" xfId="5825"/>
    <cellStyle name="Normal 3 20 5 4 2" xfId="15627"/>
    <cellStyle name="Normal 3 20 5 5" xfId="9213"/>
    <cellStyle name="Normal 3 20 5 5 2" xfId="19015"/>
    <cellStyle name="Normal 3 20 5 6" xfId="10217"/>
    <cellStyle name="Normal 3 20 5 6 2" xfId="20019"/>
    <cellStyle name="Normal 3 20 5 7" xfId="11221"/>
    <cellStyle name="Normal 3 20 5 7 2" xfId="21023"/>
    <cellStyle name="Normal 3 20 5 8" xfId="12238"/>
    <cellStyle name="Normal 3 20 5 9" xfId="22039"/>
    <cellStyle name="Normal 3 20 6" xfId="2884"/>
    <cellStyle name="Normal 3 20 6 2" xfId="6273"/>
    <cellStyle name="Normal 3 20 6 2 2" xfId="16075"/>
    <cellStyle name="Normal 3 20 6 3" xfId="12686"/>
    <cellStyle name="Normal 3 20 7" xfId="3368"/>
    <cellStyle name="Normal 3 20 7 2" xfId="6757"/>
    <cellStyle name="Normal 3 20 7 2 2" xfId="16559"/>
    <cellStyle name="Normal 3 20 7 3" xfId="13170"/>
    <cellStyle name="Normal 3 20 8" xfId="4348"/>
    <cellStyle name="Normal 3 20 8 2" xfId="7737"/>
    <cellStyle name="Normal 3 20 8 2 2" xfId="17539"/>
    <cellStyle name="Normal 3 20 8 3" xfId="14150"/>
    <cellStyle name="Normal 3 20 9" xfId="5818"/>
    <cellStyle name="Normal 3 20 9 2" xfId="15620"/>
    <cellStyle name="Normal 3 21" xfId="2261"/>
    <cellStyle name="Normal 3 21 10" xfId="8733"/>
    <cellStyle name="Normal 3 21 10 2" xfId="18535"/>
    <cellStyle name="Normal 3 21 11" xfId="9737"/>
    <cellStyle name="Normal 3 21 11 2" xfId="19539"/>
    <cellStyle name="Normal 3 21 12" xfId="10741"/>
    <cellStyle name="Normal 3 21 12 2" xfId="20543"/>
    <cellStyle name="Normal 3 21 13" xfId="12239"/>
    <cellStyle name="Normal 3 21 14" xfId="21559"/>
    <cellStyle name="Normal 3 21 2" xfId="2262"/>
    <cellStyle name="Normal 3 21 2 10" xfId="12240"/>
    <cellStyle name="Normal 3 21 2 11" xfId="21814"/>
    <cellStyle name="Normal 3 21 2 2" xfId="2263"/>
    <cellStyle name="Normal 3 21 2 2 2" xfId="4111"/>
    <cellStyle name="Normal 3 21 2 2 2 2" xfId="7500"/>
    <cellStyle name="Normal 3 21 2 2 2 2 2" xfId="17302"/>
    <cellStyle name="Normal 3 21 2 2 2 3" xfId="13913"/>
    <cellStyle name="Normal 3 21 2 2 3" xfId="5091"/>
    <cellStyle name="Normal 3 21 2 2 3 2" xfId="8480"/>
    <cellStyle name="Normal 3 21 2 2 3 2 2" xfId="18282"/>
    <cellStyle name="Normal 3 21 2 2 3 3" xfId="14893"/>
    <cellStyle name="Normal 3 21 2 2 4" xfId="5828"/>
    <cellStyle name="Normal 3 21 2 2 4 2" xfId="15630"/>
    <cellStyle name="Normal 3 21 2 2 5" xfId="9472"/>
    <cellStyle name="Normal 3 21 2 2 5 2" xfId="19274"/>
    <cellStyle name="Normal 3 21 2 2 6" xfId="10476"/>
    <cellStyle name="Normal 3 21 2 2 6 2" xfId="20278"/>
    <cellStyle name="Normal 3 21 2 2 7" xfId="11480"/>
    <cellStyle name="Normal 3 21 2 2 7 2" xfId="21282"/>
    <cellStyle name="Normal 3 21 2 2 8" xfId="12241"/>
    <cellStyle name="Normal 3 21 2 2 9" xfId="22298"/>
    <cellStyle name="Normal 3 21 2 3" xfId="3143"/>
    <cellStyle name="Normal 3 21 2 3 2" xfId="6532"/>
    <cellStyle name="Normal 3 21 2 3 2 2" xfId="16334"/>
    <cellStyle name="Normal 3 21 2 3 3" xfId="12945"/>
    <cellStyle name="Normal 3 21 2 4" xfId="3627"/>
    <cellStyle name="Normal 3 21 2 4 2" xfId="7016"/>
    <cellStyle name="Normal 3 21 2 4 2 2" xfId="16818"/>
    <cellStyle name="Normal 3 21 2 4 3" xfId="13429"/>
    <cellStyle name="Normal 3 21 2 5" xfId="4607"/>
    <cellStyle name="Normal 3 21 2 5 2" xfId="7996"/>
    <cellStyle name="Normal 3 21 2 5 2 2" xfId="17798"/>
    <cellStyle name="Normal 3 21 2 5 3" xfId="14409"/>
    <cellStyle name="Normal 3 21 2 6" xfId="5827"/>
    <cellStyle name="Normal 3 21 2 6 2" xfId="15629"/>
    <cellStyle name="Normal 3 21 2 7" xfId="8988"/>
    <cellStyle name="Normal 3 21 2 7 2" xfId="18790"/>
    <cellStyle name="Normal 3 21 2 8" xfId="9992"/>
    <cellStyle name="Normal 3 21 2 8 2" xfId="19794"/>
    <cellStyle name="Normal 3 21 2 9" xfId="10996"/>
    <cellStyle name="Normal 3 21 2 9 2" xfId="20798"/>
    <cellStyle name="Normal 3 21 3" xfId="2264"/>
    <cellStyle name="Normal 3 21 3 10" xfId="12242"/>
    <cellStyle name="Normal 3 21 3 11" xfId="21715"/>
    <cellStyle name="Normal 3 21 3 2" xfId="2265"/>
    <cellStyle name="Normal 3 21 3 2 2" xfId="4012"/>
    <cellStyle name="Normal 3 21 3 2 2 2" xfId="7401"/>
    <cellStyle name="Normal 3 21 3 2 2 2 2" xfId="17203"/>
    <cellStyle name="Normal 3 21 3 2 2 3" xfId="13814"/>
    <cellStyle name="Normal 3 21 3 2 3" xfId="4992"/>
    <cellStyle name="Normal 3 21 3 2 3 2" xfId="8381"/>
    <cellStyle name="Normal 3 21 3 2 3 2 2" xfId="18183"/>
    <cellStyle name="Normal 3 21 3 2 3 3" xfId="14794"/>
    <cellStyle name="Normal 3 21 3 2 4" xfId="5830"/>
    <cellStyle name="Normal 3 21 3 2 4 2" xfId="15632"/>
    <cellStyle name="Normal 3 21 3 2 5" xfId="9373"/>
    <cellStyle name="Normal 3 21 3 2 5 2" xfId="19175"/>
    <cellStyle name="Normal 3 21 3 2 6" xfId="10377"/>
    <cellStyle name="Normal 3 21 3 2 6 2" xfId="20179"/>
    <cellStyle name="Normal 3 21 3 2 7" xfId="11381"/>
    <cellStyle name="Normal 3 21 3 2 7 2" xfId="21183"/>
    <cellStyle name="Normal 3 21 3 2 8" xfId="12243"/>
    <cellStyle name="Normal 3 21 3 2 9" xfId="22199"/>
    <cellStyle name="Normal 3 21 3 3" xfId="3044"/>
    <cellStyle name="Normal 3 21 3 3 2" xfId="6433"/>
    <cellStyle name="Normal 3 21 3 3 2 2" xfId="16235"/>
    <cellStyle name="Normal 3 21 3 3 3" xfId="12846"/>
    <cellStyle name="Normal 3 21 3 4" xfId="3528"/>
    <cellStyle name="Normal 3 21 3 4 2" xfId="6917"/>
    <cellStyle name="Normal 3 21 3 4 2 2" xfId="16719"/>
    <cellStyle name="Normal 3 21 3 4 3" xfId="13330"/>
    <cellStyle name="Normal 3 21 3 5" xfId="4508"/>
    <cellStyle name="Normal 3 21 3 5 2" xfId="7897"/>
    <cellStyle name="Normal 3 21 3 5 2 2" xfId="17699"/>
    <cellStyle name="Normal 3 21 3 5 3" xfId="14310"/>
    <cellStyle name="Normal 3 21 3 6" xfId="5829"/>
    <cellStyle name="Normal 3 21 3 6 2" xfId="15631"/>
    <cellStyle name="Normal 3 21 3 7" xfId="8889"/>
    <cellStyle name="Normal 3 21 3 7 2" xfId="18691"/>
    <cellStyle name="Normal 3 21 3 8" xfId="9893"/>
    <cellStyle name="Normal 3 21 3 8 2" xfId="19695"/>
    <cellStyle name="Normal 3 21 3 9" xfId="10897"/>
    <cellStyle name="Normal 3 21 3 9 2" xfId="20699"/>
    <cellStyle name="Normal 3 21 4" xfId="2266"/>
    <cellStyle name="Normal 3 21 4 10" xfId="12244"/>
    <cellStyle name="Normal 3 21 4 11" xfId="21902"/>
    <cellStyle name="Normal 3 21 4 2" xfId="2267"/>
    <cellStyle name="Normal 3 21 4 2 2" xfId="4199"/>
    <cellStyle name="Normal 3 21 4 2 2 2" xfId="7588"/>
    <cellStyle name="Normal 3 21 4 2 2 2 2" xfId="17390"/>
    <cellStyle name="Normal 3 21 4 2 2 3" xfId="14001"/>
    <cellStyle name="Normal 3 21 4 2 3" xfId="5179"/>
    <cellStyle name="Normal 3 21 4 2 3 2" xfId="8568"/>
    <cellStyle name="Normal 3 21 4 2 3 2 2" xfId="18370"/>
    <cellStyle name="Normal 3 21 4 2 3 3" xfId="14981"/>
    <cellStyle name="Normal 3 21 4 2 4" xfId="5832"/>
    <cellStyle name="Normal 3 21 4 2 4 2" xfId="15634"/>
    <cellStyle name="Normal 3 21 4 2 5" xfId="9560"/>
    <cellStyle name="Normal 3 21 4 2 5 2" xfId="19362"/>
    <cellStyle name="Normal 3 21 4 2 6" xfId="10564"/>
    <cellStyle name="Normal 3 21 4 2 6 2" xfId="20366"/>
    <cellStyle name="Normal 3 21 4 2 7" xfId="11568"/>
    <cellStyle name="Normal 3 21 4 2 7 2" xfId="21370"/>
    <cellStyle name="Normal 3 21 4 2 8" xfId="12245"/>
    <cellStyle name="Normal 3 21 4 2 9" xfId="22386"/>
    <cellStyle name="Normal 3 21 4 3" xfId="3231"/>
    <cellStyle name="Normal 3 21 4 3 2" xfId="6620"/>
    <cellStyle name="Normal 3 21 4 3 2 2" xfId="16422"/>
    <cellStyle name="Normal 3 21 4 3 3" xfId="13033"/>
    <cellStyle name="Normal 3 21 4 4" xfId="3715"/>
    <cellStyle name="Normal 3 21 4 4 2" xfId="7104"/>
    <cellStyle name="Normal 3 21 4 4 2 2" xfId="16906"/>
    <cellStyle name="Normal 3 21 4 4 3" xfId="13517"/>
    <cellStyle name="Normal 3 21 4 5" xfId="4695"/>
    <cellStyle name="Normal 3 21 4 5 2" xfId="8084"/>
    <cellStyle name="Normal 3 21 4 5 2 2" xfId="17886"/>
    <cellStyle name="Normal 3 21 4 5 3" xfId="14497"/>
    <cellStyle name="Normal 3 21 4 6" xfId="5831"/>
    <cellStyle name="Normal 3 21 4 6 2" xfId="15633"/>
    <cellStyle name="Normal 3 21 4 7" xfId="9076"/>
    <cellStyle name="Normal 3 21 4 7 2" xfId="18878"/>
    <cellStyle name="Normal 3 21 4 8" xfId="10080"/>
    <cellStyle name="Normal 3 21 4 8 2" xfId="19882"/>
    <cellStyle name="Normal 3 21 4 9" xfId="11084"/>
    <cellStyle name="Normal 3 21 4 9 2" xfId="20886"/>
    <cellStyle name="Normal 3 21 5" xfId="2268"/>
    <cellStyle name="Normal 3 21 5 2" xfId="3856"/>
    <cellStyle name="Normal 3 21 5 2 2" xfId="7245"/>
    <cellStyle name="Normal 3 21 5 2 2 2" xfId="17047"/>
    <cellStyle name="Normal 3 21 5 2 3" xfId="13658"/>
    <cellStyle name="Normal 3 21 5 3" xfId="4836"/>
    <cellStyle name="Normal 3 21 5 3 2" xfId="8225"/>
    <cellStyle name="Normal 3 21 5 3 2 2" xfId="18027"/>
    <cellStyle name="Normal 3 21 5 3 3" xfId="14638"/>
    <cellStyle name="Normal 3 21 5 4" xfId="5833"/>
    <cellStyle name="Normal 3 21 5 4 2" xfId="15635"/>
    <cellStyle name="Normal 3 21 5 5" xfId="9217"/>
    <cellStyle name="Normal 3 21 5 5 2" xfId="19019"/>
    <cellStyle name="Normal 3 21 5 6" xfId="10221"/>
    <cellStyle name="Normal 3 21 5 6 2" xfId="20023"/>
    <cellStyle name="Normal 3 21 5 7" xfId="11225"/>
    <cellStyle name="Normal 3 21 5 7 2" xfId="21027"/>
    <cellStyle name="Normal 3 21 5 8" xfId="12246"/>
    <cellStyle name="Normal 3 21 5 9" xfId="22043"/>
    <cellStyle name="Normal 3 21 6" xfId="2888"/>
    <cellStyle name="Normal 3 21 6 2" xfId="6277"/>
    <cellStyle name="Normal 3 21 6 2 2" xfId="16079"/>
    <cellStyle name="Normal 3 21 6 3" xfId="12690"/>
    <cellStyle name="Normal 3 21 7" xfId="3372"/>
    <cellStyle name="Normal 3 21 7 2" xfId="6761"/>
    <cellStyle name="Normal 3 21 7 2 2" xfId="16563"/>
    <cellStyle name="Normal 3 21 7 3" xfId="13174"/>
    <cellStyle name="Normal 3 21 8" xfId="4352"/>
    <cellStyle name="Normal 3 21 8 2" xfId="7741"/>
    <cellStyle name="Normal 3 21 8 2 2" xfId="17543"/>
    <cellStyle name="Normal 3 21 8 3" xfId="14154"/>
    <cellStyle name="Normal 3 21 9" xfId="5826"/>
    <cellStyle name="Normal 3 21 9 2" xfId="15628"/>
    <cellStyle name="Normal 3 22" xfId="2269"/>
    <cellStyle name="Normal 3 22 10" xfId="8737"/>
    <cellStyle name="Normal 3 22 10 2" xfId="18539"/>
    <cellStyle name="Normal 3 22 11" xfId="9741"/>
    <cellStyle name="Normal 3 22 11 2" xfId="19543"/>
    <cellStyle name="Normal 3 22 12" xfId="10745"/>
    <cellStyle name="Normal 3 22 12 2" xfId="20547"/>
    <cellStyle name="Normal 3 22 13" xfId="12247"/>
    <cellStyle name="Normal 3 22 14" xfId="21563"/>
    <cellStyle name="Normal 3 22 2" xfId="2270"/>
    <cellStyle name="Normal 3 22 2 10" xfId="12248"/>
    <cellStyle name="Normal 3 22 2 11" xfId="21823"/>
    <cellStyle name="Normal 3 22 2 2" xfId="2271"/>
    <cellStyle name="Normal 3 22 2 2 2" xfId="4120"/>
    <cellStyle name="Normal 3 22 2 2 2 2" xfId="7509"/>
    <cellStyle name="Normal 3 22 2 2 2 2 2" xfId="17311"/>
    <cellStyle name="Normal 3 22 2 2 2 3" xfId="13922"/>
    <cellStyle name="Normal 3 22 2 2 3" xfId="5100"/>
    <cellStyle name="Normal 3 22 2 2 3 2" xfId="8489"/>
    <cellStyle name="Normal 3 22 2 2 3 2 2" xfId="18291"/>
    <cellStyle name="Normal 3 22 2 2 3 3" xfId="14902"/>
    <cellStyle name="Normal 3 22 2 2 4" xfId="5836"/>
    <cellStyle name="Normal 3 22 2 2 4 2" xfId="15638"/>
    <cellStyle name="Normal 3 22 2 2 5" xfId="9481"/>
    <cellStyle name="Normal 3 22 2 2 5 2" xfId="19283"/>
    <cellStyle name="Normal 3 22 2 2 6" xfId="10485"/>
    <cellStyle name="Normal 3 22 2 2 6 2" xfId="20287"/>
    <cellStyle name="Normal 3 22 2 2 7" xfId="11489"/>
    <cellStyle name="Normal 3 22 2 2 7 2" xfId="21291"/>
    <cellStyle name="Normal 3 22 2 2 8" xfId="12249"/>
    <cellStyle name="Normal 3 22 2 2 9" xfId="22307"/>
    <cellStyle name="Normal 3 22 2 3" xfId="3152"/>
    <cellStyle name="Normal 3 22 2 3 2" xfId="6541"/>
    <cellStyle name="Normal 3 22 2 3 2 2" xfId="16343"/>
    <cellStyle name="Normal 3 22 2 3 3" xfId="12954"/>
    <cellStyle name="Normal 3 22 2 4" xfId="3636"/>
    <cellStyle name="Normal 3 22 2 4 2" xfId="7025"/>
    <cellStyle name="Normal 3 22 2 4 2 2" xfId="16827"/>
    <cellStyle name="Normal 3 22 2 4 3" xfId="13438"/>
    <cellStyle name="Normal 3 22 2 5" xfId="4616"/>
    <cellStyle name="Normal 3 22 2 5 2" xfId="8005"/>
    <cellStyle name="Normal 3 22 2 5 2 2" xfId="17807"/>
    <cellStyle name="Normal 3 22 2 5 3" xfId="14418"/>
    <cellStyle name="Normal 3 22 2 6" xfId="5835"/>
    <cellStyle name="Normal 3 22 2 6 2" xfId="15637"/>
    <cellStyle name="Normal 3 22 2 7" xfId="8997"/>
    <cellStyle name="Normal 3 22 2 7 2" xfId="18799"/>
    <cellStyle name="Normal 3 22 2 8" xfId="10001"/>
    <cellStyle name="Normal 3 22 2 8 2" xfId="19803"/>
    <cellStyle name="Normal 3 22 2 9" xfId="11005"/>
    <cellStyle name="Normal 3 22 2 9 2" xfId="20807"/>
    <cellStyle name="Normal 3 22 3" xfId="2272"/>
    <cellStyle name="Normal 3 22 3 10" xfId="12250"/>
    <cellStyle name="Normal 3 22 3 11" xfId="21616"/>
    <cellStyle name="Normal 3 22 3 2" xfId="2273"/>
    <cellStyle name="Normal 3 22 3 2 2" xfId="3913"/>
    <cellStyle name="Normal 3 22 3 2 2 2" xfId="7302"/>
    <cellStyle name="Normal 3 22 3 2 2 2 2" xfId="17104"/>
    <cellStyle name="Normal 3 22 3 2 2 3" xfId="13715"/>
    <cellStyle name="Normal 3 22 3 2 3" xfId="4893"/>
    <cellStyle name="Normal 3 22 3 2 3 2" xfId="8282"/>
    <cellStyle name="Normal 3 22 3 2 3 2 2" xfId="18084"/>
    <cellStyle name="Normal 3 22 3 2 3 3" xfId="14695"/>
    <cellStyle name="Normal 3 22 3 2 4" xfId="5838"/>
    <cellStyle name="Normal 3 22 3 2 4 2" xfId="15640"/>
    <cellStyle name="Normal 3 22 3 2 5" xfId="9274"/>
    <cellStyle name="Normal 3 22 3 2 5 2" xfId="19076"/>
    <cellStyle name="Normal 3 22 3 2 6" xfId="10278"/>
    <cellStyle name="Normal 3 22 3 2 6 2" xfId="20080"/>
    <cellStyle name="Normal 3 22 3 2 7" xfId="11282"/>
    <cellStyle name="Normal 3 22 3 2 7 2" xfId="21084"/>
    <cellStyle name="Normal 3 22 3 2 8" xfId="12251"/>
    <cellStyle name="Normal 3 22 3 2 9" xfId="22100"/>
    <cellStyle name="Normal 3 22 3 3" xfId="2945"/>
    <cellStyle name="Normal 3 22 3 3 2" xfId="6334"/>
    <cellStyle name="Normal 3 22 3 3 2 2" xfId="16136"/>
    <cellStyle name="Normal 3 22 3 3 3" xfId="12747"/>
    <cellStyle name="Normal 3 22 3 4" xfId="3429"/>
    <cellStyle name="Normal 3 22 3 4 2" xfId="6818"/>
    <cellStyle name="Normal 3 22 3 4 2 2" xfId="16620"/>
    <cellStyle name="Normal 3 22 3 4 3" xfId="13231"/>
    <cellStyle name="Normal 3 22 3 5" xfId="4409"/>
    <cellStyle name="Normal 3 22 3 5 2" xfId="7798"/>
    <cellStyle name="Normal 3 22 3 5 2 2" xfId="17600"/>
    <cellStyle name="Normal 3 22 3 5 3" xfId="14211"/>
    <cellStyle name="Normal 3 22 3 6" xfId="5837"/>
    <cellStyle name="Normal 3 22 3 6 2" xfId="15639"/>
    <cellStyle name="Normal 3 22 3 7" xfId="8790"/>
    <cellStyle name="Normal 3 22 3 7 2" xfId="18592"/>
    <cellStyle name="Normal 3 22 3 8" xfId="9794"/>
    <cellStyle name="Normal 3 22 3 8 2" xfId="19596"/>
    <cellStyle name="Normal 3 22 3 9" xfId="10798"/>
    <cellStyle name="Normal 3 22 3 9 2" xfId="20600"/>
    <cellStyle name="Normal 3 22 4" xfId="2274"/>
    <cellStyle name="Normal 3 22 4 10" xfId="12252"/>
    <cellStyle name="Normal 3 22 4 11" xfId="21820"/>
    <cellStyle name="Normal 3 22 4 2" xfId="2275"/>
    <cellStyle name="Normal 3 22 4 2 2" xfId="4117"/>
    <cellStyle name="Normal 3 22 4 2 2 2" xfId="7506"/>
    <cellStyle name="Normal 3 22 4 2 2 2 2" xfId="17308"/>
    <cellStyle name="Normal 3 22 4 2 2 3" xfId="13919"/>
    <cellStyle name="Normal 3 22 4 2 3" xfId="5097"/>
    <cellStyle name="Normal 3 22 4 2 3 2" xfId="8486"/>
    <cellStyle name="Normal 3 22 4 2 3 2 2" xfId="18288"/>
    <cellStyle name="Normal 3 22 4 2 3 3" xfId="14899"/>
    <cellStyle name="Normal 3 22 4 2 4" xfId="5840"/>
    <cellStyle name="Normal 3 22 4 2 4 2" xfId="15642"/>
    <cellStyle name="Normal 3 22 4 2 5" xfId="9478"/>
    <cellStyle name="Normal 3 22 4 2 5 2" xfId="19280"/>
    <cellStyle name="Normal 3 22 4 2 6" xfId="10482"/>
    <cellStyle name="Normal 3 22 4 2 6 2" xfId="20284"/>
    <cellStyle name="Normal 3 22 4 2 7" xfId="11486"/>
    <cellStyle name="Normal 3 22 4 2 7 2" xfId="21288"/>
    <cellStyle name="Normal 3 22 4 2 8" xfId="12253"/>
    <cellStyle name="Normal 3 22 4 2 9" xfId="22304"/>
    <cellStyle name="Normal 3 22 4 3" xfId="3149"/>
    <cellStyle name="Normal 3 22 4 3 2" xfId="6538"/>
    <cellStyle name="Normal 3 22 4 3 2 2" xfId="16340"/>
    <cellStyle name="Normal 3 22 4 3 3" xfId="12951"/>
    <cellStyle name="Normal 3 22 4 4" xfId="3633"/>
    <cellStyle name="Normal 3 22 4 4 2" xfId="7022"/>
    <cellStyle name="Normal 3 22 4 4 2 2" xfId="16824"/>
    <cellStyle name="Normal 3 22 4 4 3" xfId="13435"/>
    <cellStyle name="Normal 3 22 4 5" xfId="4613"/>
    <cellStyle name="Normal 3 22 4 5 2" xfId="8002"/>
    <cellStyle name="Normal 3 22 4 5 2 2" xfId="17804"/>
    <cellStyle name="Normal 3 22 4 5 3" xfId="14415"/>
    <cellStyle name="Normal 3 22 4 6" xfId="5839"/>
    <cellStyle name="Normal 3 22 4 6 2" xfId="15641"/>
    <cellStyle name="Normal 3 22 4 7" xfId="8994"/>
    <cellStyle name="Normal 3 22 4 7 2" xfId="18796"/>
    <cellStyle name="Normal 3 22 4 8" xfId="9998"/>
    <cellStyle name="Normal 3 22 4 8 2" xfId="19800"/>
    <cellStyle name="Normal 3 22 4 9" xfId="11002"/>
    <cellStyle name="Normal 3 22 4 9 2" xfId="20804"/>
    <cellStyle name="Normal 3 22 5" xfId="2276"/>
    <cellStyle name="Normal 3 22 5 2" xfId="3860"/>
    <cellStyle name="Normal 3 22 5 2 2" xfId="7249"/>
    <cellStyle name="Normal 3 22 5 2 2 2" xfId="17051"/>
    <cellStyle name="Normal 3 22 5 2 3" xfId="13662"/>
    <cellStyle name="Normal 3 22 5 3" xfId="4840"/>
    <cellStyle name="Normal 3 22 5 3 2" xfId="8229"/>
    <cellStyle name="Normal 3 22 5 3 2 2" xfId="18031"/>
    <cellStyle name="Normal 3 22 5 3 3" xfId="14642"/>
    <cellStyle name="Normal 3 22 5 4" xfId="5841"/>
    <cellStyle name="Normal 3 22 5 4 2" xfId="15643"/>
    <cellStyle name="Normal 3 22 5 5" xfId="9221"/>
    <cellStyle name="Normal 3 22 5 5 2" xfId="19023"/>
    <cellStyle name="Normal 3 22 5 6" xfId="10225"/>
    <cellStyle name="Normal 3 22 5 6 2" xfId="20027"/>
    <cellStyle name="Normal 3 22 5 7" xfId="11229"/>
    <cellStyle name="Normal 3 22 5 7 2" xfId="21031"/>
    <cellStyle name="Normal 3 22 5 8" xfId="12254"/>
    <cellStyle name="Normal 3 22 5 9" xfId="22047"/>
    <cellStyle name="Normal 3 22 6" xfId="2892"/>
    <cellStyle name="Normal 3 22 6 2" xfId="6281"/>
    <cellStyle name="Normal 3 22 6 2 2" xfId="16083"/>
    <cellStyle name="Normal 3 22 6 3" xfId="12694"/>
    <cellStyle name="Normal 3 22 7" xfId="3376"/>
    <cellStyle name="Normal 3 22 7 2" xfId="6765"/>
    <cellStyle name="Normal 3 22 7 2 2" xfId="16567"/>
    <cellStyle name="Normal 3 22 7 3" xfId="13178"/>
    <cellStyle name="Normal 3 22 8" xfId="4356"/>
    <cellStyle name="Normal 3 22 8 2" xfId="7745"/>
    <cellStyle name="Normal 3 22 8 2 2" xfId="17547"/>
    <cellStyle name="Normal 3 22 8 3" xfId="14158"/>
    <cellStyle name="Normal 3 22 9" xfId="5834"/>
    <cellStyle name="Normal 3 22 9 2" xfId="15636"/>
    <cellStyle name="Normal 3 23" xfId="2277"/>
    <cellStyle name="Normal 3 23 10" xfId="8741"/>
    <cellStyle name="Normal 3 23 10 2" xfId="18543"/>
    <cellStyle name="Normal 3 23 11" xfId="9745"/>
    <cellStyle name="Normal 3 23 11 2" xfId="19547"/>
    <cellStyle name="Normal 3 23 12" xfId="10749"/>
    <cellStyle name="Normal 3 23 12 2" xfId="20551"/>
    <cellStyle name="Normal 3 23 13" xfId="12255"/>
    <cellStyle name="Normal 3 23 14" xfId="21567"/>
    <cellStyle name="Normal 3 23 2" xfId="2278"/>
    <cellStyle name="Normal 3 23 2 10" xfId="12256"/>
    <cellStyle name="Normal 3 23 2 11" xfId="21832"/>
    <cellStyle name="Normal 3 23 2 2" xfId="2279"/>
    <cellStyle name="Normal 3 23 2 2 2" xfId="4129"/>
    <cellStyle name="Normal 3 23 2 2 2 2" xfId="7518"/>
    <cellStyle name="Normal 3 23 2 2 2 2 2" xfId="17320"/>
    <cellStyle name="Normal 3 23 2 2 2 3" xfId="13931"/>
    <cellStyle name="Normal 3 23 2 2 3" xfId="5109"/>
    <cellStyle name="Normal 3 23 2 2 3 2" xfId="8498"/>
    <cellStyle name="Normal 3 23 2 2 3 2 2" xfId="18300"/>
    <cellStyle name="Normal 3 23 2 2 3 3" xfId="14911"/>
    <cellStyle name="Normal 3 23 2 2 4" xfId="5844"/>
    <cellStyle name="Normal 3 23 2 2 4 2" xfId="15646"/>
    <cellStyle name="Normal 3 23 2 2 5" xfId="9490"/>
    <cellStyle name="Normal 3 23 2 2 5 2" xfId="19292"/>
    <cellStyle name="Normal 3 23 2 2 6" xfId="10494"/>
    <cellStyle name="Normal 3 23 2 2 6 2" xfId="20296"/>
    <cellStyle name="Normal 3 23 2 2 7" xfId="11498"/>
    <cellStyle name="Normal 3 23 2 2 7 2" xfId="21300"/>
    <cellStyle name="Normal 3 23 2 2 8" xfId="12257"/>
    <cellStyle name="Normal 3 23 2 2 9" xfId="22316"/>
    <cellStyle name="Normal 3 23 2 3" xfId="3161"/>
    <cellStyle name="Normal 3 23 2 3 2" xfId="6550"/>
    <cellStyle name="Normal 3 23 2 3 2 2" xfId="16352"/>
    <cellStyle name="Normal 3 23 2 3 3" xfId="12963"/>
    <cellStyle name="Normal 3 23 2 4" xfId="3645"/>
    <cellStyle name="Normal 3 23 2 4 2" xfId="7034"/>
    <cellStyle name="Normal 3 23 2 4 2 2" xfId="16836"/>
    <cellStyle name="Normal 3 23 2 4 3" xfId="13447"/>
    <cellStyle name="Normal 3 23 2 5" xfId="4625"/>
    <cellStyle name="Normal 3 23 2 5 2" xfId="8014"/>
    <cellStyle name="Normal 3 23 2 5 2 2" xfId="17816"/>
    <cellStyle name="Normal 3 23 2 5 3" xfId="14427"/>
    <cellStyle name="Normal 3 23 2 6" xfId="5843"/>
    <cellStyle name="Normal 3 23 2 6 2" xfId="15645"/>
    <cellStyle name="Normal 3 23 2 7" xfId="9006"/>
    <cellStyle name="Normal 3 23 2 7 2" xfId="18808"/>
    <cellStyle name="Normal 3 23 2 8" xfId="10010"/>
    <cellStyle name="Normal 3 23 2 8 2" xfId="19812"/>
    <cellStyle name="Normal 3 23 2 9" xfId="11014"/>
    <cellStyle name="Normal 3 23 2 9 2" xfId="20816"/>
    <cellStyle name="Normal 3 23 3" xfId="2280"/>
    <cellStyle name="Normal 3 23 3 10" xfId="12258"/>
    <cellStyle name="Normal 3 23 3 11" xfId="21796"/>
    <cellStyle name="Normal 3 23 3 2" xfId="2281"/>
    <cellStyle name="Normal 3 23 3 2 2" xfId="4093"/>
    <cellStyle name="Normal 3 23 3 2 2 2" xfId="7482"/>
    <cellStyle name="Normal 3 23 3 2 2 2 2" xfId="17284"/>
    <cellStyle name="Normal 3 23 3 2 2 3" xfId="13895"/>
    <cellStyle name="Normal 3 23 3 2 3" xfId="5073"/>
    <cellStyle name="Normal 3 23 3 2 3 2" xfId="8462"/>
    <cellStyle name="Normal 3 23 3 2 3 2 2" xfId="18264"/>
    <cellStyle name="Normal 3 23 3 2 3 3" xfId="14875"/>
    <cellStyle name="Normal 3 23 3 2 4" xfId="5846"/>
    <cellStyle name="Normal 3 23 3 2 4 2" xfId="15648"/>
    <cellStyle name="Normal 3 23 3 2 5" xfId="9454"/>
    <cellStyle name="Normal 3 23 3 2 5 2" xfId="19256"/>
    <cellStyle name="Normal 3 23 3 2 6" xfId="10458"/>
    <cellStyle name="Normal 3 23 3 2 6 2" xfId="20260"/>
    <cellStyle name="Normal 3 23 3 2 7" xfId="11462"/>
    <cellStyle name="Normal 3 23 3 2 7 2" xfId="21264"/>
    <cellStyle name="Normal 3 23 3 2 8" xfId="12259"/>
    <cellStyle name="Normal 3 23 3 2 9" xfId="22280"/>
    <cellStyle name="Normal 3 23 3 3" xfId="3125"/>
    <cellStyle name="Normal 3 23 3 3 2" xfId="6514"/>
    <cellStyle name="Normal 3 23 3 3 2 2" xfId="16316"/>
    <cellStyle name="Normal 3 23 3 3 3" xfId="12927"/>
    <cellStyle name="Normal 3 23 3 4" xfId="3609"/>
    <cellStyle name="Normal 3 23 3 4 2" xfId="6998"/>
    <cellStyle name="Normal 3 23 3 4 2 2" xfId="16800"/>
    <cellStyle name="Normal 3 23 3 4 3" xfId="13411"/>
    <cellStyle name="Normal 3 23 3 5" xfId="4589"/>
    <cellStyle name="Normal 3 23 3 5 2" xfId="7978"/>
    <cellStyle name="Normal 3 23 3 5 2 2" xfId="17780"/>
    <cellStyle name="Normal 3 23 3 5 3" xfId="14391"/>
    <cellStyle name="Normal 3 23 3 6" xfId="5845"/>
    <cellStyle name="Normal 3 23 3 6 2" xfId="15647"/>
    <cellStyle name="Normal 3 23 3 7" xfId="8970"/>
    <cellStyle name="Normal 3 23 3 7 2" xfId="18772"/>
    <cellStyle name="Normal 3 23 3 8" xfId="9974"/>
    <cellStyle name="Normal 3 23 3 8 2" xfId="19776"/>
    <cellStyle name="Normal 3 23 3 9" xfId="10978"/>
    <cellStyle name="Normal 3 23 3 9 2" xfId="20780"/>
    <cellStyle name="Normal 3 23 4" xfId="2282"/>
    <cellStyle name="Normal 3 23 4 10" xfId="12260"/>
    <cellStyle name="Normal 3 23 4 11" xfId="21893"/>
    <cellStyle name="Normal 3 23 4 2" xfId="2283"/>
    <cellStyle name="Normal 3 23 4 2 2" xfId="4190"/>
    <cellStyle name="Normal 3 23 4 2 2 2" xfId="7579"/>
    <cellStyle name="Normal 3 23 4 2 2 2 2" xfId="17381"/>
    <cellStyle name="Normal 3 23 4 2 2 3" xfId="13992"/>
    <cellStyle name="Normal 3 23 4 2 3" xfId="5170"/>
    <cellStyle name="Normal 3 23 4 2 3 2" xfId="8559"/>
    <cellStyle name="Normal 3 23 4 2 3 2 2" xfId="18361"/>
    <cellStyle name="Normal 3 23 4 2 3 3" xfId="14972"/>
    <cellStyle name="Normal 3 23 4 2 4" xfId="5848"/>
    <cellStyle name="Normal 3 23 4 2 4 2" xfId="15650"/>
    <cellStyle name="Normal 3 23 4 2 5" xfId="9551"/>
    <cellStyle name="Normal 3 23 4 2 5 2" xfId="19353"/>
    <cellStyle name="Normal 3 23 4 2 6" xfId="10555"/>
    <cellStyle name="Normal 3 23 4 2 6 2" xfId="20357"/>
    <cellStyle name="Normal 3 23 4 2 7" xfId="11559"/>
    <cellStyle name="Normal 3 23 4 2 7 2" xfId="21361"/>
    <cellStyle name="Normal 3 23 4 2 8" xfId="12261"/>
    <cellStyle name="Normal 3 23 4 2 9" xfId="22377"/>
    <cellStyle name="Normal 3 23 4 3" xfId="3222"/>
    <cellStyle name="Normal 3 23 4 3 2" xfId="6611"/>
    <cellStyle name="Normal 3 23 4 3 2 2" xfId="16413"/>
    <cellStyle name="Normal 3 23 4 3 3" xfId="13024"/>
    <cellStyle name="Normal 3 23 4 4" xfId="3706"/>
    <cellStyle name="Normal 3 23 4 4 2" xfId="7095"/>
    <cellStyle name="Normal 3 23 4 4 2 2" xfId="16897"/>
    <cellStyle name="Normal 3 23 4 4 3" xfId="13508"/>
    <cellStyle name="Normal 3 23 4 5" xfId="4686"/>
    <cellStyle name="Normal 3 23 4 5 2" xfId="8075"/>
    <cellStyle name="Normal 3 23 4 5 2 2" xfId="17877"/>
    <cellStyle name="Normal 3 23 4 5 3" xfId="14488"/>
    <cellStyle name="Normal 3 23 4 6" xfId="5847"/>
    <cellStyle name="Normal 3 23 4 6 2" xfId="15649"/>
    <cellStyle name="Normal 3 23 4 7" xfId="9067"/>
    <cellStyle name="Normal 3 23 4 7 2" xfId="18869"/>
    <cellStyle name="Normal 3 23 4 8" xfId="10071"/>
    <cellStyle name="Normal 3 23 4 8 2" xfId="19873"/>
    <cellStyle name="Normal 3 23 4 9" xfId="11075"/>
    <cellStyle name="Normal 3 23 4 9 2" xfId="20877"/>
    <cellStyle name="Normal 3 23 5" xfId="2284"/>
    <cellStyle name="Normal 3 23 5 2" xfId="3864"/>
    <cellStyle name="Normal 3 23 5 2 2" xfId="7253"/>
    <cellStyle name="Normal 3 23 5 2 2 2" xfId="17055"/>
    <cellStyle name="Normal 3 23 5 2 3" xfId="13666"/>
    <cellStyle name="Normal 3 23 5 3" xfId="4844"/>
    <cellStyle name="Normal 3 23 5 3 2" xfId="8233"/>
    <cellStyle name="Normal 3 23 5 3 2 2" xfId="18035"/>
    <cellStyle name="Normal 3 23 5 3 3" xfId="14646"/>
    <cellStyle name="Normal 3 23 5 4" xfId="5849"/>
    <cellStyle name="Normal 3 23 5 4 2" xfId="15651"/>
    <cellStyle name="Normal 3 23 5 5" xfId="9225"/>
    <cellStyle name="Normal 3 23 5 5 2" xfId="19027"/>
    <cellStyle name="Normal 3 23 5 6" xfId="10229"/>
    <cellStyle name="Normal 3 23 5 6 2" xfId="20031"/>
    <cellStyle name="Normal 3 23 5 7" xfId="11233"/>
    <cellStyle name="Normal 3 23 5 7 2" xfId="21035"/>
    <cellStyle name="Normal 3 23 5 8" xfId="12262"/>
    <cellStyle name="Normal 3 23 5 9" xfId="22051"/>
    <cellStyle name="Normal 3 23 6" xfId="2896"/>
    <cellStyle name="Normal 3 23 6 2" xfId="6285"/>
    <cellStyle name="Normal 3 23 6 2 2" xfId="16087"/>
    <cellStyle name="Normal 3 23 6 3" xfId="12698"/>
    <cellStyle name="Normal 3 23 7" xfId="3380"/>
    <cellStyle name="Normal 3 23 7 2" xfId="6769"/>
    <cellStyle name="Normal 3 23 7 2 2" xfId="16571"/>
    <cellStyle name="Normal 3 23 7 3" xfId="13182"/>
    <cellStyle name="Normal 3 23 8" xfId="4360"/>
    <cellStyle name="Normal 3 23 8 2" xfId="7749"/>
    <cellStyle name="Normal 3 23 8 2 2" xfId="17551"/>
    <cellStyle name="Normal 3 23 8 3" xfId="14162"/>
    <cellStyle name="Normal 3 23 9" xfId="5842"/>
    <cellStyle name="Normal 3 23 9 2" xfId="15644"/>
    <cellStyle name="Normal 3 24" xfId="2285"/>
    <cellStyle name="Normal 3 24 10" xfId="8745"/>
    <cellStyle name="Normal 3 24 10 2" xfId="18547"/>
    <cellStyle name="Normal 3 24 11" xfId="9749"/>
    <cellStyle name="Normal 3 24 11 2" xfId="19551"/>
    <cellStyle name="Normal 3 24 12" xfId="10753"/>
    <cellStyle name="Normal 3 24 12 2" xfId="20555"/>
    <cellStyle name="Normal 3 24 13" xfId="12263"/>
    <cellStyle name="Normal 3 24 14" xfId="21571"/>
    <cellStyle name="Normal 3 24 2" xfId="2286"/>
    <cellStyle name="Normal 3 24 2 10" xfId="12264"/>
    <cellStyle name="Normal 3 24 2 11" xfId="21843"/>
    <cellStyle name="Normal 3 24 2 2" xfId="2287"/>
    <cellStyle name="Normal 3 24 2 2 2" xfId="4140"/>
    <cellStyle name="Normal 3 24 2 2 2 2" xfId="7529"/>
    <cellStyle name="Normal 3 24 2 2 2 2 2" xfId="17331"/>
    <cellStyle name="Normal 3 24 2 2 2 3" xfId="13942"/>
    <cellStyle name="Normal 3 24 2 2 3" xfId="5120"/>
    <cellStyle name="Normal 3 24 2 2 3 2" xfId="8509"/>
    <cellStyle name="Normal 3 24 2 2 3 2 2" xfId="18311"/>
    <cellStyle name="Normal 3 24 2 2 3 3" xfId="14922"/>
    <cellStyle name="Normal 3 24 2 2 4" xfId="5852"/>
    <cellStyle name="Normal 3 24 2 2 4 2" xfId="15654"/>
    <cellStyle name="Normal 3 24 2 2 5" xfId="9501"/>
    <cellStyle name="Normal 3 24 2 2 5 2" xfId="19303"/>
    <cellStyle name="Normal 3 24 2 2 6" xfId="10505"/>
    <cellStyle name="Normal 3 24 2 2 6 2" xfId="20307"/>
    <cellStyle name="Normal 3 24 2 2 7" xfId="11509"/>
    <cellStyle name="Normal 3 24 2 2 7 2" xfId="21311"/>
    <cellStyle name="Normal 3 24 2 2 8" xfId="12265"/>
    <cellStyle name="Normal 3 24 2 2 9" xfId="22327"/>
    <cellStyle name="Normal 3 24 2 3" xfId="3172"/>
    <cellStyle name="Normal 3 24 2 3 2" xfId="6561"/>
    <cellStyle name="Normal 3 24 2 3 2 2" xfId="16363"/>
    <cellStyle name="Normal 3 24 2 3 3" xfId="12974"/>
    <cellStyle name="Normal 3 24 2 4" xfId="3656"/>
    <cellStyle name="Normal 3 24 2 4 2" xfId="7045"/>
    <cellStyle name="Normal 3 24 2 4 2 2" xfId="16847"/>
    <cellStyle name="Normal 3 24 2 4 3" xfId="13458"/>
    <cellStyle name="Normal 3 24 2 5" xfId="4636"/>
    <cellStyle name="Normal 3 24 2 5 2" xfId="8025"/>
    <cellStyle name="Normal 3 24 2 5 2 2" xfId="17827"/>
    <cellStyle name="Normal 3 24 2 5 3" xfId="14438"/>
    <cellStyle name="Normal 3 24 2 6" xfId="5851"/>
    <cellStyle name="Normal 3 24 2 6 2" xfId="15653"/>
    <cellStyle name="Normal 3 24 2 7" xfId="9017"/>
    <cellStyle name="Normal 3 24 2 7 2" xfId="18819"/>
    <cellStyle name="Normal 3 24 2 8" xfId="10021"/>
    <cellStyle name="Normal 3 24 2 8 2" xfId="19823"/>
    <cellStyle name="Normal 3 24 2 9" xfId="11025"/>
    <cellStyle name="Normal 3 24 2 9 2" xfId="20827"/>
    <cellStyle name="Normal 3 24 3" xfId="2288"/>
    <cellStyle name="Normal 3 24 3 10" xfId="12266"/>
    <cellStyle name="Normal 3 24 3 11" xfId="21699"/>
    <cellStyle name="Normal 3 24 3 2" xfId="2289"/>
    <cellStyle name="Normal 3 24 3 2 2" xfId="3996"/>
    <cellStyle name="Normal 3 24 3 2 2 2" xfId="7385"/>
    <cellStyle name="Normal 3 24 3 2 2 2 2" xfId="17187"/>
    <cellStyle name="Normal 3 24 3 2 2 3" xfId="13798"/>
    <cellStyle name="Normal 3 24 3 2 3" xfId="4976"/>
    <cellStyle name="Normal 3 24 3 2 3 2" xfId="8365"/>
    <cellStyle name="Normal 3 24 3 2 3 2 2" xfId="18167"/>
    <cellStyle name="Normal 3 24 3 2 3 3" xfId="14778"/>
    <cellStyle name="Normal 3 24 3 2 4" xfId="5854"/>
    <cellStyle name="Normal 3 24 3 2 4 2" xfId="15656"/>
    <cellStyle name="Normal 3 24 3 2 5" xfId="9357"/>
    <cellStyle name="Normal 3 24 3 2 5 2" xfId="19159"/>
    <cellStyle name="Normal 3 24 3 2 6" xfId="10361"/>
    <cellStyle name="Normal 3 24 3 2 6 2" xfId="20163"/>
    <cellStyle name="Normal 3 24 3 2 7" xfId="11365"/>
    <cellStyle name="Normal 3 24 3 2 7 2" xfId="21167"/>
    <cellStyle name="Normal 3 24 3 2 8" xfId="12267"/>
    <cellStyle name="Normal 3 24 3 2 9" xfId="22183"/>
    <cellStyle name="Normal 3 24 3 3" xfId="3028"/>
    <cellStyle name="Normal 3 24 3 3 2" xfId="6417"/>
    <cellStyle name="Normal 3 24 3 3 2 2" xfId="16219"/>
    <cellStyle name="Normal 3 24 3 3 3" xfId="12830"/>
    <cellStyle name="Normal 3 24 3 4" xfId="3512"/>
    <cellStyle name="Normal 3 24 3 4 2" xfId="6901"/>
    <cellStyle name="Normal 3 24 3 4 2 2" xfId="16703"/>
    <cellStyle name="Normal 3 24 3 4 3" xfId="13314"/>
    <cellStyle name="Normal 3 24 3 5" xfId="4492"/>
    <cellStyle name="Normal 3 24 3 5 2" xfId="7881"/>
    <cellStyle name="Normal 3 24 3 5 2 2" xfId="17683"/>
    <cellStyle name="Normal 3 24 3 5 3" xfId="14294"/>
    <cellStyle name="Normal 3 24 3 6" xfId="5853"/>
    <cellStyle name="Normal 3 24 3 6 2" xfId="15655"/>
    <cellStyle name="Normal 3 24 3 7" xfId="8873"/>
    <cellStyle name="Normal 3 24 3 7 2" xfId="18675"/>
    <cellStyle name="Normal 3 24 3 8" xfId="9877"/>
    <cellStyle name="Normal 3 24 3 8 2" xfId="19679"/>
    <cellStyle name="Normal 3 24 3 9" xfId="10881"/>
    <cellStyle name="Normal 3 24 3 9 2" xfId="20683"/>
    <cellStyle name="Normal 3 24 4" xfId="2290"/>
    <cellStyle name="Normal 3 24 4 10" xfId="12268"/>
    <cellStyle name="Normal 3 24 4 11" xfId="21748"/>
    <cellStyle name="Normal 3 24 4 2" xfId="2291"/>
    <cellStyle name="Normal 3 24 4 2 2" xfId="4045"/>
    <cellStyle name="Normal 3 24 4 2 2 2" xfId="7434"/>
    <cellStyle name="Normal 3 24 4 2 2 2 2" xfId="17236"/>
    <cellStyle name="Normal 3 24 4 2 2 3" xfId="13847"/>
    <cellStyle name="Normal 3 24 4 2 3" xfId="5025"/>
    <cellStyle name="Normal 3 24 4 2 3 2" xfId="8414"/>
    <cellStyle name="Normal 3 24 4 2 3 2 2" xfId="18216"/>
    <cellStyle name="Normal 3 24 4 2 3 3" xfId="14827"/>
    <cellStyle name="Normal 3 24 4 2 4" xfId="5856"/>
    <cellStyle name="Normal 3 24 4 2 4 2" xfId="15658"/>
    <cellStyle name="Normal 3 24 4 2 5" xfId="9406"/>
    <cellStyle name="Normal 3 24 4 2 5 2" xfId="19208"/>
    <cellStyle name="Normal 3 24 4 2 6" xfId="10410"/>
    <cellStyle name="Normal 3 24 4 2 6 2" xfId="20212"/>
    <cellStyle name="Normal 3 24 4 2 7" xfId="11414"/>
    <cellStyle name="Normal 3 24 4 2 7 2" xfId="21216"/>
    <cellStyle name="Normal 3 24 4 2 8" xfId="12269"/>
    <cellStyle name="Normal 3 24 4 2 9" xfId="22232"/>
    <cellStyle name="Normal 3 24 4 3" xfId="3077"/>
    <cellStyle name="Normal 3 24 4 3 2" xfId="6466"/>
    <cellStyle name="Normal 3 24 4 3 2 2" xfId="16268"/>
    <cellStyle name="Normal 3 24 4 3 3" xfId="12879"/>
    <cellStyle name="Normal 3 24 4 4" xfId="3561"/>
    <cellStyle name="Normal 3 24 4 4 2" xfId="6950"/>
    <cellStyle name="Normal 3 24 4 4 2 2" xfId="16752"/>
    <cellStyle name="Normal 3 24 4 4 3" xfId="13363"/>
    <cellStyle name="Normal 3 24 4 5" xfId="4541"/>
    <cellStyle name="Normal 3 24 4 5 2" xfId="7930"/>
    <cellStyle name="Normal 3 24 4 5 2 2" xfId="17732"/>
    <cellStyle name="Normal 3 24 4 5 3" xfId="14343"/>
    <cellStyle name="Normal 3 24 4 6" xfId="5855"/>
    <cellStyle name="Normal 3 24 4 6 2" xfId="15657"/>
    <cellStyle name="Normal 3 24 4 7" xfId="8922"/>
    <cellStyle name="Normal 3 24 4 7 2" xfId="18724"/>
    <cellStyle name="Normal 3 24 4 8" xfId="9926"/>
    <cellStyle name="Normal 3 24 4 8 2" xfId="19728"/>
    <cellStyle name="Normal 3 24 4 9" xfId="10930"/>
    <cellStyle name="Normal 3 24 4 9 2" xfId="20732"/>
    <cellStyle name="Normal 3 24 5" xfId="2292"/>
    <cellStyle name="Normal 3 24 5 2" xfId="3868"/>
    <cellStyle name="Normal 3 24 5 2 2" xfId="7257"/>
    <cellStyle name="Normal 3 24 5 2 2 2" xfId="17059"/>
    <cellStyle name="Normal 3 24 5 2 3" xfId="13670"/>
    <cellStyle name="Normal 3 24 5 3" xfId="4848"/>
    <cellStyle name="Normal 3 24 5 3 2" xfId="8237"/>
    <cellStyle name="Normal 3 24 5 3 2 2" xfId="18039"/>
    <cellStyle name="Normal 3 24 5 3 3" xfId="14650"/>
    <cellStyle name="Normal 3 24 5 4" xfId="5857"/>
    <cellStyle name="Normal 3 24 5 4 2" xfId="15659"/>
    <cellStyle name="Normal 3 24 5 5" xfId="9229"/>
    <cellStyle name="Normal 3 24 5 5 2" xfId="19031"/>
    <cellStyle name="Normal 3 24 5 6" xfId="10233"/>
    <cellStyle name="Normal 3 24 5 6 2" xfId="20035"/>
    <cellStyle name="Normal 3 24 5 7" xfId="11237"/>
    <cellStyle name="Normal 3 24 5 7 2" xfId="21039"/>
    <cellStyle name="Normal 3 24 5 8" xfId="12270"/>
    <cellStyle name="Normal 3 24 5 9" xfId="22055"/>
    <cellStyle name="Normal 3 24 6" xfId="2900"/>
    <cellStyle name="Normal 3 24 6 2" xfId="6289"/>
    <cellStyle name="Normal 3 24 6 2 2" xfId="16091"/>
    <cellStyle name="Normal 3 24 6 3" xfId="12702"/>
    <cellStyle name="Normal 3 24 7" xfId="3384"/>
    <cellStyle name="Normal 3 24 7 2" xfId="6773"/>
    <cellStyle name="Normal 3 24 7 2 2" xfId="16575"/>
    <cellStyle name="Normal 3 24 7 3" xfId="13186"/>
    <cellStyle name="Normal 3 24 8" xfId="4364"/>
    <cellStyle name="Normal 3 24 8 2" xfId="7753"/>
    <cellStyle name="Normal 3 24 8 2 2" xfId="17555"/>
    <cellStyle name="Normal 3 24 8 3" xfId="14166"/>
    <cellStyle name="Normal 3 24 9" xfId="5850"/>
    <cellStyle name="Normal 3 24 9 2" xfId="15652"/>
    <cellStyle name="Normal 3 25" xfId="2293"/>
    <cellStyle name="Normal 3 25 10" xfId="8749"/>
    <cellStyle name="Normal 3 25 10 2" xfId="18551"/>
    <cellStyle name="Normal 3 25 11" xfId="9753"/>
    <cellStyle name="Normal 3 25 11 2" xfId="19555"/>
    <cellStyle name="Normal 3 25 12" xfId="10757"/>
    <cellStyle name="Normal 3 25 12 2" xfId="20559"/>
    <cellStyle name="Normal 3 25 13" xfId="12271"/>
    <cellStyle name="Normal 3 25 14" xfId="21575"/>
    <cellStyle name="Normal 3 25 2" xfId="2294"/>
    <cellStyle name="Normal 3 25 2 10" xfId="12272"/>
    <cellStyle name="Normal 3 25 2 11" xfId="21854"/>
    <cellStyle name="Normal 3 25 2 2" xfId="2295"/>
    <cellStyle name="Normal 3 25 2 2 2" xfId="4151"/>
    <cellStyle name="Normal 3 25 2 2 2 2" xfId="7540"/>
    <cellStyle name="Normal 3 25 2 2 2 2 2" xfId="17342"/>
    <cellStyle name="Normal 3 25 2 2 2 3" xfId="13953"/>
    <cellStyle name="Normal 3 25 2 2 3" xfId="5131"/>
    <cellStyle name="Normal 3 25 2 2 3 2" xfId="8520"/>
    <cellStyle name="Normal 3 25 2 2 3 2 2" xfId="18322"/>
    <cellStyle name="Normal 3 25 2 2 3 3" xfId="14933"/>
    <cellStyle name="Normal 3 25 2 2 4" xfId="5860"/>
    <cellStyle name="Normal 3 25 2 2 4 2" xfId="15662"/>
    <cellStyle name="Normal 3 25 2 2 5" xfId="9512"/>
    <cellStyle name="Normal 3 25 2 2 5 2" xfId="19314"/>
    <cellStyle name="Normal 3 25 2 2 6" xfId="10516"/>
    <cellStyle name="Normal 3 25 2 2 6 2" xfId="20318"/>
    <cellStyle name="Normal 3 25 2 2 7" xfId="11520"/>
    <cellStyle name="Normal 3 25 2 2 7 2" xfId="21322"/>
    <cellStyle name="Normal 3 25 2 2 8" xfId="12273"/>
    <cellStyle name="Normal 3 25 2 2 9" xfId="22338"/>
    <cellStyle name="Normal 3 25 2 3" xfId="3183"/>
    <cellStyle name="Normal 3 25 2 3 2" xfId="6572"/>
    <cellStyle name="Normal 3 25 2 3 2 2" xfId="16374"/>
    <cellStyle name="Normal 3 25 2 3 3" xfId="12985"/>
    <cellStyle name="Normal 3 25 2 4" xfId="3667"/>
    <cellStyle name="Normal 3 25 2 4 2" xfId="7056"/>
    <cellStyle name="Normal 3 25 2 4 2 2" xfId="16858"/>
    <cellStyle name="Normal 3 25 2 4 3" xfId="13469"/>
    <cellStyle name="Normal 3 25 2 5" xfId="4647"/>
    <cellStyle name="Normal 3 25 2 5 2" xfId="8036"/>
    <cellStyle name="Normal 3 25 2 5 2 2" xfId="17838"/>
    <cellStyle name="Normal 3 25 2 5 3" xfId="14449"/>
    <cellStyle name="Normal 3 25 2 6" xfId="5859"/>
    <cellStyle name="Normal 3 25 2 6 2" xfId="15661"/>
    <cellStyle name="Normal 3 25 2 7" xfId="9028"/>
    <cellStyle name="Normal 3 25 2 7 2" xfId="18830"/>
    <cellStyle name="Normal 3 25 2 8" xfId="10032"/>
    <cellStyle name="Normal 3 25 2 8 2" xfId="19834"/>
    <cellStyle name="Normal 3 25 2 9" xfId="11036"/>
    <cellStyle name="Normal 3 25 2 9 2" xfId="20838"/>
    <cellStyle name="Normal 3 25 3" xfId="2296"/>
    <cellStyle name="Normal 3 25 3 10" xfId="12274"/>
    <cellStyle name="Normal 3 25 3 11" xfId="21638"/>
    <cellStyle name="Normal 3 25 3 2" xfId="2297"/>
    <cellStyle name="Normal 3 25 3 2 2" xfId="3935"/>
    <cellStyle name="Normal 3 25 3 2 2 2" xfId="7324"/>
    <cellStyle name="Normal 3 25 3 2 2 2 2" xfId="17126"/>
    <cellStyle name="Normal 3 25 3 2 2 3" xfId="13737"/>
    <cellStyle name="Normal 3 25 3 2 3" xfId="4915"/>
    <cellStyle name="Normal 3 25 3 2 3 2" xfId="8304"/>
    <cellStyle name="Normal 3 25 3 2 3 2 2" xfId="18106"/>
    <cellStyle name="Normal 3 25 3 2 3 3" xfId="14717"/>
    <cellStyle name="Normal 3 25 3 2 4" xfId="5862"/>
    <cellStyle name="Normal 3 25 3 2 4 2" xfId="15664"/>
    <cellStyle name="Normal 3 25 3 2 5" xfId="9296"/>
    <cellStyle name="Normal 3 25 3 2 5 2" xfId="19098"/>
    <cellStyle name="Normal 3 25 3 2 6" xfId="10300"/>
    <cellStyle name="Normal 3 25 3 2 6 2" xfId="20102"/>
    <cellStyle name="Normal 3 25 3 2 7" xfId="11304"/>
    <cellStyle name="Normal 3 25 3 2 7 2" xfId="21106"/>
    <cellStyle name="Normal 3 25 3 2 8" xfId="12275"/>
    <cellStyle name="Normal 3 25 3 2 9" xfId="22122"/>
    <cellStyle name="Normal 3 25 3 3" xfId="2967"/>
    <cellStyle name="Normal 3 25 3 3 2" xfId="6356"/>
    <cellStyle name="Normal 3 25 3 3 2 2" xfId="16158"/>
    <cellStyle name="Normal 3 25 3 3 3" xfId="12769"/>
    <cellStyle name="Normal 3 25 3 4" xfId="3451"/>
    <cellStyle name="Normal 3 25 3 4 2" xfId="6840"/>
    <cellStyle name="Normal 3 25 3 4 2 2" xfId="16642"/>
    <cellStyle name="Normal 3 25 3 4 3" xfId="13253"/>
    <cellStyle name="Normal 3 25 3 5" xfId="4431"/>
    <cellStyle name="Normal 3 25 3 5 2" xfId="7820"/>
    <cellStyle name="Normal 3 25 3 5 2 2" xfId="17622"/>
    <cellStyle name="Normal 3 25 3 5 3" xfId="14233"/>
    <cellStyle name="Normal 3 25 3 6" xfId="5861"/>
    <cellStyle name="Normal 3 25 3 6 2" xfId="15663"/>
    <cellStyle name="Normal 3 25 3 7" xfId="8812"/>
    <cellStyle name="Normal 3 25 3 7 2" xfId="18614"/>
    <cellStyle name="Normal 3 25 3 8" xfId="9816"/>
    <cellStyle name="Normal 3 25 3 8 2" xfId="19618"/>
    <cellStyle name="Normal 3 25 3 9" xfId="10820"/>
    <cellStyle name="Normal 3 25 3 9 2" xfId="20622"/>
    <cellStyle name="Normal 3 25 4" xfId="2298"/>
    <cellStyle name="Normal 3 25 4 10" xfId="12276"/>
    <cellStyle name="Normal 3 25 4 11" xfId="21828"/>
    <cellStyle name="Normal 3 25 4 2" xfId="2299"/>
    <cellStyle name="Normal 3 25 4 2 2" xfId="4125"/>
    <cellStyle name="Normal 3 25 4 2 2 2" xfId="7514"/>
    <cellStyle name="Normal 3 25 4 2 2 2 2" xfId="17316"/>
    <cellStyle name="Normal 3 25 4 2 2 3" xfId="13927"/>
    <cellStyle name="Normal 3 25 4 2 3" xfId="5105"/>
    <cellStyle name="Normal 3 25 4 2 3 2" xfId="8494"/>
    <cellStyle name="Normal 3 25 4 2 3 2 2" xfId="18296"/>
    <cellStyle name="Normal 3 25 4 2 3 3" xfId="14907"/>
    <cellStyle name="Normal 3 25 4 2 4" xfId="5864"/>
    <cellStyle name="Normal 3 25 4 2 4 2" xfId="15666"/>
    <cellStyle name="Normal 3 25 4 2 5" xfId="9486"/>
    <cellStyle name="Normal 3 25 4 2 5 2" xfId="19288"/>
    <cellStyle name="Normal 3 25 4 2 6" xfId="10490"/>
    <cellStyle name="Normal 3 25 4 2 6 2" xfId="20292"/>
    <cellStyle name="Normal 3 25 4 2 7" xfId="11494"/>
    <cellStyle name="Normal 3 25 4 2 7 2" xfId="21296"/>
    <cellStyle name="Normal 3 25 4 2 8" xfId="12277"/>
    <cellStyle name="Normal 3 25 4 2 9" xfId="22312"/>
    <cellStyle name="Normal 3 25 4 3" xfId="3157"/>
    <cellStyle name="Normal 3 25 4 3 2" xfId="6546"/>
    <cellStyle name="Normal 3 25 4 3 2 2" xfId="16348"/>
    <cellStyle name="Normal 3 25 4 3 3" xfId="12959"/>
    <cellStyle name="Normal 3 25 4 4" xfId="3641"/>
    <cellStyle name="Normal 3 25 4 4 2" xfId="7030"/>
    <cellStyle name="Normal 3 25 4 4 2 2" xfId="16832"/>
    <cellStyle name="Normal 3 25 4 4 3" xfId="13443"/>
    <cellStyle name="Normal 3 25 4 5" xfId="4621"/>
    <cellStyle name="Normal 3 25 4 5 2" xfId="8010"/>
    <cellStyle name="Normal 3 25 4 5 2 2" xfId="17812"/>
    <cellStyle name="Normal 3 25 4 5 3" xfId="14423"/>
    <cellStyle name="Normal 3 25 4 6" xfId="5863"/>
    <cellStyle name="Normal 3 25 4 6 2" xfId="15665"/>
    <cellStyle name="Normal 3 25 4 7" xfId="9002"/>
    <cellStyle name="Normal 3 25 4 7 2" xfId="18804"/>
    <cellStyle name="Normal 3 25 4 8" xfId="10006"/>
    <cellStyle name="Normal 3 25 4 8 2" xfId="19808"/>
    <cellStyle name="Normal 3 25 4 9" xfId="11010"/>
    <cellStyle name="Normal 3 25 4 9 2" xfId="20812"/>
    <cellStyle name="Normal 3 25 5" xfId="2300"/>
    <cellStyle name="Normal 3 25 5 2" xfId="3872"/>
    <cellStyle name="Normal 3 25 5 2 2" xfId="7261"/>
    <cellStyle name="Normal 3 25 5 2 2 2" xfId="17063"/>
    <cellStyle name="Normal 3 25 5 2 3" xfId="13674"/>
    <cellStyle name="Normal 3 25 5 3" xfId="4852"/>
    <cellStyle name="Normal 3 25 5 3 2" xfId="8241"/>
    <cellStyle name="Normal 3 25 5 3 2 2" xfId="18043"/>
    <cellStyle name="Normal 3 25 5 3 3" xfId="14654"/>
    <cellStyle name="Normal 3 25 5 4" xfId="5865"/>
    <cellStyle name="Normal 3 25 5 4 2" xfId="15667"/>
    <cellStyle name="Normal 3 25 5 5" xfId="9233"/>
    <cellStyle name="Normal 3 25 5 5 2" xfId="19035"/>
    <cellStyle name="Normal 3 25 5 6" xfId="10237"/>
    <cellStyle name="Normal 3 25 5 6 2" xfId="20039"/>
    <cellStyle name="Normal 3 25 5 7" xfId="11241"/>
    <cellStyle name="Normal 3 25 5 7 2" xfId="21043"/>
    <cellStyle name="Normal 3 25 5 8" xfId="12278"/>
    <cellStyle name="Normal 3 25 5 9" xfId="22059"/>
    <cellStyle name="Normal 3 25 6" xfId="2904"/>
    <cellStyle name="Normal 3 25 6 2" xfId="6293"/>
    <cellStyle name="Normal 3 25 6 2 2" xfId="16095"/>
    <cellStyle name="Normal 3 25 6 3" xfId="12706"/>
    <cellStyle name="Normal 3 25 7" xfId="3388"/>
    <cellStyle name="Normal 3 25 7 2" xfId="6777"/>
    <cellStyle name="Normal 3 25 7 2 2" xfId="16579"/>
    <cellStyle name="Normal 3 25 7 3" xfId="13190"/>
    <cellStyle name="Normal 3 25 8" xfId="4368"/>
    <cellStyle name="Normal 3 25 8 2" xfId="7757"/>
    <cellStyle name="Normal 3 25 8 2 2" xfId="17559"/>
    <cellStyle name="Normal 3 25 8 3" xfId="14170"/>
    <cellStyle name="Normal 3 25 9" xfId="5858"/>
    <cellStyle name="Normal 3 25 9 2" xfId="15660"/>
    <cellStyle name="Normal 3 26" xfId="2301"/>
    <cellStyle name="Normal 3 26 10" xfId="8753"/>
    <cellStyle name="Normal 3 26 10 2" xfId="18555"/>
    <cellStyle name="Normal 3 26 11" xfId="9757"/>
    <cellStyle name="Normal 3 26 11 2" xfId="19559"/>
    <cellStyle name="Normal 3 26 12" xfId="10761"/>
    <cellStyle name="Normal 3 26 12 2" xfId="20563"/>
    <cellStyle name="Normal 3 26 13" xfId="12279"/>
    <cellStyle name="Normal 3 26 14" xfId="21579"/>
    <cellStyle name="Normal 3 26 2" xfId="2302"/>
    <cellStyle name="Normal 3 26 2 10" xfId="12280"/>
    <cellStyle name="Normal 3 26 2 11" xfId="21861"/>
    <cellStyle name="Normal 3 26 2 2" xfId="2303"/>
    <cellStyle name="Normal 3 26 2 2 2" xfId="4158"/>
    <cellStyle name="Normal 3 26 2 2 2 2" xfId="7547"/>
    <cellStyle name="Normal 3 26 2 2 2 2 2" xfId="17349"/>
    <cellStyle name="Normal 3 26 2 2 2 3" xfId="13960"/>
    <cellStyle name="Normal 3 26 2 2 3" xfId="5138"/>
    <cellStyle name="Normal 3 26 2 2 3 2" xfId="8527"/>
    <cellStyle name="Normal 3 26 2 2 3 2 2" xfId="18329"/>
    <cellStyle name="Normal 3 26 2 2 3 3" xfId="14940"/>
    <cellStyle name="Normal 3 26 2 2 4" xfId="5868"/>
    <cellStyle name="Normal 3 26 2 2 4 2" xfId="15670"/>
    <cellStyle name="Normal 3 26 2 2 5" xfId="9519"/>
    <cellStyle name="Normal 3 26 2 2 5 2" xfId="19321"/>
    <cellStyle name="Normal 3 26 2 2 6" xfId="10523"/>
    <cellStyle name="Normal 3 26 2 2 6 2" xfId="20325"/>
    <cellStyle name="Normal 3 26 2 2 7" xfId="11527"/>
    <cellStyle name="Normal 3 26 2 2 7 2" xfId="21329"/>
    <cellStyle name="Normal 3 26 2 2 8" xfId="12281"/>
    <cellStyle name="Normal 3 26 2 2 9" xfId="22345"/>
    <cellStyle name="Normal 3 26 2 3" xfId="3190"/>
    <cellStyle name="Normal 3 26 2 3 2" xfId="6579"/>
    <cellStyle name="Normal 3 26 2 3 2 2" xfId="16381"/>
    <cellStyle name="Normal 3 26 2 3 3" xfId="12992"/>
    <cellStyle name="Normal 3 26 2 4" xfId="3674"/>
    <cellStyle name="Normal 3 26 2 4 2" xfId="7063"/>
    <cellStyle name="Normal 3 26 2 4 2 2" xfId="16865"/>
    <cellStyle name="Normal 3 26 2 4 3" xfId="13476"/>
    <cellStyle name="Normal 3 26 2 5" xfId="4654"/>
    <cellStyle name="Normal 3 26 2 5 2" xfId="8043"/>
    <cellStyle name="Normal 3 26 2 5 2 2" xfId="17845"/>
    <cellStyle name="Normal 3 26 2 5 3" xfId="14456"/>
    <cellStyle name="Normal 3 26 2 6" xfId="5867"/>
    <cellStyle name="Normal 3 26 2 6 2" xfId="15669"/>
    <cellStyle name="Normal 3 26 2 7" xfId="9035"/>
    <cellStyle name="Normal 3 26 2 7 2" xfId="18837"/>
    <cellStyle name="Normal 3 26 2 8" xfId="10039"/>
    <cellStyle name="Normal 3 26 2 8 2" xfId="19841"/>
    <cellStyle name="Normal 3 26 2 9" xfId="11043"/>
    <cellStyle name="Normal 3 26 2 9 2" xfId="20845"/>
    <cellStyle name="Normal 3 26 3" xfId="2304"/>
    <cellStyle name="Normal 3 26 3 10" xfId="12282"/>
    <cellStyle name="Normal 3 26 3 11" xfId="21822"/>
    <cellStyle name="Normal 3 26 3 2" xfId="2305"/>
    <cellStyle name="Normal 3 26 3 2 2" xfId="4119"/>
    <cellStyle name="Normal 3 26 3 2 2 2" xfId="7508"/>
    <cellStyle name="Normal 3 26 3 2 2 2 2" xfId="17310"/>
    <cellStyle name="Normal 3 26 3 2 2 3" xfId="13921"/>
    <cellStyle name="Normal 3 26 3 2 3" xfId="5099"/>
    <cellStyle name="Normal 3 26 3 2 3 2" xfId="8488"/>
    <cellStyle name="Normal 3 26 3 2 3 2 2" xfId="18290"/>
    <cellStyle name="Normal 3 26 3 2 3 3" xfId="14901"/>
    <cellStyle name="Normal 3 26 3 2 4" xfId="5870"/>
    <cellStyle name="Normal 3 26 3 2 4 2" xfId="15672"/>
    <cellStyle name="Normal 3 26 3 2 5" xfId="9480"/>
    <cellStyle name="Normal 3 26 3 2 5 2" xfId="19282"/>
    <cellStyle name="Normal 3 26 3 2 6" xfId="10484"/>
    <cellStyle name="Normal 3 26 3 2 6 2" xfId="20286"/>
    <cellStyle name="Normal 3 26 3 2 7" xfId="11488"/>
    <cellStyle name="Normal 3 26 3 2 7 2" xfId="21290"/>
    <cellStyle name="Normal 3 26 3 2 8" xfId="12283"/>
    <cellStyle name="Normal 3 26 3 2 9" xfId="22306"/>
    <cellStyle name="Normal 3 26 3 3" xfId="3151"/>
    <cellStyle name="Normal 3 26 3 3 2" xfId="6540"/>
    <cellStyle name="Normal 3 26 3 3 2 2" xfId="16342"/>
    <cellStyle name="Normal 3 26 3 3 3" xfId="12953"/>
    <cellStyle name="Normal 3 26 3 4" xfId="3635"/>
    <cellStyle name="Normal 3 26 3 4 2" xfId="7024"/>
    <cellStyle name="Normal 3 26 3 4 2 2" xfId="16826"/>
    <cellStyle name="Normal 3 26 3 4 3" xfId="13437"/>
    <cellStyle name="Normal 3 26 3 5" xfId="4615"/>
    <cellStyle name="Normal 3 26 3 5 2" xfId="8004"/>
    <cellStyle name="Normal 3 26 3 5 2 2" xfId="17806"/>
    <cellStyle name="Normal 3 26 3 5 3" xfId="14417"/>
    <cellStyle name="Normal 3 26 3 6" xfId="5869"/>
    <cellStyle name="Normal 3 26 3 6 2" xfId="15671"/>
    <cellStyle name="Normal 3 26 3 7" xfId="8996"/>
    <cellStyle name="Normal 3 26 3 7 2" xfId="18798"/>
    <cellStyle name="Normal 3 26 3 8" xfId="10000"/>
    <cellStyle name="Normal 3 26 3 8 2" xfId="19802"/>
    <cellStyle name="Normal 3 26 3 9" xfId="11004"/>
    <cellStyle name="Normal 3 26 3 9 2" xfId="20806"/>
    <cellStyle name="Normal 3 26 4" xfId="2306"/>
    <cellStyle name="Normal 3 26 4 10" xfId="12284"/>
    <cellStyle name="Normal 3 26 4 11" xfId="21851"/>
    <cellStyle name="Normal 3 26 4 2" xfId="2307"/>
    <cellStyle name="Normal 3 26 4 2 2" xfId="4148"/>
    <cellStyle name="Normal 3 26 4 2 2 2" xfId="7537"/>
    <cellStyle name="Normal 3 26 4 2 2 2 2" xfId="17339"/>
    <cellStyle name="Normal 3 26 4 2 2 3" xfId="13950"/>
    <cellStyle name="Normal 3 26 4 2 3" xfId="5128"/>
    <cellStyle name="Normal 3 26 4 2 3 2" xfId="8517"/>
    <cellStyle name="Normal 3 26 4 2 3 2 2" xfId="18319"/>
    <cellStyle name="Normal 3 26 4 2 3 3" xfId="14930"/>
    <cellStyle name="Normal 3 26 4 2 4" xfId="5872"/>
    <cellStyle name="Normal 3 26 4 2 4 2" xfId="15674"/>
    <cellStyle name="Normal 3 26 4 2 5" xfId="9509"/>
    <cellStyle name="Normal 3 26 4 2 5 2" xfId="19311"/>
    <cellStyle name="Normal 3 26 4 2 6" xfId="10513"/>
    <cellStyle name="Normal 3 26 4 2 6 2" xfId="20315"/>
    <cellStyle name="Normal 3 26 4 2 7" xfId="11517"/>
    <cellStyle name="Normal 3 26 4 2 7 2" xfId="21319"/>
    <cellStyle name="Normal 3 26 4 2 8" xfId="12285"/>
    <cellStyle name="Normal 3 26 4 2 9" xfId="22335"/>
    <cellStyle name="Normal 3 26 4 3" xfId="3180"/>
    <cellStyle name="Normal 3 26 4 3 2" xfId="6569"/>
    <cellStyle name="Normal 3 26 4 3 2 2" xfId="16371"/>
    <cellStyle name="Normal 3 26 4 3 3" xfId="12982"/>
    <cellStyle name="Normal 3 26 4 4" xfId="3664"/>
    <cellStyle name="Normal 3 26 4 4 2" xfId="7053"/>
    <cellStyle name="Normal 3 26 4 4 2 2" xfId="16855"/>
    <cellStyle name="Normal 3 26 4 4 3" xfId="13466"/>
    <cellStyle name="Normal 3 26 4 5" xfId="4644"/>
    <cellStyle name="Normal 3 26 4 5 2" xfId="8033"/>
    <cellStyle name="Normal 3 26 4 5 2 2" xfId="17835"/>
    <cellStyle name="Normal 3 26 4 5 3" xfId="14446"/>
    <cellStyle name="Normal 3 26 4 6" xfId="5871"/>
    <cellStyle name="Normal 3 26 4 6 2" xfId="15673"/>
    <cellStyle name="Normal 3 26 4 7" xfId="9025"/>
    <cellStyle name="Normal 3 26 4 7 2" xfId="18827"/>
    <cellStyle name="Normal 3 26 4 8" xfId="10029"/>
    <cellStyle name="Normal 3 26 4 8 2" xfId="19831"/>
    <cellStyle name="Normal 3 26 4 9" xfId="11033"/>
    <cellStyle name="Normal 3 26 4 9 2" xfId="20835"/>
    <cellStyle name="Normal 3 26 5" xfId="2308"/>
    <cellStyle name="Normal 3 26 5 2" xfId="3876"/>
    <cellStyle name="Normal 3 26 5 2 2" xfId="7265"/>
    <cellStyle name="Normal 3 26 5 2 2 2" xfId="17067"/>
    <cellStyle name="Normal 3 26 5 2 3" xfId="13678"/>
    <cellStyle name="Normal 3 26 5 3" xfId="4856"/>
    <cellStyle name="Normal 3 26 5 3 2" xfId="8245"/>
    <cellStyle name="Normal 3 26 5 3 2 2" xfId="18047"/>
    <cellStyle name="Normal 3 26 5 3 3" xfId="14658"/>
    <cellStyle name="Normal 3 26 5 4" xfId="5873"/>
    <cellStyle name="Normal 3 26 5 4 2" xfId="15675"/>
    <cellStyle name="Normal 3 26 5 5" xfId="9237"/>
    <cellStyle name="Normal 3 26 5 5 2" xfId="19039"/>
    <cellStyle name="Normal 3 26 5 6" xfId="10241"/>
    <cellStyle name="Normal 3 26 5 6 2" xfId="20043"/>
    <cellStyle name="Normal 3 26 5 7" xfId="11245"/>
    <cellStyle name="Normal 3 26 5 7 2" xfId="21047"/>
    <cellStyle name="Normal 3 26 5 8" xfId="12286"/>
    <cellStyle name="Normal 3 26 5 9" xfId="22063"/>
    <cellStyle name="Normal 3 26 6" xfId="2908"/>
    <cellStyle name="Normal 3 26 6 2" xfId="6297"/>
    <cellStyle name="Normal 3 26 6 2 2" xfId="16099"/>
    <cellStyle name="Normal 3 26 6 3" xfId="12710"/>
    <cellStyle name="Normal 3 26 7" xfId="3392"/>
    <cellStyle name="Normal 3 26 7 2" xfId="6781"/>
    <cellStyle name="Normal 3 26 7 2 2" xfId="16583"/>
    <cellStyle name="Normal 3 26 7 3" xfId="13194"/>
    <cellStyle name="Normal 3 26 8" xfId="4372"/>
    <cellStyle name="Normal 3 26 8 2" xfId="7761"/>
    <cellStyle name="Normal 3 26 8 2 2" xfId="17563"/>
    <cellStyle name="Normal 3 26 8 3" xfId="14174"/>
    <cellStyle name="Normal 3 26 9" xfId="5866"/>
    <cellStyle name="Normal 3 26 9 2" xfId="15668"/>
    <cellStyle name="Normal 3 27" xfId="2309"/>
    <cellStyle name="Normal 3 27 10" xfId="8757"/>
    <cellStyle name="Normal 3 27 10 2" xfId="18559"/>
    <cellStyle name="Normal 3 27 11" xfId="9761"/>
    <cellStyle name="Normal 3 27 11 2" xfId="19563"/>
    <cellStyle name="Normal 3 27 12" xfId="10765"/>
    <cellStyle name="Normal 3 27 12 2" xfId="20567"/>
    <cellStyle name="Normal 3 27 13" xfId="12287"/>
    <cellStyle name="Normal 3 27 14" xfId="21583"/>
    <cellStyle name="Normal 3 27 2" xfId="2310"/>
    <cellStyle name="Normal 3 27 2 10" xfId="12288"/>
    <cellStyle name="Normal 3 27 2 11" xfId="21870"/>
    <cellStyle name="Normal 3 27 2 2" xfId="2311"/>
    <cellStyle name="Normal 3 27 2 2 2" xfId="4167"/>
    <cellStyle name="Normal 3 27 2 2 2 2" xfId="7556"/>
    <cellStyle name="Normal 3 27 2 2 2 2 2" xfId="17358"/>
    <cellStyle name="Normal 3 27 2 2 2 3" xfId="13969"/>
    <cellStyle name="Normal 3 27 2 2 3" xfId="5147"/>
    <cellStyle name="Normal 3 27 2 2 3 2" xfId="8536"/>
    <cellStyle name="Normal 3 27 2 2 3 2 2" xfId="18338"/>
    <cellStyle name="Normal 3 27 2 2 3 3" xfId="14949"/>
    <cellStyle name="Normal 3 27 2 2 4" xfId="5876"/>
    <cellStyle name="Normal 3 27 2 2 4 2" xfId="15678"/>
    <cellStyle name="Normal 3 27 2 2 5" xfId="9528"/>
    <cellStyle name="Normal 3 27 2 2 5 2" xfId="19330"/>
    <cellStyle name="Normal 3 27 2 2 6" xfId="10532"/>
    <cellStyle name="Normal 3 27 2 2 6 2" xfId="20334"/>
    <cellStyle name="Normal 3 27 2 2 7" xfId="11536"/>
    <cellStyle name="Normal 3 27 2 2 7 2" xfId="21338"/>
    <cellStyle name="Normal 3 27 2 2 8" xfId="12289"/>
    <cellStyle name="Normal 3 27 2 2 9" xfId="22354"/>
    <cellStyle name="Normal 3 27 2 3" xfId="3199"/>
    <cellStyle name="Normal 3 27 2 3 2" xfId="6588"/>
    <cellStyle name="Normal 3 27 2 3 2 2" xfId="16390"/>
    <cellStyle name="Normal 3 27 2 3 3" xfId="13001"/>
    <cellStyle name="Normal 3 27 2 4" xfId="3683"/>
    <cellStyle name="Normal 3 27 2 4 2" xfId="7072"/>
    <cellStyle name="Normal 3 27 2 4 2 2" xfId="16874"/>
    <cellStyle name="Normal 3 27 2 4 3" xfId="13485"/>
    <cellStyle name="Normal 3 27 2 5" xfId="4663"/>
    <cellStyle name="Normal 3 27 2 5 2" xfId="8052"/>
    <cellStyle name="Normal 3 27 2 5 2 2" xfId="17854"/>
    <cellStyle name="Normal 3 27 2 5 3" xfId="14465"/>
    <cellStyle name="Normal 3 27 2 6" xfId="5875"/>
    <cellStyle name="Normal 3 27 2 6 2" xfId="15677"/>
    <cellStyle name="Normal 3 27 2 7" xfId="9044"/>
    <cellStyle name="Normal 3 27 2 7 2" xfId="18846"/>
    <cellStyle name="Normal 3 27 2 8" xfId="10048"/>
    <cellStyle name="Normal 3 27 2 8 2" xfId="19850"/>
    <cellStyle name="Normal 3 27 2 9" xfId="11052"/>
    <cellStyle name="Normal 3 27 2 9 2" xfId="20854"/>
    <cellStyle name="Normal 3 27 3" xfId="2312"/>
    <cellStyle name="Normal 3 27 3 10" xfId="12290"/>
    <cellStyle name="Normal 3 27 3 11" xfId="21670"/>
    <cellStyle name="Normal 3 27 3 2" xfId="2313"/>
    <cellStyle name="Normal 3 27 3 2 2" xfId="3967"/>
    <cellStyle name="Normal 3 27 3 2 2 2" xfId="7356"/>
    <cellStyle name="Normal 3 27 3 2 2 2 2" xfId="17158"/>
    <cellStyle name="Normal 3 27 3 2 2 3" xfId="13769"/>
    <cellStyle name="Normal 3 27 3 2 3" xfId="4947"/>
    <cellStyle name="Normal 3 27 3 2 3 2" xfId="8336"/>
    <cellStyle name="Normal 3 27 3 2 3 2 2" xfId="18138"/>
    <cellStyle name="Normal 3 27 3 2 3 3" xfId="14749"/>
    <cellStyle name="Normal 3 27 3 2 4" xfId="5878"/>
    <cellStyle name="Normal 3 27 3 2 4 2" xfId="15680"/>
    <cellStyle name="Normal 3 27 3 2 5" xfId="9328"/>
    <cellStyle name="Normal 3 27 3 2 5 2" xfId="19130"/>
    <cellStyle name="Normal 3 27 3 2 6" xfId="10332"/>
    <cellStyle name="Normal 3 27 3 2 6 2" xfId="20134"/>
    <cellStyle name="Normal 3 27 3 2 7" xfId="11336"/>
    <cellStyle name="Normal 3 27 3 2 7 2" xfId="21138"/>
    <cellStyle name="Normal 3 27 3 2 8" xfId="12291"/>
    <cellStyle name="Normal 3 27 3 2 9" xfId="22154"/>
    <cellStyle name="Normal 3 27 3 3" xfId="2999"/>
    <cellStyle name="Normal 3 27 3 3 2" xfId="6388"/>
    <cellStyle name="Normal 3 27 3 3 2 2" xfId="16190"/>
    <cellStyle name="Normal 3 27 3 3 3" xfId="12801"/>
    <cellStyle name="Normal 3 27 3 4" xfId="3483"/>
    <cellStyle name="Normal 3 27 3 4 2" xfId="6872"/>
    <cellStyle name="Normal 3 27 3 4 2 2" xfId="16674"/>
    <cellStyle name="Normal 3 27 3 4 3" xfId="13285"/>
    <cellStyle name="Normal 3 27 3 5" xfId="4463"/>
    <cellStyle name="Normal 3 27 3 5 2" xfId="7852"/>
    <cellStyle name="Normal 3 27 3 5 2 2" xfId="17654"/>
    <cellStyle name="Normal 3 27 3 5 3" xfId="14265"/>
    <cellStyle name="Normal 3 27 3 6" xfId="5877"/>
    <cellStyle name="Normal 3 27 3 6 2" xfId="15679"/>
    <cellStyle name="Normal 3 27 3 7" xfId="8844"/>
    <cellStyle name="Normal 3 27 3 7 2" xfId="18646"/>
    <cellStyle name="Normal 3 27 3 8" xfId="9848"/>
    <cellStyle name="Normal 3 27 3 8 2" xfId="19650"/>
    <cellStyle name="Normal 3 27 3 9" xfId="10852"/>
    <cellStyle name="Normal 3 27 3 9 2" xfId="20654"/>
    <cellStyle name="Normal 3 27 4" xfId="2314"/>
    <cellStyle name="Normal 3 27 4 10" xfId="12292"/>
    <cellStyle name="Normal 3 27 4 11" xfId="21637"/>
    <cellStyle name="Normal 3 27 4 2" xfId="2315"/>
    <cellStyle name="Normal 3 27 4 2 2" xfId="3934"/>
    <cellStyle name="Normal 3 27 4 2 2 2" xfId="7323"/>
    <cellStyle name="Normal 3 27 4 2 2 2 2" xfId="17125"/>
    <cellStyle name="Normal 3 27 4 2 2 3" xfId="13736"/>
    <cellStyle name="Normal 3 27 4 2 3" xfId="4914"/>
    <cellStyle name="Normal 3 27 4 2 3 2" xfId="8303"/>
    <cellStyle name="Normal 3 27 4 2 3 2 2" xfId="18105"/>
    <cellStyle name="Normal 3 27 4 2 3 3" xfId="14716"/>
    <cellStyle name="Normal 3 27 4 2 4" xfId="5880"/>
    <cellStyle name="Normal 3 27 4 2 4 2" xfId="15682"/>
    <cellStyle name="Normal 3 27 4 2 5" xfId="9295"/>
    <cellStyle name="Normal 3 27 4 2 5 2" xfId="19097"/>
    <cellStyle name="Normal 3 27 4 2 6" xfId="10299"/>
    <cellStyle name="Normal 3 27 4 2 6 2" xfId="20101"/>
    <cellStyle name="Normal 3 27 4 2 7" xfId="11303"/>
    <cellStyle name="Normal 3 27 4 2 7 2" xfId="21105"/>
    <cellStyle name="Normal 3 27 4 2 8" xfId="12293"/>
    <cellStyle name="Normal 3 27 4 2 9" xfId="22121"/>
    <cellStyle name="Normal 3 27 4 3" xfId="2966"/>
    <cellStyle name="Normal 3 27 4 3 2" xfId="6355"/>
    <cellStyle name="Normal 3 27 4 3 2 2" xfId="16157"/>
    <cellStyle name="Normal 3 27 4 3 3" xfId="12768"/>
    <cellStyle name="Normal 3 27 4 4" xfId="3450"/>
    <cellStyle name="Normal 3 27 4 4 2" xfId="6839"/>
    <cellStyle name="Normal 3 27 4 4 2 2" xfId="16641"/>
    <cellStyle name="Normal 3 27 4 4 3" xfId="13252"/>
    <cellStyle name="Normal 3 27 4 5" xfId="4430"/>
    <cellStyle name="Normal 3 27 4 5 2" xfId="7819"/>
    <cellStyle name="Normal 3 27 4 5 2 2" xfId="17621"/>
    <cellStyle name="Normal 3 27 4 5 3" xfId="14232"/>
    <cellStyle name="Normal 3 27 4 6" xfId="5879"/>
    <cellStyle name="Normal 3 27 4 6 2" xfId="15681"/>
    <cellStyle name="Normal 3 27 4 7" xfId="8811"/>
    <cellStyle name="Normal 3 27 4 7 2" xfId="18613"/>
    <cellStyle name="Normal 3 27 4 8" xfId="9815"/>
    <cellStyle name="Normal 3 27 4 8 2" xfId="19617"/>
    <cellStyle name="Normal 3 27 4 9" xfId="10819"/>
    <cellStyle name="Normal 3 27 4 9 2" xfId="20621"/>
    <cellStyle name="Normal 3 27 5" xfId="2316"/>
    <cellStyle name="Normal 3 27 5 2" xfId="3880"/>
    <cellStyle name="Normal 3 27 5 2 2" xfId="7269"/>
    <cellStyle name="Normal 3 27 5 2 2 2" xfId="17071"/>
    <cellStyle name="Normal 3 27 5 2 3" xfId="13682"/>
    <cellStyle name="Normal 3 27 5 3" xfId="4860"/>
    <cellStyle name="Normal 3 27 5 3 2" xfId="8249"/>
    <cellStyle name="Normal 3 27 5 3 2 2" xfId="18051"/>
    <cellStyle name="Normal 3 27 5 3 3" xfId="14662"/>
    <cellStyle name="Normal 3 27 5 4" xfId="5881"/>
    <cellStyle name="Normal 3 27 5 4 2" xfId="15683"/>
    <cellStyle name="Normal 3 27 5 5" xfId="9241"/>
    <cellStyle name="Normal 3 27 5 5 2" xfId="19043"/>
    <cellStyle name="Normal 3 27 5 6" xfId="10245"/>
    <cellStyle name="Normal 3 27 5 6 2" xfId="20047"/>
    <cellStyle name="Normal 3 27 5 7" xfId="11249"/>
    <cellStyle name="Normal 3 27 5 7 2" xfId="21051"/>
    <cellStyle name="Normal 3 27 5 8" xfId="12294"/>
    <cellStyle name="Normal 3 27 5 9" xfId="22067"/>
    <cellStyle name="Normal 3 27 6" xfId="2912"/>
    <cellStyle name="Normal 3 27 6 2" xfId="6301"/>
    <cellStyle name="Normal 3 27 6 2 2" xfId="16103"/>
    <cellStyle name="Normal 3 27 6 3" xfId="12714"/>
    <cellStyle name="Normal 3 27 7" xfId="3396"/>
    <cellStyle name="Normal 3 27 7 2" xfId="6785"/>
    <cellStyle name="Normal 3 27 7 2 2" xfId="16587"/>
    <cellStyle name="Normal 3 27 7 3" xfId="13198"/>
    <cellStyle name="Normal 3 27 8" xfId="4376"/>
    <cellStyle name="Normal 3 27 8 2" xfId="7765"/>
    <cellStyle name="Normal 3 27 8 2 2" xfId="17567"/>
    <cellStyle name="Normal 3 27 8 3" xfId="14178"/>
    <cellStyle name="Normal 3 27 9" xfId="5874"/>
    <cellStyle name="Normal 3 27 9 2" xfId="15676"/>
    <cellStyle name="Normal 3 28" xfId="2317"/>
    <cellStyle name="Normal 3 28 10" xfId="8761"/>
    <cellStyle name="Normal 3 28 10 2" xfId="18563"/>
    <cellStyle name="Normal 3 28 11" xfId="9765"/>
    <cellStyle name="Normal 3 28 11 2" xfId="19567"/>
    <cellStyle name="Normal 3 28 12" xfId="10769"/>
    <cellStyle name="Normal 3 28 12 2" xfId="20571"/>
    <cellStyle name="Normal 3 28 13" xfId="12295"/>
    <cellStyle name="Normal 3 28 14" xfId="21587"/>
    <cellStyle name="Normal 3 28 2" xfId="2318"/>
    <cellStyle name="Normal 3 28 2 10" xfId="12296"/>
    <cellStyle name="Normal 3 28 2 11" xfId="21877"/>
    <cellStyle name="Normal 3 28 2 2" xfId="2319"/>
    <cellStyle name="Normal 3 28 2 2 2" xfId="4174"/>
    <cellStyle name="Normal 3 28 2 2 2 2" xfId="7563"/>
    <cellStyle name="Normal 3 28 2 2 2 2 2" xfId="17365"/>
    <cellStyle name="Normal 3 28 2 2 2 3" xfId="13976"/>
    <cellStyle name="Normal 3 28 2 2 3" xfId="5154"/>
    <cellStyle name="Normal 3 28 2 2 3 2" xfId="8543"/>
    <cellStyle name="Normal 3 28 2 2 3 2 2" xfId="18345"/>
    <cellStyle name="Normal 3 28 2 2 3 3" xfId="14956"/>
    <cellStyle name="Normal 3 28 2 2 4" xfId="5884"/>
    <cellStyle name="Normal 3 28 2 2 4 2" xfId="15686"/>
    <cellStyle name="Normal 3 28 2 2 5" xfId="9535"/>
    <cellStyle name="Normal 3 28 2 2 5 2" xfId="19337"/>
    <cellStyle name="Normal 3 28 2 2 6" xfId="10539"/>
    <cellStyle name="Normal 3 28 2 2 6 2" xfId="20341"/>
    <cellStyle name="Normal 3 28 2 2 7" xfId="11543"/>
    <cellStyle name="Normal 3 28 2 2 7 2" xfId="21345"/>
    <cellStyle name="Normal 3 28 2 2 8" xfId="12297"/>
    <cellStyle name="Normal 3 28 2 2 9" xfId="22361"/>
    <cellStyle name="Normal 3 28 2 3" xfId="3206"/>
    <cellStyle name="Normal 3 28 2 3 2" xfId="6595"/>
    <cellStyle name="Normal 3 28 2 3 2 2" xfId="16397"/>
    <cellStyle name="Normal 3 28 2 3 3" xfId="13008"/>
    <cellStyle name="Normal 3 28 2 4" xfId="3690"/>
    <cellStyle name="Normal 3 28 2 4 2" xfId="7079"/>
    <cellStyle name="Normal 3 28 2 4 2 2" xfId="16881"/>
    <cellStyle name="Normal 3 28 2 4 3" xfId="13492"/>
    <cellStyle name="Normal 3 28 2 5" xfId="4670"/>
    <cellStyle name="Normal 3 28 2 5 2" xfId="8059"/>
    <cellStyle name="Normal 3 28 2 5 2 2" xfId="17861"/>
    <cellStyle name="Normal 3 28 2 5 3" xfId="14472"/>
    <cellStyle name="Normal 3 28 2 6" xfId="5883"/>
    <cellStyle name="Normal 3 28 2 6 2" xfId="15685"/>
    <cellStyle name="Normal 3 28 2 7" xfId="9051"/>
    <cellStyle name="Normal 3 28 2 7 2" xfId="18853"/>
    <cellStyle name="Normal 3 28 2 8" xfId="10055"/>
    <cellStyle name="Normal 3 28 2 8 2" xfId="19857"/>
    <cellStyle name="Normal 3 28 2 9" xfId="11059"/>
    <cellStyle name="Normal 3 28 2 9 2" xfId="20861"/>
    <cellStyle name="Normal 3 28 3" xfId="2320"/>
    <cellStyle name="Normal 3 28 3 10" xfId="12298"/>
    <cellStyle name="Normal 3 28 3 11" xfId="21905"/>
    <cellStyle name="Normal 3 28 3 2" xfId="2321"/>
    <cellStyle name="Normal 3 28 3 2 2" xfId="4202"/>
    <cellStyle name="Normal 3 28 3 2 2 2" xfId="7591"/>
    <cellStyle name="Normal 3 28 3 2 2 2 2" xfId="17393"/>
    <cellStyle name="Normal 3 28 3 2 2 3" xfId="14004"/>
    <cellStyle name="Normal 3 28 3 2 3" xfId="5182"/>
    <cellStyle name="Normal 3 28 3 2 3 2" xfId="8571"/>
    <cellStyle name="Normal 3 28 3 2 3 2 2" xfId="18373"/>
    <cellStyle name="Normal 3 28 3 2 3 3" xfId="14984"/>
    <cellStyle name="Normal 3 28 3 2 4" xfId="5886"/>
    <cellStyle name="Normal 3 28 3 2 4 2" xfId="15688"/>
    <cellStyle name="Normal 3 28 3 2 5" xfId="9563"/>
    <cellStyle name="Normal 3 28 3 2 5 2" xfId="19365"/>
    <cellStyle name="Normal 3 28 3 2 6" xfId="10567"/>
    <cellStyle name="Normal 3 28 3 2 6 2" xfId="20369"/>
    <cellStyle name="Normal 3 28 3 2 7" xfId="11571"/>
    <cellStyle name="Normal 3 28 3 2 7 2" xfId="21373"/>
    <cellStyle name="Normal 3 28 3 2 8" xfId="12299"/>
    <cellStyle name="Normal 3 28 3 2 9" xfId="22389"/>
    <cellStyle name="Normal 3 28 3 3" xfId="3234"/>
    <cellStyle name="Normal 3 28 3 3 2" xfId="6623"/>
    <cellStyle name="Normal 3 28 3 3 2 2" xfId="16425"/>
    <cellStyle name="Normal 3 28 3 3 3" xfId="13036"/>
    <cellStyle name="Normal 3 28 3 4" xfId="3718"/>
    <cellStyle name="Normal 3 28 3 4 2" xfId="7107"/>
    <cellStyle name="Normal 3 28 3 4 2 2" xfId="16909"/>
    <cellStyle name="Normal 3 28 3 4 3" xfId="13520"/>
    <cellStyle name="Normal 3 28 3 5" xfId="4698"/>
    <cellStyle name="Normal 3 28 3 5 2" xfId="8087"/>
    <cellStyle name="Normal 3 28 3 5 2 2" xfId="17889"/>
    <cellStyle name="Normal 3 28 3 5 3" xfId="14500"/>
    <cellStyle name="Normal 3 28 3 6" xfId="5885"/>
    <cellStyle name="Normal 3 28 3 6 2" xfId="15687"/>
    <cellStyle name="Normal 3 28 3 7" xfId="9079"/>
    <cellStyle name="Normal 3 28 3 7 2" xfId="18881"/>
    <cellStyle name="Normal 3 28 3 8" xfId="10083"/>
    <cellStyle name="Normal 3 28 3 8 2" xfId="19885"/>
    <cellStyle name="Normal 3 28 3 9" xfId="11087"/>
    <cellStyle name="Normal 3 28 3 9 2" xfId="20889"/>
    <cellStyle name="Normal 3 28 4" xfId="2322"/>
    <cellStyle name="Normal 3 28 4 10" xfId="12300"/>
    <cellStyle name="Normal 3 28 4 11" xfId="21923"/>
    <cellStyle name="Normal 3 28 4 2" xfId="2323"/>
    <cellStyle name="Normal 3 28 4 2 2" xfId="4220"/>
    <cellStyle name="Normal 3 28 4 2 2 2" xfId="7609"/>
    <cellStyle name="Normal 3 28 4 2 2 2 2" xfId="17411"/>
    <cellStyle name="Normal 3 28 4 2 2 3" xfId="14022"/>
    <cellStyle name="Normal 3 28 4 2 3" xfId="5200"/>
    <cellStyle name="Normal 3 28 4 2 3 2" xfId="8589"/>
    <cellStyle name="Normal 3 28 4 2 3 2 2" xfId="18391"/>
    <cellStyle name="Normal 3 28 4 2 3 3" xfId="15002"/>
    <cellStyle name="Normal 3 28 4 2 4" xfId="5888"/>
    <cellStyle name="Normal 3 28 4 2 4 2" xfId="15690"/>
    <cellStyle name="Normal 3 28 4 2 5" xfId="9581"/>
    <cellStyle name="Normal 3 28 4 2 5 2" xfId="19383"/>
    <cellStyle name="Normal 3 28 4 2 6" xfId="10585"/>
    <cellStyle name="Normal 3 28 4 2 6 2" xfId="20387"/>
    <cellStyle name="Normal 3 28 4 2 7" xfId="11589"/>
    <cellStyle name="Normal 3 28 4 2 7 2" xfId="21391"/>
    <cellStyle name="Normal 3 28 4 2 8" xfId="12301"/>
    <cellStyle name="Normal 3 28 4 2 9" xfId="22407"/>
    <cellStyle name="Normal 3 28 4 3" xfId="3252"/>
    <cellStyle name="Normal 3 28 4 3 2" xfId="6641"/>
    <cellStyle name="Normal 3 28 4 3 2 2" xfId="16443"/>
    <cellStyle name="Normal 3 28 4 3 3" xfId="13054"/>
    <cellStyle name="Normal 3 28 4 4" xfId="3736"/>
    <cellStyle name="Normal 3 28 4 4 2" xfId="7125"/>
    <cellStyle name="Normal 3 28 4 4 2 2" xfId="16927"/>
    <cellStyle name="Normal 3 28 4 4 3" xfId="13538"/>
    <cellStyle name="Normal 3 28 4 5" xfId="4716"/>
    <cellStyle name="Normal 3 28 4 5 2" xfId="8105"/>
    <cellStyle name="Normal 3 28 4 5 2 2" xfId="17907"/>
    <cellStyle name="Normal 3 28 4 5 3" xfId="14518"/>
    <cellStyle name="Normal 3 28 4 6" xfId="5887"/>
    <cellStyle name="Normal 3 28 4 6 2" xfId="15689"/>
    <cellStyle name="Normal 3 28 4 7" xfId="9097"/>
    <cellStyle name="Normal 3 28 4 7 2" xfId="18899"/>
    <cellStyle name="Normal 3 28 4 8" xfId="10101"/>
    <cellStyle name="Normal 3 28 4 8 2" xfId="19903"/>
    <cellStyle name="Normal 3 28 4 9" xfId="11105"/>
    <cellStyle name="Normal 3 28 4 9 2" xfId="20907"/>
    <cellStyle name="Normal 3 28 5" xfId="2324"/>
    <cellStyle name="Normal 3 28 5 2" xfId="3884"/>
    <cellStyle name="Normal 3 28 5 2 2" xfId="7273"/>
    <cellStyle name="Normal 3 28 5 2 2 2" xfId="17075"/>
    <cellStyle name="Normal 3 28 5 2 3" xfId="13686"/>
    <cellStyle name="Normal 3 28 5 3" xfId="4864"/>
    <cellStyle name="Normal 3 28 5 3 2" xfId="8253"/>
    <cellStyle name="Normal 3 28 5 3 2 2" xfId="18055"/>
    <cellStyle name="Normal 3 28 5 3 3" xfId="14666"/>
    <cellStyle name="Normal 3 28 5 4" xfId="5889"/>
    <cellStyle name="Normal 3 28 5 4 2" xfId="15691"/>
    <cellStyle name="Normal 3 28 5 5" xfId="9245"/>
    <cellStyle name="Normal 3 28 5 5 2" xfId="19047"/>
    <cellStyle name="Normal 3 28 5 6" xfId="10249"/>
    <cellStyle name="Normal 3 28 5 6 2" xfId="20051"/>
    <cellStyle name="Normal 3 28 5 7" xfId="11253"/>
    <cellStyle name="Normal 3 28 5 7 2" xfId="21055"/>
    <cellStyle name="Normal 3 28 5 8" xfId="12302"/>
    <cellStyle name="Normal 3 28 5 9" xfId="22071"/>
    <cellStyle name="Normal 3 28 6" xfId="2916"/>
    <cellStyle name="Normal 3 28 6 2" xfId="6305"/>
    <cellStyle name="Normal 3 28 6 2 2" xfId="16107"/>
    <cellStyle name="Normal 3 28 6 3" xfId="12718"/>
    <cellStyle name="Normal 3 28 7" xfId="3400"/>
    <cellStyle name="Normal 3 28 7 2" xfId="6789"/>
    <cellStyle name="Normal 3 28 7 2 2" xfId="16591"/>
    <cellStyle name="Normal 3 28 7 3" xfId="13202"/>
    <cellStyle name="Normal 3 28 8" xfId="4380"/>
    <cellStyle name="Normal 3 28 8 2" xfId="7769"/>
    <cellStyle name="Normal 3 28 8 2 2" xfId="17571"/>
    <cellStyle name="Normal 3 28 8 3" xfId="14182"/>
    <cellStyle name="Normal 3 28 9" xfId="5882"/>
    <cellStyle name="Normal 3 28 9 2" xfId="15684"/>
    <cellStyle name="Normal 3 29" xfId="2325"/>
    <cellStyle name="Normal 3 29 10" xfId="8765"/>
    <cellStyle name="Normal 3 29 10 2" xfId="18567"/>
    <cellStyle name="Normal 3 29 11" xfId="9769"/>
    <cellStyle name="Normal 3 29 11 2" xfId="19571"/>
    <cellStyle name="Normal 3 29 12" xfId="10773"/>
    <cellStyle name="Normal 3 29 12 2" xfId="20575"/>
    <cellStyle name="Normal 3 29 13" xfId="12303"/>
    <cellStyle name="Normal 3 29 14" xfId="21591"/>
    <cellStyle name="Normal 3 29 2" xfId="2326"/>
    <cellStyle name="Normal 3 29 2 10" xfId="12304"/>
    <cellStyle name="Normal 3 29 2 11" xfId="21887"/>
    <cellStyle name="Normal 3 29 2 2" xfId="2327"/>
    <cellStyle name="Normal 3 29 2 2 2" xfId="4184"/>
    <cellStyle name="Normal 3 29 2 2 2 2" xfId="7573"/>
    <cellStyle name="Normal 3 29 2 2 2 2 2" xfId="17375"/>
    <cellStyle name="Normal 3 29 2 2 2 3" xfId="13986"/>
    <cellStyle name="Normal 3 29 2 2 3" xfId="5164"/>
    <cellStyle name="Normal 3 29 2 2 3 2" xfId="8553"/>
    <cellStyle name="Normal 3 29 2 2 3 2 2" xfId="18355"/>
    <cellStyle name="Normal 3 29 2 2 3 3" xfId="14966"/>
    <cellStyle name="Normal 3 29 2 2 4" xfId="5892"/>
    <cellStyle name="Normal 3 29 2 2 4 2" xfId="15694"/>
    <cellStyle name="Normal 3 29 2 2 5" xfId="9545"/>
    <cellStyle name="Normal 3 29 2 2 5 2" xfId="19347"/>
    <cellStyle name="Normal 3 29 2 2 6" xfId="10549"/>
    <cellStyle name="Normal 3 29 2 2 6 2" xfId="20351"/>
    <cellStyle name="Normal 3 29 2 2 7" xfId="11553"/>
    <cellStyle name="Normal 3 29 2 2 7 2" xfId="21355"/>
    <cellStyle name="Normal 3 29 2 2 8" xfId="12305"/>
    <cellStyle name="Normal 3 29 2 2 9" xfId="22371"/>
    <cellStyle name="Normal 3 29 2 3" xfId="3216"/>
    <cellStyle name="Normal 3 29 2 3 2" xfId="6605"/>
    <cellStyle name="Normal 3 29 2 3 2 2" xfId="16407"/>
    <cellStyle name="Normal 3 29 2 3 3" xfId="13018"/>
    <cellStyle name="Normal 3 29 2 4" xfId="3700"/>
    <cellStyle name="Normal 3 29 2 4 2" xfId="7089"/>
    <cellStyle name="Normal 3 29 2 4 2 2" xfId="16891"/>
    <cellStyle name="Normal 3 29 2 4 3" xfId="13502"/>
    <cellStyle name="Normal 3 29 2 5" xfId="4680"/>
    <cellStyle name="Normal 3 29 2 5 2" xfId="8069"/>
    <cellStyle name="Normal 3 29 2 5 2 2" xfId="17871"/>
    <cellStyle name="Normal 3 29 2 5 3" xfId="14482"/>
    <cellStyle name="Normal 3 29 2 6" xfId="5891"/>
    <cellStyle name="Normal 3 29 2 6 2" xfId="15693"/>
    <cellStyle name="Normal 3 29 2 7" xfId="9061"/>
    <cellStyle name="Normal 3 29 2 7 2" xfId="18863"/>
    <cellStyle name="Normal 3 29 2 8" xfId="10065"/>
    <cellStyle name="Normal 3 29 2 8 2" xfId="19867"/>
    <cellStyle name="Normal 3 29 2 9" xfId="11069"/>
    <cellStyle name="Normal 3 29 2 9 2" xfId="20871"/>
    <cellStyle name="Normal 3 29 3" xfId="2328"/>
    <cellStyle name="Normal 3 29 3 10" xfId="12306"/>
    <cellStyle name="Normal 3 29 3 11" xfId="21911"/>
    <cellStyle name="Normal 3 29 3 2" xfId="2329"/>
    <cellStyle name="Normal 3 29 3 2 2" xfId="4208"/>
    <cellStyle name="Normal 3 29 3 2 2 2" xfId="7597"/>
    <cellStyle name="Normal 3 29 3 2 2 2 2" xfId="17399"/>
    <cellStyle name="Normal 3 29 3 2 2 3" xfId="14010"/>
    <cellStyle name="Normal 3 29 3 2 3" xfId="5188"/>
    <cellStyle name="Normal 3 29 3 2 3 2" xfId="8577"/>
    <cellStyle name="Normal 3 29 3 2 3 2 2" xfId="18379"/>
    <cellStyle name="Normal 3 29 3 2 3 3" xfId="14990"/>
    <cellStyle name="Normal 3 29 3 2 4" xfId="5894"/>
    <cellStyle name="Normal 3 29 3 2 4 2" xfId="15696"/>
    <cellStyle name="Normal 3 29 3 2 5" xfId="9569"/>
    <cellStyle name="Normal 3 29 3 2 5 2" xfId="19371"/>
    <cellStyle name="Normal 3 29 3 2 6" xfId="10573"/>
    <cellStyle name="Normal 3 29 3 2 6 2" xfId="20375"/>
    <cellStyle name="Normal 3 29 3 2 7" xfId="11577"/>
    <cellStyle name="Normal 3 29 3 2 7 2" xfId="21379"/>
    <cellStyle name="Normal 3 29 3 2 8" xfId="12307"/>
    <cellStyle name="Normal 3 29 3 2 9" xfId="22395"/>
    <cellStyle name="Normal 3 29 3 3" xfId="3240"/>
    <cellStyle name="Normal 3 29 3 3 2" xfId="6629"/>
    <cellStyle name="Normal 3 29 3 3 2 2" xfId="16431"/>
    <cellStyle name="Normal 3 29 3 3 3" xfId="13042"/>
    <cellStyle name="Normal 3 29 3 4" xfId="3724"/>
    <cellStyle name="Normal 3 29 3 4 2" xfId="7113"/>
    <cellStyle name="Normal 3 29 3 4 2 2" xfId="16915"/>
    <cellStyle name="Normal 3 29 3 4 3" xfId="13526"/>
    <cellStyle name="Normal 3 29 3 5" xfId="4704"/>
    <cellStyle name="Normal 3 29 3 5 2" xfId="8093"/>
    <cellStyle name="Normal 3 29 3 5 2 2" xfId="17895"/>
    <cellStyle name="Normal 3 29 3 5 3" xfId="14506"/>
    <cellStyle name="Normal 3 29 3 6" xfId="5893"/>
    <cellStyle name="Normal 3 29 3 6 2" xfId="15695"/>
    <cellStyle name="Normal 3 29 3 7" xfId="9085"/>
    <cellStyle name="Normal 3 29 3 7 2" xfId="18887"/>
    <cellStyle name="Normal 3 29 3 8" xfId="10089"/>
    <cellStyle name="Normal 3 29 3 8 2" xfId="19891"/>
    <cellStyle name="Normal 3 29 3 9" xfId="11093"/>
    <cellStyle name="Normal 3 29 3 9 2" xfId="20895"/>
    <cellStyle name="Normal 3 29 4" xfId="2330"/>
    <cellStyle name="Normal 3 29 4 10" xfId="12308"/>
    <cellStyle name="Normal 3 29 4 11" xfId="21927"/>
    <cellStyle name="Normal 3 29 4 2" xfId="2331"/>
    <cellStyle name="Normal 3 29 4 2 2" xfId="4224"/>
    <cellStyle name="Normal 3 29 4 2 2 2" xfId="7613"/>
    <cellStyle name="Normal 3 29 4 2 2 2 2" xfId="17415"/>
    <cellStyle name="Normal 3 29 4 2 2 3" xfId="14026"/>
    <cellStyle name="Normal 3 29 4 2 3" xfId="5204"/>
    <cellStyle name="Normal 3 29 4 2 3 2" xfId="8593"/>
    <cellStyle name="Normal 3 29 4 2 3 2 2" xfId="18395"/>
    <cellStyle name="Normal 3 29 4 2 3 3" xfId="15006"/>
    <cellStyle name="Normal 3 29 4 2 4" xfId="5896"/>
    <cellStyle name="Normal 3 29 4 2 4 2" xfId="15698"/>
    <cellStyle name="Normal 3 29 4 2 5" xfId="9585"/>
    <cellStyle name="Normal 3 29 4 2 5 2" xfId="19387"/>
    <cellStyle name="Normal 3 29 4 2 6" xfId="10589"/>
    <cellStyle name="Normal 3 29 4 2 6 2" xfId="20391"/>
    <cellStyle name="Normal 3 29 4 2 7" xfId="11593"/>
    <cellStyle name="Normal 3 29 4 2 7 2" xfId="21395"/>
    <cellStyle name="Normal 3 29 4 2 8" xfId="12309"/>
    <cellStyle name="Normal 3 29 4 2 9" xfId="22411"/>
    <cellStyle name="Normal 3 29 4 3" xfId="3256"/>
    <cellStyle name="Normal 3 29 4 3 2" xfId="6645"/>
    <cellStyle name="Normal 3 29 4 3 2 2" xfId="16447"/>
    <cellStyle name="Normal 3 29 4 3 3" xfId="13058"/>
    <cellStyle name="Normal 3 29 4 4" xfId="3740"/>
    <cellStyle name="Normal 3 29 4 4 2" xfId="7129"/>
    <cellStyle name="Normal 3 29 4 4 2 2" xfId="16931"/>
    <cellStyle name="Normal 3 29 4 4 3" xfId="13542"/>
    <cellStyle name="Normal 3 29 4 5" xfId="4720"/>
    <cellStyle name="Normal 3 29 4 5 2" xfId="8109"/>
    <cellStyle name="Normal 3 29 4 5 2 2" xfId="17911"/>
    <cellStyle name="Normal 3 29 4 5 3" xfId="14522"/>
    <cellStyle name="Normal 3 29 4 6" xfId="5895"/>
    <cellStyle name="Normal 3 29 4 6 2" xfId="15697"/>
    <cellStyle name="Normal 3 29 4 7" xfId="9101"/>
    <cellStyle name="Normal 3 29 4 7 2" xfId="18903"/>
    <cellStyle name="Normal 3 29 4 8" xfId="10105"/>
    <cellStyle name="Normal 3 29 4 8 2" xfId="19907"/>
    <cellStyle name="Normal 3 29 4 9" xfId="11109"/>
    <cellStyle name="Normal 3 29 4 9 2" xfId="20911"/>
    <cellStyle name="Normal 3 29 5" xfId="2332"/>
    <cellStyle name="Normal 3 29 5 2" xfId="3888"/>
    <cellStyle name="Normal 3 29 5 2 2" xfId="7277"/>
    <cellStyle name="Normal 3 29 5 2 2 2" xfId="17079"/>
    <cellStyle name="Normal 3 29 5 2 3" xfId="13690"/>
    <cellStyle name="Normal 3 29 5 3" xfId="4868"/>
    <cellStyle name="Normal 3 29 5 3 2" xfId="8257"/>
    <cellStyle name="Normal 3 29 5 3 2 2" xfId="18059"/>
    <cellStyle name="Normal 3 29 5 3 3" xfId="14670"/>
    <cellStyle name="Normal 3 29 5 4" xfId="5897"/>
    <cellStyle name="Normal 3 29 5 4 2" xfId="15699"/>
    <cellStyle name="Normal 3 29 5 5" xfId="9249"/>
    <cellStyle name="Normal 3 29 5 5 2" xfId="19051"/>
    <cellStyle name="Normal 3 29 5 6" xfId="10253"/>
    <cellStyle name="Normal 3 29 5 6 2" xfId="20055"/>
    <cellStyle name="Normal 3 29 5 7" xfId="11257"/>
    <cellStyle name="Normal 3 29 5 7 2" xfId="21059"/>
    <cellStyle name="Normal 3 29 5 8" xfId="12310"/>
    <cellStyle name="Normal 3 29 5 9" xfId="22075"/>
    <cellStyle name="Normal 3 29 6" xfId="2920"/>
    <cellStyle name="Normal 3 29 6 2" xfId="6309"/>
    <cellStyle name="Normal 3 29 6 2 2" xfId="16111"/>
    <cellStyle name="Normal 3 29 6 3" xfId="12722"/>
    <cellStyle name="Normal 3 29 7" xfId="3404"/>
    <cellStyle name="Normal 3 29 7 2" xfId="6793"/>
    <cellStyle name="Normal 3 29 7 2 2" xfId="16595"/>
    <cellStyle name="Normal 3 29 7 3" xfId="13206"/>
    <cellStyle name="Normal 3 29 8" xfId="4384"/>
    <cellStyle name="Normal 3 29 8 2" xfId="7773"/>
    <cellStyle name="Normal 3 29 8 2 2" xfId="17575"/>
    <cellStyle name="Normal 3 29 8 3" xfId="14186"/>
    <cellStyle name="Normal 3 29 9" xfId="5890"/>
    <cellStyle name="Normal 3 29 9 2" xfId="15692"/>
    <cellStyle name="Normal 3 3" xfId="2333"/>
    <cellStyle name="Normal 3 3 10" xfId="2334"/>
    <cellStyle name="Normal 3 3 10 10" xfId="8699"/>
    <cellStyle name="Normal 3 3 10 10 2" xfId="18501"/>
    <cellStyle name="Normal 3 3 10 11" xfId="9703"/>
    <cellStyle name="Normal 3 3 10 11 2" xfId="19505"/>
    <cellStyle name="Normal 3 3 10 12" xfId="10707"/>
    <cellStyle name="Normal 3 3 10 12 2" xfId="20509"/>
    <cellStyle name="Normal 3 3 10 13" xfId="12312"/>
    <cellStyle name="Normal 3 3 10 14" xfId="21525"/>
    <cellStyle name="Normal 3 3 10 2" xfId="2335"/>
    <cellStyle name="Normal 3 3 10 2 10" xfId="12313"/>
    <cellStyle name="Normal 3 3 10 2 11" xfId="21728"/>
    <cellStyle name="Normal 3 3 10 2 2" xfId="2336"/>
    <cellStyle name="Normal 3 3 10 2 2 2" xfId="4025"/>
    <cellStyle name="Normal 3 3 10 2 2 2 2" xfId="7414"/>
    <cellStyle name="Normal 3 3 10 2 2 2 2 2" xfId="17216"/>
    <cellStyle name="Normal 3 3 10 2 2 2 3" xfId="13827"/>
    <cellStyle name="Normal 3 3 10 2 2 3" xfId="5005"/>
    <cellStyle name="Normal 3 3 10 2 2 3 2" xfId="8394"/>
    <cellStyle name="Normal 3 3 10 2 2 3 2 2" xfId="18196"/>
    <cellStyle name="Normal 3 3 10 2 2 3 3" xfId="14807"/>
    <cellStyle name="Normal 3 3 10 2 2 4" xfId="5901"/>
    <cellStyle name="Normal 3 3 10 2 2 4 2" xfId="15703"/>
    <cellStyle name="Normal 3 3 10 2 2 5" xfId="9386"/>
    <cellStyle name="Normal 3 3 10 2 2 5 2" xfId="19188"/>
    <cellStyle name="Normal 3 3 10 2 2 6" xfId="10390"/>
    <cellStyle name="Normal 3 3 10 2 2 6 2" xfId="20192"/>
    <cellStyle name="Normal 3 3 10 2 2 7" xfId="11394"/>
    <cellStyle name="Normal 3 3 10 2 2 7 2" xfId="21196"/>
    <cellStyle name="Normal 3 3 10 2 2 8" xfId="12314"/>
    <cellStyle name="Normal 3 3 10 2 2 9" xfId="22212"/>
    <cellStyle name="Normal 3 3 10 2 3" xfId="3057"/>
    <cellStyle name="Normal 3 3 10 2 3 2" xfId="6446"/>
    <cellStyle name="Normal 3 3 10 2 3 2 2" xfId="16248"/>
    <cellStyle name="Normal 3 3 10 2 3 3" xfId="12859"/>
    <cellStyle name="Normal 3 3 10 2 4" xfId="3541"/>
    <cellStyle name="Normal 3 3 10 2 4 2" xfId="6930"/>
    <cellStyle name="Normal 3 3 10 2 4 2 2" xfId="16732"/>
    <cellStyle name="Normal 3 3 10 2 4 3" xfId="13343"/>
    <cellStyle name="Normal 3 3 10 2 5" xfId="4521"/>
    <cellStyle name="Normal 3 3 10 2 5 2" xfId="7910"/>
    <cellStyle name="Normal 3 3 10 2 5 2 2" xfId="17712"/>
    <cellStyle name="Normal 3 3 10 2 5 3" xfId="14323"/>
    <cellStyle name="Normal 3 3 10 2 6" xfId="5900"/>
    <cellStyle name="Normal 3 3 10 2 6 2" xfId="15702"/>
    <cellStyle name="Normal 3 3 10 2 7" xfId="8902"/>
    <cellStyle name="Normal 3 3 10 2 7 2" xfId="18704"/>
    <cellStyle name="Normal 3 3 10 2 8" xfId="9906"/>
    <cellStyle name="Normal 3 3 10 2 8 2" xfId="19708"/>
    <cellStyle name="Normal 3 3 10 2 9" xfId="10910"/>
    <cellStyle name="Normal 3 3 10 2 9 2" xfId="20712"/>
    <cellStyle name="Normal 3 3 10 3" xfId="2337"/>
    <cellStyle name="Normal 3 3 10 3 10" xfId="12315"/>
    <cellStyle name="Normal 3 3 10 3 11" xfId="21723"/>
    <cellStyle name="Normal 3 3 10 3 2" xfId="2338"/>
    <cellStyle name="Normal 3 3 10 3 2 2" xfId="4020"/>
    <cellStyle name="Normal 3 3 10 3 2 2 2" xfId="7409"/>
    <cellStyle name="Normal 3 3 10 3 2 2 2 2" xfId="17211"/>
    <cellStyle name="Normal 3 3 10 3 2 2 3" xfId="13822"/>
    <cellStyle name="Normal 3 3 10 3 2 3" xfId="5000"/>
    <cellStyle name="Normal 3 3 10 3 2 3 2" xfId="8389"/>
    <cellStyle name="Normal 3 3 10 3 2 3 2 2" xfId="18191"/>
    <cellStyle name="Normal 3 3 10 3 2 3 3" xfId="14802"/>
    <cellStyle name="Normal 3 3 10 3 2 4" xfId="5903"/>
    <cellStyle name="Normal 3 3 10 3 2 4 2" xfId="15705"/>
    <cellStyle name="Normal 3 3 10 3 2 5" xfId="9381"/>
    <cellStyle name="Normal 3 3 10 3 2 5 2" xfId="19183"/>
    <cellStyle name="Normal 3 3 10 3 2 6" xfId="10385"/>
    <cellStyle name="Normal 3 3 10 3 2 6 2" xfId="20187"/>
    <cellStyle name="Normal 3 3 10 3 2 7" xfId="11389"/>
    <cellStyle name="Normal 3 3 10 3 2 7 2" xfId="21191"/>
    <cellStyle name="Normal 3 3 10 3 2 8" xfId="12316"/>
    <cellStyle name="Normal 3 3 10 3 2 9" xfId="22207"/>
    <cellStyle name="Normal 3 3 10 3 3" xfId="3052"/>
    <cellStyle name="Normal 3 3 10 3 3 2" xfId="6441"/>
    <cellStyle name="Normal 3 3 10 3 3 2 2" xfId="16243"/>
    <cellStyle name="Normal 3 3 10 3 3 3" xfId="12854"/>
    <cellStyle name="Normal 3 3 10 3 4" xfId="3536"/>
    <cellStyle name="Normal 3 3 10 3 4 2" xfId="6925"/>
    <cellStyle name="Normal 3 3 10 3 4 2 2" xfId="16727"/>
    <cellStyle name="Normal 3 3 10 3 4 3" xfId="13338"/>
    <cellStyle name="Normal 3 3 10 3 5" xfId="4516"/>
    <cellStyle name="Normal 3 3 10 3 5 2" xfId="7905"/>
    <cellStyle name="Normal 3 3 10 3 5 2 2" xfId="17707"/>
    <cellStyle name="Normal 3 3 10 3 5 3" xfId="14318"/>
    <cellStyle name="Normal 3 3 10 3 6" xfId="5902"/>
    <cellStyle name="Normal 3 3 10 3 6 2" xfId="15704"/>
    <cellStyle name="Normal 3 3 10 3 7" xfId="8897"/>
    <cellStyle name="Normal 3 3 10 3 7 2" xfId="18699"/>
    <cellStyle name="Normal 3 3 10 3 8" xfId="9901"/>
    <cellStyle name="Normal 3 3 10 3 8 2" xfId="19703"/>
    <cellStyle name="Normal 3 3 10 3 9" xfId="10905"/>
    <cellStyle name="Normal 3 3 10 3 9 2" xfId="20707"/>
    <cellStyle name="Normal 3 3 10 4" xfId="2339"/>
    <cellStyle name="Normal 3 3 10 4 10" xfId="12317"/>
    <cellStyle name="Normal 3 3 10 4 11" xfId="21909"/>
    <cellStyle name="Normal 3 3 10 4 2" xfId="2340"/>
    <cellStyle name="Normal 3 3 10 4 2 2" xfId="4206"/>
    <cellStyle name="Normal 3 3 10 4 2 2 2" xfId="7595"/>
    <cellStyle name="Normal 3 3 10 4 2 2 2 2" xfId="17397"/>
    <cellStyle name="Normal 3 3 10 4 2 2 3" xfId="14008"/>
    <cellStyle name="Normal 3 3 10 4 2 3" xfId="5186"/>
    <cellStyle name="Normal 3 3 10 4 2 3 2" xfId="8575"/>
    <cellStyle name="Normal 3 3 10 4 2 3 2 2" xfId="18377"/>
    <cellStyle name="Normal 3 3 10 4 2 3 3" xfId="14988"/>
    <cellStyle name="Normal 3 3 10 4 2 4" xfId="5905"/>
    <cellStyle name="Normal 3 3 10 4 2 4 2" xfId="15707"/>
    <cellStyle name="Normal 3 3 10 4 2 5" xfId="9567"/>
    <cellStyle name="Normal 3 3 10 4 2 5 2" xfId="19369"/>
    <cellStyle name="Normal 3 3 10 4 2 6" xfId="10571"/>
    <cellStyle name="Normal 3 3 10 4 2 6 2" xfId="20373"/>
    <cellStyle name="Normal 3 3 10 4 2 7" xfId="11575"/>
    <cellStyle name="Normal 3 3 10 4 2 7 2" xfId="21377"/>
    <cellStyle name="Normal 3 3 10 4 2 8" xfId="12318"/>
    <cellStyle name="Normal 3 3 10 4 2 9" xfId="22393"/>
    <cellStyle name="Normal 3 3 10 4 3" xfId="3238"/>
    <cellStyle name="Normal 3 3 10 4 3 2" xfId="6627"/>
    <cellStyle name="Normal 3 3 10 4 3 2 2" xfId="16429"/>
    <cellStyle name="Normal 3 3 10 4 3 3" xfId="13040"/>
    <cellStyle name="Normal 3 3 10 4 4" xfId="3722"/>
    <cellStyle name="Normal 3 3 10 4 4 2" xfId="7111"/>
    <cellStyle name="Normal 3 3 10 4 4 2 2" xfId="16913"/>
    <cellStyle name="Normal 3 3 10 4 4 3" xfId="13524"/>
    <cellStyle name="Normal 3 3 10 4 5" xfId="4702"/>
    <cellStyle name="Normal 3 3 10 4 5 2" xfId="8091"/>
    <cellStyle name="Normal 3 3 10 4 5 2 2" xfId="17893"/>
    <cellStyle name="Normal 3 3 10 4 5 3" xfId="14504"/>
    <cellStyle name="Normal 3 3 10 4 6" xfId="5904"/>
    <cellStyle name="Normal 3 3 10 4 6 2" xfId="15706"/>
    <cellStyle name="Normal 3 3 10 4 7" xfId="9083"/>
    <cellStyle name="Normal 3 3 10 4 7 2" xfId="18885"/>
    <cellStyle name="Normal 3 3 10 4 8" xfId="10087"/>
    <cellStyle name="Normal 3 3 10 4 8 2" xfId="19889"/>
    <cellStyle name="Normal 3 3 10 4 9" xfId="11091"/>
    <cellStyle name="Normal 3 3 10 4 9 2" xfId="20893"/>
    <cellStyle name="Normal 3 3 10 5" xfId="2341"/>
    <cellStyle name="Normal 3 3 10 5 2" xfId="3822"/>
    <cellStyle name="Normal 3 3 10 5 2 2" xfId="7211"/>
    <cellStyle name="Normal 3 3 10 5 2 2 2" xfId="17013"/>
    <cellStyle name="Normal 3 3 10 5 2 3" xfId="13624"/>
    <cellStyle name="Normal 3 3 10 5 3" xfId="4802"/>
    <cellStyle name="Normal 3 3 10 5 3 2" xfId="8191"/>
    <cellStyle name="Normal 3 3 10 5 3 2 2" xfId="17993"/>
    <cellStyle name="Normal 3 3 10 5 3 3" xfId="14604"/>
    <cellStyle name="Normal 3 3 10 5 4" xfId="5906"/>
    <cellStyle name="Normal 3 3 10 5 4 2" xfId="15708"/>
    <cellStyle name="Normal 3 3 10 5 5" xfId="9183"/>
    <cellStyle name="Normal 3 3 10 5 5 2" xfId="18985"/>
    <cellStyle name="Normal 3 3 10 5 6" xfId="10187"/>
    <cellStyle name="Normal 3 3 10 5 6 2" xfId="19989"/>
    <cellStyle name="Normal 3 3 10 5 7" xfId="11191"/>
    <cellStyle name="Normal 3 3 10 5 7 2" xfId="20993"/>
    <cellStyle name="Normal 3 3 10 5 8" xfId="12319"/>
    <cellStyle name="Normal 3 3 10 5 9" xfId="22009"/>
    <cellStyle name="Normal 3 3 10 6" xfId="2854"/>
    <cellStyle name="Normal 3 3 10 6 2" xfId="6243"/>
    <cellStyle name="Normal 3 3 10 6 2 2" xfId="16045"/>
    <cellStyle name="Normal 3 3 10 6 3" xfId="12656"/>
    <cellStyle name="Normal 3 3 10 7" xfId="3338"/>
    <cellStyle name="Normal 3 3 10 7 2" xfId="6727"/>
    <cellStyle name="Normal 3 3 10 7 2 2" xfId="16529"/>
    <cellStyle name="Normal 3 3 10 7 3" xfId="13140"/>
    <cellStyle name="Normal 3 3 10 8" xfId="4318"/>
    <cellStyle name="Normal 3 3 10 8 2" xfId="7707"/>
    <cellStyle name="Normal 3 3 10 8 2 2" xfId="17509"/>
    <cellStyle name="Normal 3 3 10 8 3" xfId="14120"/>
    <cellStyle name="Normal 3 3 10 9" xfId="5899"/>
    <cellStyle name="Normal 3 3 10 9 2" xfId="15701"/>
    <cellStyle name="Normal 3 3 11" xfId="2342"/>
    <cellStyle name="Normal 3 3 11 10" xfId="8703"/>
    <cellStyle name="Normal 3 3 11 10 2" xfId="18505"/>
    <cellStyle name="Normal 3 3 11 11" xfId="9707"/>
    <cellStyle name="Normal 3 3 11 11 2" xfId="19509"/>
    <cellStyle name="Normal 3 3 11 12" xfId="10711"/>
    <cellStyle name="Normal 3 3 11 12 2" xfId="20513"/>
    <cellStyle name="Normal 3 3 11 13" xfId="12320"/>
    <cellStyle name="Normal 3 3 11 14" xfId="21529"/>
    <cellStyle name="Normal 3 3 11 2" xfId="2343"/>
    <cellStyle name="Normal 3 3 11 2 10" xfId="12321"/>
    <cellStyle name="Normal 3 3 11 2 11" xfId="21742"/>
    <cellStyle name="Normal 3 3 11 2 2" xfId="2344"/>
    <cellStyle name="Normal 3 3 11 2 2 2" xfId="4039"/>
    <cellStyle name="Normal 3 3 11 2 2 2 2" xfId="7428"/>
    <cellStyle name="Normal 3 3 11 2 2 2 2 2" xfId="17230"/>
    <cellStyle name="Normal 3 3 11 2 2 2 3" xfId="13841"/>
    <cellStyle name="Normal 3 3 11 2 2 3" xfId="5019"/>
    <cellStyle name="Normal 3 3 11 2 2 3 2" xfId="8408"/>
    <cellStyle name="Normal 3 3 11 2 2 3 2 2" xfId="18210"/>
    <cellStyle name="Normal 3 3 11 2 2 3 3" xfId="14821"/>
    <cellStyle name="Normal 3 3 11 2 2 4" xfId="5909"/>
    <cellStyle name="Normal 3 3 11 2 2 4 2" xfId="15711"/>
    <cellStyle name="Normal 3 3 11 2 2 5" xfId="9400"/>
    <cellStyle name="Normal 3 3 11 2 2 5 2" xfId="19202"/>
    <cellStyle name="Normal 3 3 11 2 2 6" xfId="10404"/>
    <cellStyle name="Normal 3 3 11 2 2 6 2" xfId="20206"/>
    <cellStyle name="Normal 3 3 11 2 2 7" xfId="11408"/>
    <cellStyle name="Normal 3 3 11 2 2 7 2" xfId="21210"/>
    <cellStyle name="Normal 3 3 11 2 2 8" xfId="12322"/>
    <cellStyle name="Normal 3 3 11 2 2 9" xfId="22226"/>
    <cellStyle name="Normal 3 3 11 2 3" xfId="3071"/>
    <cellStyle name="Normal 3 3 11 2 3 2" xfId="6460"/>
    <cellStyle name="Normal 3 3 11 2 3 2 2" xfId="16262"/>
    <cellStyle name="Normal 3 3 11 2 3 3" xfId="12873"/>
    <cellStyle name="Normal 3 3 11 2 4" xfId="3555"/>
    <cellStyle name="Normal 3 3 11 2 4 2" xfId="6944"/>
    <cellStyle name="Normal 3 3 11 2 4 2 2" xfId="16746"/>
    <cellStyle name="Normal 3 3 11 2 4 3" xfId="13357"/>
    <cellStyle name="Normal 3 3 11 2 5" xfId="4535"/>
    <cellStyle name="Normal 3 3 11 2 5 2" xfId="7924"/>
    <cellStyle name="Normal 3 3 11 2 5 2 2" xfId="17726"/>
    <cellStyle name="Normal 3 3 11 2 5 3" xfId="14337"/>
    <cellStyle name="Normal 3 3 11 2 6" xfId="5908"/>
    <cellStyle name="Normal 3 3 11 2 6 2" xfId="15710"/>
    <cellStyle name="Normal 3 3 11 2 7" xfId="8916"/>
    <cellStyle name="Normal 3 3 11 2 7 2" xfId="18718"/>
    <cellStyle name="Normal 3 3 11 2 8" xfId="9920"/>
    <cellStyle name="Normal 3 3 11 2 8 2" xfId="19722"/>
    <cellStyle name="Normal 3 3 11 2 9" xfId="10924"/>
    <cellStyle name="Normal 3 3 11 2 9 2" xfId="20726"/>
    <cellStyle name="Normal 3 3 11 3" xfId="2345"/>
    <cellStyle name="Normal 3 3 11 3 10" xfId="12323"/>
    <cellStyle name="Normal 3 3 11 3 11" xfId="21620"/>
    <cellStyle name="Normal 3 3 11 3 2" xfId="2346"/>
    <cellStyle name="Normal 3 3 11 3 2 2" xfId="3917"/>
    <cellStyle name="Normal 3 3 11 3 2 2 2" xfId="7306"/>
    <cellStyle name="Normal 3 3 11 3 2 2 2 2" xfId="17108"/>
    <cellStyle name="Normal 3 3 11 3 2 2 3" xfId="13719"/>
    <cellStyle name="Normal 3 3 11 3 2 3" xfId="4897"/>
    <cellStyle name="Normal 3 3 11 3 2 3 2" xfId="8286"/>
    <cellStyle name="Normal 3 3 11 3 2 3 2 2" xfId="18088"/>
    <cellStyle name="Normal 3 3 11 3 2 3 3" xfId="14699"/>
    <cellStyle name="Normal 3 3 11 3 2 4" xfId="5911"/>
    <cellStyle name="Normal 3 3 11 3 2 4 2" xfId="15713"/>
    <cellStyle name="Normal 3 3 11 3 2 5" xfId="9278"/>
    <cellStyle name="Normal 3 3 11 3 2 5 2" xfId="19080"/>
    <cellStyle name="Normal 3 3 11 3 2 6" xfId="10282"/>
    <cellStyle name="Normal 3 3 11 3 2 6 2" xfId="20084"/>
    <cellStyle name="Normal 3 3 11 3 2 7" xfId="11286"/>
    <cellStyle name="Normal 3 3 11 3 2 7 2" xfId="21088"/>
    <cellStyle name="Normal 3 3 11 3 2 8" xfId="12324"/>
    <cellStyle name="Normal 3 3 11 3 2 9" xfId="22104"/>
    <cellStyle name="Normal 3 3 11 3 3" xfId="2949"/>
    <cellStyle name="Normal 3 3 11 3 3 2" xfId="6338"/>
    <cellStyle name="Normal 3 3 11 3 3 2 2" xfId="16140"/>
    <cellStyle name="Normal 3 3 11 3 3 3" xfId="12751"/>
    <cellStyle name="Normal 3 3 11 3 4" xfId="3433"/>
    <cellStyle name="Normal 3 3 11 3 4 2" xfId="6822"/>
    <cellStyle name="Normal 3 3 11 3 4 2 2" xfId="16624"/>
    <cellStyle name="Normal 3 3 11 3 4 3" xfId="13235"/>
    <cellStyle name="Normal 3 3 11 3 5" xfId="4413"/>
    <cellStyle name="Normal 3 3 11 3 5 2" xfId="7802"/>
    <cellStyle name="Normal 3 3 11 3 5 2 2" xfId="17604"/>
    <cellStyle name="Normal 3 3 11 3 5 3" xfId="14215"/>
    <cellStyle name="Normal 3 3 11 3 6" xfId="5910"/>
    <cellStyle name="Normal 3 3 11 3 6 2" xfId="15712"/>
    <cellStyle name="Normal 3 3 11 3 7" xfId="8794"/>
    <cellStyle name="Normal 3 3 11 3 7 2" xfId="18596"/>
    <cellStyle name="Normal 3 3 11 3 8" xfId="9798"/>
    <cellStyle name="Normal 3 3 11 3 8 2" xfId="19600"/>
    <cellStyle name="Normal 3 3 11 3 9" xfId="10802"/>
    <cellStyle name="Normal 3 3 11 3 9 2" xfId="20604"/>
    <cellStyle name="Normal 3 3 11 4" xfId="2347"/>
    <cellStyle name="Normal 3 3 11 4 10" xfId="12325"/>
    <cellStyle name="Normal 3 3 11 4 11" xfId="21677"/>
    <cellStyle name="Normal 3 3 11 4 2" xfId="2348"/>
    <cellStyle name="Normal 3 3 11 4 2 2" xfId="3974"/>
    <cellStyle name="Normal 3 3 11 4 2 2 2" xfId="7363"/>
    <cellStyle name="Normal 3 3 11 4 2 2 2 2" xfId="17165"/>
    <cellStyle name="Normal 3 3 11 4 2 2 3" xfId="13776"/>
    <cellStyle name="Normal 3 3 11 4 2 3" xfId="4954"/>
    <cellStyle name="Normal 3 3 11 4 2 3 2" xfId="8343"/>
    <cellStyle name="Normal 3 3 11 4 2 3 2 2" xfId="18145"/>
    <cellStyle name="Normal 3 3 11 4 2 3 3" xfId="14756"/>
    <cellStyle name="Normal 3 3 11 4 2 4" xfId="5913"/>
    <cellStyle name="Normal 3 3 11 4 2 4 2" xfId="15715"/>
    <cellStyle name="Normal 3 3 11 4 2 5" xfId="9335"/>
    <cellStyle name="Normal 3 3 11 4 2 5 2" xfId="19137"/>
    <cellStyle name="Normal 3 3 11 4 2 6" xfId="10339"/>
    <cellStyle name="Normal 3 3 11 4 2 6 2" xfId="20141"/>
    <cellStyle name="Normal 3 3 11 4 2 7" xfId="11343"/>
    <cellStyle name="Normal 3 3 11 4 2 7 2" xfId="21145"/>
    <cellStyle name="Normal 3 3 11 4 2 8" xfId="12326"/>
    <cellStyle name="Normal 3 3 11 4 2 9" xfId="22161"/>
    <cellStyle name="Normal 3 3 11 4 3" xfId="3006"/>
    <cellStyle name="Normal 3 3 11 4 3 2" xfId="6395"/>
    <cellStyle name="Normal 3 3 11 4 3 2 2" xfId="16197"/>
    <cellStyle name="Normal 3 3 11 4 3 3" xfId="12808"/>
    <cellStyle name="Normal 3 3 11 4 4" xfId="3490"/>
    <cellStyle name="Normal 3 3 11 4 4 2" xfId="6879"/>
    <cellStyle name="Normal 3 3 11 4 4 2 2" xfId="16681"/>
    <cellStyle name="Normal 3 3 11 4 4 3" xfId="13292"/>
    <cellStyle name="Normal 3 3 11 4 5" xfId="4470"/>
    <cellStyle name="Normal 3 3 11 4 5 2" xfId="7859"/>
    <cellStyle name="Normal 3 3 11 4 5 2 2" xfId="17661"/>
    <cellStyle name="Normal 3 3 11 4 5 3" xfId="14272"/>
    <cellStyle name="Normal 3 3 11 4 6" xfId="5912"/>
    <cellStyle name="Normal 3 3 11 4 6 2" xfId="15714"/>
    <cellStyle name="Normal 3 3 11 4 7" xfId="8851"/>
    <cellStyle name="Normal 3 3 11 4 7 2" xfId="18653"/>
    <cellStyle name="Normal 3 3 11 4 8" xfId="9855"/>
    <cellStyle name="Normal 3 3 11 4 8 2" xfId="19657"/>
    <cellStyle name="Normal 3 3 11 4 9" xfId="10859"/>
    <cellStyle name="Normal 3 3 11 4 9 2" xfId="20661"/>
    <cellStyle name="Normal 3 3 11 5" xfId="2349"/>
    <cellStyle name="Normal 3 3 11 5 2" xfId="3826"/>
    <cellStyle name="Normal 3 3 11 5 2 2" xfId="7215"/>
    <cellStyle name="Normal 3 3 11 5 2 2 2" xfId="17017"/>
    <cellStyle name="Normal 3 3 11 5 2 3" xfId="13628"/>
    <cellStyle name="Normal 3 3 11 5 3" xfId="4806"/>
    <cellStyle name="Normal 3 3 11 5 3 2" xfId="8195"/>
    <cellStyle name="Normal 3 3 11 5 3 2 2" xfId="17997"/>
    <cellStyle name="Normal 3 3 11 5 3 3" xfId="14608"/>
    <cellStyle name="Normal 3 3 11 5 4" xfId="5914"/>
    <cellStyle name="Normal 3 3 11 5 4 2" xfId="15716"/>
    <cellStyle name="Normal 3 3 11 5 5" xfId="9187"/>
    <cellStyle name="Normal 3 3 11 5 5 2" xfId="18989"/>
    <cellStyle name="Normal 3 3 11 5 6" xfId="10191"/>
    <cellStyle name="Normal 3 3 11 5 6 2" xfId="19993"/>
    <cellStyle name="Normal 3 3 11 5 7" xfId="11195"/>
    <cellStyle name="Normal 3 3 11 5 7 2" xfId="20997"/>
    <cellStyle name="Normal 3 3 11 5 8" xfId="12327"/>
    <cellStyle name="Normal 3 3 11 5 9" xfId="22013"/>
    <cellStyle name="Normal 3 3 11 6" xfId="2858"/>
    <cellStyle name="Normal 3 3 11 6 2" xfId="6247"/>
    <cellStyle name="Normal 3 3 11 6 2 2" xfId="16049"/>
    <cellStyle name="Normal 3 3 11 6 3" xfId="12660"/>
    <cellStyle name="Normal 3 3 11 7" xfId="3342"/>
    <cellStyle name="Normal 3 3 11 7 2" xfId="6731"/>
    <cellStyle name="Normal 3 3 11 7 2 2" xfId="16533"/>
    <cellStyle name="Normal 3 3 11 7 3" xfId="13144"/>
    <cellStyle name="Normal 3 3 11 8" xfId="4322"/>
    <cellStyle name="Normal 3 3 11 8 2" xfId="7711"/>
    <cellStyle name="Normal 3 3 11 8 2 2" xfId="17513"/>
    <cellStyle name="Normal 3 3 11 8 3" xfId="14124"/>
    <cellStyle name="Normal 3 3 11 9" xfId="5907"/>
    <cellStyle name="Normal 3 3 11 9 2" xfId="15709"/>
    <cellStyle name="Normal 3 3 12" xfId="2350"/>
    <cellStyle name="Normal 3 3 12 10" xfId="8707"/>
    <cellStyle name="Normal 3 3 12 10 2" xfId="18509"/>
    <cellStyle name="Normal 3 3 12 11" xfId="9711"/>
    <cellStyle name="Normal 3 3 12 11 2" xfId="19513"/>
    <cellStyle name="Normal 3 3 12 12" xfId="10715"/>
    <cellStyle name="Normal 3 3 12 12 2" xfId="20517"/>
    <cellStyle name="Normal 3 3 12 13" xfId="12328"/>
    <cellStyle name="Normal 3 3 12 14" xfId="21533"/>
    <cellStyle name="Normal 3 3 12 2" xfId="2351"/>
    <cellStyle name="Normal 3 3 12 2 10" xfId="12329"/>
    <cellStyle name="Normal 3 3 12 2 11" xfId="21753"/>
    <cellStyle name="Normal 3 3 12 2 2" xfId="2352"/>
    <cellStyle name="Normal 3 3 12 2 2 2" xfId="4050"/>
    <cellStyle name="Normal 3 3 12 2 2 2 2" xfId="7439"/>
    <cellStyle name="Normal 3 3 12 2 2 2 2 2" xfId="17241"/>
    <cellStyle name="Normal 3 3 12 2 2 2 3" xfId="13852"/>
    <cellStyle name="Normal 3 3 12 2 2 3" xfId="5030"/>
    <cellStyle name="Normal 3 3 12 2 2 3 2" xfId="8419"/>
    <cellStyle name="Normal 3 3 12 2 2 3 2 2" xfId="18221"/>
    <cellStyle name="Normal 3 3 12 2 2 3 3" xfId="14832"/>
    <cellStyle name="Normal 3 3 12 2 2 4" xfId="5917"/>
    <cellStyle name="Normal 3 3 12 2 2 4 2" xfId="15719"/>
    <cellStyle name="Normal 3 3 12 2 2 5" xfId="9411"/>
    <cellStyle name="Normal 3 3 12 2 2 5 2" xfId="19213"/>
    <cellStyle name="Normal 3 3 12 2 2 6" xfId="10415"/>
    <cellStyle name="Normal 3 3 12 2 2 6 2" xfId="20217"/>
    <cellStyle name="Normal 3 3 12 2 2 7" xfId="11419"/>
    <cellStyle name="Normal 3 3 12 2 2 7 2" xfId="21221"/>
    <cellStyle name="Normal 3 3 12 2 2 8" xfId="12330"/>
    <cellStyle name="Normal 3 3 12 2 2 9" xfId="22237"/>
    <cellStyle name="Normal 3 3 12 2 3" xfId="3082"/>
    <cellStyle name="Normal 3 3 12 2 3 2" xfId="6471"/>
    <cellStyle name="Normal 3 3 12 2 3 2 2" xfId="16273"/>
    <cellStyle name="Normal 3 3 12 2 3 3" xfId="12884"/>
    <cellStyle name="Normal 3 3 12 2 4" xfId="3566"/>
    <cellStyle name="Normal 3 3 12 2 4 2" xfId="6955"/>
    <cellStyle name="Normal 3 3 12 2 4 2 2" xfId="16757"/>
    <cellStyle name="Normal 3 3 12 2 4 3" xfId="13368"/>
    <cellStyle name="Normal 3 3 12 2 5" xfId="4546"/>
    <cellStyle name="Normal 3 3 12 2 5 2" xfId="7935"/>
    <cellStyle name="Normal 3 3 12 2 5 2 2" xfId="17737"/>
    <cellStyle name="Normal 3 3 12 2 5 3" xfId="14348"/>
    <cellStyle name="Normal 3 3 12 2 6" xfId="5916"/>
    <cellStyle name="Normal 3 3 12 2 6 2" xfId="15718"/>
    <cellStyle name="Normal 3 3 12 2 7" xfId="8927"/>
    <cellStyle name="Normal 3 3 12 2 7 2" xfId="18729"/>
    <cellStyle name="Normal 3 3 12 2 8" xfId="9931"/>
    <cellStyle name="Normal 3 3 12 2 8 2" xfId="19733"/>
    <cellStyle name="Normal 3 3 12 2 9" xfId="10935"/>
    <cellStyle name="Normal 3 3 12 2 9 2" xfId="20737"/>
    <cellStyle name="Normal 3 3 12 3" xfId="2353"/>
    <cellStyle name="Normal 3 3 12 3 10" xfId="12331"/>
    <cellStyle name="Normal 3 3 12 3 11" xfId="21811"/>
    <cellStyle name="Normal 3 3 12 3 2" xfId="2354"/>
    <cellStyle name="Normal 3 3 12 3 2 2" xfId="4108"/>
    <cellStyle name="Normal 3 3 12 3 2 2 2" xfId="7497"/>
    <cellStyle name="Normal 3 3 12 3 2 2 2 2" xfId="17299"/>
    <cellStyle name="Normal 3 3 12 3 2 2 3" xfId="13910"/>
    <cellStyle name="Normal 3 3 12 3 2 3" xfId="5088"/>
    <cellStyle name="Normal 3 3 12 3 2 3 2" xfId="8477"/>
    <cellStyle name="Normal 3 3 12 3 2 3 2 2" xfId="18279"/>
    <cellStyle name="Normal 3 3 12 3 2 3 3" xfId="14890"/>
    <cellStyle name="Normal 3 3 12 3 2 4" xfId="5919"/>
    <cellStyle name="Normal 3 3 12 3 2 4 2" xfId="15721"/>
    <cellStyle name="Normal 3 3 12 3 2 5" xfId="9469"/>
    <cellStyle name="Normal 3 3 12 3 2 5 2" xfId="19271"/>
    <cellStyle name="Normal 3 3 12 3 2 6" xfId="10473"/>
    <cellStyle name="Normal 3 3 12 3 2 6 2" xfId="20275"/>
    <cellStyle name="Normal 3 3 12 3 2 7" xfId="11477"/>
    <cellStyle name="Normal 3 3 12 3 2 7 2" xfId="21279"/>
    <cellStyle name="Normal 3 3 12 3 2 8" xfId="12332"/>
    <cellStyle name="Normal 3 3 12 3 2 9" xfId="22295"/>
    <cellStyle name="Normal 3 3 12 3 3" xfId="3140"/>
    <cellStyle name="Normal 3 3 12 3 3 2" xfId="6529"/>
    <cellStyle name="Normal 3 3 12 3 3 2 2" xfId="16331"/>
    <cellStyle name="Normal 3 3 12 3 3 3" xfId="12942"/>
    <cellStyle name="Normal 3 3 12 3 4" xfId="3624"/>
    <cellStyle name="Normal 3 3 12 3 4 2" xfId="7013"/>
    <cellStyle name="Normal 3 3 12 3 4 2 2" xfId="16815"/>
    <cellStyle name="Normal 3 3 12 3 4 3" xfId="13426"/>
    <cellStyle name="Normal 3 3 12 3 5" xfId="4604"/>
    <cellStyle name="Normal 3 3 12 3 5 2" xfId="7993"/>
    <cellStyle name="Normal 3 3 12 3 5 2 2" xfId="17795"/>
    <cellStyle name="Normal 3 3 12 3 5 3" xfId="14406"/>
    <cellStyle name="Normal 3 3 12 3 6" xfId="5918"/>
    <cellStyle name="Normal 3 3 12 3 6 2" xfId="15720"/>
    <cellStyle name="Normal 3 3 12 3 7" xfId="8985"/>
    <cellStyle name="Normal 3 3 12 3 7 2" xfId="18787"/>
    <cellStyle name="Normal 3 3 12 3 8" xfId="9989"/>
    <cellStyle name="Normal 3 3 12 3 8 2" xfId="19791"/>
    <cellStyle name="Normal 3 3 12 3 9" xfId="10993"/>
    <cellStyle name="Normal 3 3 12 3 9 2" xfId="20795"/>
    <cellStyle name="Normal 3 3 12 4" xfId="2355"/>
    <cellStyle name="Normal 3 3 12 4 10" xfId="12333"/>
    <cellStyle name="Normal 3 3 12 4 11" xfId="21647"/>
    <cellStyle name="Normal 3 3 12 4 2" xfId="2356"/>
    <cellStyle name="Normal 3 3 12 4 2 2" xfId="3944"/>
    <cellStyle name="Normal 3 3 12 4 2 2 2" xfId="7333"/>
    <cellStyle name="Normal 3 3 12 4 2 2 2 2" xfId="17135"/>
    <cellStyle name="Normal 3 3 12 4 2 2 3" xfId="13746"/>
    <cellStyle name="Normal 3 3 12 4 2 3" xfId="4924"/>
    <cellStyle name="Normal 3 3 12 4 2 3 2" xfId="8313"/>
    <cellStyle name="Normal 3 3 12 4 2 3 2 2" xfId="18115"/>
    <cellStyle name="Normal 3 3 12 4 2 3 3" xfId="14726"/>
    <cellStyle name="Normal 3 3 12 4 2 4" xfId="5921"/>
    <cellStyle name="Normal 3 3 12 4 2 4 2" xfId="15723"/>
    <cellStyle name="Normal 3 3 12 4 2 5" xfId="9305"/>
    <cellStyle name="Normal 3 3 12 4 2 5 2" xfId="19107"/>
    <cellStyle name="Normal 3 3 12 4 2 6" xfId="10309"/>
    <cellStyle name="Normal 3 3 12 4 2 6 2" xfId="20111"/>
    <cellStyle name="Normal 3 3 12 4 2 7" xfId="11313"/>
    <cellStyle name="Normal 3 3 12 4 2 7 2" xfId="21115"/>
    <cellStyle name="Normal 3 3 12 4 2 8" xfId="12334"/>
    <cellStyle name="Normal 3 3 12 4 2 9" xfId="22131"/>
    <cellStyle name="Normal 3 3 12 4 3" xfId="2976"/>
    <cellStyle name="Normal 3 3 12 4 3 2" xfId="6365"/>
    <cellStyle name="Normal 3 3 12 4 3 2 2" xfId="16167"/>
    <cellStyle name="Normal 3 3 12 4 3 3" xfId="12778"/>
    <cellStyle name="Normal 3 3 12 4 4" xfId="3460"/>
    <cellStyle name="Normal 3 3 12 4 4 2" xfId="6849"/>
    <cellStyle name="Normal 3 3 12 4 4 2 2" xfId="16651"/>
    <cellStyle name="Normal 3 3 12 4 4 3" xfId="13262"/>
    <cellStyle name="Normal 3 3 12 4 5" xfId="4440"/>
    <cellStyle name="Normal 3 3 12 4 5 2" xfId="7829"/>
    <cellStyle name="Normal 3 3 12 4 5 2 2" xfId="17631"/>
    <cellStyle name="Normal 3 3 12 4 5 3" xfId="14242"/>
    <cellStyle name="Normal 3 3 12 4 6" xfId="5920"/>
    <cellStyle name="Normal 3 3 12 4 6 2" xfId="15722"/>
    <cellStyle name="Normal 3 3 12 4 7" xfId="8821"/>
    <cellStyle name="Normal 3 3 12 4 7 2" xfId="18623"/>
    <cellStyle name="Normal 3 3 12 4 8" xfId="9825"/>
    <cellStyle name="Normal 3 3 12 4 8 2" xfId="19627"/>
    <cellStyle name="Normal 3 3 12 4 9" xfId="10829"/>
    <cellStyle name="Normal 3 3 12 4 9 2" xfId="20631"/>
    <cellStyle name="Normal 3 3 12 5" xfId="2357"/>
    <cellStyle name="Normal 3 3 12 5 2" xfId="3830"/>
    <cellStyle name="Normal 3 3 12 5 2 2" xfId="7219"/>
    <cellStyle name="Normal 3 3 12 5 2 2 2" xfId="17021"/>
    <cellStyle name="Normal 3 3 12 5 2 3" xfId="13632"/>
    <cellStyle name="Normal 3 3 12 5 3" xfId="4810"/>
    <cellStyle name="Normal 3 3 12 5 3 2" xfId="8199"/>
    <cellStyle name="Normal 3 3 12 5 3 2 2" xfId="18001"/>
    <cellStyle name="Normal 3 3 12 5 3 3" xfId="14612"/>
    <cellStyle name="Normal 3 3 12 5 4" xfId="5922"/>
    <cellStyle name="Normal 3 3 12 5 4 2" xfId="15724"/>
    <cellStyle name="Normal 3 3 12 5 5" xfId="9191"/>
    <cellStyle name="Normal 3 3 12 5 5 2" xfId="18993"/>
    <cellStyle name="Normal 3 3 12 5 6" xfId="10195"/>
    <cellStyle name="Normal 3 3 12 5 6 2" xfId="19997"/>
    <cellStyle name="Normal 3 3 12 5 7" xfId="11199"/>
    <cellStyle name="Normal 3 3 12 5 7 2" xfId="21001"/>
    <cellStyle name="Normal 3 3 12 5 8" xfId="12335"/>
    <cellStyle name="Normal 3 3 12 5 9" xfId="22017"/>
    <cellStyle name="Normal 3 3 12 6" xfId="2862"/>
    <cellStyle name="Normal 3 3 12 6 2" xfId="6251"/>
    <cellStyle name="Normal 3 3 12 6 2 2" xfId="16053"/>
    <cellStyle name="Normal 3 3 12 6 3" xfId="12664"/>
    <cellStyle name="Normal 3 3 12 7" xfId="3346"/>
    <cellStyle name="Normal 3 3 12 7 2" xfId="6735"/>
    <cellStyle name="Normal 3 3 12 7 2 2" xfId="16537"/>
    <cellStyle name="Normal 3 3 12 7 3" xfId="13148"/>
    <cellStyle name="Normal 3 3 12 8" xfId="4326"/>
    <cellStyle name="Normal 3 3 12 8 2" xfId="7715"/>
    <cellStyle name="Normal 3 3 12 8 2 2" xfId="17517"/>
    <cellStyle name="Normal 3 3 12 8 3" xfId="14128"/>
    <cellStyle name="Normal 3 3 12 9" xfId="5915"/>
    <cellStyle name="Normal 3 3 12 9 2" xfId="15717"/>
    <cellStyle name="Normal 3 3 13" xfId="2358"/>
    <cellStyle name="Normal 3 3 13 10" xfId="8711"/>
    <cellStyle name="Normal 3 3 13 10 2" xfId="18513"/>
    <cellStyle name="Normal 3 3 13 11" xfId="9715"/>
    <cellStyle name="Normal 3 3 13 11 2" xfId="19517"/>
    <cellStyle name="Normal 3 3 13 12" xfId="10719"/>
    <cellStyle name="Normal 3 3 13 12 2" xfId="20521"/>
    <cellStyle name="Normal 3 3 13 13" xfId="12336"/>
    <cellStyle name="Normal 3 3 13 14" xfId="21537"/>
    <cellStyle name="Normal 3 3 13 2" xfId="2359"/>
    <cellStyle name="Normal 3 3 13 2 10" xfId="12337"/>
    <cellStyle name="Normal 3 3 13 2 11" xfId="21761"/>
    <cellStyle name="Normal 3 3 13 2 2" xfId="2360"/>
    <cellStyle name="Normal 3 3 13 2 2 2" xfId="4058"/>
    <cellStyle name="Normal 3 3 13 2 2 2 2" xfId="7447"/>
    <cellStyle name="Normal 3 3 13 2 2 2 2 2" xfId="17249"/>
    <cellStyle name="Normal 3 3 13 2 2 2 3" xfId="13860"/>
    <cellStyle name="Normal 3 3 13 2 2 3" xfId="5038"/>
    <cellStyle name="Normal 3 3 13 2 2 3 2" xfId="8427"/>
    <cellStyle name="Normal 3 3 13 2 2 3 2 2" xfId="18229"/>
    <cellStyle name="Normal 3 3 13 2 2 3 3" xfId="14840"/>
    <cellStyle name="Normal 3 3 13 2 2 4" xfId="5925"/>
    <cellStyle name="Normal 3 3 13 2 2 4 2" xfId="15727"/>
    <cellStyle name="Normal 3 3 13 2 2 5" xfId="9419"/>
    <cellStyle name="Normal 3 3 13 2 2 5 2" xfId="19221"/>
    <cellStyle name="Normal 3 3 13 2 2 6" xfId="10423"/>
    <cellStyle name="Normal 3 3 13 2 2 6 2" xfId="20225"/>
    <cellStyle name="Normal 3 3 13 2 2 7" xfId="11427"/>
    <cellStyle name="Normal 3 3 13 2 2 7 2" xfId="21229"/>
    <cellStyle name="Normal 3 3 13 2 2 8" xfId="12338"/>
    <cellStyle name="Normal 3 3 13 2 2 9" xfId="22245"/>
    <cellStyle name="Normal 3 3 13 2 3" xfId="3090"/>
    <cellStyle name="Normal 3 3 13 2 3 2" xfId="6479"/>
    <cellStyle name="Normal 3 3 13 2 3 2 2" xfId="16281"/>
    <cellStyle name="Normal 3 3 13 2 3 3" xfId="12892"/>
    <cellStyle name="Normal 3 3 13 2 4" xfId="3574"/>
    <cellStyle name="Normal 3 3 13 2 4 2" xfId="6963"/>
    <cellStyle name="Normal 3 3 13 2 4 2 2" xfId="16765"/>
    <cellStyle name="Normal 3 3 13 2 4 3" xfId="13376"/>
    <cellStyle name="Normal 3 3 13 2 5" xfId="4554"/>
    <cellStyle name="Normal 3 3 13 2 5 2" xfId="7943"/>
    <cellStyle name="Normal 3 3 13 2 5 2 2" xfId="17745"/>
    <cellStyle name="Normal 3 3 13 2 5 3" xfId="14356"/>
    <cellStyle name="Normal 3 3 13 2 6" xfId="5924"/>
    <cellStyle name="Normal 3 3 13 2 6 2" xfId="15726"/>
    <cellStyle name="Normal 3 3 13 2 7" xfId="8935"/>
    <cellStyle name="Normal 3 3 13 2 7 2" xfId="18737"/>
    <cellStyle name="Normal 3 3 13 2 8" xfId="9939"/>
    <cellStyle name="Normal 3 3 13 2 8 2" xfId="19741"/>
    <cellStyle name="Normal 3 3 13 2 9" xfId="10943"/>
    <cellStyle name="Normal 3 3 13 2 9 2" xfId="20745"/>
    <cellStyle name="Normal 3 3 13 3" xfId="2361"/>
    <cellStyle name="Normal 3 3 13 3 10" xfId="12339"/>
    <cellStyle name="Normal 3 3 13 3 11" xfId="21706"/>
    <cellStyle name="Normal 3 3 13 3 2" xfId="2362"/>
    <cellStyle name="Normal 3 3 13 3 2 2" xfId="4003"/>
    <cellStyle name="Normal 3 3 13 3 2 2 2" xfId="7392"/>
    <cellStyle name="Normal 3 3 13 3 2 2 2 2" xfId="17194"/>
    <cellStyle name="Normal 3 3 13 3 2 2 3" xfId="13805"/>
    <cellStyle name="Normal 3 3 13 3 2 3" xfId="4983"/>
    <cellStyle name="Normal 3 3 13 3 2 3 2" xfId="8372"/>
    <cellStyle name="Normal 3 3 13 3 2 3 2 2" xfId="18174"/>
    <cellStyle name="Normal 3 3 13 3 2 3 3" xfId="14785"/>
    <cellStyle name="Normal 3 3 13 3 2 4" xfId="5927"/>
    <cellStyle name="Normal 3 3 13 3 2 4 2" xfId="15729"/>
    <cellStyle name="Normal 3 3 13 3 2 5" xfId="9364"/>
    <cellStyle name="Normal 3 3 13 3 2 5 2" xfId="19166"/>
    <cellStyle name="Normal 3 3 13 3 2 6" xfId="10368"/>
    <cellStyle name="Normal 3 3 13 3 2 6 2" xfId="20170"/>
    <cellStyle name="Normal 3 3 13 3 2 7" xfId="11372"/>
    <cellStyle name="Normal 3 3 13 3 2 7 2" xfId="21174"/>
    <cellStyle name="Normal 3 3 13 3 2 8" xfId="12340"/>
    <cellStyle name="Normal 3 3 13 3 2 9" xfId="22190"/>
    <cellStyle name="Normal 3 3 13 3 3" xfId="3035"/>
    <cellStyle name="Normal 3 3 13 3 3 2" xfId="6424"/>
    <cellStyle name="Normal 3 3 13 3 3 2 2" xfId="16226"/>
    <cellStyle name="Normal 3 3 13 3 3 3" xfId="12837"/>
    <cellStyle name="Normal 3 3 13 3 4" xfId="3519"/>
    <cellStyle name="Normal 3 3 13 3 4 2" xfId="6908"/>
    <cellStyle name="Normal 3 3 13 3 4 2 2" xfId="16710"/>
    <cellStyle name="Normal 3 3 13 3 4 3" xfId="13321"/>
    <cellStyle name="Normal 3 3 13 3 5" xfId="4499"/>
    <cellStyle name="Normal 3 3 13 3 5 2" xfId="7888"/>
    <cellStyle name="Normal 3 3 13 3 5 2 2" xfId="17690"/>
    <cellStyle name="Normal 3 3 13 3 5 3" xfId="14301"/>
    <cellStyle name="Normal 3 3 13 3 6" xfId="5926"/>
    <cellStyle name="Normal 3 3 13 3 6 2" xfId="15728"/>
    <cellStyle name="Normal 3 3 13 3 7" xfId="8880"/>
    <cellStyle name="Normal 3 3 13 3 7 2" xfId="18682"/>
    <cellStyle name="Normal 3 3 13 3 8" xfId="9884"/>
    <cellStyle name="Normal 3 3 13 3 8 2" xfId="19686"/>
    <cellStyle name="Normal 3 3 13 3 9" xfId="10888"/>
    <cellStyle name="Normal 3 3 13 3 9 2" xfId="20690"/>
    <cellStyle name="Normal 3 3 13 4" xfId="2363"/>
    <cellStyle name="Normal 3 3 13 4 10" xfId="12341"/>
    <cellStyle name="Normal 3 3 13 4 11" xfId="21644"/>
    <cellStyle name="Normal 3 3 13 4 2" xfId="2364"/>
    <cellStyle name="Normal 3 3 13 4 2 2" xfId="3941"/>
    <cellStyle name="Normal 3 3 13 4 2 2 2" xfId="7330"/>
    <cellStyle name="Normal 3 3 13 4 2 2 2 2" xfId="17132"/>
    <cellStyle name="Normal 3 3 13 4 2 2 3" xfId="13743"/>
    <cellStyle name="Normal 3 3 13 4 2 3" xfId="4921"/>
    <cellStyle name="Normal 3 3 13 4 2 3 2" xfId="8310"/>
    <cellStyle name="Normal 3 3 13 4 2 3 2 2" xfId="18112"/>
    <cellStyle name="Normal 3 3 13 4 2 3 3" xfId="14723"/>
    <cellStyle name="Normal 3 3 13 4 2 4" xfId="5929"/>
    <cellStyle name="Normal 3 3 13 4 2 4 2" xfId="15731"/>
    <cellStyle name="Normal 3 3 13 4 2 5" xfId="9302"/>
    <cellStyle name="Normal 3 3 13 4 2 5 2" xfId="19104"/>
    <cellStyle name="Normal 3 3 13 4 2 6" xfId="10306"/>
    <cellStyle name="Normal 3 3 13 4 2 6 2" xfId="20108"/>
    <cellStyle name="Normal 3 3 13 4 2 7" xfId="11310"/>
    <cellStyle name="Normal 3 3 13 4 2 7 2" xfId="21112"/>
    <cellStyle name="Normal 3 3 13 4 2 8" xfId="12342"/>
    <cellStyle name="Normal 3 3 13 4 2 9" xfId="22128"/>
    <cellStyle name="Normal 3 3 13 4 3" xfId="2973"/>
    <cellStyle name="Normal 3 3 13 4 3 2" xfId="6362"/>
    <cellStyle name="Normal 3 3 13 4 3 2 2" xfId="16164"/>
    <cellStyle name="Normal 3 3 13 4 3 3" xfId="12775"/>
    <cellStyle name="Normal 3 3 13 4 4" xfId="3457"/>
    <cellStyle name="Normal 3 3 13 4 4 2" xfId="6846"/>
    <cellStyle name="Normal 3 3 13 4 4 2 2" xfId="16648"/>
    <cellStyle name="Normal 3 3 13 4 4 3" xfId="13259"/>
    <cellStyle name="Normal 3 3 13 4 5" xfId="4437"/>
    <cellStyle name="Normal 3 3 13 4 5 2" xfId="7826"/>
    <cellStyle name="Normal 3 3 13 4 5 2 2" xfId="17628"/>
    <cellStyle name="Normal 3 3 13 4 5 3" xfId="14239"/>
    <cellStyle name="Normal 3 3 13 4 6" xfId="5928"/>
    <cellStyle name="Normal 3 3 13 4 6 2" xfId="15730"/>
    <cellStyle name="Normal 3 3 13 4 7" xfId="8818"/>
    <cellStyle name="Normal 3 3 13 4 7 2" xfId="18620"/>
    <cellStyle name="Normal 3 3 13 4 8" xfId="9822"/>
    <cellStyle name="Normal 3 3 13 4 8 2" xfId="19624"/>
    <cellStyle name="Normal 3 3 13 4 9" xfId="10826"/>
    <cellStyle name="Normal 3 3 13 4 9 2" xfId="20628"/>
    <cellStyle name="Normal 3 3 13 5" xfId="2365"/>
    <cellStyle name="Normal 3 3 13 5 2" xfId="3834"/>
    <cellStyle name="Normal 3 3 13 5 2 2" xfId="7223"/>
    <cellStyle name="Normal 3 3 13 5 2 2 2" xfId="17025"/>
    <cellStyle name="Normal 3 3 13 5 2 3" xfId="13636"/>
    <cellStyle name="Normal 3 3 13 5 3" xfId="4814"/>
    <cellStyle name="Normal 3 3 13 5 3 2" xfId="8203"/>
    <cellStyle name="Normal 3 3 13 5 3 2 2" xfId="18005"/>
    <cellStyle name="Normal 3 3 13 5 3 3" xfId="14616"/>
    <cellStyle name="Normal 3 3 13 5 4" xfId="5930"/>
    <cellStyle name="Normal 3 3 13 5 4 2" xfId="15732"/>
    <cellStyle name="Normal 3 3 13 5 5" xfId="9195"/>
    <cellStyle name="Normal 3 3 13 5 5 2" xfId="18997"/>
    <cellStyle name="Normal 3 3 13 5 6" xfId="10199"/>
    <cellStyle name="Normal 3 3 13 5 6 2" xfId="20001"/>
    <cellStyle name="Normal 3 3 13 5 7" xfId="11203"/>
    <cellStyle name="Normal 3 3 13 5 7 2" xfId="21005"/>
    <cellStyle name="Normal 3 3 13 5 8" xfId="12343"/>
    <cellStyle name="Normal 3 3 13 5 9" xfId="22021"/>
    <cellStyle name="Normal 3 3 13 6" xfId="2866"/>
    <cellStyle name="Normal 3 3 13 6 2" xfId="6255"/>
    <cellStyle name="Normal 3 3 13 6 2 2" xfId="16057"/>
    <cellStyle name="Normal 3 3 13 6 3" xfId="12668"/>
    <cellStyle name="Normal 3 3 13 7" xfId="3350"/>
    <cellStyle name="Normal 3 3 13 7 2" xfId="6739"/>
    <cellStyle name="Normal 3 3 13 7 2 2" xfId="16541"/>
    <cellStyle name="Normal 3 3 13 7 3" xfId="13152"/>
    <cellStyle name="Normal 3 3 13 8" xfId="4330"/>
    <cellStyle name="Normal 3 3 13 8 2" xfId="7719"/>
    <cellStyle name="Normal 3 3 13 8 2 2" xfId="17521"/>
    <cellStyle name="Normal 3 3 13 8 3" xfId="14132"/>
    <cellStyle name="Normal 3 3 13 9" xfId="5923"/>
    <cellStyle name="Normal 3 3 13 9 2" xfId="15725"/>
    <cellStyle name="Normal 3 3 14" xfId="2366"/>
    <cellStyle name="Normal 3 3 14 10" xfId="8715"/>
    <cellStyle name="Normal 3 3 14 10 2" xfId="18517"/>
    <cellStyle name="Normal 3 3 14 11" xfId="9719"/>
    <cellStyle name="Normal 3 3 14 11 2" xfId="19521"/>
    <cellStyle name="Normal 3 3 14 12" xfId="10723"/>
    <cellStyle name="Normal 3 3 14 12 2" xfId="20525"/>
    <cellStyle name="Normal 3 3 14 13" xfId="12344"/>
    <cellStyle name="Normal 3 3 14 14" xfId="21541"/>
    <cellStyle name="Normal 3 3 14 2" xfId="2367"/>
    <cellStyle name="Normal 3 3 14 2 10" xfId="12345"/>
    <cellStyle name="Normal 3 3 14 2 11" xfId="21771"/>
    <cellStyle name="Normal 3 3 14 2 2" xfId="2368"/>
    <cellStyle name="Normal 3 3 14 2 2 2" xfId="4068"/>
    <cellStyle name="Normal 3 3 14 2 2 2 2" xfId="7457"/>
    <cellStyle name="Normal 3 3 14 2 2 2 2 2" xfId="17259"/>
    <cellStyle name="Normal 3 3 14 2 2 2 3" xfId="13870"/>
    <cellStyle name="Normal 3 3 14 2 2 3" xfId="5048"/>
    <cellStyle name="Normal 3 3 14 2 2 3 2" xfId="8437"/>
    <cellStyle name="Normal 3 3 14 2 2 3 2 2" xfId="18239"/>
    <cellStyle name="Normal 3 3 14 2 2 3 3" xfId="14850"/>
    <cellStyle name="Normal 3 3 14 2 2 4" xfId="5933"/>
    <cellStyle name="Normal 3 3 14 2 2 4 2" xfId="15735"/>
    <cellStyle name="Normal 3 3 14 2 2 5" xfId="9429"/>
    <cellStyle name="Normal 3 3 14 2 2 5 2" xfId="19231"/>
    <cellStyle name="Normal 3 3 14 2 2 6" xfId="10433"/>
    <cellStyle name="Normal 3 3 14 2 2 6 2" xfId="20235"/>
    <cellStyle name="Normal 3 3 14 2 2 7" xfId="11437"/>
    <cellStyle name="Normal 3 3 14 2 2 7 2" xfId="21239"/>
    <cellStyle name="Normal 3 3 14 2 2 8" xfId="12346"/>
    <cellStyle name="Normal 3 3 14 2 2 9" xfId="22255"/>
    <cellStyle name="Normal 3 3 14 2 3" xfId="3100"/>
    <cellStyle name="Normal 3 3 14 2 3 2" xfId="6489"/>
    <cellStyle name="Normal 3 3 14 2 3 2 2" xfId="16291"/>
    <cellStyle name="Normal 3 3 14 2 3 3" xfId="12902"/>
    <cellStyle name="Normal 3 3 14 2 4" xfId="3584"/>
    <cellStyle name="Normal 3 3 14 2 4 2" xfId="6973"/>
    <cellStyle name="Normal 3 3 14 2 4 2 2" xfId="16775"/>
    <cellStyle name="Normal 3 3 14 2 4 3" xfId="13386"/>
    <cellStyle name="Normal 3 3 14 2 5" xfId="4564"/>
    <cellStyle name="Normal 3 3 14 2 5 2" xfId="7953"/>
    <cellStyle name="Normal 3 3 14 2 5 2 2" xfId="17755"/>
    <cellStyle name="Normal 3 3 14 2 5 3" xfId="14366"/>
    <cellStyle name="Normal 3 3 14 2 6" xfId="5932"/>
    <cellStyle name="Normal 3 3 14 2 6 2" xfId="15734"/>
    <cellStyle name="Normal 3 3 14 2 7" xfId="8945"/>
    <cellStyle name="Normal 3 3 14 2 7 2" xfId="18747"/>
    <cellStyle name="Normal 3 3 14 2 8" xfId="9949"/>
    <cellStyle name="Normal 3 3 14 2 8 2" xfId="19751"/>
    <cellStyle name="Normal 3 3 14 2 9" xfId="10953"/>
    <cellStyle name="Normal 3 3 14 2 9 2" xfId="20755"/>
    <cellStyle name="Normal 3 3 14 3" xfId="2369"/>
    <cellStyle name="Normal 3 3 14 3 10" xfId="12347"/>
    <cellStyle name="Normal 3 3 14 3 11" xfId="21891"/>
    <cellStyle name="Normal 3 3 14 3 2" xfId="2370"/>
    <cellStyle name="Normal 3 3 14 3 2 2" xfId="4188"/>
    <cellStyle name="Normal 3 3 14 3 2 2 2" xfId="7577"/>
    <cellStyle name="Normal 3 3 14 3 2 2 2 2" xfId="17379"/>
    <cellStyle name="Normal 3 3 14 3 2 2 3" xfId="13990"/>
    <cellStyle name="Normal 3 3 14 3 2 3" xfId="5168"/>
    <cellStyle name="Normal 3 3 14 3 2 3 2" xfId="8557"/>
    <cellStyle name="Normal 3 3 14 3 2 3 2 2" xfId="18359"/>
    <cellStyle name="Normal 3 3 14 3 2 3 3" xfId="14970"/>
    <cellStyle name="Normal 3 3 14 3 2 4" xfId="5935"/>
    <cellStyle name="Normal 3 3 14 3 2 4 2" xfId="15737"/>
    <cellStyle name="Normal 3 3 14 3 2 5" xfId="9549"/>
    <cellStyle name="Normal 3 3 14 3 2 5 2" xfId="19351"/>
    <cellStyle name="Normal 3 3 14 3 2 6" xfId="10553"/>
    <cellStyle name="Normal 3 3 14 3 2 6 2" xfId="20355"/>
    <cellStyle name="Normal 3 3 14 3 2 7" xfId="11557"/>
    <cellStyle name="Normal 3 3 14 3 2 7 2" xfId="21359"/>
    <cellStyle name="Normal 3 3 14 3 2 8" xfId="12348"/>
    <cellStyle name="Normal 3 3 14 3 2 9" xfId="22375"/>
    <cellStyle name="Normal 3 3 14 3 3" xfId="3220"/>
    <cellStyle name="Normal 3 3 14 3 3 2" xfId="6609"/>
    <cellStyle name="Normal 3 3 14 3 3 2 2" xfId="16411"/>
    <cellStyle name="Normal 3 3 14 3 3 3" xfId="13022"/>
    <cellStyle name="Normal 3 3 14 3 4" xfId="3704"/>
    <cellStyle name="Normal 3 3 14 3 4 2" xfId="7093"/>
    <cellStyle name="Normal 3 3 14 3 4 2 2" xfId="16895"/>
    <cellStyle name="Normal 3 3 14 3 4 3" xfId="13506"/>
    <cellStyle name="Normal 3 3 14 3 5" xfId="4684"/>
    <cellStyle name="Normal 3 3 14 3 5 2" xfId="8073"/>
    <cellStyle name="Normal 3 3 14 3 5 2 2" xfId="17875"/>
    <cellStyle name="Normal 3 3 14 3 5 3" xfId="14486"/>
    <cellStyle name="Normal 3 3 14 3 6" xfId="5934"/>
    <cellStyle name="Normal 3 3 14 3 6 2" xfId="15736"/>
    <cellStyle name="Normal 3 3 14 3 7" xfId="9065"/>
    <cellStyle name="Normal 3 3 14 3 7 2" xfId="18867"/>
    <cellStyle name="Normal 3 3 14 3 8" xfId="10069"/>
    <cellStyle name="Normal 3 3 14 3 8 2" xfId="19871"/>
    <cellStyle name="Normal 3 3 14 3 9" xfId="11073"/>
    <cellStyle name="Normal 3 3 14 3 9 2" xfId="20875"/>
    <cellStyle name="Normal 3 3 14 4" xfId="2371"/>
    <cellStyle name="Normal 3 3 14 4 10" xfId="12349"/>
    <cellStyle name="Normal 3 3 14 4 11" xfId="21628"/>
    <cellStyle name="Normal 3 3 14 4 2" xfId="2372"/>
    <cellStyle name="Normal 3 3 14 4 2 2" xfId="3925"/>
    <cellStyle name="Normal 3 3 14 4 2 2 2" xfId="7314"/>
    <cellStyle name="Normal 3 3 14 4 2 2 2 2" xfId="17116"/>
    <cellStyle name="Normal 3 3 14 4 2 2 3" xfId="13727"/>
    <cellStyle name="Normal 3 3 14 4 2 3" xfId="4905"/>
    <cellStyle name="Normal 3 3 14 4 2 3 2" xfId="8294"/>
    <cellStyle name="Normal 3 3 14 4 2 3 2 2" xfId="18096"/>
    <cellStyle name="Normal 3 3 14 4 2 3 3" xfId="14707"/>
    <cellStyle name="Normal 3 3 14 4 2 4" xfId="5937"/>
    <cellStyle name="Normal 3 3 14 4 2 4 2" xfId="15739"/>
    <cellStyle name="Normal 3 3 14 4 2 5" xfId="9286"/>
    <cellStyle name="Normal 3 3 14 4 2 5 2" xfId="19088"/>
    <cellStyle name="Normal 3 3 14 4 2 6" xfId="10290"/>
    <cellStyle name="Normal 3 3 14 4 2 6 2" xfId="20092"/>
    <cellStyle name="Normal 3 3 14 4 2 7" xfId="11294"/>
    <cellStyle name="Normal 3 3 14 4 2 7 2" xfId="21096"/>
    <cellStyle name="Normal 3 3 14 4 2 8" xfId="12350"/>
    <cellStyle name="Normal 3 3 14 4 2 9" xfId="22112"/>
    <cellStyle name="Normal 3 3 14 4 3" xfId="2957"/>
    <cellStyle name="Normal 3 3 14 4 3 2" xfId="6346"/>
    <cellStyle name="Normal 3 3 14 4 3 2 2" xfId="16148"/>
    <cellStyle name="Normal 3 3 14 4 3 3" xfId="12759"/>
    <cellStyle name="Normal 3 3 14 4 4" xfId="3441"/>
    <cellStyle name="Normal 3 3 14 4 4 2" xfId="6830"/>
    <cellStyle name="Normal 3 3 14 4 4 2 2" xfId="16632"/>
    <cellStyle name="Normal 3 3 14 4 4 3" xfId="13243"/>
    <cellStyle name="Normal 3 3 14 4 5" xfId="4421"/>
    <cellStyle name="Normal 3 3 14 4 5 2" xfId="7810"/>
    <cellStyle name="Normal 3 3 14 4 5 2 2" xfId="17612"/>
    <cellStyle name="Normal 3 3 14 4 5 3" xfId="14223"/>
    <cellStyle name="Normal 3 3 14 4 6" xfId="5936"/>
    <cellStyle name="Normal 3 3 14 4 6 2" xfId="15738"/>
    <cellStyle name="Normal 3 3 14 4 7" xfId="8802"/>
    <cellStyle name="Normal 3 3 14 4 7 2" xfId="18604"/>
    <cellStyle name="Normal 3 3 14 4 8" xfId="9806"/>
    <cellStyle name="Normal 3 3 14 4 8 2" xfId="19608"/>
    <cellStyle name="Normal 3 3 14 4 9" xfId="10810"/>
    <cellStyle name="Normal 3 3 14 4 9 2" xfId="20612"/>
    <cellStyle name="Normal 3 3 14 5" xfId="2373"/>
    <cellStyle name="Normal 3 3 14 5 2" xfId="3838"/>
    <cellStyle name="Normal 3 3 14 5 2 2" xfId="7227"/>
    <cellStyle name="Normal 3 3 14 5 2 2 2" xfId="17029"/>
    <cellStyle name="Normal 3 3 14 5 2 3" xfId="13640"/>
    <cellStyle name="Normal 3 3 14 5 3" xfId="4818"/>
    <cellStyle name="Normal 3 3 14 5 3 2" xfId="8207"/>
    <cellStyle name="Normal 3 3 14 5 3 2 2" xfId="18009"/>
    <cellStyle name="Normal 3 3 14 5 3 3" xfId="14620"/>
    <cellStyle name="Normal 3 3 14 5 4" xfId="5938"/>
    <cellStyle name="Normal 3 3 14 5 4 2" xfId="15740"/>
    <cellStyle name="Normal 3 3 14 5 5" xfId="9199"/>
    <cellStyle name="Normal 3 3 14 5 5 2" xfId="19001"/>
    <cellStyle name="Normal 3 3 14 5 6" xfId="10203"/>
    <cellStyle name="Normal 3 3 14 5 6 2" xfId="20005"/>
    <cellStyle name="Normal 3 3 14 5 7" xfId="11207"/>
    <cellStyle name="Normal 3 3 14 5 7 2" xfId="21009"/>
    <cellStyle name="Normal 3 3 14 5 8" xfId="12351"/>
    <cellStyle name="Normal 3 3 14 5 9" xfId="22025"/>
    <cellStyle name="Normal 3 3 14 6" xfId="2870"/>
    <cellStyle name="Normal 3 3 14 6 2" xfId="6259"/>
    <cellStyle name="Normal 3 3 14 6 2 2" xfId="16061"/>
    <cellStyle name="Normal 3 3 14 6 3" xfId="12672"/>
    <cellStyle name="Normal 3 3 14 7" xfId="3354"/>
    <cellStyle name="Normal 3 3 14 7 2" xfId="6743"/>
    <cellStyle name="Normal 3 3 14 7 2 2" xfId="16545"/>
    <cellStyle name="Normal 3 3 14 7 3" xfId="13156"/>
    <cellStyle name="Normal 3 3 14 8" xfId="4334"/>
    <cellStyle name="Normal 3 3 14 8 2" xfId="7723"/>
    <cellStyle name="Normal 3 3 14 8 2 2" xfId="17525"/>
    <cellStyle name="Normal 3 3 14 8 3" xfId="14136"/>
    <cellStyle name="Normal 3 3 14 9" xfId="5931"/>
    <cellStyle name="Normal 3 3 14 9 2" xfId="15733"/>
    <cellStyle name="Normal 3 3 15" xfId="2374"/>
    <cellStyle name="Normal 3 3 15 10" xfId="8719"/>
    <cellStyle name="Normal 3 3 15 10 2" xfId="18521"/>
    <cellStyle name="Normal 3 3 15 11" xfId="9723"/>
    <cellStyle name="Normal 3 3 15 11 2" xfId="19525"/>
    <cellStyle name="Normal 3 3 15 12" xfId="10727"/>
    <cellStyle name="Normal 3 3 15 12 2" xfId="20529"/>
    <cellStyle name="Normal 3 3 15 13" xfId="12352"/>
    <cellStyle name="Normal 3 3 15 14" xfId="21545"/>
    <cellStyle name="Normal 3 3 15 2" xfId="2375"/>
    <cellStyle name="Normal 3 3 15 2 10" xfId="12353"/>
    <cellStyle name="Normal 3 3 15 2 11" xfId="21779"/>
    <cellStyle name="Normal 3 3 15 2 2" xfId="2376"/>
    <cellStyle name="Normal 3 3 15 2 2 2" xfId="4076"/>
    <cellStyle name="Normal 3 3 15 2 2 2 2" xfId="7465"/>
    <cellStyle name="Normal 3 3 15 2 2 2 2 2" xfId="17267"/>
    <cellStyle name="Normal 3 3 15 2 2 2 3" xfId="13878"/>
    <cellStyle name="Normal 3 3 15 2 2 3" xfId="5056"/>
    <cellStyle name="Normal 3 3 15 2 2 3 2" xfId="8445"/>
    <cellStyle name="Normal 3 3 15 2 2 3 2 2" xfId="18247"/>
    <cellStyle name="Normal 3 3 15 2 2 3 3" xfId="14858"/>
    <cellStyle name="Normal 3 3 15 2 2 4" xfId="5941"/>
    <cellStyle name="Normal 3 3 15 2 2 4 2" xfId="15743"/>
    <cellStyle name="Normal 3 3 15 2 2 5" xfId="9437"/>
    <cellStyle name="Normal 3 3 15 2 2 5 2" xfId="19239"/>
    <cellStyle name="Normal 3 3 15 2 2 6" xfId="10441"/>
    <cellStyle name="Normal 3 3 15 2 2 6 2" xfId="20243"/>
    <cellStyle name="Normal 3 3 15 2 2 7" xfId="11445"/>
    <cellStyle name="Normal 3 3 15 2 2 7 2" xfId="21247"/>
    <cellStyle name="Normal 3 3 15 2 2 8" xfId="12354"/>
    <cellStyle name="Normal 3 3 15 2 2 9" xfId="22263"/>
    <cellStyle name="Normal 3 3 15 2 3" xfId="3108"/>
    <cellStyle name="Normal 3 3 15 2 3 2" xfId="6497"/>
    <cellStyle name="Normal 3 3 15 2 3 2 2" xfId="16299"/>
    <cellStyle name="Normal 3 3 15 2 3 3" xfId="12910"/>
    <cellStyle name="Normal 3 3 15 2 4" xfId="3592"/>
    <cellStyle name="Normal 3 3 15 2 4 2" xfId="6981"/>
    <cellStyle name="Normal 3 3 15 2 4 2 2" xfId="16783"/>
    <cellStyle name="Normal 3 3 15 2 4 3" xfId="13394"/>
    <cellStyle name="Normal 3 3 15 2 5" xfId="4572"/>
    <cellStyle name="Normal 3 3 15 2 5 2" xfId="7961"/>
    <cellStyle name="Normal 3 3 15 2 5 2 2" xfId="17763"/>
    <cellStyle name="Normal 3 3 15 2 5 3" xfId="14374"/>
    <cellStyle name="Normal 3 3 15 2 6" xfId="5940"/>
    <cellStyle name="Normal 3 3 15 2 6 2" xfId="15742"/>
    <cellStyle name="Normal 3 3 15 2 7" xfId="8953"/>
    <cellStyle name="Normal 3 3 15 2 7 2" xfId="18755"/>
    <cellStyle name="Normal 3 3 15 2 8" xfId="9957"/>
    <cellStyle name="Normal 3 3 15 2 8 2" xfId="19759"/>
    <cellStyle name="Normal 3 3 15 2 9" xfId="10961"/>
    <cellStyle name="Normal 3 3 15 2 9 2" xfId="20763"/>
    <cellStyle name="Normal 3 3 15 3" xfId="2377"/>
    <cellStyle name="Normal 3 3 15 3 10" xfId="12355"/>
    <cellStyle name="Normal 3 3 15 3 11" xfId="21792"/>
    <cellStyle name="Normal 3 3 15 3 2" xfId="2378"/>
    <cellStyle name="Normal 3 3 15 3 2 2" xfId="4089"/>
    <cellStyle name="Normal 3 3 15 3 2 2 2" xfId="7478"/>
    <cellStyle name="Normal 3 3 15 3 2 2 2 2" xfId="17280"/>
    <cellStyle name="Normal 3 3 15 3 2 2 3" xfId="13891"/>
    <cellStyle name="Normal 3 3 15 3 2 3" xfId="5069"/>
    <cellStyle name="Normal 3 3 15 3 2 3 2" xfId="8458"/>
    <cellStyle name="Normal 3 3 15 3 2 3 2 2" xfId="18260"/>
    <cellStyle name="Normal 3 3 15 3 2 3 3" xfId="14871"/>
    <cellStyle name="Normal 3 3 15 3 2 4" xfId="5943"/>
    <cellStyle name="Normal 3 3 15 3 2 4 2" xfId="15745"/>
    <cellStyle name="Normal 3 3 15 3 2 5" xfId="9450"/>
    <cellStyle name="Normal 3 3 15 3 2 5 2" xfId="19252"/>
    <cellStyle name="Normal 3 3 15 3 2 6" xfId="10454"/>
    <cellStyle name="Normal 3 3 15 3 2 6 2" xfId="20256"/>
    <cellStyle name="Normal 3 3 15 3 2 7" xfId="11458"/>
    <cellStyle name="Normal 3 3 15 3 2 7 2" xfId="21260"/>
    <cellStyle name="Normal 3 3 15 3 2 8" xfId="12356"/>
    <cellStyle name="Normal 3 3 15 3 2 9" xfId="22276"/>
    <cellStyle name="Normal 3 3 15 3 3" xfId="3121"/>
    <cellStyle name="Normal 3 3 15 3 3 2" xfId="6510"/>
    <cellStyle name="Normal 3 3 15 3 3 2 2" xfId="16312"/>
    <cellStyle name="Normal 3 3 15 3 3 3" xfId="12923"/>
    <cellStyle name="Normal 3 3 15 3 4" xfId="3605"/>
    <cellStyle name="Normal 3 3 15 3 4 2" xfId="6994"/>
    <cellStyle name="Normal 3 3 15 3 4 2 2" xfId="16796"/>
    <cellStyle name="Normal 3 3 15 3 4 3" xfId="13407"/>
    <cellStyle name="Normal 3 3 15 3 5" xfId="4585"/>
    <cellStyle name="Normal 3 3 15 3 5 2" xfId="7974"/>
    <cellStyle name="Normal 3 3 15 3 5 2 2" xfId="17776"/>
    <cellStyle name="Normal 3 3 15 3 5 3" xfId="14387"/>
    <cellStyle name="Normal 3 3 15 3 6" xfId="5942"/>
    <cellStyle name="Normal 3 3 15 3 6 2" xfId="15744"/>
    <cellStyle name="Normal 3 3 15 3 7" xfId="8966"/>
    <cellStyle name="Normal 3 3 15 3 7 2" xfId="18768"/>
    <cellStyle name="Normal 3 3 15 3 8" xfId="9970"/>
    <cellStyle name="Normal 3 3 15 3 8 2" xfId="19772"/>
    <cellStyle name="Normal 3 3 15 3 9" xfId="10974"/>
    <cellStyle name="Normal 3 3 15 3 9 2" xfId="20776"/>
    <cellStyle name="Normal 3 3 15 4" xfId="2379"/>
    <cellStyle name="Normal 3 3 15 4 10" xfId="12357"/>
    <cellStyle name="Normal 3 3 15 4 11" xfId="21894"/>
    <cellStyle name="Normal 3 3 15 4 2" xfId="2380"/>
    <cellStyle name="Normal 3 3 15 4 2 2" xfId="4191"/>
    <cellStyle name="Normal 3 3 15 4 2 2 2" xfId="7580"/>
    <cellStyle name="Normal 3 3 15 4 2 2 2 2" xfId="17382"/>
    <cellStyle name="Normal 3 3 15 4 2 2 3" xfId="13993"/>
    <cellStyle name="Normal 3 3 15 4 2 3" xfId="5171"/>
    <cellStyle name="Normal 3 3 15 4 2 3 2" xfId="8560"/>
    <cellStyle name="Normal 3 3 15 4 2 3 2 2" xfId="18362"/>
    <cellStyle name="Normal 3 3 15 4 2 3 3" xfId="14973"/>
    <cellStyle name="Normal 3 3 15 4 2 4" xfId="5945"/>
    <cellStyle name="Normal 3 3 15 4 2 4 2" xfId="15747"/>
    <cellStyle name="Normal 3 3 15 4 2 5" xfId="9552"/>
    <cellStyle name="Normal 3 3 15 4 2 5 2" xfId="19354"/>
    <cellStyle name="Normal 3 3 15 4 2 6" xfId="10556"/>
    <cellStyle name="Normal 3 3 15 4 2 6 2" xfId="20358"/>
    <cellStyle name="Normal 3 3 15 4 2 7" xfId="11560"/>
    <cellStyle name="Normal 3 3 15 4 2 7 2" xfId="21362"/>
    <cellStyle name="Normal 3 3 15 4 2 8" xfId="12358"/>
    <cellStyle name="Normal 3 3 15 4 2 9" xfId="22378"/>
    <cellStyle name="Normal 3 3 15 4 3" xfId="3223"/>
    <cellStyle name="Normal 3 3 15 4 3 2" xfId="6612"/>
    <cellStyle name="Normal 3 3 15 4 3 2 2" xfId="16414"/>
    <cellStyle name="Normal 3 3 15 4 3 3" xfId="13025"/>
    <cellStyle name="Normal 3 3 15 4 4" xfId="3707"/>
    <cellStyle name="Normal 3 3 15 4 4 2" xfId="7096"/>
    <cellStyle name="Normal 3 3 15 4 4 2 2" xfId="16898"/>
    <cellStyle name="Normal 3 3 15 4 4 3" xfId="13509"/>
    <cellStyle name="Normal 3 3 15 4 5" xfId="4687"/>
    <cellStyle name="Normal 3 3 15 4 5 2" xfId="8076"/>
    <cellStyle name="Normal 3 3 15 4 5 2 2" xfId="17878"/>
    <cellStyle name="Normal 3 3 15 4 5 3" xfId="14489"/>
    <cellStyle name="Normal 3 3 15 4 6" xfId="5944"/>
    <cellStyle name="Normal 3 3 15 4 6 2" xfId="15746"/>
    <cellStyle name="Normal 3 3 15 4 7" xfId="9068"/>
    <cellStyle name="Normal 3 3 15 4 7 2" xfId="18870"/>
    <cellStyle name="Normal 3 3 15 4 8" xfId="10072"/>
    <cellStyle name="Normal 3 3 15 4 8 2" xfId="19874"/>
    <cellStyle name="Normal 3 3 15 4 9" xfId="11076"/>
    <cellStyle name="Normal 3 3 15 4 9 2" xfId="20878"/>
    <cellStyle name="Normal 3 3 15 5" xfId="2381"/>
    <cellStyle name="Normal 3 3 15 5 2" xfId="3842"/>
    <cellStyle name="Normal 3 3 15 5 2 2" xfId="7231"/>
    <cellStyle name="Normal 3 3 15 5 2 2 2" xfId="17033"/>
    <cellStyle name="Normal 3 3 15 5 2 3" xfId="13644"/>
    <cellStyle name="Normal 3 3 15 5 3" xfId="4822"/>
    <cellStyle name="Normal 3 3 15 5 3 2" xfId="8211"/>
    <cellStyle name="Normal 3 3 15 5 3 2 2" xfId="18013"/>
    <cellStyle name="Normal 3 3 15 5 3 3" xfId="14624"/>
    <cellStyle name="Normal 3 3 15 5 4" xfId="5946"/>
    <cellStyle name="Normal 3 3 15 5 4 2" xfId="15748"/>
    <cellStyle name="Normal 3 3 15 5 5" xfId="9203"/>
    <cellStyle name="Normal 3 3 15 5 5 2" xfId="19005"/>
    <cellStyle name="Normal 3 3 15 5 6" xfId="10207"/>
    <cellStyle name="Normal 3 3 15 5 6 2" xfId="20009"/>
    <cellStyle name="Normal 3 3 15 5 7" xfId="11211"/>
    <cellStyle name="Normal 3 3 15 5 7 2" xfId="21013"/>
    <cellStyle name="Normal 3 3 15 5 8" xfId="12359"/>
    <cellStyle name="Normal 3 3 15 5 9" xfId="22029"/>
    <cellStyle name="Normal 3 3 15 6" xfId="2874"/>
    <cellStyle name="Normal 3 3 15 6 2" xfId="6263"/>
    <cellStyle name="Normal 3 3 15 6 2 2" xfId="16065"/>
    <cellStyle name="Normal 3 3 15 6 3" xfId="12676"/>
    <cellStyle name="Normal 3 3 15 7" xfId="3358"/>
    <cellStyle name="Normal 3 3 15 7 2" xfId="6747"/>
    <cellStyle name="Normal 3 3 15 7 2 2" xfId="16549"/>
    <cellStyle name="Normal 3 3 15 7 3" xfId="13160"/>
    <cellStyle name="Normal 3 3 15 8" xfId="4338"/>
    <cellStyle name="Normal 3 3 15 8 2" xfId="7727"/>
    <cellStyle name="Normal 3 3 15 8 2 2" xfId="17529"/>
    <cellStyle name="Normal 3 3 15 8 3" xfId="14140"/>
    <cellStyle name="Normal 3 3 15 9" xfId="5939"/>
    <cellStyle name="Normal 3 3 15 9 2" xfId="15741"/>
    <cellStyle name="Normal 3 3 16" xfId="2382"/>
    <cellStyle name="Normal 3 3 16 10" xfId="8723"/>
    <cellStyle name="Normal 3 3 16 10 2" xfId="18525"/>
    <cellStyle name="Normal 3 3 16 11" xfId="9727"/>
    <cellStyle name="Normal 3 3 16 11 2" xfId="19529"/>
    <cellStyle name="Normal 3 3 16 12" xfId="10731"/>
    <cellStyle name="Normal 3 3 16 12 2" xfId="20533"/>
    <cellStyle name="Normal 3 3 16 13" xfId="12360"/>
    <cellStyle name="Normal 3 3 16 14" xfId="21549"/>
    <cellStyle name="Normal 3 3 16 2" xfId="2383"/>
    <cellStyle name="Normal 3 3 16 2 10" xfId="12361"/>
    <cellStyle name="Normal 3 3 16 2 11" xfId="21790"/>
    <cellStyle name="Normal 3 3 16 2 2" xfId="2384"/>
    <cellStyle name="Normal 3 3 16 2 2 2" xfId="4087"/>
    <cellStyle name="Normal 3 3 16 2 2 2 2" xfId="7476"/>
    <cellStyle name="Normal 3 3 16 2 2 2 2 2" xfId="17278"/>
    <cellStyle name="Normal 3 3 16 2 2 2 3" xfId="13889"/>
    <cellStyle name="Normal 3 3 16 2 2 3" xfId="5067"/>
    <cellStyle name="Normal 3 3 16 2 2 3 2" xfId="8456"/>
    <cellStyle name="Normal 3 3 16 2 2 3 2 2" xfId="18258"/>
    <cellStyle name="Normal 3 3 16 2 2 3 3" xfId="14869"/>
    <cellStyle name="Normal 3 3 16 2 2 4" xfId="5949"/>
    <cellStyle name="Normal 3 3 16 2 2 4 2" xfId="15751"/>
    <cellStyle name="Normal 3 3 16 2 2 5" xfId="9448"/>
    <cellStyle name="Normal 3 3 16 2 2 5 2" xfId="19250"/>
    <cellStyle name="Normal 3 3 16 2 2 6" xfId="10452"/>
    <cellStyle name="Normal 3 3 16 2 2 6 2" xfId="20254"/>
    <cellStyle name="Normal 3 3 16 2 2 7" xfId="11456"/>
    <cellStyle name="Normal 3 3 16 2 2 7 2" xfId="21258"/>
    <cellStyle name="Normal 3 3 16 2 2 8" xfId="12362"/>
    <cellStyle name="Normal 3 3 16 2 2 9" xfId="22274"/>
    <cellStyle name="Normal 3 3 16 2 3" xfId="3119"/>
    <cellStyle name="Normal 3 3 16 2 3 2" xfId="6508"/>
    <cellStyle name="Normal 3 3 16 2 3 2 2" xfId="16310"/>
    <cellStyle name="Normal 3 3 16 2 3 3" xfId="12921"/>
    <cellStyle name="Normal 3 3 16 2 4" xfId="3603"/>
    <cellStyle name="Normal 3 3 16 2 4 2" xfId="6992"/>
    <cellStyle name="Normal 3 3 16 2 4 2 2" xfId="16794"/>
    <cellStyle name="Normal 3 3 16 2 4 3" xfId="13405"/>
    <cellStyle name="Normal 3 3 16 2 5" xfId="4583"/>
    <cellStyle name="Normal 3 3 16 2 5 2" xfId="7972"/>
    <cellStyle name="Normal 3 3 16 2 5 2 2" xfId="17774"/>
    <cellStyle name="Normal 3 3 16 2 5 3" xfId="14385"/>
    <cellStyle name="Normal 3 3 16 2 6" xfId="5948"/>
    <cellStyle name="Normal 3 3 16 2 6 2" xfId="15750"/>
    <cellStyle name="Normal 3 3 16 2 7" xfId="8964"/>
    <cellStyle name="Normal 3 3 16 2 7 2" xfId="18766"/>
    <cellStyle name="Normal 3 3 16 2 8" xfId="9968"/>
    <cellStyle name="Normal 3 3 16 2 8 2" xfId="19770"/>
    <cellStyle name="Normal 3 3 16 2 9" xfId="10972"/>
    <cellStyle name="Normal 3 3 16 2 9 2" xfId="20774"/>
    <cellStyle name="Normal 3 3 16 3" xfId="2385"/>
    <cellStyle name="Normal 3 3 16 3 10" xfId="12363"/>
    <cellStyle name="Normal 3 3 16 3 11" xfId="21686"/>
    <cellStyle name="Normal 3 3 16 3 2" xfId="2386"/>
    <cellStyle name="Normal 3 3 16 3 2 2" xfId="3983"/>
    <cellStyle name="Normal 3 3 16 3 2 2 2" xfId="7372"/>
    <cellStyle name="Normal 3 3 16 3 2 2 2 2" xfId="17174"/>
    <cellStyle name="Normal 3 3 16 3 2 2 3" xfId="13785"/>
    <cellStyle name="Normal 3 3 16 3 2 3" xfId="4963"/>
    <cellStyle name="Normal 3 3 16 3 2 3 2" xfId="8352"/>
    <cellStyle name="Normal 3 3 16 3 2 3 2 2" xfId="18154"/>
    <cellStyle name="Normal 3 3 16 3 2 3 3" xfId="14765"/>
    <cellStyle name="Normal 3 3 16 3 2 4" xfId="5951"/>
    <cellStyle name="Normal 3 3 16 3 2 4 2" xfId="15753"/>
    <cellStyle name="Normal 3 3 16 3 2 5" xfId="9344"/>
    <cellStyle name="Normal 3 3 16 3 2 5 2" xfId="19146"/>
    <cellStyle name="Normal 3 3 16 3 2 6" xfId="10348"/>
    <cellStyle name="Normal 3 3 16 3 2 6 2" xfId="20150"/>
    <cellStyle name="Normal 3 3 16 3 2 7" xfId="11352"/>
    <cellStyle name="Normal 3 3 16 3 2 7 2" xfId="21154"/>
    <cellStyle name="Normal 3 3 16 3 2 8" xfId="12364"/>
    <cellStyle name="Normal 3 3 16 3 2 9" xfId="22170"/>
    <cellStyle name="Normal 3 3 16 3 3" xfId="3015"/>
    <cellStyle name="Normal 3 3 16 3 3 2" xfId="6404"/>
    <cellStyle name="Normal 3 3 16 3 3 2 2" xfId="16206"/>
    <cellStyle name="Normal 3 3 16 3 3 3" xfId="12817"/>
    <cellStyle name="Normal 3 3 16 3 4" xfId="3499"/>
    <cellStyle name="Normal 3 3 16 3 4 2" xfId="6888"/>
    <cellStyle name="Normal 3 3 16 3 4 2 2" xfId="16690"/>
    <cellStyle name="Normal 3 3 16 3 4 3" xfId="13301"/>
    <cellStyle name="Normal 3 3 16 3 5" xfId="4479"/>
    <cellStyle name="Normal 3 3 16 3 5 2" xfId="7868"/>
    <cellStyle name="Normal 3 3 16 3 5 2 2" xfId="17670"/>
    <cellStyle name="Normal 3 3 16 3 5 3" xfId="14281"/>
    <cellStyle name="Normal 3 3 16 3 6" xfId="5950"/>
    <cellStyle name="Normal 3 3 16 3 6 2" xfId="15752"/>
    <cellStyle name="Normal 3 3 16 3 7" xfId="8860"/>
    <cellStyle name="Normal 3 3 16 3 7 2" xfId="18662"/>
    <cellStyle name="Normal 3 3 16 3 8" xfId="9864"/>
    <cellStyle name="Normal 3 3 16 3 8 2" xfId="19666"/>
    <cellStyle name="Normal 3 3 16 3 9" xfId="10868"/>
    <cellStyle name="Normal 3 3 16 3 9 2" xfId="20670"/>
    <cellStyle name="Normal 3 3 16 4" xfId="2387"/>
    <cellStyle name="Normal 3 3 16 4 10" xfId="12365"/>
    <cellStyle name="Normal 3 3 16 4 11" xfId="21614"/>
    <cellStyle name="Normal 3 3 16 4 2" xfId="2388"/>
    <cellStyle name="Normal 3 3 16 4 2 2" xfId="3911"/>
    <cellStyle name="Normal 3 3 16 4 2 2 2" xfId="7300"/>
    <cellStyle name="Normal 3 3 16 4 2 2 2 2" xfId="17102"/>
    <cellStyle name="Normal 3 3 16 4 2 2 3" xfId="13713"/>
    <cellStyle name="Normal 3 3 16 4 2 3" xfId="4891"/>
    <cellStyle name="Normal 3 3 16 4 2 3 2" xfId="8280"/>
    <cellStyle name="Normal 3 3 16 4 2 3 2 2" xfId="18082"/>
    <cellStyle name="Normal 3 3 16 4 2 3 3" xfId="14693"/>
    <cellStyle name="Normal 3 3 16 4 2 4" xfId="5953"/>
    <cellStyle name="Normal 3 3 16 4 2 4 2" xfId="15755"/>
    <cellStyle name="Normal 3 3 16 4 2 5" xfId="9272"/>
    <cellStyle name="Normal 3 3 16 4 2 5 2" xfId="19074"/>
    <cellStyle name="Normal 3 3 16 4 2 6" xfId="10276"/>
    <cellStyle name="Normal 3 3 16 4 2 6 2" xfId="20078"/>
    <cellStyle name="Normal 3 3 16 4 2 7" xfId="11280"/>
    <cellStyle name="Normal 3 3 16 4 2 7 2" xfId="21082"/>
    <cellStyle name="Normal 3 3 16 4 2 8" xfId="12366"/>
    <cellStyle name="Normal 3 3 16 4 2 9" xfId="22098"/>
    <cellStyle name="Normal 3 3 16 4 3" xfId="2943"/>
    <cellStyle name="Normal 3 3 16 4 3 2" xfId="6332"/>
    <cellStyle name="Normal 3 3 16 4 3 2 2" xfId="16134"/>
    <cellStyle name="Normal 3 3 16 4 3 3" xfId="12745"/>
    <cellStyle name="Normal 3 3 16 4 4" xfId="3427"/>
    <cellStyle name="Normal 3 3 16 4 4 2" xfId="6816"/>
    <cellStyle name="Normal 3 3 16 4 4 2 2" xfId="16618"/>
    <cellStyle name="Normal 3 3 16 4 4 3" xfId="13229"/>
    <cellStyle name="Normal 3 3 16 4 5" xfId="4407"/>
    <cellStyle name="Normal 3 3 16 4 5 2" xfId="7796"/>
    <cellStyle name="Normal 3 3 16 4 5 2 2" xfId="17598"/>
    <cellStyle name="Normal 3 3 16 4 5 3" xfId="14209"/>
    <cellStyle name="Normal 3 3 16 4 6" xfId="5952"/>
    <cellStyle name="Normal 3 3 16 4 6 2" xfId="15754"/>
    <cellStyle name="Normal 3 3 16 4 7" xfId="8788"/>
    <cellStyle name="Normal 3 3 16 4 7 2" xfId="18590"/>
    <cellStyle name="Normal 3 3 16 4 8" xfId="9792"/>
    <cellStyle name="Normal 3 3 16 4 8 2" xfId="19594"/>
    <cellStyle name="Normal 3 3 16 4 9" xfId="10796"/>
    <cellStyle name="Normal 3 3 16 4 9 2" xfId="20598"/>
    <cellStyle name="Normal 3 3 16 5" xfId="2389"/>
    <cellStyle name="Normal 3 3 16 5 2" xfId="3846"/>
    <cellStyle name="Normal 3 3 16 5 2 2" xfId="7235"/>
    <cellStyle name="Normal 3 3 16 5 2 2 2" xfId="17037"/>
    <cellStyle name="Normal 3 3 16 5 2 3" xfId="13648"/>
    <cellStyle name="Normal 3 3 16 5 3" xfId="4826"/>
    <cellStyle name="Normal 3 3 16 5 3 2" xfId="8215"/>
    <cellStyle name="Normal 3 3 16 5 3 2 2" xfId="18017"/>
    <cellStyle name="Normal 3 3 16 5 3 3" xfId="14628"/>
    <cellStyle name="Normal 3 3 16 5 4" xfId="5954"/>
    <cellStyle name="Normal 3 3 16 5 4 2" xfId="15756"/>
    <cellStyle name="Normal 3 3 16 5 5" xfId="9207"/>
    <cellStyle name="Normal 3 3 16 5 5 2" xfId="19009"/>
    <cellStyle name="Normal 3 3 16 5 6" xfId="10211"/>
    <cellStyle name="Normal 3 3 16 5 6 2" xfId="20013"/>
    <cellStyle name="Normal 3 3 16 5 7" xfId="11215"/>
    <cellStyle name="Normal 3 3 16 5 7 2" xfId="21017"/>
    <cellStyle name="Normal 3 3 16 5 8" xfId="12367"/>
    <cellStyle name="Normal 3 3 16 5 9" xfId="22033"/>
    <cellStyle name="Normal 3 3 16 6" xfId="2878"/>
    <cellStyle name="Normal 3 3 16 6 2" xfId="6267"/>
    <cellStyle name="Normal 3 3 16 6 2 2" xfId="16069"/>
    <cellStyle name="Normal 3 3 16 6 3" xfId="12680"/>
    <cellStyle name="Normal 3 3 16 7" xfId="3362"/>
    <cellStyle name="Normal 3 3 16 7 2" xfId="6751"/>
    <cellStyle name="Normal 3 3 16 7 2 2" xfId="16553"/>
    <cellStyle name="Normal 3 3 16 7 3" xfId="13164"/>
    <cellStyle name="Normal 3 3 16 8" xfId="4342"/>
    <cellStyle name="Normal 3 3 16 8 2" xfId="7731"/>
    <cellStyle name="Normal 3 3 16 8 2 2" xfId="17533"/>
    <cellStyle name="Normal 3 3 16 8 3" xfId="14144"/>
    <cellStyle name="Normal 3 3 16 9" xfId="5947"/>
    <cellStyle name="Normal 3 3 16 9 2" xfId="15749"/>
    <cellStyle name="Normal 3 3 17" xfId="2390"/>
    <cellStyle name="Normal 3 3 17 10" xfId="8727"/>
    <cellStyle name="Normal 3 3 17 10 2" xfId="18529"/>
    <cellStyle name="Normal 3 3 17 11" xfId="9731"/>
    <cellStyle name="Normal 3 3 17 11 2" xfId="19533"/>
    <cellStyle name="Normal 3 3 17 12" xfId="10735"/>
    <cellStyle name="Normal 3 3 17 12 2" xfId="20537"/>
    <cellStyle name="Normal 3 3 17 13" xfId="12368"/>
    <cellStyle name="Normal 3 3 17 14" xfId="21553"/>
    <cellStyle name="Normal 3 3 17 2" xfId="2391"/>
    <cellStyle name="Normal 3 3 17 2 10" xfId="12369"/>
    <cellStyle name="Normal 3 3 17 2 11" xfId="21797"/>
    <cellStyle name="Normal 3 3 17 2 2" xfId="2392"/>
    <cellStyle name="Normal 3 3 17 2 2 2" xfId="4094"/>
    <cellStyle name="Normal 3 3 17 2 2 2 2" xfId="7483"/>
    <cellStyle name="Normal 3 3 17 2 2 2 2 2" xfId="17285"/>
    <cellStyle name="Normal 3 3 17 2 2 2 3" xfId="13896"/>
    <cellStyle name="Normal 3 3 17 2 2 3" xfId="5074"/>
    <cellStyle name="Normal 3 3 17 2 2 3 2" xfId="8463"/>
    <cellStyle name="Normal 3 3 17 2 2 3 2 2" xfId="18265"/>
    <cellStyle name="Normal 3 3 17 2 2 3 3" xfId="14876"/>
    <cellStyle name="Normal 3 3 17 2 2 4" xfId="5957"/>
    <cellStyle name="Normal 3 3 17 2 2 4 2" xfId="15759"/>
    <cellStyle name="Normal 3 3 17 2 2 5" xfId="9455"/>
    <cellStyle name="Normal 3 3 17 2 2 5 2" xfId="19257"/>
    <cellStyle name="Normal 3 3 17 2 2 6" xfId="10459"/>
    <cellStyle name="Normal 3 3 17 2 2 6 2" xfId="20261"/>
    <cellStyle name="Normal 3 3 17 2 2 7" xfId="11463"/>
    <cellStyle name="Normal 3 3 17 2 2 7 2" xfId="21265"/>
    <cellStyle name="Normal 3 3 17 2 2 8" xfId="12370"/>
    <cellStyle name="Normal 3 3 17 2 2 9" xfId="22281"/>
    <cellStyle name="Normal 3 3 17 2 3" xfId="3126"/>
    <cellStyle name="Normal 3 3 17 2 3 2" xfId="6515"/>
    <cellStyle name="Normal 3 3 17 2 3 2 2" xfId="16317"/>
    <cellStyle name="Normal 3 3 17 2 3 3" xfId="12928"/>
    <cellStyle name="Normal 3 3 17 2 4" xfId="3610"/>
    <cellStyle name="Normal 3 3 17 2 4 2" xfId="6999"/>
    <cellStyle name="Normal 3 3 17 2 4 2 2" xfId="16801"/>
    <cellStyle name="Normal 3 3 17 2 4 3" xfId="13412"/>
    <cellStyle name="Normal 3 3 17 2 5" xfId="4590"/>
    <cellStyle name="Normal 3 3 17 2 5 2" xfId="7979"/>
    <cellStyle name="Normal 3 3 17 2 5 2 2" xfId="17781"/>
    <cellStyle name="Normal 3 3 17 2 5 3" xfId="14392"/>
    <cellStyle name="Normal 3 3 17 2 6" xfId="5956"/>
    <cellStyle name="Normal 3 3 17 2 6 2" xfId="15758"/>
    <cellStyle name="Normal 3 3 17 2 7" xfId="8971"/>
    <cellStyle name="Normal 3 3 17 2 7 2" xfId="18773"/>
    <cellStyle name="Normal 3 3 17 2 8" xfId="9975"/>
    <cellStyle name="Normal 3 3 17 2 8 2" xfId="19777"/>
    <cellStyle name="Normal 3 3 17 2 9" xfId="10979"/>
    <cellStyle name="Normal 3 3 17 2 9 2" xfId="20781"/>
    <cellStyle name="Normal 3 3 17 3" xfId="2393"/>
    <cellStyle name="Normal 3 3 17 3 10" xfId="12371"/>
    <cellStyle name="Normal 3 3 17 3 11" xfId="21874"/>
    <cellStyle name="Normal 3 3 17 3 2" xfId="2394"/>
    <cellStyle name="Normal 3 3 17 3 2 2" xfId="4171"/>
    <cellStyle name="Normal 3 3 17 3 2 2 2" xfId="7560"/>
    <cellStyle name="Normal 3 3 17 3 2 2 2 2" xfId="17362"/>
    <cellStyle name="Normal 3 3 17 3 2 2 3" xfId="13973"/>
    <cellStyle name="Normal 3 3 17 3 2 3" xfId="5151"/>
    <cellStyle name="Normal 3 3 17 3 2 3 2" xfId="8540"/>
    <cellStyle name="Normal 3 3 17 3 2 3 2 2" xfId="18342"/>
    <cellStyle name="Normal 3 3 17 3 2 3 3" xfId="14953"/>
    <cellStyle name="Normal 3 3 17 3 2 4" xfId="5959"/>
    <cellStyle name="Normal 3 3 17 3 2 4 2" xfId="15761"/>
    <cellStyle name="Normal 3 3 17 3 2 5" xfId="9532"/>
    <cellStyle name="Normal 3 3 17 3 2 5 2" xfId="19334"/>
    <cellStyle name="Normal 3 3 17 3 2 6" xfId="10536"/>
    <cellStyle name="Normal 3 3 17 3 2 6 2" xfId="20338"/>
    <cellStyle name="Normal 3 3 17 3 2 7" xfId="11540"/>
    <cellStyle name="Normal 3 3 17 3 2 7 2" xfId="21342"/>
    <cellStyle name="Normal 3 3 17 3 2 8" xfId="12372"/>
    <cellStyle name="Normal 3 3 17 3 2 9" xfId="22358"/>
    <cellStyle name="Normal 3 3 17 3 3" xfId="3203"/>
    <cellStyle name="Normal 3 3 17 3 3 2" xfId="6592"/>
    <cellStyle name="Normal 3 3 17 3 3 2 2" xfId="16394"/>
    <cellStyle name="Normal 3 3 17 3 3 3" xfId="13005"/>
    <cellStyle name="Normal 3 3 17 3 4" xfId="3687"/>
    <cellStyle name="Normal 3 3 17 3 4 2" xfId="7076"/>
    <cellStyle name="Normal 3 3 17 3 4 2 2" xfId="16878"/>
    <cellStyle name="Normal 3 3 17 3 4 3" xfId="13489"/>
    <cellStyle name="Normal 3 3 17 3 5" xfId="4667"/>
    <cellStyle name="Normal 3 3 17 3 5 2" xfId="8056"/>
    <cellStyle name="Normal 3 3 17 3 5 2 2" xfId="17858"/>
    <cellStyle name="Normal 3 3 17 3 5 3" xfId="14469"/>
    <cellStyle name="Normal 3 3 17 3 6" xfId="5958"/>
    <cellStyle name="Normal 3 3 17 3 6 2" xfId="15760"/>
    <cellStyle name="Normal 3 3 17 3 7" xfId="9048"/>
    <cellStyle name="Normal 3 3 17 3 7 2" xfId="18850"/>
    <cellStyle name="Normal 3 3 17 3 8" xfId="10052"/>
    <cellStyle name="Normal 3 3 17 3 8 2" xfId="19854"/>
    <cellStyle name="Normal 3 3 17 3 9" xfId="11056"/>
    <cellStyle name="Normal 3 3 17 3 9 2" xfId="20858"/>
    <cellStyle name="Normal 3 3 17 4" xfId="2395"/>
    <cellStyle name="Normal 3 3 17 4 10" xfId="12373"/>
    <cellStyle name="Normal 3 3 17 4 11" xfId="21662"/>
    <cellStyle name="Normal 3 3 17 4 2" xfId="2396"/>
    <cellStyle name="Normal 3 3 17 4 2 2" xfId="3959"/>
    <cellStyle name="Normal 3 3 17 4 2 2 2" xfId="7348"/>
    <cellStyle name="Normal 3 3 17 4 2 2 2 2" xfId="17150"/>
    <cellStyle name="Normal 3 3 17 4 2 2 3" xfId="13761"/>
    <cellStyle name="Normal 3 3 17 4 2 3" xfId="4939"/>
    <cellStyle name="Normal 3 3 17 4 2 3 2" xfId="8328"/>
    <cellStyle name="Normal 3 3 17 4 2 3 2 2" xfId="18130"/>
    <cellStyle name="Normal 3 3 17 4 2 3 3" xfId="14741"/>
    <cellStyle name="Normal 3 3 17 4 2 4" xfId="5961"/>
    <cellStyle name="Normal 3 3 17 4 2 4 2" xfId="15763"/>
    <cellStyle name="Normal 3 3 17 4 2 5" xfId="9320"/>
    <cellStyle name="Normal 3 3 17 4 2 5 2" xfId="19122"/>
    <cellStyle name="Normal 3 3 17 4 2 6" xfId="10324"/>
    <cellStyle name="Normal 3 3 17 4 2 6 2" xfId="20126"/>
    <cellStyle name="Normal 3 3 17 4 2 7" xfId="11328"/>
    <cellStyle name="Normal 3 3 17 4 2 7 2" xfId="21130"/>
    <cellStyle name="Normal 3 3 17 4 2 8" xfId="12374"/>
    <cellStyle name="Normal 3 3 17 4 2 9" xfId="22146"/>
    <cellStyle name="Normal 3 3 17 4 3" xfId="2991"/>
    <cellStyle name="Normal 3 3 17 4 3 2" xfId="6380"/>
    <cellStyle name="Normal 3 3 17 4 3 2 2" xfId="16182"/>
    <cellStyle name="Normal 3 3 17 4 3 3" xfId="12793"/>
    <cellStyle name="Normal 3 3 17 4 4" xfId="3475"/>
    <cellStyle name="Normal 3 3 17 4 4 2" xfId="6864"/>
    <cellStyle name="Normal 3 3 17 4 4 2 2" xfId="16666"/>
    <cellStyle name="Normal 3 3 17 4 4 3" xfId="13277"/>
    <cellStyle name="Normal 3 3 17 4 5" xfId="4455"/>
    <cellStyle name="Normal 3 3 17 4 5 2" xfId="7844"/>
    <cellStyle name="Normal 3 3 17 4 5 2 2" xfId="17646"/>
    <cellStyle name="Normal 3 3 17 4 5 3" xfId="14257"/>
    <cellStyle name="Normal 3 3 17 4 6" xfId="5960"/>
    <cellStyle name="Normal 3 3 17 4 6 2" xfId="15762"/>
    <cellStyle name="Normal 3 3 17 4 7" xfId="8836"/>
    <cellStyle name="Normal 3 3 17 4 7 2" xfId="18638"/>
    <cellStyle name="Normal 3 3 17 4 8" xfId="9840"/>
    <cellStyle name="Normal 3 3 17 4 8 2" xfId="19642"/>
    <cellStyle name="Normal 3 3 17 4 9" xfId="10844"/>
    <cellStyle name="Normal 3 3 17 4 9 2" xfId="20646"/>
    <cellStyle name="Normal 3 3 17 5" xfId="2397"/>
    <cellStyle name="Normal 3 3 17 5 2" xfId="3850"/>
    <cellStyle name="Normal 3 3 17 5 2 2" xfId="7239"/>
    <cellStyle name="Normal 3 3 17 5 2 2 2" xfId="17041"/>
    <cellStyle name="Normal 3 3 17 5 2 3" xfId="13652"/>
    <cellStyle name="Normal 3 3 17 5 3" xfId="4830"/>
    <cellStyle name="Normal 3 3 17 5 3 2" xfId="8219"/>
    <cellStyle name="Normal 3 3 17 5 3 2 2" xfId="18021"/>
    <cellStyle name="Normal 3 3 17 5 3 3" xfId="14632"/>
    <cellStyle name="Normal 3 3 17 5 4" xfId="5962"/>
    <cellStyle name="Normal 3 3 17 5 4 2" xfId="15764"/>
    <cellStyle name="Normal 3 3 17 5 5" xfId="9211"/>
    <cellStyle name="Normal 3 3 17 5 5 2" xfId="19013"/>
    <cellStyle name="Normal 3 3 17 5 6" xfId="10215"/>
    <cellStyle name="Normal 3 3 17 5 6 2" xfId="20017"/>
    <cellStyle name="Normal 3 3 17 5 7" xfId="11219"/>
    <cellStyle name="Normal 3 3 17 5 7 2" xfId="21021"/>
    <cellStyle name="Normal 3 3 17 5 8" xfId="12375"/>
    <cellStyle name="Normal 3 3 17 5 9" xfId="22037"/>
    <cellStyle name="Normal 3 3 17 6" xfId="2882"/>
    <cellStyle name="Normal 3 3 17 6 2" xfId="6271"/>
    <cellStyle name="Normal 3 3 17 6 2 2" xfId="16073"/>
    <cellStyle name="Normal 3 3 17 6 3" xfId="12684"/>
    <cellStyle name="Normal 3 3 17 7" xfId="3366"/>
    <cellStyle name="Normal 3 3 17 7 2" xfId="6755"/>
    <cellStyle name="Normal 3 3 17 7 2 2" xfId="16557"/>
    <cellStyle name="Normal 3 3 17 7 3" xfId="13168"/>
    <cellStyle name="Normal 3 3 17 8" xfId="4346"/>
    <cellStyle name="Normal 3 3 17 8 2" xfId="7735"/>
    <cellStyle name="Normal 3 3 17 8 2 2" xfId="17537"/>
    <cellStyle name="Normal 3 3 17 8 3" xfId="14148"/>
    <cellStyle name="Normal 3 3 17 9" xfId="5955"/>
    <cellStyle name="Normal 3 3 17 9 2" xfId="15757"/>
    <cellStyle name="Normal 3 3 18" xfId="2398"/>
    <cellStyle name="Normal 3 3 18 10" xfId="8731"/>
    <cellStyle name="Normal 3 3 18 10 2" xfId="18533"/>
    <cellStyle name="Normal 3 3 18 11" xfId="9735"/>
    <cellStyle name="Normal 3 3 18 11 2" xfId="19537"/>
    <cellStyle name="Normal 3 3 18 12" xfId="10739"/>
    <cellStyle name="Normal 3 3 18 12 2" xfId="20541"/>
    <cellStyle name="Normal 3 3 18 13" xfId="12376"/>
    <cellStyle name="Normal 3 3 18 14" xfId="21557"/>
    <cellStyle name="Normal 3 3 18 2" xfId="2399"/>
    <cellStyle name="Normal 3 3 18 2 10" xfId="12377"/>
    <cellStyle name="Normal 3 3 18 2 11" xfId="21807"/>
    <cellStyle name="Normal 3 3 18 2 2" xfId="2400"/>
    <cellStyle name="Normal 3 3 18 2 2 2" xfId="4104"/>
    <cellStyle name="Normal 3 3 18 2 2 2 2" xfId="7493"/>
    <cellStyle name="Normal 3 3 18 2 2 2 2 2" xfId="17295"/>
    <cellStyle name="Normal 3 3 18 2 2 2 3" xfId="13906"/>
    <cellStyle name="Normal 3 3 18 2 2 3" xfId="5084"/>
    <cellStyle name="Normal 3 3 18 2 2 3 2" xfId="8473"/>
    <cellStyle name="Normal 3 3 18 2 2 3 2 2" xfId="18275"/>
    <cellStyle name="Normal 3 3 18 2 2 3 3" xfId="14886"/>
    <cellStyle name="Normal 3 3 18 2 2 4" xfId="5965"/>
    <cellStyle name="Normal 3 3 18 2 2 4 2" xfId="15767"/>
    <cellStyle name="Normal 3 3 18 2 2 5" xfId="9465"/>
    <cellStyle name="Normal 3 3 18 2 2 5 2" xfId="19267"/>
    <cellStyle name="Normal 3 3 18 2 2 6" xfId="10469"/>
    <cellStyle name="Normal 3 3 18 2 2 6 2" xfId="20271"/>
    <cellStyle name="Normal 3 3 18 2 2 7" xfId="11473"/>
    <cellStyle name="Normal 3 3 18 2 2 7 2" xfId="21275"/>
    <cellStyle name="Normal 3 3 18 2 2 8" xfId="12378"/>
    <cellStyle name="Normal 3 3 18 2 2 9" xfId="22291"/>
    <cellStyle name="Normal 3 3 18 2 3" xfId="3136"/>
    <cellStyle name="Normal 3 3 18 2 3 2" xfId="6525"/>
    <cellStyle name="Normal 3 3 18 2 3 2 2" xfId="16327"/>
    <cellStyle name="Normal 3 3 18 2 3 3" xfId="12938"/>
    <cellStyle name="Normal 3 3 18 2 4" xfId="3620"/>
    <cellStyle name="Normal 3 3 18 2 4 2" xfId="7009"/>
    <cellStyle name="Normal 3 3 18 2 4 2 2" xfId="16811"/>
    <cellStyle name="Normal 3 3 18 2 4 3" xfId="13422"/>
    <cellStyle name="Normal 3 3 18 2 5" xfId="4600"/>
    <cellStyle name="Normal 3 3 18 2 5 2" xfId="7989"/>
    <cellStyle name="Normal 3 3 18 2 5 2 2" xfId="17791"/>
    <cellStyle name="Normal 3 3 18 2 5 3" xfId="14402"/>
    <cellStyle name="Normal 3 3 18 2 6" xfId="5964"/>
    <cellStyle name="Normal 3 3 18 2 6 2" xfId="15766"/>
    <cellStyle name="Normal 3 3 18 2 7" xfId="8981"/>
    <cellStyle name="Normal 3 3 18 2 7 2" xfId="18783"/>
    <cellStyle name="Normal 3 3 18 2 8" xfId="9985"/>
    <cellStyle name="Normal 3 3 18 2 8 2" xfId="19787"/>
    <cellStyle name="Normal 3 3 18 2 9" xfId="10989"/>
    <cellStyle name="Normal 3 3 18 2 9 2" xfId="20791"/>
    <cellStyle name="Normal 3 3 18 3" xfId="2401"/>
    <cellStyle name="Normal 3 3 18 3 10" xfId="12379"/>
    <cellStyle name="Normal 3 3 18 3 11" xfId="21773"/>
    <cellStyle name="Normal 3 3 18 3 2" xfId="2402"/>
    <cellStyle name="Normal 3 3 18 3 2 2" xfId="4070"/>
    <cellStyle name="Normal 3 3 18 3 2 2 2" xfId="7459"/>
    <cellStyle name="Normal 3 3 18 3 2 2 2 2" xfId="17261"/>
    <cellStyle name="Normal 3 3 18 3 2 2 3" xfId="13872"/>
    <cellStyle name="Normal 3 3 18 3 2 3" xfId="5050"/>
    <cellStyle name="Normal 3 3 18 3 2 3 2" xfId="8439"/>
    <cellStyle name="Normal 3 3 18 3 2 3 2 2" xfId="18241"/>
    <cellStyle name="Normal 3 3 18 3 2 3 3" xfId="14852"/>
    <cellStyle name="Normal 3 3 18 3 2 4" xfId="5967"/>
    <cellStyle name="Normal 3 3 18 3 2 4 2" xfId="15769"/>
    <cellStyle name="Normal 3 3 18 3 2 5" xfId="9431"/>
    <cellStyle name="Normal 3 3 18 3 2 5 2" xfId="19233"/>
    <cellStyle name="Normal 3 3 18 3 2 6" xfId="10435"/>
    <cellStyle name="Normal 3 3 18 3 2 6 2" xfId="20237"/>
    <cellStyle name="Normal 3 3 18 3 2 7" xfId="11439"/>
    <cellStyle name="Normal 3 3 18 3 2 7 2" xfId="21241"/>
    <cellStyle name="Normal 3 3 18 3 2 8" xfId="12380"/>
    <cellStyle name="Normal 3 3 18 3 2 9" xfId="22257"/>
    <cellStyle name="Normal 3 3 18 3 3" xfId="3102"/>
    <cellStyle name="Normal 3 3 18 3 3 2" xfId="6491"/>
    <cellStyle name="Normal 3 3 18 3 3 2 2" xfId="16293"/>
    <cellStyle name="Normal 3 3 18 3 3 3" xfId="12904"/>
    <cellStyle name="Normal 3 3 18 3 4" xfId="3586"/>
    <cellStyle name="Normal 3 3 18 3 4 2" xfId="6975"/>
    <cellStyle name="Normal 3 3 18 3 4 2 2" xfId="16777"/>
    <cellStyle name="Normal 3 3 18 3 4 3" xfId="13388"/>
    <cellStyle name="Normal 3 3 18 3 5" xfId="4566"/>
    <cellStyle name="Normal 3 3 18 3 5 2" xfId="7955"/>
    <cellStyle name="Normal 3 3 18 3 5 2 2" xfId="17757"/>
    <cellStyle name="Normal 3 3 18 3 5 3" xfId="14368"/>
    <cellStyle name="Normal 3 3 18 3 6" xfId="5966"/>
    <cellStyle name="Normal 3 3 18 3 6 2" xfId="15768"/>
    <cellStyle name="Normal 3 3 18 3 7" xfId="8947"/>
    <cellStyle name="Normal 3 3 18 3 7 2" xfId="18749"/>
    <cellStyle name="Normal 3 3 18 3 8" xfId="9951"/>
    <cellStyle name="Normal 3 3 18 3 8 2" xfId="19753"/>
    <cellStyle name="Normal 3 3 18 3 9" xfId="10955"/>
    <cellStyle name="Normal 3 3 18 3 9 2" xfId="20757"/>
    <cellStyle name="Normal 3 3 18 4" xfId="2403"/>
    <cellStyle name="Normal 3 3 18 4 10" xfId="12381"/>
    <cellStyle name="Normal 3 3 18 4 11" xfId="21841"/>
    <cellStyle name="Normal 3 3 18 4 2" xfId="2404"/>
    <cellStyle name="Normal 3 3 18 4 2 2" xfId="4138"/>
    <cellStyle name="Normal 3 3 18 4 2 2 2" xfId="7527"/>
    <cellStyle name="Normal 3 3 18 4 2 2 2 2" xfId="17329"/>
    <cellStyle name="Normal 3 3 18 4 2 2 3" xfId="13940"/>
    <cellStyle name="Normal 3 3 18 4 2 3" xfId="5118"/>
    <cellStyle name="Normal 3 3 18 4 2 3 2" xfId="8507"/>
    <cellStyle name="Normal 3 3 18 4 2 3 2 2" xfId="18309"/>
    <cellStyle name="Normal 3 3 18 4 2 3 3" xfId="14920"/>
    <cellStyle name="Normal 3 3 18 4 2 4" xfId="5969"/>
    <cellStyle name="Normal 3 3 18 4 2 4 2" xfId="15771"/>
    <cellStyle name="Normal 3 3 18 4 2 5" xfId="9499"/>
    <cellStyle name="Normal 3 3 18 4 2 5 2" xfId="19301"/>
    <cellStyle name="Normal 3 3 18 4 2 6" xfId="10503"/>
    <cellStyle name="Normal 3 3 18 4 2 6 2" xfId="20305"/>
    <cellStyle name="Normal 3 3 18 4 2 7" xfId="11507"/>
    <cellStyle name="Normal 3 3 18 4 2 7 2" xfId="21309"/>
    <cellStyle name="Normal 3 3 18 4 2 8" xfId="12382"/>
    <cellStyle name="Normal 3 3 18 4 2 9" xfId="22325"/>
    <cellStyle name="Normal 3 3 18 4 3" xfId="3170"/>
    <cellStyle name="Normal 3 3 18 4 3 2" xfId="6559"/>
    <cellStyle name="Normal 3 3 18 4 3 2 2" xfId="16361"/>
    <cellStyle name="Normal 3 3 18 4 3 3" xfId="12972"/>
    <cellStyle name="Normal 3 3 18 4 4" xfId="3654"/>
    <cellStyle name="Normal 3 3 18 4 4 2" xfId="7043"/>
    <cellStyle name="Normal 3 3 18 4 4 2 2" xfId="16845"/>
    <cellStyle name="Normal 3 3 18 4 4 3" xfId="13456"/>
    <cellStyle name="Normal 3 3 18 4 5" xfId="4634"/>
    <cellStyle name="Normal 3 3 18 4 5 2" xfId="8023"/>
    <cellStyle name="Normal 3 3 18 4 5 2 2" xfId="17825"/>
    <cellStyle name="Normal 3 3 18 4 5 3" xfId="14436"/>
    <cellStyle name="Normal 3 3 18 4 6" xfId="5968"/>
    <cellStyle name="Normal 3 3 18 4 6 2" xfId="15770"/>
    <cellStyle name="Normal 3 3 18 4 7" xfId="9015"/>
    <cellStyle name="Normal 3 3 18 4 7 2" xfId="18817"/>
    <cellStyle name="Normal 3 3 18 4 8" xfId="10019"/>
    <cellStyle name="Normal 3 3 18 4 8 2" xfId="19821"/>
    <cellStyle name="Normal 3 3 18 4 9" xfId="11023"/>
    <cellStyle name="Normal 3 3 18 4 9 2" xfId="20825"/>
    <cellStyle name="Normal 3 3 18 5" xfId="2405"/>
    <cellStyle name="Normal 3 3 18 5 2" xfId="3854"/>
    <cellStyle name="Normal 3 3 18 5 2 2" xfId="7243"/>
    <cellStyle name="Normal 3 3 18 5 2 2 2" xfId="17045"/>
    <cellStyle name="Normal 3 3 18 5 2 3" xfId="13656"/>
    <cellStyle name="Normal 3 3 18 5 3" xfId="4834"/>
    <cellStyle name="Normal 3 3 18 5 3 2" xfId="8223"/>
    <cellStyle name="Normal 3 3 18 5 3 2 2" xfId="18025"/>
    <cellStyle name="Normal 3 3 18 5 3 3" xfId="14636"/>
    <cellStyle name="Normal 3 3 18 5 4" xfId="5970"/>
    <cellStyle name="Normal 3 3 18 5 4 2" xfId="15772"/>
    <cellStyle name="Normal 3 3 18 5 5" xfId="9215"/>
    <cellStyle name="Normal 3 3 18 5 5 2" xfId="19017"/>
    <cellStyle name="Normal 3 3 18 5 6" xfId="10219"/>
    <cellStyle name="Normal 3 3 18 5 6 2" xfId="20021"/>
    <cellStyle name="Normal 3 3 18 5 7" xfId="11223"/>
    <cellStyle name="Normal 3 3 18 5 7 2" xfId="21025"/>
    <cellStyle name="Normal 3 3 18 5 8" xfId="12383"/>
    <cellStyle name="Normal 3 3 18 5 9" xfId="22041"/>
    <cellStyle name="Normal 3 3 18 6" xfId="2886"/>
    <cellStyle name="Normal 3 3 18 6 2" xfId="6275"/>
    <cellStyle name="Normal 3 3 18 6 2 2" xfId="16077"/>
    <cellStyle name="Normal 3 3 18 6 3" xfId="12688"/>
    <cellStyle name="Normal 3 3 18 7" xfId="3370"/>
    <cellStyle name="Normal 3 3 18 7 2" xfId="6759"/>
    <cellStyle name="Normal 3 3 18 7 2 2" xfId="16561"/>
    <cellStyle name="Normal 3 3 18 7 3" xfId="13172"/>
    <cellStyle name="Normal 3 3 18 8" xfId="4350"/>
    <cellStyle name="Normal 3 3 18 8 2" xfId="7739"/>
    <cellStyle name="Normal 3 3 18 8 2 2" xfId="17541"/>
    <cellStyle name="Normal 3 3 18 8 3" xfId="14152"/>
    <cellStyle name="Normal 3 3 18 9" xfId="5963"/>
    <cellStyle name="Normal 3 3 18 9 2" xfId="15765"/>
    <cellStyle name="Normal 3 3 19" xfId="2406"/>
    <cellStyle name="Normal 3 3 19 10" xfId="8735"/>
    <cellStyle name="Normal 3 3 19 10 2" xfId="18537"/>
    <cellStyle name="Normal 3 3 19 11" xfId="9739"/>
    <cellStyle name="Normal 3 3 19 11 2" xfId="19541"/>
    <cellStyle name="Normal 3 3 19 12" xfId="10743"/>
    <cellStyle name="Normal 3 3 19 12 2" xfId="20545"/>
    <cellStyle name="Normal 3 3 19 13" xfId="12384"/>
    <cellStyle name="Normal 3 3 19 14" xfId="21561"/>
    <cellStyle name="Normal 3 3 19 2" xfId="2407"/>
    <cellStyle name="Normal 3 3 19 2 10" xfId="12385"/>
    <cellStyle name="Normal 3 3 19 2 11" xfId="21816"/>
    <cellStyle name="Normal 3 3 19 2 2" xfId="2408"/>
    <cellStyle name="Normal 3 3 19 2 2 2" xfId="4113"/>
    <cellStyle name="Normal 3 3 19 2 2 2 2" xfId="7502"/>
    <cellStyle name="Normal 3 3 19 2 2 2 2 2" xfId="17304"/>
    <cellStyle name="Normal 3 3 19 2 2 2 3" xfId="13915"/>
    <cellStyle name="Normal 3 3 19 2 2 3" xfId="5093"/>
    <cellStyle name="Normal 3 3 19 2 2 3 2" xfId="8482"/>
    <cellStyle name="Normal 3 3 19 2 2 3 2 2" xfId="18284"/>
    <cellStyle name="Normal 3 3 19 2 2 3 3" xfId="14895"/>
    <cellStyle name="Normal 3 3 19 2 2 4" xfId="5973"/>
    <cellStyle name="Normal 3 3 19 2 2 4 2" xfId="15775"/>
    <cellStyle name="Normal 3 3 19 2 2 5" xfId="9474"/>
    <cellStyle name="Normal 3 3 19 2 2 5 2" xfId="19276"/>
    <cellStyle name="Normal 3 3 19 2 2 6" xfId="10478"/>
    <cellStyle name="Normal 3 3 19 2 2 6 2" xfId="20280"/>
    <cellStyle name="Normal 3 3 19 2 2 7" xfId="11482"/>
    <cellStyle name="Normal 3 3 19 2 2 7 2" xfId="21284"/>
    <cellStyle name="Normal 3 3 19 2 2 8" xfId="12386"/>
    <cellStyle name="Normal 3 3 19 2 2 9" xfId="22300"/>
    <cellStyle name="Normal 3 3 19 2 3" xfId="3145"/>
    <cellStyle name="Normal 3 3 19 2 3 2" xfId="6534"/>
    <cellStyle name="Normal 3 3 19 2 3 2 2" xfId="16336"/>
    <cellStyle name="Normal 3 3 19 2 3 3" xfId="12947"/>
    <cellStyle name="Normal 3 3 19 2 4" xfId="3629"/>
    <cellStyle name="Normal 3 3 19 2 4 2" xfId="7018"/>
    <cellStyle name="Normal 3 3 19 2 4 2 2" xfId="16820"/>
    <cellStyle name="Normal 3 3 19 2 4 3" xfId="13431"/>
    <cellStyle name="Normal 3 3 19 2 5" xfId="4609"/>
    <cellStyle name="Normal 3 3 19 2 5 2" xfId="7998"/>
    <cellStyle name="Normal 3 3 19 2 5 2 2" xfId="17800"/>
    <cellStyle name="Normal 3 3 19 2 5 3" xfId="14411"/>
    <cellStyle name="Normal 3 3 19 2 6" xfId="5972"/>
    <cellStyle name="Normal 3 3 19 2 6 2" xfId="15774"/>
    <cellStyle name="Normal 3 3 19 2 7" xfId="8990"/>
    <cellStyle name="Normal 3 3 19 2 7 2" xfId="18792"/>
    <cellStyle name="Normal 3 3 19 2 8" xfId="9994"/>
    <cellStyle name="Normal 3 3 19 2 8 2" xfId="19796"/>
    <cellStyle name="Normal 3 3 19 2 9" xfId="10998"/>
    <cellStyle name="Normal 3 3 19 2 9 2" xfId="20800"/>
    <cellStyle name="Normal 3 3 19 3" xfId="2409"/>
    <cellStyle name="Normal 3 3 19 3 10" xfId="12387"/>
    <cellStyle name="Normal 3 3 19 3 11" xfId="21668"/>
    <cellStyle name="Normal 3 3 19 3 2" xfId="2410"/>
    <cellStyle name="Normal 3 3 19 3 2 2" xfId="3965"/>
    <cellStyle name="Normal 3 3 19 3 2 2 2" xfId="7354"/>
    <cellStyle name="Normal 3 3 19 3 2 2 2 2" xfId="17156"/>
    <cellStyle name="Normal 3 3 19 3 2 2 3" xfId="13767"/>
    <cellStyle name="Normal 3 3 19 3 2 3" xfId="4945"/>
    <cellStyle name="Normal 3 3 19 3 2 3 2" xfId="8334"/>
    <cellStyle name="Normal 3 3 19 3 2 3 2 2" xfId="18136"/>
    <cellStyle name="Normal 3 3 19 3 2 3 3" xfId="14747"/>
    <cellStyle name="Normal 3 3 19 3 2 4" xfId="5975"/>
    <cellStyle name="Normal 3 3 19 3 2 4 2" xfId="15777"/>
    <cellStyle name="Normal 3 3 19 3 2 5" xfId="9326"/>
    <cellStyle name="Normal 3 3 19 3 2 5 2" xfId="19128"/>
    <cellStyle name="Normal 3 3 19 3 2 6" xfId="10330"/>
    <cellStyle name="Normal 3 3 19 3 2 6 2" xfId="20132"/>
    <cellStyle name="Normal 3 3 19 3 2 7" xfId="11334"/>
    <cellStyle name="Normal 3 3 19 3 2 7 2" xfId="21136"/>
    <cellStyle name="Normal 3 3 19 3 2 8" xfId="12388"/>
    <cellStyle name="Normal 3 3 19 3 2 9" xfId="22152"/>
    <cellStyle name="Normal 3 3 19 3 3" xfId="2997"/>
    <cellStyle name="Normal 3 3 19 3 3 2" xfId="6386"/>
    <cellStyle name="Normal 3 3 19 3 3 2 2" xfId="16188"/>
    <cellStyle name="Normal 3 3 19 3 3 3" xfId="12799"/>
    <cellStyle name="Normal 3 3 19 3 4" xfId="3481"/>
    <cellStyle name="Normal 3 3 19 3 4 2" xfId="6870"/>
    <cellStyle name="Normal 3 3 19 3 4 2 2" xfId="16672"/>
    <cellStyle name="Normal 3 3 19 3 4 3" xfId="13283"/>
    <cellStyle name="Normal 3 3 19 3 5" xfId="4461"/>
    <cellStyle name="Normal 3 3 19 3 5 2" xfId="7850"/>
    <cellStyle name="Normal 3 3 19 3 5 2 2" xfId="17652"/>
    <cellStyle name="Normal 3 3 19 3 5 3" xfId="14263"/>
    <cellStyle name="Normal 3 3 19 3 6" xfId="5974"/>
    <cellStyle name="Normal 3 3 19 3 6 2" xfId="15776"/>
    <cellStyle name="Normal 3 3 19 3 7" xfId="8842"/>
    <cellStyle name="Normal 3 3 19 3 7 2" xfId="18644"/>
    <cellStyle name="Normal 3 3 19 3 8" xfId="9846"/>
    <cellStyle name="Normal 3 3 19 3 8 2" xfId="19648"/>
    <cellStyle name="Normal 3 3 19 3 9" xfId="10850"/>
    <cellStyle name="Normal 3 3 19 3 9 2" xfId="20652"/>
    <cellStyle name="Normal 3 3 19 4" xfId="2411"/>
    <cellStyle name="Normal 3 3 19 4 10" xfId="12389"/>
    <cellStyle name="Normal 3 3 19 4 11" xfId="21741"/>
    <cellStyle name="Normal 3 3 19 4 2" xfId="2412"/>
    <cellStyle name="Normal 3 3 19 4 2 2" xfId="4038"/>
    <cellStyle name="Normal 3 3 19 4 2 2 2" xfId="7427"/>
    <cellStyle name="Normal 3 3 19 4 2 2 2 2" xfId="17229"/>
    <cellStyle name="Normal 3 3 19 4 2 2 3" xfId="13840"/>
    <cellStyle name="Normal 3 3 19 4 2 3" xfId="5018"/>
    <cellStyle name="Normal 3 3 19 4 2 3 2" xfId="8407"/>
    <cellStyle name="Normal 3 3 19 4 2 3 2 2" xfId="18209"/>
    <cellStyle name="Normal 3 3 19 4 2 3 3" xfId="14820"/>
    <cellStyle name="Normal 3 3 19 4 2 4" xfId="5977"/>
    <cellStyle name="Normal 3 3 19 4 2 4 2" xfId="15779"/>
    <cellStyle name="Normal 3 3 19 4 2 5" xfId="9399"/>
    <cellStyle name="Normal 3 3 19 4 2 5 2" xfId="19201"/>
    <cellStyle name="Normal 3 3 19 4 2 6" xfId="10403"/>
    <cellStyle name="Normal 3 3 19 4 2 6 2" xfId="20205"/>
    <cellStyle name="Normal 3 3 19 4 2 7" xfId="11407"/>
    <cellStyle name="Normal 3 3 19 4 2 7 2" xfId="21209"/>
    <cellStyle name="Normal 3 3 19 4 2 8" xfId="12390"/>
    <cellStyle name="Normal 3 3 19 4 2 9" xfId="22225"/>
    <cellStyle name="Normal 3 3 19 4 3" xfId="3070"/>
    <cellStyle name="Normal 3 3 19 4 3 2" xfId="6459"/>
    <cellStyle name="Normal 3 3 19 4 3 2 2" xfId="16261"/>
    <cellStyle name="Normal 3 3 19 4 3 3" xfId="12872"/>
    <cellStyle name="Normal 3 3 19 4 4" xfId="3554"/>
    <cellStyle name="Normal 3 3 19 4 4 2" xfId="6943"/>
    <cellStyle name="Normal 3 3 19 4 4 2 2" xfId="16745"/>
    <cellStyle name="Normal 3 3 19 4 4 3" xfId="13356"/>
    <cellStyle name="Normal 3 3 19 4 5" xfId="4534"/>
    <cellStyle name="Normal 3 3 19 4 5 2" xfId="7923"/>
    <cellStyle name="Normal 3 3 19 4 5 2 2" xfId="17725"/>
    <cellStyle name="Normal 3 3 19 4 5 3" xfId="14336"/>
    <cellStyle name="Normal 3 3 19 4 6" xfId="5976"/>
    <cellStyle name="Normal 3 3 19 4 6 2" xfId="15778"/>
    <cellStyle name="Normal 3 3 19 4 7" xfId="8915"/>
    <cellStyle name="Normal 3 3 19 4 7 2" xfId="18717"/>
    <cellStyle name="Normal 3 3 19 4 8" xfId="9919"/>
    <cellStyle name="Normal 3 3 19 4 8 2" xfId="19721"/>
    <cellStyle name="Normal 3 3 19 4 9" xfId="10923"/>
    <cellStyle name="Normal 3 3 19 4 9 2" xfId="20725"/>
    <cellStyle name="Normal 3 3 19 5" xfId="2413"/>
    <cellStyle name="Normal 3 3 19 5 2" xfId="3858"/>
    <cellStyle name="Normal 3 3 19 5 2 2" xfId="7247"/>
    <cellStyle name="Normal 3 3 19 5 2 2 2" xfId="17049"/>
    <cellStyle name="Normal 3 3 19 5 2 3" xfId="13660"/>
    <cellStyle name="Normal 3 3 19 5 3" xfId="4838"/>
    <cellStyle name="Normal 3 3 19 5 3 2" xfId="8227"/>
    <cellStyle name="Normal 3 3 19 5 3 2 2" xfId="18029"/>
    <cellStyle name="Normal 3 3 19 5 3 3" xfId="14640"/>
    <cellStyle name="Normal 3 3 19 5 4" xfId="5978"/>
    <cellStyle name="Normal 3 3 19 5 4 2" xfId="15780"/>
    <cellStyle name="Normal 3 3 19 5 5" xfId="9219"/>
    <cellStyle name="Normal 3 3 19 5 5 2" xfId="19021"/>
    <cellStyle name="Normal 3 3 19 5 6" xfId="10223"/>
    <cellStyle name="Normal 3 3 19 5 6 2" xfId="20025"/>
    <cellStyle name="Normal 3 3 19 5 7" xfId="11227"/>
    <cellStyle name="Normal 3 3 19 5 7 2" xfId="21029"/>
    <cellStyle name="Normal 3 3 19 5 8" xfId="12391"/>
    <cellStyle name="Normal 3 3 19 5 9" xfId="22045"/>
    <cellStyle name="Normal 3 3 19 6" xfId="2890"/>
    <cellStyle name="Normal 3 3 19 6 2" xfId="6279"/>
    <cellStyle name="Normal 3 3 19 6 2 2" xfId="16081"/>
    <cellStyle name="Normal 3 3 19 6 3" xfId="12692"/>
    <cellStyle name="Normal 3 3 19 7" xfId="3374"/>
    <cellStyle name="Normal 3 3 19 7 2" xfId="6763"/>
    <cellStyle name="Normal 3 3 19 7 2 2" xfId="16565"/>
    <cellStyle name="Normal 3 3 19 7 3" xfId="13176"/>
    <cellStyle name="Normal 3 3 19 8" xfId="4354"/>
    <cellStyle name="Normal 3 3 19 8 2" xfId="7743"/>
    <cellStyle name="Normal 3 3 19 8 2 2" xfId="17545"/>
    <cellStyle name="Normal 3 3 19 8 3" xfId="14156"/>
    <cellStyle name="Normal 3 3 19 9" xfId="5971"/>
    <cellStyle name="Normal 3 3 19 9 2" xfId="15773"/>
    <cellStyle name="Normal 3 3 2" xfId="2414"/>
    <cellStyle name="Normal 3 3 2 10" xfId="3306"/>
    <cellStyle name="Normal 3 3 2 10 2" xfId="5266"/>
    <cellStyle name="Normal 3 3 2 10 2 2" xfId="8655"/>
    <cellStyle name="Normal 3 3 2 10 2 2 2" xfId="18457"/>
    <cellStyle name="Normal 3 3 2 10 2 3" xfId="15068"/>
    <cellStyle name="Normal 3 3 2 10 3" xfId="6695"/>
    <cellStyle name="Normal 3 3 2 10 3 2" xfId="16497"/>
    <cellStyle name="Normal 3 3 2 10 4" xfId="9647"/>
    <cellStyle name="Normal 3 3 2 10 4 2" xfId="19449"/>
    <cellStyle name="Normal 3 3 2 10 5" xfId="10651"/>
    <cellStyle name="Normal 3 3 2 10 5 2" xfId="20453"/>
    <cellStyle name="Normal 3 3 2 10 6" xfId="11655"/>
    <cellStyle name="Normal 3 3 2 10 6 2" xfId="21457"/>
    <cellStyle name="Normal 3 3 2 10 7" xfId="13108"/>
    <cellStyle name="Normal 3 3 2 10 8" xfId="22473"/>
    <cellStyle name="Normal 3 3 2 11" xfId="4286"/>
    <cellStyle name="Normal 3 3 2 11 2" xfId="7675"/>
    <cellStyle name="Normal 3 3 2 11 2 2" xfId="17477"/>
    <cellStyle name="Normal 3 3 2 11 3" xfId="9659"/>
    <cellStyle name="Normal 3 3 2 11 3 2" xfId="19461"/>
    <cellStyle name="Normal 3 3 2 11 4" xfId="10663"/>
    <cellStyle name="Normal 3 3 2 11 4 2" xfId="20465"/>
    <cellStyle name="Normal 3 3 2 11 5" xfId="11667"/>
    <cellStyle name="Normal 3 3 2 11 5 2" xfId="21469"/>
    <cellStyle name="Normal 3 3 2 11 6" xfId="14088"/>
    <cellStyle name="Normal 3 3 2 11 7" xfId="22485"/>
    <cellStyle name="Normal 3 3 2 12" xfId="5979"/>
    <cellStyle name="Normal 3 3 2 12 2" xfId="11679"/>
    <cellStyle name="Normal 3 3 2 12 2 2" xfId="21481"/>
    <cellStyle name="Normal 3 3 2 12 3" xfId="15781"/>
    <cellStyle name="Normal 3 3 2 12 4" xfId="22497"/>
    <cellStyle name="Normal 3 3 2 13" xfId="8667"/>
    <cellStyle name="Normal 3 3 2 13 2" xfId="18469"/>
    <cellStyle name="Normal 3 3 2 13 3" xfId="22509"/>
    <cellStyle name="Normal 3 3 2 14" xfId="9671"/>
    <cellStyle name="Normal 3 3 2 14 2" xfId="19473"/>
    <cellStyle name="Normal 3 3 2 14 3" xfId="22521"/>
    <cellStyle name="Normal 3 3 2 15" xfId="10675"/>
    <cellStyle name="Normal 3 3 2 15 2" xfId="20477"/>
    <cellStyle name="Normal 3 3 2 15 3" xfId="22533"/>
    <cellStyle name="Normal 3 3 2 16" xfId="12392"/>
    <cellStyle name="Normal 3 3 2 17" xfId="21493"/>
    <cellStyle name="Normal 3 3 2 2" xfId="2415"/>
    <cellStyle name="Normal 3 3 2 2 10" xfId="12393"/>
    <cellStyle name="Normal 3 3 2 2 11" xfId="21652"/>
    <cellStyle name="Normal 3 3 2 2 2" xfId="2416"/>
    <cellStyle name="Normal 3 3 2 2 2 2" xfId="3949"/>
    <cellStyle name="Normal 3 3 2 2 2 2 2" xfId="7338"/>
    <cellStyle name="Normal 3 3 2 2 2 2 2 2" xfId="17140"/>
    <cellStyle name="Normal 3 3 2 2 2 2 3" xfId="13751"/>
    <cellStyle name="Normal 3 3 2 2 2 3" xfId="4929"/>
    <cellStyle name="Normal 3 3 2 2 2 3 2" xfId="8318"/>
    <cellStyle name="Normal 3 3 2 2 2 3 2 2" xfId="18120"/>
    <cellStyle name="Normal 3 3 2 2 2 3 3" xfId="14731"/>
    <cellStyle name="Normal 3 3 2 2 2 4" xfId="5981"/>
    <cellStyle name="Normal 3 3 2 2 2 4 2" xfId="15783"/>
    <cellStyle name="Normal 3 3 2 2 2 5" xfId="9310"/>
    <cellStyle name="Normal 3 3 2 2 2 5 2" xfId="19112"/>
    <cellStyle name="Normal 3 3 2 2 2 6" xfId="10314"/>
    <cellStyle name="Normal 3 3 2 2 2 6 2" xfId="20116"/>
    <cellStyle name="Normal 3 3 2 2 2 7" xfId="11318"/>
    <cellStyle name="Normal 3 3 2 2 2 7 2" xfId="21120"/>
    <cellStyle name="Normal 3 3 2 2 2 8" xfId="12394"/>
    <cellStyle name="Normal 3 3 2 2 2 9" xfId="22136"/>
    <cellStyle name="Normal 3 3 2 2 3" xfId="2981"/>
    <cellStyle name="Normal 3 3 2 2 3 2" xfId="6370"/>
    <cellStyle name="Normal 3 3 2 2 3 2 2" xfId="16172"/>
    <cellStyle name="Normal 3 3 2 2 3 3" xfId="12783"/>
    <cellStyle name="Normal 3 3 2 2 4" xfId="3465"/>
    <cellStyle name="Normal 3 3 2 2 4 2" xfId="6854"/>
    <cellStyle name="Normal 3 3 2 2 4 2 2" xfId="16656"/>
    <cellStyle name="Normal 3 3 2 2 4 3" xfId="13267"/>
    <cellStyle name="Normal 3 3 2 2 5" xfId="4445"/>
    <cellStyle name="Normal 3 3 2 2 5 2" xfId="7834"/>
    <cellStyle name="Normal 3 3 2 2 5 2 2" xfId="17636"/>
    <cellStyle name="Normal 3 3 2 2 5 3" xfId="14247"/>
    <cellStyle name="Normal 3 3 2 2 6" xfId="5980"/>
    <cellStyle name="Normal 3 3 2 2 6 2" xfId="15782"/>
    <cellStyle name="Normal 3 3 2 2 7" xfId="8826"/>
    <cellStyle name="Normal 3 3 2 2 7 2" xfId="18628"/>
    <cellStyle name="Normal 3 3 2 2 8" xfId="9830"/>
    <cellStyle name="Normal 3 3 2 2 8 2" xfId="19632"/>
    <cellStyle name="Normal 3 3 2 2 9" xfId="10834"/>
    <cellStyle name="Normal 3 3 2 2 9 2" xfId="20636"/>
    <cellStyle name="Normal 3 3 2 3" xfId="2417"/>
    <cellStyle name="Normal 3 3 2 3 10" xfId="12395"/>
    <cellStyle name="Normal 3 3 2 3 11" xfId="21736"/>
    <cellStyle name="Normal 3 3 2 3 2" xfId="2418"/>
    <cellStyle name="Normal 3 3 2 3 2 2" xfId="4033"/>
    <cellStyle name="Normal 3 3 2 3 2 2 2" xfId="7422"/>
    <cellStyle name="Normal 3 3 2 3 2 2 2 2" xfId="17224"/>
    <cellStyle name="Normal 3 3 2 3 2 2 3" xfId="13835"/>
    <cellStyle name="Normal 3 3 2 3 2 3" xfId="5013"/>
    <cellStyle name="Normal 3 3 2 3 2 3 2" xfId="8402"/>
    <cellStyle name="Normal 3 3 2 3 2 3 2 2" xfId="18204"/>
    <cellStyle name="Normal 3 3 2 3 2 3 3" xfId="14815"/>
    <cellStyle name="Normal 3 3 2 3 2 4" xfId="5983"/>
    <cellStyle name="Normal 3 3 2 3 2 4 2" xfId="15785"/>
    <cellStyle name="Normal 3 3 2 3 2 5" xfId="9394"/>
    <cellStyle name="Normal 3 3 2 3 2 5 2" xfId="19196"/>
    <cellStyle name="Normal 3 3 2 3 2 6" xfId="10398"/>
    <cellStyle name="Normal 3 3 2 3 2 6 2" xfId="20200"/>
    <cellStyle name="Normal 3 3 2 3 2 7" xfId="11402"/>
    <cellStyle name="Normal 3 3 2 3 2 7 2" xfId="21204"/>
    <cellStyle name="Normal 3 3 2 3 2 8" xfId="12396"/>
    <cellStyle name="Normal 3 3 2 3 2 9" xfId="22220"/>
    <cellStyle name="Normal 3 3 2 3 3" xfId="3065"/>
    <cellStyle name="Normal 3 3 2 3 3 2" xfId="6454"/>
    <cellStyle name="Normal 3 3 2 3 3 2 2" xfId="16256"/>
    <cellStyle name="Normal 3 3 2 3 3 3" xfId="12867"/>
    <cellStyle name="Normal 3 3 2 3 4" xfId="3549"/>
    <cellStyle name="Normal 3 3 2 3 4 2" xfId="6938"/>
    <cellStyle name="Normal 3 3 2 3 4 2 2" xfId="16740"/>
    <cellStyle name="Normal 3 3 2 3 4 3" xfId="13351"/>
    <cellStyle name="Normal 3 3 2 3 5" xfId="4529"/>
    <cellStyle name="Normal 3 3 2 3 5 2" xfId="7918"/>
    <cellStyle name="Normal 3 3 2 3 5 2 2" xfId="17720"/>
    <cellStyle name="Normal 3 3 2 3 5 3" xfId="14331"/>
    <cellStyle name="Normal 3 3 2 3 6" xfId="5982"/>
    <cellStyle name="Normal 3 3 2 3 6 2" xfId="15784"/>
    <cellStyle name="Normal 3 3 2 3 7" xfId="8910"/>
    <cellStyle name="Normal 3 3 2 3 7 2" xfId="18712"/>
    <cellStyle name="Normal 3 3 2 3 8" xfId="9914"/>
    <cellStyle name="Normal 3 3 2 3 8 2" xfId="19716"/>
    <cellStyle name="Normal 3 3 2 3 9" xfId="10918"/>
    <cellStyle name="Normal 3 3 2 3 9 2" xfId="20720"/>
    <cellStyle name="Normal 3 3 2 4" xfId="2419"/>
    <cellStyle name="Normal 3 3 2 4 10" xfId="12397"/>
    <cellStyle name="Normal 3 3 2 4 11" xfId="21918"/>
    <cellStyle name="Normal 3 3 2 4 2" xfId="2420"/>
    <cellStyle name="Normal 3 3 2 4 2 2" xfId="4215"/>
    <cellStyle name="Normal 3 3 2 4 2 2 2" xfId="7604"/>
    <cellStyle name="Normal 3 3 2 4 2 2 2 2" xfId="17406"/>
    <cellStyle name="Normal 3 3 2 4 2 2 3" xfId="14017"/>
    <cellStyle name="Normal 3 3 2 4 2 3" xfId="5195"/>
    <cellStyle name="Normal 3 3 2 4 2 3 2" xfId="8584"/>
    <cellStyle name="Normal 3 3 2 4 2 3 2 2" xfId="18386"/>
    <cellStyle name="Normal 3 3 2 4 2 3 3" xfId="14997"/>
    <cellStyle name="Normal 3 3 2 4 2 4" xfId="5985"/>
    <cellStyle name="Normal 3 3 2 4 2 4 2" xfId="15787"/>
    <cellStyle name="Normal 3 3 2 4 2 5" xfId="9576"/>
    <cellStyle name="Normal 3 3 2 4 2 5 2" xfId="19378"/>
    <cellStyle name="Normal 3 3 2 4 2 6" xfId="10580"/>
    <cellStyle name="Normal 3 3 2 4 2 6 2" xfId="20382"/>
    <cellStyle name="Normal 3 3 2 4 2 7" xfId="11584"/>
    <cellStyle name="Normal 3 3 2 4 2 7 2" xfId="21386"/>
    <cellStyle name="Normal 3 3 2 4 2 8" xfId="12398"/>
    <cellStyle name="Normal 3 3 2 4 2 9" xfId="22402"/>
    <cellStyle name="Normal 3 3 2 4 3" xfId="3247"/>
    <cellStyle name="Normal 3 3 2 4 3 2" xfId="6636"/>
    <cellStyle name="Normal 3 3 2 4 3 2 2" xfId="16438"/>
    <cellStyle name="Normal 3 3 2 4 3 3" xfId="13049"/>
    <cellStyle name="Normal 3 3 2 4 4" xfId="3731"/>
    <cellStyle name="Normal 3 3 2 4 4 2" xfId="7120"/>
    <cellStyle name="Normal 3 3 2 4 4 2 2" xfId="16922"/>
    <cellStyle name="Normal 3 3 2 4 4 3" xfId="13533"/>
    <cellStyle name="Normal 3 3 2 4 5" xfId="4711"/>
    <cellStyle name="Normal 3 3 2 4 5 2" xfId="8100"/>
    <cellStyle name="Normal 3 3 2 4 5 2 2" xfId="17902"/>
    <cellStyle name="Normal 3 3 2 4 5 3" xfId="14513"/>
    <cellStyle name="Normal 3 3 2 4 6" xfId="5984"/>
    <cellStyle name="Normal 3 3 2 4 6 2" xfId="15786"/>
    <cellStyle name="Normal 3 3 2 4 7" xfId="9092"/>
    <cellStyle name="Normal 3 3 2 4 7 2" xfId="18894"/>
    <cellStyle name="Normal 3 3 2 4 8" xfId="10096"/>
    <cellStyle name="Normal 3 3 2 4 8 2" xfId="19898"/>
    <cellStyle name="Normal 3 3 2 4 9" xfId="11100"/>
    <cellStyle name="Normal 3 3 2 4 9 2" xfId="20902"/>
    <cellStyle name="Normal 3 3 2 5" xfId="2421"/>
    <cellStyle name="Normal 3 3 2 5 10" xfId="21941"/>
    <cellStyle name="Normal 3 3 2 5 2" xfId="3270"/>
    <cellStyle name="Normal 3 3 2 5 2 2" xfId="4238"/>
    <cellStyle name="Normal 3 3 2 5 2 2 2" xfId="7627"/>
    <cellStyle name="Normal 3 3 2 5 2 2 2 2" xfId="17429"/>
    <cellStyle name="Normal 3 3 2 5 2 2 3" xfId="14040"/>
    <cellStyle name="Normal 3 3 2 5 2 3" xfId="5218"/>
    <cellStyle name="Normal 3 3 2 5 2 3 2" xfId="8607"/>
    <cellStyle name="Normal 3 3 2 5 2 3 2 2" xfId="18409"/>
    <cellStyle name="Normal 3 3 2 5 2 3 3" xfId="15020"/>
    <cellStyle name="Normal 3 3 2 5 2 4" xfId="6659"/>
    <cellStyle name="Normal 3 3 2 5 2 4 2" xfId="16461"/>
    <cellStyle name="Normal 3 3 2 5 2 5" xfId="9599"/>
    <cellStyle name="Normal 3 3 2 5 2 5 2" xfId="19401"/>
    <cellStyle name="Normal 3 3 2 5 2 6" xfId="10603"/>
    <cellStyle name="Normal 3 3 2 5 2 6 2" xfId="20405"/>
    <cellStyle name="Normal 3 3 2 5 2 7" xfId="11607"/>
    <cellStyle name="Normal 3 3 2 5 2 7 2" xfId="21409"/>
    <cellStyle name="Normal 3 3 2 5 2 8" xfId="13072"/>
    <cellStyle name="Normal 3 3 2 5 2 9" xfId="22425"/>
    <cellStyle name="Normal 3 3 2 5 3" xfId="3754"/>
    <cellStyle name="Normal 3 3 2 5 3 2" xfId="7143"/>
    <cellStyle name="Normal 3 3 2 5 3 2 2" xfId="16945"/>
    <cellStyle name="Normal 3 3 2 5 3 3" xfId="13556"/>
    <cellStyle name="Normal 3 3 2 5 4" xfId="4734"/>
    <cellStyle name="Normal 3 3 2 5 4 2" xfId="8123"/>
    <cellStyle name="Normal 3 3 2 5 4 2 2" xfId="17925"/>
    <cellStyle name="Normal 3 3 2 5 4 3" xfId="14536"/>
    <cellStyle name="Normal 3 3 2 5 5" xfId="5986"/>
    <cellStyle name="Normal 3 3 2 5 5 2" xfId="15788"/>
    <cellStyle name="Normal 3 3 2 5 6" xfId="9115"/>
    <cellStyle name="Normal 3 3 2 5 6 2" xfId="18917"/>
    <cellStyle name="Normal 3 3 2 5 7" xfId="10119"/>
    <cellStyle name="Normal 3 3 2 5 7 2" xfId="19921"/>
    <cellStyle name="Normal 3 3 2 5 8" xfId="11123"/>
    <cellStyle name="Normal 3 3 2 5 8 2" xfId="20925"/>
    <cellStyle name="Normal 3 3 2 5 9" xfId="12399"/>
    <cellStyle name="Normal 3 3 2 6" xfId="2422"/>
    <cellStyle name="Normal 3 3 2 6 10" xfId="21953"/>
    <cellStyle name="Normal 3 3 2 6 2" xfId="3282"/>
    <cellStyle name="Normal 3 3 2 6 2 2" xfId="4250"/>
    <cellStyle name="Normal 3 3 2 6 2 2 2" xfId="7639"/>
    <cellStyle name="Normal 3 3 2 6 2 2 2 2" xfId="17441"/>
    <cellStyle name="Normal 3 3 2 6 2 2 3" xfId="14052"/>
    <cellStyle name="Normal 3 3 2 6 2 3" xfId="5230"/>
    <cellStyle name="Normal 3 3 2 6 2 3 2" xfId="8619"/>
    <cellStyle name="Normal 3 3 2 6 2 3 2 2" xfId="18421"/>
    <cellStyle name="Normal 3 3 2 6 2 3 3" xfId="15032"/>
    <cellStyle name="Normal 3 3 2 6 2 4" xfId="6671"/>
    <cellStyle name="Normal 3 3 2 6 2 4 2" xfId="16473"/>
    <cellStyle name="Normal 3 3 2 6 2 5" xfId="9611"/>
    <cellStyle name="Normal 3 3 2 6 2 5 2" xfId="19413"/>
    <cellStyle name="Normal 3 3 2 6 2 6" xfId="10615"/>
    <cellStyle name="Normal 3 3 2 6 2 6 2" xfId="20417"/>
    <cellStyle name="Normal 3 3 2 6 2 7" xfId="11619"/>
    <cellStyle name="Normal 3 3 2 6 2 7 2" xfId="21421"/>
    <cellStyle name="Normal 3 3 2 6 2 8" xfId="13084"/>
    <cellStyle name="Normal 3 3 2 6 2 9" xfId="22437"/>
    <cellStyle name="Normal 3 3 2 6 3" xfId="3766"/>
    <cellStyle name="Normal 3 3 2 6 3 2" xfId="7155"/>
    <cellStyle name="Normal 3 3 2 6 3 2 2" xfId="16957"/>
    <cellStyle name="Normal 3 3 2 6 3 3" xfId="13568"/>
    <cellStyle name="Normal 3 3 2 6 4" xfId="4746"/>
    <cellStyle name="Normal 3 3 2 6 4 2" xfId="8135"/>
    <cellStyle name="Normal 3 3 2 6 4 2 2" xfId="17937"/>
    <cellStyle name="Normal 3 3 2 6 4 3" xfId="14548"/>
    <cellStyle name="Normal 3 3 2 6 5" xfId="5987"/>
    <cellStyle name="Normal 3 3 2 6 5 2" xfId="15789"/>
    <cellStyle name="Normal 3 3 2 6 6" xfId="9127"/>
    <cellStyle name="Normal 3 3 2 6 6 2" xfId="18929"/>
    <cellStyle name="Normal 3 3 2 6 7" xfId="10131"/>
    <cellStyle name="Normal 3 3 2 6 7 2" xfId="19933"/>
    <cellStyle name="Normal 3 3 2 6 8" xfId="11135"/>
    <cellStyle name="Normal 3 3 2 6 8 2" xfId="20937"/>
    <cellStyle name="Normal 3 3 2 6 9" xfId="12400"/>
    <cellStyle name="Normal 3 3 2 7" xfId="2423"/>
    <cellStyle name="Normal 3 3 2 7 10" xfId="21965"/>
    <cellStyle name="Normal 3 3 2 7 2" xfId="3294"/>
    <cellStyle name="Normal 3 3 2 7 2 2" xfId="4262"/>
    <cellStyle name="Normal 3 3 2 7 2 2 2" xfId="7651"/>
    <cellStyle name="Normal 3 3 2 7 2 2 2 2" xfId="17453"/>
    <cellStyle name="Normal 3 3 2 7 2 2 3" xfId="14064"/>
    <cellStyle name="Normal 3 3 2 7 2 3" xfId="5242"/>
    <cellStyle name="Normal 3 3 2 7 2 3 2" xfId="8631"/>
    <cellStyle name="Normal 3 3 2 7 2 3 2 2" xfId="18433"/>
    <cellStyle name="Normal 3 3 2 7 2 3 3" xfId="15044"/>
    <cellStyle name="Normal 3 3 2 7 2 4" xfId="6683"/>
    <cellStyle name="Normal 3 3 2 7 2 4 2" xfId="16485"/>
    <cellStyle name="Normal 3 3 2 7 2 5" xfId="9623"/>
    <cellStyle name="Normal 3 3 2 7 2 5 2" xfId="19425"/>
    <cellStyle name="Normal 3 3 2 7 2 6" xfId="10627"/>
    <cellStyle name="Normal 3 3 2 7 2 6 2" xfId="20429"/>
    <cellStyle name="Normal 3 3 2 7 2 7" xfId="11631"/>
    <cellStyle name="Normal 3 3 2 7 2 7 2" xfId="21433"/>
    <cellStyle name="Normal 3 3 2 7 2 8" xfId="13096"/>
    <cellStyle name="Normal 3 3 2 7 2 9" xfId="22449"/>
    <cellStyle name="Normal 3 3 2 7 3" xfId="3778"/>
    <cellStyle name="Normal 3 3 2 7 3 2" xfId="7167"/>
    <cellStyle name="Normal 3 3 2 7 3 2 2" xfId="16969"/>
    <cellStyle name="Normal 3 3 2 7 3 3" xfId="13580"/>
    <cellStyle name="Normal 3 3 2 7 4" xfId="4758"/>
    <cellStyle name="Normal 3 3 2 7 4 2" xfId="8147"/>
    <cellStyle name="Normal 3 3 2 7 4 2 2" xfId="17949"/>
    <cellStyle name="Normal 3 3 2 7 4 3" xfId="14560"/>
    <cellStyle name="Normal 3 3 2 7 5" xfId="5988"/>
    <cellStyle name="Normal 3 3 2 7 5 2" xfId="15790"/>
    <cellStyle name="Normal 3 3 2 7 6" xfId="9139"/>
    <cellStyle name="Normal 3 3 2 7 6 2" xfId="18941"/>
    <cellStyle name="Normal 3 3 2 7 7" xfId="10143"/>
    <cellStyle name="Normal 3 3 2 7 7 2" xfId="19945"/>
    <cellStyle name="Normal 3 3 2 7 8" xfId="11147"/>
    <cellStyle name="Normal 3 3 2 7 8 2" xfId="20949"/>
    <cellStyle name="Normal 3 3 2 7 9" xfId="12401"/>
    <cellStyle name="Normal 3 3 2 8" xfId="2424"/>
    <cellStyle name="Normal 3 3 2 8 2" xfId="4274"/>
    <cellStyle name="Normal 3 3 2 8 2 2" xfId="7663"/>
    <cellStyle name="Normal 3 3 2 8 2 2 2" xfId="17465"/>
    <cellStyle name="Normal 3 3 2 8 2 3" xfId="14076"/>
    <cellStyle name="Normal 3 3 2 8 3" xfId="5254"/>
    <cellStyle name="Normal 3 3 2 8 3 2" xfId="8643"/>
    <cellStyle name="Normal 3 3 2 8 3 2 2" xfId="18445"/>
    <cellStyle name="Normal 3 3 2 8 3 3" xfId="15056"/>
    <cellStyle name="Normal 3 3 2 8 4" xfId="5989"/>
    <cellStyle name="Normal 3 3 2 8 4 2" xfId="15791"/>
    <cellStyle name="Normal 3 3 2 8 5" xfId="9635"/>
    <cellStyle name="Normal 3 3 2 8 5 2" xfId="19437"/>
    <cellStyle name="Normal 3 3 2 8 6" xfId="10639"/>
    <cellStyle name="Normal 3 3 2 8 6 2" xfId="20441"/>
    <cellStyle name="Normal 3 3 2 8 7" xfId="11643"/>
    <cellStyle name="Normal 3 3 2 8 7 2" xfId="21445"/>
    <cellStyle name="Normal 3 3 2 8 8" xfId="12402"/>
    <cellStyle name="Normal 3 3 2 8 9" xfId="22461"/>
    <cellStyle name="Normal 3 3 2 9" xfId="2822"/>
    <cellStyle name="Normal 3 3 2 9 2" xfId="3790"/>
    <cellStyle name="Normal 3 3 2 9 2 2" xfId="7179"/>
    <cellStyle name="Normal 3 3 2 9 2 2 2" xfId="16981"/>
    <cellStyle name="Normal 3 3 2 9 2 3" xfId="13592"/>
    <cellStyle name="Normal 3 3 2 9 3" xfId="4770"/>
    <cellStyle name="Normal 3 3 2 9 3 2" xfId="8159"/>
    <cellStyle name="Normal 3 3 2 9 3 2 2" xfId="17961"/>
    <cellStyle name="Normal 3 3 2 9 3 3" xfId="14572"/>
    <cellStyle name="Normal 3 3 2 9 4" xfId="6211"/>
    <cellStyle name="Normal 3 3 2 9 4 2" xfId="16013"/>
    <cellStyle name="Normal 3 3 2 9 5" xfId="9151"/>
    <cellStyle name="Normal 3 3 2 9 5 2" xfId="18953"/>
    <cellStyle name="Normal 3 3 2 9 6" xfId="10155"/>
    <cellStyle name="Normal 3 3 2 9 6 2" xfId="19957"/>
    <cellStyle name="Normal 3 3 2 9 7" xfId="11159"/>
    <cellStyle name="Normal 3 3 2 9 7 2" xfId="20961"/>
    <cellStyle name="Normal 3 3 2 9 8" xfId="12624"/>
    <cellStyle name="Normal 3 3 2 9 9" xfId="21977"/>
    <cellStyle name="Normal 3 3 20" xfId="2425"/>
    <cellStyle name="Normal 3 3 20 10" xfId="8739"/>
    <cellStyle name="Normal 3 3 20 10 2" xfId="18541"/>
    <cellStyle name="Normal 3 3 20 11" xfId="9743"/>
    <cellStyle name="Normal 3 3 20 11 2" xfId="19545"/>
    <cellStyle name="Normal 3 3 20 12" xfId="10747"/>
    <cellStyle name="Normal 3 3 20 12 2" xfId="20549"/>
    <cellStyle name="Normal 3 3 20 13" xfId="12403"/>
    <cellStyle name="Normal 3 3 20 14" xfId="21565"/>
    <cellStyle name="Normal 3 3 20 2" xfId="2426"/>
    <cellStyle name="Normal 3 3 20 2 10" xfId="12404"/>
    <cellStyle name="Normal 3 3 20 2 11" xfId="21826"/>
    <cellStyle name="Normal 3 3 20 2 2" xfId="2427"/>
    <cellStyle name="Normal 3 3 20 2 2 2" xfId="4123"/>
    <cellStyle name="Normal 3 3 20 2 2 2 2" xfId="7512"/>
    <cellStyle name="Normal 3 3 20 2 2 2 2 2" xfId="17314"/>
    <cellStyle name="Normal 3 3 20 2 2 2 3" xfId="13925"/>
    <cellStyle name="Normal 3 3 20 2 2 3" xfId="5103"/>
    <cellStyle name="Normal 3 3 20 2 2 3 2" xfId="8492"/>
    <cellStyle name="Normal 3 3 20 2 2 3 2 2" xfId="18294"/>
    <cellStyle name="Normal 3 3 20 2 2 3 3" xfId="14905"/>
    <cellStyle name="Normal 3 3 20 2 2 4" xfId="5992"/>
    <cellStyle name="Normal 3 3 20 2 2 4 2" xfId="15794"/>
    <cellStyle name="Normal 3 3 20 2 2 5" xfId="9484"/>
    <cellStyle name="Normal 3 3 20 2 2 5 2" xfId="19286"/>
    <cellStyle name="Normal 3 3 20 2 2 6" xfId="10488"/>
    <cellStyle name="Normal 3 3 20 2 2 6 2" xfId="20290"/>
    <cellStyle name="Normal 3 3 20 2 2 7" xfId="11492"/>
    <cellStyle name="Normal 3 3 20 2 2 7 2" xfId="21294"/>
    <cellStyle name="Normal 3 3 20 2 2 8" xfId="12405"/>
    <cellStyle name="Normal 3 3 20 2 2 9" xfId="22310"/>
    <cellStyle name="Normal 3 3 20 2 3" xfId="3155"/>
    <cellStyle name="Normal 3 3 20 2 3 2" xfId="6544"/>
    <cellStyle name="Normal 3 3 20 2 3 2 2" xfId="16346"/>
    <cellStyle name="Normal 3 3 20 2 3 3" xfId="12957"/>
    <cellStyle name="Normal 3 3 20 2 4" xfId="3639"/>
    <cellStyle name="Normal 3 3 20 2 4 2" xfId="7028"/>
    <cellStyle name="Normal 3 3 20 2 4 2 2" xfId="16830"/>
    <cellStyle name="Normal 3 3 20 2 4 3" xfId="13441"/>
    <cellStyle name="Normal 3 3 20 2 5" xfId="4619"/>
    <cellStyle name="Normal 3 3 20 2 5 2" xfId="8008"/>
    <cellStyle name="Normal 3 3 20 2 5 2 2" xfId="17810"/>
    <cellStyle name="Normal 3 3 20 2 5 3" xfId="14421"/>
    <cellStyle name="Normal 3 3 20 2 6" xfId="5991"/>
    <cellStyle name="Normal 3 3 20 2 6 2" xfId="15793"/>
    <cellStyle name="Normal 3 3 20 2 7" xfId="9000"/>
    <cellStyle name="Normal 3 3 20 2 7 2" xfId="18802"/>
    <cellStyle name="Normal 3 3 20 2 8" xfId="10004"/>
    <cellStyle name="Normal 3 3 20 2 8 2" xfId="19806"/>
    <cellStyle name="Normal 3 3 20 2 9" xfId="11008"/>
    <cellStyle name="Normal 3 3 20 2 9 2" xfId="20810"/>
    <cellStyle name="Normal 3 3 20 3" xfId="2428"/>
    <cellStyle name="Normal 3 3 20 3 10" xfId="12406"/>
    <cellStyle name="Normal 3 3 20 3 11" xfId="21858"/>
    <cellStyle name="Normal 3 3 20 3 2" xfId="2429"/>
    <cellStyle name="Normal 3 3 20 3 2 2" xfId="4155"/>
    <cellStyle name="Normal 3 3 20 3 2 2 2" xfId="7544"/>
    <cellStyle name="Normal 3 3 20 3 2 2 2 2" xfId="17346"/>
    <cellStyle name="Normal 3 3 20 3 2 2 3" xfId="13957"/>
    <cellStyle name="Normal 3 3 20 3 2 3" xfId="5135"/>
    <cellStyle name="Normal 3 3 20 3 2 3 2" xfId="8524"/>
    <cellStyle name="Normal 3 3 20 3 2 3 2 2" xfId="18326"/>
    <cellStyle name="Normal 3 3 20 3 2 3 3" xfId="14937"/>
    <cellStyle name="Normal 3 3 20 3 2 4" xfId="5994"/>
    <cellStyle name="Normal 3 3 20 3 2 4 2" xfId="15796"/>
    <cellStyle name="Normal 3 3 20 3 2 5" xfId="9516"/>
    <cellStyle name="Normal 3 3 20 3 2 5 2" xfId="19318"/>
    <cellStyle name="Normal 3 3 20 3 2 6" xfId="10520"/>
    <cellStyle name="Normal 3 3 20 3 2 6 2" xfId="20322"/>
    <cellStyle name="Normal 3 3 20 3 2 7" xfId="11524"/>
    <cellStyle name="Normal 3 3 20 3 2 7 2" xfId="21326"/>
    <cellStyle name="Normal 3 3 20 3 2 8" xfId="12407"/>
    <cellStyle name="Normal 3 3 20 3 2 9" xfId="22342"/>
    <cellStyle name="Normal 3 3 20 3 3" xfId="3187"/>
    <cellStyle name="Normal 3 3 20 3 3 2" xfId="6576"/>
    <cellStyle name="Normal 3 3 20 3 3 2 2" xfId="16378"/>
    <cellStyle name="Normal 3 3 20 3 3 3" xfId="12989"/>
    <cellStyle name="Normal 3 3 20 3 4" xfId="3671"/>
    <cellStyle name="Normal 3 3 20 3 4 2" xfId="7060"/>
    <cellStyle name="Normal 3 3 20 3 4 2 2" xfId="16862"/>
    <cellStyle name="Normal 3 3 20 3 4 3" xfId="13473"/>
    <cellStyle name="Normal 3 3 20 3 5" xfId="4651"/>
    <cellStyle name="Normal 3 3 20 3 5 2" xfId="8040"/>
    <cellStyle name="Normal 3 3 20 3 5 2 2" xfId="17842"/>
    <cellStyle name="Normal 3 3 20 3 5 3" xfId="14453"/>
    <cellStyle name="Normal 3 3 20 3 6" xfId="5993"/>
    <cellStyle name="Normal 3 3 20 3 6 2" xfId="15795"/>
    <cellStyle name="Normal 3 3 20 3 7" xfId="9032"/>
    <cellStyle name="Normal 3 3 20 3 7 2" xfId="18834"/>
    <cellStyle name="Normal 3 3 20 3 8" xfId="10036"/>
    <cellStyle name="Normal 3 3 20 3 8 2" xfId="19838"/>
    <cellStyle name="Normal 3 3 20 3 9" xfId="11040"/>
    <cellStyle name="Normal 3 3 20 3 9 2" xfId="20842"/>
    <cellStyle name="Normal 3 3 20 4" xfId="2430"/>
    <cellStyle name="Normal 3 3 20 4 10" xfId="12408"/>
    <cellStyle name="Normal 3 3 20 4 11" xfId="21641"/>
    <cellStyle name="Normal 3 3 20 4 2" xfId="2431"/>
    <cellStyle name="Normal 3 3 20 4 2 2" xfId="3938"/>
    <cellStyle name="Normal 3 3 20 4 2 2 2" xfId="7327"/>
    <cellStyle name="Normal 3 3 20 4 2 2 2 2" xfId="17129"/>
    <cellStyle name="Normal 3 3 20 4 2 2 3" xfId="13740"/>
    <cellStyle name="Normal 3 3 20 4 2 3" xfId="4918"/>
    <cellStyle name="Normal 3 3 20 4 2 3 2" xfId="8307"/>
    <cellStyle name="Normal 3 3 20 4 2 3 2 2" xfId="18109"/>
    <cellStyle name="Normal 3 3 20 4 2 3 3" xfId="14720"/>
    <cellStyle name="Normal 3 3 20 4 2 4" xfId="5996"/>
    <cellStyle name="Normal 3 3 20 4 2 4 2" xfId="15798"/>
    <cellStyle name="Normal 3 3 20 4 2 5" xfId="9299"/>
    <cellStyle name="Normal 3 3 20 4 2 5 2" xfId="19101"/>
    <cellStyle name="Normal 3 3 20 4 2 6" xfId="10303"/>
    <cellStyle name="Normal 3 3 20 4 2 6 2" xfId="20105"/>
    <cellStyle name="Normal 3 3 20 4 2 7" xfId="11307"/>
    <cellStyle name="Normal 3 3 20 4 2 7 2" xfId="21109"/>
    <cellStyle name="Normal 3 3 20 4 2 8" xfId="12409"/>
    <cellStyle name="Normal 3 3 20 4 2 9" xfId="22125"/>
    <cellStyle name="Normal 3 3 20 4 3" xfId="2970"/>
    <cellStyle name="Normal 3 3 20 4 3 2" xfId="6359"/>
    <cellStyle name="Normal 3 3 20 4 3 2 2" xfId="16161"/>
    <cellStyle name="Normal 3 3 20 4 3 3" xfId="12772"/>
    <cellStyle name="Normal 3 3 20 4 4" xfId="3454"/>
    <cellStyle name="Normal 3 3 20 4 4 2" xfId="6843"/>
    <cellStyle name="Normal 3 3 20 4 4 2 2" xfId="16645"/>
    <cellStyle name="Normal 3 3 20 4 4 3" xfId="13256"/>
    <cellStyle name="Normal 3 3 20 4 5" xfId="4434"/>
    <cellStyle name="Normal 3 3 20 4 5 2" xfId="7823"/>
    <cellStyle name="Normal 3 3 20 4 5 2 2" xfId="17625"/>
    <cellStyle name="Normal 3 3 20 4 5 3" xfId="14236"/>
    <cellStyle name="Normal 3 3 20 4 6" xfId="5995"/>
    <cellStyle name="Normal 3 3 20 4 6 2" xfId="15797"/>
    <cellStyle name="Normal 3 3 20 4 7" xfId="8815"/>
    <cellStyle name="Normal 3 3 20 4 7 2" xfId="18617"/>
    <cellStyle name="Normal 3 3 20 4 8" xfId="9819"/>
    <cellStyle name="Normal 3 3 20 4 8 2" xfId="19621"/>
    <cellStyle name="Normal 3 3 20 4 9" xfId="10823"/>
    <cellStyle name="Normal 3 3 20 4 9 2" xfId="20625"/>
    <cellStyle name="Normal 3 3 20 5" xfId="2432"/>
    <cellStyle name="Normal 3 3 20 5 2" xfId="3862"/>
    <cellStyle name="Normal 3 3 20 5 2 2" xfId="7251"/>
    <cellStyle name="Normal 3 3 20 5 2 2 2" xfId="17053"/>
    <cellStyle name="Normal 3 3 20 5 2 3" xfId="13664"/>
    <cellStyle name="Normal 3 3 20 5 3" xfId="4842"/>
    <cellStyle name="Normal 3 3 20 5 3 2" xfId="8231"/>
    <cellStyle name="Normal 3 3 20 5 3 2 2" xfId="18033"/>
    <cellStyle name="Normal 3 3 20 5 3 3" xfId="14644"/>
    <cellStyle name="Normal 3 3 20 5 4" xfId="5997"/>
    <cellStyle name="Normal 3 3 20 5 4 2" xfId="15799"/>
    <cellStyle name="Normal 3 3 20 5 5" xfId="9223"/>
    <cellStyle name="Normal 3 3 20 5 5 2" xfId="19025"/>
    <cellStyle name="Normal 3 3 20 5 6" xfId="10227"/>
    <cellStyle name="Normal 3 3 20 5 6 2" xfId="20029"/>
    <cellStyle name="Normal 3 3 20 5 7" xfId="11231"/>
    <cellStyle name="Normal 3 3 20 5 7 2" xfId="21033"/>
    <cellStyle name="Normal 3 3 20 5 8" xfId="12410"/>
    <cellStyle name="Normal 3 3 20 5 9" xfId="22049"/>
    <cellStyle name="Normal 3 3 20 6" xfId="2894"/>
    <cellStyle name="Normal 3 3 20 6 2" xfId="6283"/>
    <cellStyle name="Normal 3 3 20 6 2 2" xfId="16085"/>
    <cellStyle name="Normal 3 3 20 6 3" xfId="12696"/>
    <cellStyle name="Normal 3 3 20 7" xfId="3378"/>
    <cellStyle name="Normal 3 3 20 7 2" xfId="6767"/>
    <cellStyle name="Normal 3 3 20 7 2 2" xfId="16569"/>
    <cellStyle name="Normal 3 3 20 7 3" xfId="13180"/>
    <cellStyle name="Normal 3 3 20 8" xfId="4358"/>
    <cellStyle name="Normal 3 3 20 8 2" xfId="7747"/>
    <cellStyle name="Normal 3 3 20 8 2 2" xfId="17549"/>
    <cellStyle name="Normal 3 3 20 8 3" xfId="14160"/>
    <cellStyle name="Normal 3 3 20 9" xfId="5990"/>
    <cellStyle name="Normal 3 3 20 9 2" xfId="15792"/>
    <cellStyle name="Normal 3 3 21" xfId="2433"/>
    <cellStyle name="Normal 3 3 21 10" xfId="8743"/>
    <cellStyle name="Normal 3 3 21 10 2" xfId="18545"/>
    <cellStyle name="Normal 3 3 21 11" xfId="9747"/>
    <cellStyle name="Normal 3 3 21 11 2" xfId="19549"/>
    <cellStyle name="Normal 3 3 21 12" xfId="10751"/>
    <cellStyle name="Normal 3 3 21 12 2" xfId="20553"/>
    <cellStyle name="Normal 3 3 21 13" xfId="12411"/>
    <cellStyle name="Normal 3 3 21 14" xfId="21569"/>
    <cellStyle name="Normal 3 3 21 2" xfId="2434"/>
    <cellStyle name="Normal 3 3 21 2 10" xfId="12412"/>
    <cellStyle name="Normal 3 3 21 2 11" xfId="21835"/>
    <cellStyle name="Normal 3 3 21 2 2" xfId="2435"/>
    <cellStyle name="Normal 3 3 21 2 2 2" xfId="4132"/>
    <cellStyle name="Normal 3 3 21 2 2 2 2" xfId="7521"/>
    <cellStyle name="Normal 3 3 21 2 2 2 2 2" xfId="17323"/>
    <cellStyle name="Normal 3 3 21 2 2 2 3" xfId="13934"/>
    <cellStyle name="Normal 3 3 21 2 2 3" xfId="5112"/>
    <cellStyle name="Normal 3 3 21 2 2 3 2" xfId="8501"/>
    <cellStyle name="Normal 3 3 21 2 2 3 2 2" xfId="18303"/>
    <cellStyle name="Normal 3 3 21 2 2 3 3" xfId="14914"/>
    <cellStyle name="Normal 3 3 21 2 2 4" xfId="6000"/>
    <cellStyle name="Normal 3 3 21 2 2 4 2" xfId="15802"/>
    <cellStyle name="Normal 3 3 21 2 2 5" xfId="9493"/>
    <cellStyle name="Normal 3 3 21 2 2 5 2" xfId="19295"/>
    <cellStyle name="Normal 3 3 21 2 2 6" xfId="10497"/>
    <cellStyle name="Normal 3 3 21 2 2 6 2" xfId="20299"/>
    <cellStyle name="Normal 3 3 21 2 2 7" xfId="11501"/>
    <cellStyle name="Normal 3 3 21 2 2 7 2" xfId="21303"/>
    <cellStyle name="Normal 3 3 21 2 2 8" xfId="12413"/>
    <cellStyle name="Normal 3 3 21 2 2 9" xfId="22319"/>
    <cellStyle name="Normal 3 3 21 2 3" xfId="3164"/>
    <cellStyle name="Normal 3 3 21 2 3 2" xfId="6553"/>
    <cellStyle name="Normal 3 3 21 2 3 2 2" xfId="16355"/>
    <cellStyle name="Normal 3 3 21 2 3 3" xfId="12966"/>
    <cellStyle name="Normal 3 3 21 2 4" xfId="3648"/>
    <cellStyle name="Normal 3 3 21 2 4 2" xfId="7037"/>
    <cellStyle name="Normal 3 3 21 2 4 2 2" xfId="16839"/>
    <cellStyle name="Normal 3 3 21 2 4 3" xfId="13450"/>
    <cellStyle name="Normal 3 3 21 2 5" xfId="4628"/>
    <cellStyle name="Normal 3 3 21 2 5 2" xfId="8017"/>
    <cellStyle name="Normal 3 3 21 2 5 2 2" xfId="17819"/>
    <cellStyle name="Normal 3 3 21 2 5 3" xfId="14430"/>
    <cellStyle name="Normal 3 3 21 2 6" xfId="5999"/>
    <cellStyle name="Normal 3 3 21 2 6 2" xfId="15801"/>
    <cellStyle name="Normal 3 3 21 2 7" xfId="9009"/>
    <cellStyle name="Normal 3 3 21 2 7 2" xfId="18811"/>
    <cellStyle name="Normal 3 3 21 2 8" xfId="10013"/>
    <cellStyle name="Normal 3 3 21 2 8 2" xfId="19815"/>
    <cellStyle name="Normal 3 3 21 2 9" xfId="11017"/>
    <cellStyle name="Normal 3 3 21 2 9 2" xfId="20819"/>
    <cellStyle name="Normal 3 3 21 3" xfId="2436"/>
    <cellStyle name="Normal 3 3 21 3 10" xfId="12414"/>
    <cellStyle name="Normal 3 3 21 3 11" xfId="21751"/>
    <cellStyle name="Normal 3 3 21 3 2" xfId="2437"/>
    <cellStyle name="Normal 3 3 21 3 2 2" xfId="4048"/>
    <cellStyle name="Normal 3 3 21 3 2 2 2" xfId="7437"/>
    <cellStyle name="Normal 3 3 21 3 2 2 2 2" xfId="17239"/>
    <cellStyle name="Normal 3 3 21 3 2 2 3" xfId="13850"/>
    <cellStyle name="Normal 3 3 21 3 2 3" xfId="5028"/>
    <cellStyle name="Normal 3 3 21 3 2 3 2" xfId="8417"/>
    <cellStyle name="Normal 3 3 21 3 2 3 2 2" xfId="18219"/>
    <cellStyle name="Normal 3 3 21 3 2 3 3" xfId="14830"/>
    <cellStyle name="Normal 3 3 21 3 2 4" xfId="6002"/>
    <cellStyle name="Normal 3 3 21 3 2 4 2" xfId="15804"/>
    <cellStyle name="Normal 3 3 21 3 2 5" xfId="9409"/>
    <cellStyle name="Normal 3 3 21 3 2 5 2" xfId="19211"/>
    <cellStyle name="Normal 3 3 21 3 2 6" xfId="10413"/>
    <cellStyle name="Normal 3 3 21 3 2 6 2" xfId="20215"/>
    <cellStyle name="Normal 3 3 21 3 2 7" xfId="11417"/>
    <cellStyle name="Normal 3 3 21 3 2 7 2" xfId="21219"/>
    <cellStyle name="Normal 3 3 21 3 2 8" xfId="12415"/>
    <cellStyle name="Normal 3 3 21 3 2 9" xfId="22235"/>
    <cellStyle name="Normal 3 3 21 3 3" xfId="3080"/>
    <cellStyle name="Normal 3 3 21 3 3 2" xfId="6469"/>
    <cellStyle name="Normal 3 3 21 3 3 2 2" xfId="16271"/>
    <cellStyle name="Normal 3 3 21 3 3 3" xfId="12882"/>
    <cellStyle name="Normal 3 3 21 3 4" xfId="3564"/>
    <cellStyle name="Normal 3 3 21 3 4 2" xfId="6953"/>
    <cellStyle name="Normal 3 3 21 3 4 2 2" xfId="16755"/>
    <cellStyle name="Normal 3 3 21 3 4 3" xfId="13366"/>
    <cellStyle name="Normal 3 3 21 3 5" xfId="4544"/>
    <cellStyle name="Normal 3 3 21 3 5 2" xfId="7933"/>
    <cellStyle name="Normal 3 3 21 3 5 2 2" xfId="17735"/>
    <cellStyle name="Normal 3 3 21 3 5 3" xfId="14346"/>
    <cellStyle name="Normal 3 3 21 3 6" xfId="6001"/>
    <cellStyle name="Normal 3 3 21 3 6 2" xfId="15803"/>
    <cellStyle name="Normal 3 3 21 3 7" xfId="8925"/>
    <cellStyle name="Normal 3 3 21 3 7 2" xfId="18727"/>
    <cellStyle name="Normal 3 3 21 3 8" xfId="9929"/>
    <cellStyle name="Normal 3 3 21 3 8 2" xfId="19731"/>
    <cellStyle name="Normal 3 3 21 3 9" xfId="10933"/>
    <cellStyle name="Normal 3 3 21 3 9 2" xfId="20735"/>
    <cellStyle name="Normal 3 3 21 4" xfId="2438"/>
    <cellStyle name="Normal 3 3 21 4 10" xfId="12416"/>
    <cellStyle name="Normal 3 3 21 4 11" xfId="21599"/>
    <cellStyle name="Normal 3 3 21 4 2" xfId="2439"/>
    <cellStyle name="Normal 3 3 21 4 2 2" xfId="3896"/>
    <cellStyle name="Normal 3 3 21 4 2 2 2" xfId="7285"/>
    <cellStyle name="Normal 3 3 21 4 2 2 2 2" xfId="17087"/>
    <cellStyle name="Normal 3 3 21 4 2 2 3" xfId="13698"/>
    <cellStyle name="Normal 3 3 21 4 2 3" xfId="4876"/>
    <cellStyle name="Normal 3 3 21 4 2 3 2" xfId="8265"/>
    <cellStyle name="Normal 3 3 21 4 2 3 2 2" xfId="18067"/>
    <cellStyle name="Normal 3 3 21 4 2 3 3" xfId="14678"/>
    <cellStyle name="Normal 3 3 21 4 2 4" xfId="6004"/>
    <cellStyle name="Normal 3 3 21 4 2 4 2" xfId="15806"/>
    <cellStyle name="Normal 3 3 21 4 2 5" xfId="9257"/>
    <cellStyle name="Normal 3 3 21 4 2 5 2" xfId="19059"/>
    <cellStyle name="Normal 3 3 21 4 2 6" xfId="10261"/>
    <cellStyle name="Normal 3 3 21 4 2 6 2" xfId="20063"/>
    <cellStyle name="Normal 3 3 21 4 2 7" xfId="11265"/>
    <cellStyle name="Normal 3 3 21 4 2 7 2" xfId="21067"/>
    <cellStyle name="Normal 3 3 21 4 2 8" xfId="12417"/>
    <cellStyle name="Normal 3 3 21 4 2 9" xfId="22083"/>
    <cellStyle name="Normal 3 3 21 4 3" xfId="2928"/>
    <cellStyle name="Normal 3 3 21 4 3 2" xfId="6317"/>
    <cellStyle name="Normal 3 3 21 4 3 2 2" xfId="16119"/>
    <cellStyle name="Normal 3 3 21 4 3 3" xfId="12730"/>
    <cellStyle name="Normal 3 3 21 4 4" xfId="3412"/>
    <cellStyle name="Normal 3 3 21 4 4 2" xfId="6801"/>
    <cellStyle name="Normal 3 3 21 4 4 2 2" xfId="16603"/>
    <cellStyle name="Normal 3 3 21 4 4 3" xfId="13214"/>
    <cellStyle name="Normal 3 3 21 4 5" xfId="4392"/>
    <cellStyle name="Normal 3 3 21 4 5 2" xfId="7781"/>
    <cellStyle name="Normal 3 3 21 4 5 2 2" xfId="17583"/>
    <cellStyle name="Normal 3 3 21 4 5 3" xfId="14194"/>
    <cellStyle name="Normal 3 3 21 4 6" xfId="6003"/>
    <cellStyle name="Normal 3 3 21 4 6 2" xfId="15805"/>
    <cellStyle name="Normal 3 3 21 4 7" xfId="8773"/>
    <cellStyle name="Normal 3 3 21 4 7 2" xfId="18575"/>
    <cellStyle name="Normal 3 3 21 4 8" xfId="9777"/>
    <cellStyle name="Normal 3 3 21 4 8 2" xfId="19579"/>
    <cellStyle name="Normal 3 3 21 4 9" xfId="10781"/>
    <cellStyle name="Normal 3 3 21 4 9 2" xfId="20583"/>
    <cellStyle name="Normal 3 3 21 5" xfId="2440"/>
    <cellStyle name="Normal 3 3 21 5 2" xfId="3866"/>
    <cellStyle name="Normal 3 3 21 5 2 2" xfId="7255"/>
    <cellStyle name="Normal 3 3 21 5 2 2 2" xfId="17057"/>
    <cellStyle name="Normal 3 3 21 5 2 3" xfId="13668"/>
    <cellStyle name="Normal 3 3 21 5 3" xfId="4846"/>
    <cellStyle name="Normal 3 3 21 5 3 2" xfId="8235"/>
    <cellStyle name="Normal 3 3 21 5 3 2 2" xfId="18037"/>
    <cellStyle name="Normal 3 3 21 5 3 3" xfId="14648"/>
    <cellStyle name="Normal 3 3 21 5 4" xfId="6005"/>
    <cellStyle name="Normal 3 3 21 5 4 2" xfId="15807"/>
    <cellStyle name="Normal 3 3 21 5 5" xfId="9227"/>
    <cellStyle name="Normal 3 3 21 5 5 2" xfId="19029"/>
    <cellStyle name="Normal 3 3 21 5 6" xfId="10231"/>
    <cellStyle name="Normal 3 3 21 5 6 2" xfId="20033"/>
    <cellStyle name="Normal 3 3 21 5 7" xfId="11235"/>
    <cellStyle name="Normal 3 3 21 5 7 2" xfId="21037"/>
    <cellStyle name="Normal 3 3 21 5 8" xfId="12418"/>
    <cellStyle name="Normal 3 3 21 5 9" xfId="22053"/>
    <cellStyle name="Normal 3 3 21 6" xfId="2898"/>
    <cellStyle name="Normal 3 3 21 6 2" xfId="6287"/>
    <cellStyle name="Normal 3 3 21 6 2 2" xfId="16089"/>
    <cellStyle name="Normal 3 3 21 6 3" xfId="12700"/>
    <cellStyle name="Normal 3 3 21 7" xfId="3382"/>
    <cellStyle name="Normal 3 3 21 7 2" xfId="6771"/>
    <cellStyle name="Normal 3 3 21 7 2 2" xfId="16573"/>
    <cellStyle name="Normal 3 3 21 7 3" xfId="13184"/>
    <cellStyle name="Normal 3 3 21 8" xfId="4362"/>
    <cellStyle name="Normal 3 3 21 8 2" xfId="7751"/>
    <cellStyle name="Normal 3 3 21 8 2 2" xfId="17553"/>
    <cellStyle name="Normal 3 3 21 8 3" xfId="14164"/>
    <cellStyle name="Normal 3 3 21 9" xfId="5998"/>
    <cellStyle name="Normal 3 3 21 9 2" xfId="15800"/>
    <cellStyle name="Normal 3 3 22" xfId="2441"/>
    <cellStyle name="Normal 3 3 22 10" xfId="8747"/>
    <cellStyle name="Normal 3 3 22 10 2" xfId="18549"/>
    <cellStyle name="Normal 3 3 22 11" xfId="9751"/>
    <cellStyle name="Normal 3 3 22 11 2" xfId="19553"/>
    <cellStyle name="Normal 3 3 22 12" xfId="10755"/>
    <cellStyle name="Normal 3 3 22 12 2" xfId="20557"/>
    <cellStyle name="Normal 3 3 22 13" xfId="12419"/>
    <cellStyle name="Normal 3 3 22 14" xfId="21573"/>
    <cellStyle name="Normal 3 3 22 2" xfId="2442"/>
    <cellStyle name="Normal 3 3 22 2 10" xfId="12420"/>
    <cellStyle name="Normal 3 3 22 2 11" xfId="21846"/>
    <cellStyle name="Normal 3 3 22 2 2" xfId="2443"/>
    <cellStyle name="Normal 3 3 22 2 2 2" xfId="4143"/>
    <cellStyle name="Normal 3 3 22 2 2 2 2" xfId="7532"/>
    <cellStyle name="Normal 3 3 22 2 2 2 2 2" xfId="17334"/>
    <cellStyle name="Normal 3 3 22 2 2 2 3" xfId="13945"/>
    <cellStyle name="Normal 3 3 22 2 2 3" xfId="5123"/>
    <cellStyle name="Normal 3 3 22 2 2 3 2" xfId="8512"/>
    <cellStyle name="Normal 3 3 22 2 2 3 2 2" xfId="18314"/>
    <cellStyle name="Normal 3 3 22 2 2 3 3" xfId="14925"/>
    <cellStyle name="Normal 3 3 22 2 2 4" xfId="6008"/>
    <cellStyle name="Normal 3 3 22 2 2 4 2" xfId="15810"/>
    <cellStyle name="Normal 3 3 22 2 2 5" xfId="9504"/>
    <cellStyle name="Normal 3 3 22 2 2 5 2" xfId="19306"/>
    <cellStyle name="Normal 3 3 22 2 2 6" xfId="10508"/>
    <cellStyle name="Normal 3 3 22 2 2 6 2" xfId="20310"/>
    <cellStyle name="Normal 3 3 22 2 2 7" xfId="11512"/>
    <cellStyle name="Normal 3 3 22 2 2 7 2" xfId="21314"/>
    <cellStyle name="Normal 3 3 22 2 2 8" xfId="12421"/>
    <cellStyle name="Normal 3 3 22 2 2 9" xfId="22330"/>
    <cellStyle name="Normal 3 3 22 2 3" xfId="3175"/>
    <cellStyle name="Normal 3 3 22 2 3 2" xfId="6564"/>
    <cellStyle name="Normal 3 3 22 2 3 2 2" xfId="16366"/>
    <cellStyle name="Normal 3 3 22 2 3 3" xfId="12977"/>
    <cellStyle name="Normal 3 3 22 2 4" xfId="3659"/>
    <cellStyle name="Normal 3 3 22 2 4 2" xfId="7048"/>
    <cellStyle name="Normal 3 3 22 2 4 2 2" xfId="16850"/>
    <cellStyle name="Normal 3 3 22 2 4 3" xfId="13461"/>
    <cellStyle name="Normal 3 3 22 2 5" xfId="4639"/>
    <cellStyle name="Normal 3 3 22 2 5 2" xfId="8028"/>
    <cellStyle name="Normal 3 3 22 2 5 2 2" xfId="17830"/>
    <cellStyle name="Normal 3 3 22 2 5 3" xfId="14441"/>
    <cellStyle name="Normal 3 3 22 2 6" xfId="6007"/>
    <cellStyle name="Normal 3 3 22 2 6 2" xfId="15809"/>
    <cellStyle name="Normal 3 3 22 2 7" xfId="9020"/>
    <cellStyle name="Normal 3 3 22 2 7 2" xfId="18822"/>
    <cellStyle name="Normal 3 3 22 2 8" xfId="10024"/>
    <cellStyle name="Normal 3 3 22 2 8 2" xfId="19826"/>
    <cellStyle name="Normal 3 3 22 2 9" xfId="11028"/>
    <cellStyle name="Normal 3 3 22 2 9 2" xfId="20830"/>
    <cellStyle name="Normal 3 3 22 3" xfId="2444"/>
    <cellStyle name="Normal 3 3 22 3 10" xfId="12422"/>
    <cellStyle name="Normal 3 3 22 3 11" xfId="21655"/>
    <cellStyle name="Normal 3 3 22 3 2" xfId="2445"/>
    <cellStyle name="Normal 3 3 22 3 2 2" xfId="3952"/>
    <cellStyle name="Normal 3 3 22 3 2 2 2" xfId="7341"/>
    <cellStyle name="Normal 3 3 22 3 2 2 2 2" xfId="17143"/>
    <cellStyle name="Normal 3 3 22 3 2 2 3" xfId="13754"/>
    <cellStyle name="Normal 3 3 22 3 2 3" xfId="4932"/>
    <cellStyle name="Normal 3 3 22 3 2 3 2" xfId="8321"/>
    <cellStyle name="Normal 3 3 22 3 2 3 2 2" xfId="18123"/>
    <cellStyle name="Normal 3 3 22 3 2 3 3" xfId="14734"/>
    <cellStyle name="Normal 3 3 22 3 2 4" xfId="6010"/>
    <cellStyle name="Normal 3 3 22 3 2 4 2" xfId="15812"/>
    <cellStyle name="Normal 3 3 22 3 2 5" xfId="9313"/>
    <cellStyle name="Normal 3 3 22 3 2 5 2" xfId="19115"/>
    <cellStyle name="Normal 3 3 22 3 2 6" xfId="10317"/>
    <cellStyle name="Normal 3 3 22 3 2 6 2" xfId="20119"/>
    <cellStyle name="Normal 3 3 22 3 2 7" xfId="11321"/>
    <cellStyle name="Normal 3 3 22 3 2 7 2" xfId="21123"/>
    <cellStyle name="Normal 3 3 22 3 2 8" xfId="12423"/>
    <cellStyle name="Normal 3 3 22 3 2 9" xfId="22139"/>
    <cellStyle name="Normal 3 3 22 3 3" xfId="2984"/>
    <cellStyle name="Normal 3 3 22 3 3 2" xfId="6373"/>
    <cellStyle name="Normal 3 3 22 3 3 2 2" xfId="16175"/>
    <cellStyle name="Normal 3 3 22 3 3 3" xfId="12786"/>
    <cellStyle name="Normal 3 3 22 3 4" xfId="3468"/>
    <cellStyle name="Normal 3 3 22 3 4 2" xfId="6857"/>
    <cellStyle name="Normal 3 3 22 3 4 2 2" xfId="16659"/>
    <cellStyle name="Normal 3 3 22 3 4 3" xfId="13270"/>
    <cellStyle name="Normal 3 3 22 3 5" xfId="4448"/>
    <cellStyle name="Normal 3 3 22 3 5 2" xfId="7837"/>
    <cellStyle name="Normal 3 3 22 3 5 2 2" xfId="17639"/>
    <cellStyle name="Normal 3 3 22 3 5 3" xfId="14250"/>
    <cellStyle name="Normal 3 3 22 3 6" xfId="6009"/>
    <cellStyle name="Normal 3 3 22 3 6 2" xfId="15811"/>
    <cellStyle name="Normal 3 3 22 3 7" xfId="8829"/>
    <cellStyle name="Normal 3 3 22 3 7 2" xfId="18631"/>
    <cellStyle name="Normal 3 3 22 3 8" xfId="9833"/>
    <cellStyle name="Normal 3 3 22 3 8 2" xfId="19635"/>
    <cellStyle name="Normal 3 3 22 3 9" xfId="10837"/>
    <cellStyle name="Normal 3 3 22 3 9 2" xfId="20639"/>
    <cellStyle name="Normal 3 3 22 4" xfId="2446"/>
    <cellStyle name="Normal 3 3 22 4 10" xfId="12424"/>
    <cellStyle name="Normal 3 3 22 4 11" xfId="21689"/>
    <cellStyle name="Normal 3 3 22 4 2" xfId="2447"/>
    <cellStyle name="Normal 3 3 22 4 2 2" xfId="3986"/>
    <cellStyle name="Normal 3 3 22 4 2 2 2" xfId="7375"/>
    <cellStyle name="Normal 3 3 22 4 2 2 2 2" xfId="17177"/>
    <cellStyle name="Normal 3 3 22 4 2 2 3" xfId="13788"/>
    <cellStyle name="Normal 3 3 22 4 2 3" xfId="4966"/>
    <cellStyle name="Normal 3 3 22 4 2 3 2" xfId="8355"/>
    <cellStyle name="Normal 3 3 22 4 2 3 2 2" xfId="18157"/>
    <cellStyle name="Normal 3 3 22 4 2 3 3" xfId="14768"/>
    <cellStyle name="Normal 3 3 22 4 2 4" xfId="6012"/>
    <cellStyle name="Normal 3 3 22 4 2 4 2" xfId="15814"/>
    <cellStyle name="Normal 3 3 22 4 2 5" xfId="9347"/>
    <cellStyle name="Normal 3 3 22 4 2 5 2" xfId="19149"/>
    <cellStyle name="Normal 3 3 22 4 2 6" xfId="10351"/>
    <cellStyle name="Normal 3 3 22 4 2 6 2" xfId="20153"/>
    <cellStyle name="Normal 3 3 22 4 2 7" xfId="11355"/>
    <cellStyle name="Normal 3 3 22 4 2 7 2" xfId="21157"/>
    <cellStyle name="Normal 3 3 22 4 2 8" xfId="12425"/>
    <cellStyle name="Normal 3 3 22 4 2 9" xfId="22173"/>
    <cellStyle name="Normal 3 3 22 4 3" xfId="3018"/>
    <cellStyle name="Normal 3 3 22 4 3 2" xfId="6407"/>
    <cellStyle name="Normal 3 3 22 4 3 2 2" xfId="16209"/>
    <cellStyle name="Normal 3 3 22 4 3 3" xfId="12820"/>
    <cellStyle name="Normal 3 3 22 4 4" xfId="3502"/>
    <cellStyle name="Normal 3 3 22 4 4 2" xfId="6891"/>
    <cellStyle name="Normal 3 3 22 4 4 2 2" xfId="16693"/>
    <cellStyle name="Normal 3 3 22 4 4 3" xfId="13304"/>
    <cellStyle name="Normal 3 3 22 4 5" xfId="4482"/>
    <cellStyle name="Normal 3 3 22 4 5 2" xfId="7871"/>
    <cellStyle name="Normal 3 3 22 4 5 2 2" xfId="17673"/>
    <cellStyle name="Normal 3 3 22 4 5 3" xfId="14284"/>
    <cellStyle name="Normal 3 3 22 4 6" xfId="6011"/>
    <cellStyle name="Normal 3 3 22 4 6 2" xfId="15813"/>
    <cellStyle name="Normal 3 3 22 4 7" xfId="8863"/>
    <cellStyle name="Normal 3 3 22 4 7 2" xfId="18665"/>
    <cellStyle name="Normal 3 3 22 4 8" xfId="9867"/>
    <cellStyle name="Normal 3 3 22 4 8 2" xfId="19669"/>
    <cellStyle name="Normal 3 3 22 4 9" xfId="10871"/>
    <cellStyle name="Normal 3 3 22 4 9 2" xfId="20673"/>
    <cellStyle name="Normal 3 3 22 5" xfId="2448"/>
    <cellStyle name="Normal 3 3 22 5 2" xfId="3870"/>
    <cellStyle name="Normal 3 3 22 5 2 2" xfId="7259"/>
    <cellStyle name="Normal 3 3 22 5 2 2 2" xfId="17061"/>
    <cellStyle name="Normal 3 3 22 5 2 3" xfId="13672"/>
    <cellStyle name="Normal 3 3 22 5 3" xfId="4850"/>
    <cellStyle name="Normal 3 3 22 5 3 2" xfId="8239"/>
    <cellStyle name="Normal 3 3 22 5 3 2 2" xfId="18041"/>
    <cellStyle name="Normal 3 3 22 5 3 3" xfId="14652"/>
    <cellStyle name="Normal 3 3 22 5 4" xfId="6013"/>
    <cellStyle name="Normal 3 3 22 5 4 2" xfId="15815"/>
    <cellStyle name="Normal 3 3 22 5 5" xfId="9231"/>
    <cellStyle name="Normal 3 3 22 5 5 2" xfId="19033"/>
    <cellStyle name="Normal 3 3 22 5 6" xfId="10235"/>
    <cellStyle name="Normal 3 3 22 5 6 2" xfId="20037"/>
    <cellStyle name="Normal 3 3 22 5 7" xfId="11239"/>
    <cellStyle name="Normal 3 3 22 5 7 2" xfId="21041"/>
    <cellStyle name="Normal 3 3 22 5 8" xfId="12426"/>
    <cellStyle name="Normal 3 3 22 5 9" xfId="22057"/>
    <cellStyle name="Normal 3 3 22 6" xfId="2902"/>
    <cellStyle name="Normal 3 3 22 6 2" xfId="6291"/>
    <cellStyle name="Normal 3 3 22 6 2 2" xfId="16093"/>
    <cellStyle name="Normal 3 3 22 6 3" xfId="12704"/>
    <cellStyle name="Normal 3 3 22 7" xfId="3386"/>
    <cellStyle name="Normal 3 3 22 7 2" xfId="6775"/>
    <cellStyle name="Normal 3 3 22 7 2 2" xfId="16577"/>
    <cellStyle name="Normal 3 3 22 7 3" xfId="13188"/>
    <cellStyle name="Normal 3 3 22 8" xfId="4366"/>
    <cellStyle name="Normal 3 3 22 8 2" xfId="7755"/>
    <cellStyle name="Normal 3 3 22 8 2 2" xfId="17557"/>
    <cellStyle name="Normal 3 3 22 8 3" xfId="14168"/>
    <cellStyle name="Normal 3 3 22 9" xfId="6006"/>
    <cellStyle name="Normal 3 3 22 9 2" xfId="15808"/>
    <cellStyle name="Normal 3 3 23" xfId="2449"/>
    <cellStyle name="Normal 3 3 23 10" xfId="8751"/>
    <cellStyle name="Normal 3 3 23 10 2" xfId="18553"/>
    <cellStyle name="Normal 3 3 23 11" xfId="9755"/>
    <cellStyle name="Normal 3 3 23 11 2" xfId="19557"/>
    <cellStyle name="Normal 3 3 23 12" xfId="10759"/>
    <cellStyle name="Normal 3 3 23 12 2" xfId="20561"/>
    <cellStyle name="Normal 3 3 23 13" xfId="12427"/>
    <cellStyle name="Normal 3 3 23 14" xfId="21577"/>
    <cellStyle name="Normal 3 3 23 2" xfId="2450"/>
    <cellStyle name="Normal 3 3 23 2 10" xfId="12428"/>
    <cellStyle name="Normal 3 3 23 2 11" xfId="21856"/>
    <cellStyle name="Normal 3 3 23 2 2" xfId="2451"/>
    <cellStyle name="Normal 3 3 23 2 2 2" xfId="4153"/>
    <cellStyle name="Normal 3 3 23 2 2 2 2" xfId="7542"/>
    <cellStyle name="Normal 3 3 23 2 2 2 2 2" xfId="17344"/>
    <cellStyle name="Normal 3 3 23 2 2 2 3" xfId="13955"/>
    <cellStyle name="Normal 3 3 23 2 2 3" xfId="5133"/>
    <cellStyle name="Normal 3 3 23 2 2 3 2" xfId="8522"/>
    <cellStyle name="Normal 3 3 23 2 2 3 2 2" xfId="18324"/>
    <cellStyle name="Normal 3 3 23 2 2 3 3" xfId="14935"/>
    <cellStyle name="Normal 3 3 23 2 2 4" xfId="6016"/>
    <cellStyle name="Normal 3 3 23 2 2 4 2" xfId="15818"/>
    <cellStyle name="Normal 3 3 23 2 2 5" xfId="9514"/>
    <cellStyle name="Normal 3 3 23 2 2 5 2" xfId="19316"/>
    <cellStyle name="Normal 3 3 23 2 2 6" xfId="10518"/>
    <cellStyle name="Normal 3 3 23 2 2 6 2" xfId="20320"/>
    <cellStyle name="Normal 3 3 23 2 2 7" xfId="11522"/>
    <cellStyle name="Normal 3 3 23 2 2 7 2" xfId="21324"/>
    <cellStyle name="Normal 3 3 23 2 2 8" xfId="12429"/>
    <cellStyle name="Normal 3 3 23 2 2 9" xfId="22340"/>
    <cellStyle name="Normal 3 3 23 2 3" xfId="3185"/>
    <cellStyle name="Normal 3 3 23 2 3 2" xfId="6574"/>
    <cellStyle name="Normal 3 3 23 2 3 2 2" xfId="16376"/>
    <cellStyle name="Normal 3 3 23 2 3 3" xfId="12987"/>
    <cellStyle name="Normal 3 3 23 2 4" xfId="3669"/>
    <cellStyle name="Normal 3 3 23 2 4 2" xfId="7058"/>
    <cellStyle name="Normal 3 3 23 2 4 2 2" xfId="16860"/>
    <cellStyle name="Normal 3 3 23 2 4 3" xfId="13471"/>
    <cellStyle name="Normal 3 3 23 2 5" xfId="4649"/>
    <cellStyle name="Normal 3 3 23 2 5 2" xfId="8038"/>
    <cellStyle name="Normal 3 3 23 2 5 2 2" xfId="17840"/>
    <cellStyle name="Normal 3 3 23 2 5 3" xfId="14451"/>
    <cellStyle name="Normal 3 3 23 2 6" xfId="6015"/>
    <cellStyle name="Normal 3 3 23 2 6 2" xfId="15817"/>
    <cellStyle name="Normal 3 3 23 2 7" xfId="9030"/>
    <cellStyle name="Normal 3 3 23 2 7 2" xfId="18832"/>
    <cellStyle name="Normal 3 3 23 2 8" xfId="10034"/>
    <cellStyle name="Normal 3 3 23 2 8 2" xfId="19836"/>
    <cellStyle name="Normal 3 3 23 2 9" xfId="11038"/>
    <cellStyle name="Normal 3 3 23 2 9 2" xfId="20840"/>
    <cellStyle name="Normal 3 3 23 3" xfId="2452"/>
    <cellStyle name="Normal 3 3 23 3 10" xfId="12430"/>
    <cellStyle name="Normal 3 3 23 3 11" xfId="21626"/>
    <cellStyle name="Normal 3 3 23 3 2" xfId="2453"/>
    <cellStyle name="Normal 3 3 23 3 2 2" xfId="3923"/>
    <cellStyle name="Normal 3 3 23 3 2 2 2" xfId="7312"/>
    <cellStyle name="Normal 3 3 23 3 2 2 2 2" xfId="17114"/>
    <cellStyle name="Normal 3 3 23 3 2 2 3" xfId="13725"/>
    <cellStyle name="Normal 3 3 23 3 2 3" xfId="4903"/>
    <cellStyle name="Normal 3 3 23 3 2 3 2" xfId="8292"/>
    <cellStyle name="Normal 3 3 23 3 2 3 2 2" xfId="18094"/>
    <cellStyle name="Normal 3 3 23 3 2 3 3" xfId="14705"/>
    <cellStyle name="Normal 3 3 23 3 2 4" xfId="6018"/>
    <cellStyle name="Normal 3 3 23 3 2 4 2" xfId="15820"/>
    <cellStyle name="Normal 3 3 23 3 2 5" xfId="9284"/>
    <cellStyle name="Normal 3 3 23 3 2 5 2" xfId="19086"/>
    <cellStyle name="Normal 3 3 23 3 2 6" xfId="10288"/>
    <cellStyle name="Normal 3 3 23 3 2 6 2" xfId="20090"/>
    <cellStyle name="Normal 3 3 23 3 2 7" xfId="11292"/>
    <cellStyle name="Normal 3 3 23 3 2 7 2" xfId="21094"/>
    <cellStyle name="Normal 3 3 23 3 2 8" xfId="12431"/>
    <cellStyle name="Normal 3 3 23 3 2 9" xfId="22110"/>
    <cellStyle name="Normal 3 3 23 3 3" xfId="2955"/>
    <cellStyle name="Normal 3 3 23 3 3 2" xfId="6344"/>
    <cellStyle name="Normal 3 3 23 3 3 2 2" xfId="16146"/>
    <cellStyle name="Normal 3 3 23 3 3 3" xfId="12757"/>
    <cellStyle name="Normal 3 3 23 3 4" xfId="3439"/>
    <cellStyle name="Normal 3 3 23 3 4 2" xfId="6828"/>
    <cellStyle name="Normal 3 3 23 3 4 2 2" xfId="16630"/>
    <cellStyle name="Normal 3 3 23 3 4 3" xfId="13241"/>
    <cellStyle name="Normal 3 3 23 3 5" xfId="4419"/>
    <cellStyle name="Normal 3 3 23 3 5 2" xfId="7808"/>
    <cellStyle name="Normal 3 3 23 3 5 2 2" xfId="17610"/>
    <cellStyle name="Normal 3 3 23 3 5 3" xfId="14221"/>
    <cellStyle name="Normal 3 3 23 3 6" xfId="6017"/>
    <cellStyle name="Normal 3 3 23 3 6 2" xfId="15819"/>
    <cellStyle name="Normal 3 3 23 3 7" xfId="8800"/>
    <cellStyle name="Normal 3 3 23 3 7 2" xfId="18602"/>
    <cellStyle name="Normal 3 3 23 3 8" xfId="9804"/>
    <cellStyle name="Normal 3 3 23 3 8 2" xfId="19606"/>
    <cellStyle name="Normal 3 3 23 3 9" xfId="10808"/>
    <cellStyle name="Normal 3 3 23 3 9 2" xfId="20610"/>
    <cellStyle name="Normal 3 3 23 4" xfId="2454"/>
    <cellStyle name="Normal 3 3 23 4 10" xfId="12432"/>
    <cellStyle name="Normal 3 3 23 4 11" xfId="21744"/>
    <cellStyle name="Normal 3 3 23 4 2" xfId="2455"/>
    <cellStyle name="Normal 3 3 23 4 2 2" xfId="4041"/>
    <cellStyle name="Normal 3 3 23 4 2 2 2" xfId="7430"/>
    <cellStyle name="Normal 3 3 23 4 2 2 2 2" xfId="17232"/>
    <cellStyle name="Normal 3 3 23 4 2 2 3" xfId="13843"/>
    <cellStyle name="Normal 3 3 23 4 2 3" xfId="5021"/>
    <cellStyle name="Normal 3 3 23 4 2 3 2" xfId="8410"/>
    <cellStyle name="Normal 3 3 23 4 2 3 2 2" xfId="18212"/>
    <cellStyle name="Normal 3 3 23 4 2 3 3" xfId="14823"/>
    <cellStyle name="Normal 3 3 23 4 2 4" xfId="6020"/>
    <cellStyle name="Normal 3 3 23 4 2 4 2" xfId="15822"/>
    <cellStyle name="Normal 3 3 23 4 2 5" xfId="9402"/>
    <cellStyle name="Normal 3 3 23 4 2 5 2" xfId="19204"/>
    <cellStyle name="Normal 3 3 23 4 2 6" xfId="10406"/>
    <cellStyle name="Normal 3 3 23 4 2 6 2" xfId="20208"/>
    <cellStyle name="Normal 3 3 23 4 2 7" xfId="11410"/>
    <cellStyle name="Normal 3 3 23 4 2 7 2" xfId="21212"/>
    <cellStyle name="Normal 3 3 23 4 2 8" xfId="12433"/>
    <cellStyle name="Normal 3 3 23 4 2 9" xfId="22228"/>
    <cellStyle name="Normal 3 3 23 4 3" xfId="3073"/>
    <cellStyle name="Normal 3 3 23 4 3 2" xfId="6462"/>
    <cellStyle name="Normal 3 3 23 4 3 2 2" xfId="16264"/>
    <cellStyle name="Normal 3 3 23 4 3 3" xfId="12875"/>
    <cellStyle name="Normal 3 3 23 4 4" xfId="3557"/>
    <cellStyle name="Normal 3 3 23 4 4 2" xfId="6946"/>
    <cellStyle name="Normal 3 3 23 4 4 2 2" xfId="16748"/>
    <cellStyle name="Normal 3 3 23 4 4 3" xfId="13359"/>
    <cellStyle name="Normal 3 3 23 4 5" xfId="4537"/>
    <cellStyle name="Normal 3 3 23 4 5 2" xfId="7926"/>
    <cellStyle name="Normal 3 3 23 4 5 2 2" xfId="17728"/>
    <cellStyle name="Normal 3 3 23 4 5 3" xfId="14339"/>
    <cellStyle name="Normal 3 3 23 4 6" xfId="6019"/>
    <cellStyle name="Normal 3 3 23 4 6 2" xfId="15821"/>
    <cellStyle name="Normal 3 3 23 4 7" xfId="8918"/>
    <cellStyle name="Normal 3 3 23 4 7 2" xfId="18720"/>
    <cellStyle name="Normal 3 3 23 4 8" xfId="9922"/>
    <cellStyle name="Normal 3 3 23 4 8 2" xfId="19724"/>
    <cellStyle name="Normal 3 3 23 4 9" xfId="10926"/>
    <cellStyle name="Normal 3 3 23 4 9 2" xfId="20728"/>
    <cellStyle name="Normal 3 3 23 5" xfId="2456"/>
    <cellStyle name="Normal 3 3 23 5 2" xfId="3874"/>
    <cellStyle name="Normal 3 3 23 5 2 2" xfId="7263"/>
    <cellStyle name="Normal 3 3 23 5 2 2 2" xfId="17065"/>
    <cellStyle name="Normal 3 3 23 5 2 3" xfId="13676"/>
    <cellStyle name="Normal 3 3 23 5 3" xfId="4854"/>
    <cellStyle name="Normal 3 3 23 5 3 2" xfId="8243"/>
    <cellStyle name="Normal 3 3 23 5 3 2 2" xfId="18045"/>
    <cellStyle name="Normal 3 3 23 5 3 3" xfId="14656"/>
    <cellStyle name="Normal 3 3 23 5 4" xfId="6021"/>
    <cellStyle name="Normal 3 3 23 5 4 2" xfId="15823"/>
    <cellStyle name="Normal 3 3 23 5 5" xfId="9235"/>
    <cellStyle name="Normal 3 3 23 5 5 2" xfId="19037"/>
    <cellStyle name="Normal 3 3 23 5 6" xfId="10239"/>
    <cellStyle name="Normal 3 3 23 5 6 2" xfId="20041"/>
    <cellStyle name="Normal 3 3 23 5 7" xfId="11243"/>
    <cellStyle name="Normal 3 3 23 5 7 2" xfId="21045"/>
    <cellStyle name="Normal 3 3 23 5 8" xfId="12434"/>
    <cellStyle name="Normal 3 3 23 5 9" xfId="22061"/>
    <cellStyle name="Normal 3 3 23 6" xfId="2906"/>
    <cellStyle name="Normal 3 3 23 6 2" xfId="6295"/>
    <cellStyle name="Normal 3 3 23 6 2 2" xfId="16097"/>
    <cellStyle name="Normal 3 3 23 6 3" xfId="12708"/>
    <cellStyle name="Normal 3 3 23 7" xfId="3390"/>
    <cellStyle name="Normal 3 3 23 7 2" xfId="6779"/>
    <cellStyle name="Normal 3 3 23 7 2 2" xfId="16581"/>
    <cellStyle name="Normal 3 3 23 7 3" xfId="13192"/>
    <cellStyle name="Normal 3 3 23 8" xfId="4370"/>
    <cellStyle name="Normal 3 3 23 8 2" xfId="7759"/>
    <cellStyle name="Normal 3 3 23 8 2 2" xfId="17561"/>
    <cellStyle name="Normal 3 3 23 8 3" xfId="14172"/>
    <cellStyle name="Normal 3 3 23 9" xfId="6014"/>
    <cellStyle name="Normal 3 3 23 9 2" xfId="15816"/>
    <cellStyle name="Normal 3 3 24" xfId="2457"/>
    <cellStyle name="Normal 3 3 24 10" xfId="8755"/>
    <cellStyle name="Normal 3 3 24 10 2" xfId="18557"/>
    <cellStyle name="Normal 3 3 24 11" xfId="9759"/>
    <cellStyle name="Normal 3 3 24 11 2" xfId="19561"/>
    <cellStyle name="Normal 3 3 24 12" xfId="10763"/>
    <cellStyle name="Normal 3 3 24 12 2" xfId="20565"/>
    <cellStyle name="Normal 3 3 24 13" xfId="12435"/>
    <cellStyle name="Normal 3 3 24 14" xfId="21581"/>
    <cellStyle name="Normal 3 3 24 2" xfId="2458"/>
    <cellStyle name="Normal 3 3 24 2 10" xfId="12436"/>
    <cellStyle name="Normal 3 3 24 2 11" xfId="21863"/>
    <cellStyle name="Normal 3 3 24 2 2" xfId="2459"/>
    <cellStyle name="Normal 3 3 24 2 2 2" xfId="4160"/>
    <cellStyle name="Normal 3 3 24 2 2 2 2" xfId="7549"/>
    <cellStyle name="Normal 3 3 24 2 2 2 2 2" xfId="17351"/>
    <cellStyle name="Normal 3 3 24 2 2 2 3" xfId="13962"/>
    <cellStyle name="Normal 3 3 24 2 2 3" xfId="5140"/>
    <cellStyle name="Normal 3 3 24 2 2 3 2" xfId="8529"/>
    <cellStyle name="Normal 3 3 24 2 2 3 2 2" xfId="18331"/>
    <cellStyle name="Normal 3 3 24 2 2 3 3" xfId="14942"/>
    <cellStyle name="Normal 3 3 24 2 2 4" xfId="6024"/>
    <cellStyle name="Normal 3 3 24 2 2 4 2" xfId="15826"/>
    <cellStyle name="Normal 3 3 24 2 2 5" xfId="9521"/>
    <cellStyle name="Normal 3 3 24 2 2 5 2" xfId="19323"/>
    <cellStyle name="Normal 3 3 24 2 2 6" xfId="10525"/>
    <cellStyle name="Normal 3 3 24 2 2 6 2" xfId="20327"/>
    <cellStyle name="Normal 3 3 24 2 2 7" xfId="11529"/>
    <cellStyle name="Normal 3 3 24 2 2 7 2" xfId="21331"/>
    <cellStyle name="Normal 3 3 24 2 2 8" xfId="12437"/>
    <cellStyle name="Normal 3 3 24 2 2 9" xfId="22347"/>
    <cellStyle name="Normal 3 3 24 2 3" xfId="3192"/>
    <cellStyle name="Normal 3 3 24 2 3 2" xfId="6581"/>
    <cellStyle name="Normal 3 3 24 2 3 2 2" xfId="16383"/>
    <cellStyle name="Normal 3 3 24 2 3 3" xfId="12994"/>
    <cellStyle name="Normal 3 3 24 2 4" xfId="3676"/>
    <cellStyle name="Normal 3 3 24 2 4 2" xfId="7065"/>
    <cellStyle name="Normal 3 3 24 2 4 2 2" xfId="16867"/>
    <cellStyle name="Normal 3 3 24 2 4 3" xfId="13478"/>
    <cellStyle name="Normal 3 3 24 2 5" xfId="4656"/>
    <cellStyle name="Normal 3 3 24 2 5 2" xfId="8045"/>
    <cellStyle name="Normal 3 3 24 2 5 2 2" xfId="17847"/>
    <cellStyle name="Normal 3 3 24 2 5 3" xfId="14458"/>
    <cellStyle name="Normal 3 3 24 2 6" xfId="6023"/>
    <cellStyle name="Normal 3 3 24 2 6 2" xfId="15825"/>
    <cellStyle name="Normal 3 3 24 2 7" xfId="9037"/>
    <cellStyle name="Normal 3 3 24 2 7 2" xfId="18839"/>
    <cellStyle name="Normal 3 3 24 2 8" xfId="10041"/>
    <cellStyle name="Normal 3 3 24 2 8 2" xfId="19843"/>
    <cellStyle name="Normal 3 3 24 2 9" xfId="11045"/>
    <cellStyle name="Normal 3 3 24 2 9 2" xfId="20847"/>
    <cellStyle name="Normal 3 3 24 3" xfId="2460"/>
    <cellStyle name="Normal 3 3 24 3 10" xfId="12438"/>
    <cellStyle name="Normal 3 3 24 3 11" xfId="21793"/>
    <cellStyle name="Normal 3 3 24 3 2" xfId="2461"/>
    <cellStyle name="Normal 3 3 24 3 2 2" xfId="4090"/>
    <cellStyle name="Normal 3 3 24 3 2 2 2" xfId="7479"/>
    <cellStyle name="Normal 3 3 24 3 2 2 2 2" xfId="17281"/>
    <cellStyle name="Normal 3 3 24 3 2 2 3" xfId="13892"/>
    <cellStyle name="Normal 3 3 24 3 2 3" xfId="5070"/>
    <cellStyle name="Normal 3 3 24 3 2 3 2" xfId="8459"/>
    <cellStyle name="Normal 3 3 24 3 2 3 2 2" xfId="18261"/>
    <cellStyle name="Normal 3 3 24 3 2 3 3" xfId="14872"/>
    <cellStyle name="Normal 3 3 24 3 2 4" xfId="6026"/>
    <cellStyle name="Normal 3 3 24 3 2 4 2" xfId="15828"/>
    <cellStyle name="Normal 3 3 24 3 2 5" xfId="9451"/>
    <cellStyle name="Normal 3 3 24 3 2 5 2" xfId="19253"/>
    <cellStyle name="Normal 3 3 24 3 2 6" xfId="10455"/>
    <cellStyle name="Normal 3 3 24 3 2 6 2" xfId="20257"/>
    <cellStyle name="Normal 3 3 24 3 2 7" xfId="11459"/>
    <cellStyle name="Normal 3 3 24 3 2 7 2" xfId="21261"/>
    <cellStyle name="Normal 3 3 24 3 2 8" xfId="12439"/>
    <cellStyle name="Normal 3 3 24 3 2 9" xfId="22277"/>
    <cellStyle name="Normal 3 3 24 3 3" xfId="3122"/>
    <cellStyle name="Normal 3 3 24 3 3 2" xfId="6511"/>
    <cellStyle name="Normal 3 3 24 3 3 2 2" xfId="16313"/>
    <cellStyle name="Normal 3 3 24 3 3 3" xfId="12924"/>
    <cellStyle name="Normal 3 3 24 3 4" xfId="3606"/>
    <cellStyle name="Normal 3 3 24 3 4 2" xfId="6995"/>
    <cellStyle name="Normal 3 3 24 3 4 2 2" xfId="16797"/>
    <cellStyle name="Normal 3 3 24 3 4 3" xfId="13408"/>
    <cellStyle name="Normal 3 3 24 3 5" xfId="4586"/>
    <cellStyle name="Normal 3 3 24 3 5 2" xfId="7975"/>
    <cellStyle name="Normal 3 3 24 3 5 2 2" xfId="17777"/>
    <cellStyle name="Normal 3 3 24 3 5 3" xfId="14388"/>
    <cellStyle name="Normal 3 3 24 3 6" xfId="6025"/>
    <cellStyle name="Normal 3 3 24 3 6 2" xfId="15827"/>
    <cellStyle name="Normal 3 3 24 3 7" xfId="8967"/>
    <cellStyle name="Normal 3 3 24 3 7 2" xfId="18769"/>
    <cellStyle name="Normal 3 3 24 3 8" xfId="9971"/>
    <cellStyle name="Normal 3 3 24 3 8 2" xfId="19773"/>
    <cellStyle name="Normal 3 3 24 3 9" xfId="10975"/>
    <cellStyle name="Normal 3 3 24 3 9 2" xfId="20777"/>
    <cellStyle name="Normal 3 3 24 4" xfId="2462"/>
    <cellStyle name="Normal 3 3 24 4 10" xfId="12440"/>
    <cellStyle name="Normal 3 3 24 4 11" xfId="21869"/>
    <cellStyle name="Normal 3 3 24 4 2" xfId="2463"/>
    <cellStyle name="Normal 3 3 24 4 2 2" xfId="4166"/>
    <cellStyle name="Normal 3 3 24 4 2 2 2" xfId="7555"/>
    <cellStyle name="Normal 3 3 24 4 2 2 2 2" xfId="17357"/>
    <cellStyle name="Normal 3 3 24 4 2 2 3" xfId="13968"/>
    <cellStyle name="Normal 3 3 24 4 2 3" xfId="5146"/>
    <cellStyle name="Normal 3 3 24 4 2 3 2" xfId="8535"/>
    <cellStyle name="Normal 3 3 24 4 2 3 2 2" xfId="18337"/>
    <cellStyle name="Normal 3 3 24 4 2 3 3" xfId="14948"/>
    <cellStyle name="Normal 3 3 24 4 2 4" xfId="6028"/>
    <cellStyle name="Normal 3 3 24 4 2 4 2" xfId="15830"/>
    <cellStyle name="Normal 3 3 24 4 2 5" xfId="9527"/>
    <cellStyle name="Normal 3 3 24 4 2 5 2" xfId="19329"/>
    <cellStyle name="Normal 3 3 24 4 2 6" xfId="10531"/>
    <cellStyle name="Normal 3 3 24 4 2 6 2" xfId="20333"/>
    <cellStyle name="Normal 3 3 24 4 2 7" xfId="11535"/>
    <cellStyle name="Normal 3 3 24 4 2 7 2" xfId="21337"/>
    <cellStyle name="Normal 3 3 24 4 2 8" xfId="12441"/>
    <cellStyle name="Normal 3 3 24 4 2 9" xfId="22353"/>
    <cellStyle name="Normal 3 3 24 4 3" xfId="3198"/>
    <cellStyle name="Normal 3 3 24 4 3 2" xfId="6587"/>
    <cellStyle name="Normal 3 3 24 4 3 2 2" xfId="16389"/>
    <cellStyle name="Normal 3 3 24 4 3 3" xfId="13000"/>
    <cellStyle name="Normal 3 3 24 4 4" xfId="3682"/>
    <cellStyle name="Normal 3 3 24 4 4 2" xfId="7071"/>
    <cellStyle name="Normal 3 3 24 4 4 2 2" xfId="16873"/>
    <cellStyle name="Normal 3 3 24 4 4 3" xfId="13484"/>
    <cellStyle name="Normal 3 3 24 4 5" xfId="4662"/>
    <cellStyle name="Normal 3 3 24 4 5 2" xfId="8051"/>
    <cellStyle name="Normal 3 3 24 4 5 2 2" xfId="17853"/>
    <cellStyle name="Normal 3 3 24 4 5 3" xfId="14464"/>
    <cellStyle name="Normal 3 3 24 4 6" xfId="6027"/>
    <cellStyle name="Normal 3 3 24 4 6 2" xfId="15829"/>
    <cellStyle name="Normal 3 3 24 4 7" xfId="9043"/>
    <cellStyle name="Normal 3 3 24 4 7 2" xfId="18845"/>
    <cellStyle name="Normal 3 3 24 4 8" xfId="10047"/>
    <cellStyle name="Normal 3 3 24 4 8 2" xfId="19849"/>
    <cellStyle name="Normal 3 3 24 4 9" xfId="11051"/>
    <cellStyle name="Normal 3 3 24 4 9 2" xfId="20853"/>
    <cellStyle name="Normal 3 3 24 5" xfId="2464"/>
    <cellStyle name="Normal 3 3 24 5 2" xfId="3878"/>
    <cellStyle name="Normal 3 3 24 5 2 2" xfId="7267"/>
    <cellStyle name="Normal 3 3 24 5 2 2 2" xfId="17069"/>
    <cellStyle name="Normal 3 3 24 5 2 3" xfId="13680"/>
    <cellStyle name="Normal 3 3 24 5 3" xfId="4858"/>
    <cellStyle name="Normal 3 3 24 5 3 2" xfId="8247"/>
    <cellStyle name="Normal 3 3 24 5 3 2 2" xfId="18049"/>
    <cellStyle name="Normal 3 3 24 5 3 3" xfId="14660"/>
    <cellStyle name="Normal 3 3 24 5 4" xfId="6029"/>
    <cellStyle name="Normal 3 3 24 5 4 2" xfId="15831"/>
    <cellStyle name="Normal 3 3 24 5 5" xfId="9239"/>
    <cellStyle name="Normal 3 3 24 5 5 2" xfId="19041"/>
    <cellStyle name="Normal 3 3 24 5 6" xfId="10243"/>
    <cellStyle name="Normal 3 3 24 5 6 2" xfId="20045"/>
    <cellStyle name="Normal 3 3 24 5 7" xfId="11247"/>
    <cellStyle name="Normal 3 3 24 5 7 2" xfId="21049"/>
    <cellStyle name="Normal 3 3 24 5 8" xfId="12442"/>
    <cellStyle name="Normal 3 3 24 5 9" xfId="22065"/>
    <cellStyle name="Normal 3 3 24 6" xfId="2910"/>
    <cellStyle name="Normal 3 3 24 6 2" xfId="6299"/>
    <cellStyle name="Normal 3 3 24 6 2 2" xfId="16101"/>
    <cellStyle name="Normal 3 3 24 6 3" xfId="12712"/>
    <cellStyle name="Normal 3 3 24 7" xfId="3394"/>
    <cellStyle name="Normal 3 3 24 7 2" xfId="6783"/>
    <cellStyle name="Normal 3 3 24 7 2 2" xfId="16585"/>
    <cellStyle name="Normal 3 3 24 7 3" xfId="13196"/>
    <cellStyle name="Normal 3 3 24 8" xfId="4374"/>
    <cellStyle name="Normal 3 3 24 8 2" xfId="7763"/>
    <cellStyle name="Normal 3 3 24 8 2 2" xfId="17565"/>
    <cellStyle name="Normal 3 3 24 8 3" xfId="14176"/>
    <cellStyle name="Normal 3 3 24 9" xfId="6022"/>
    <cellStyle name="Normal 3 3 24 9 2" xfId="15824"/>
    <cellStyle name="Normal 3 3 25" xfId="2465"/>
    <cellStyle name="Normal 3 3 25 10" xfId="8759"/>
    <cellStyle name="Normal 3 3 25 10 2" xfId="18561"/>
    <cellStyle name="Normal 3 3 25 11" xfId="9763"/>
    <cellStyle name="Normal 3 3 25 11 2" xfId="19565"/>
    <cellStyle name="Normal 3 3 25 12" xfId="10767"/>
    <cellStyle name="Normal 3 3 25 12 2" xfId="20569"/>
    <cellStyle name="Normal 3 3 25 13" xfId="12443"/>
    <cellStyle name="Normal 3 3 25 14" xfId="21585"/>
    <cellStyle name="Normal 3 3 25 2" xfId="2466"/>
    <cellStyle name="Normal 3 3 25 2 10" xfId="12444"/>
    <cellStyle name="Normal 3 3 25 2 11" xfId="21872"/>
    <cellStyle name="Normal 3 3 25 2 2" xfId="2467"/>
    <cellStyle name="Normal 3 3 25 2 2 2" xfId="4169"/>
    <cellStyle name="Normal 3 3 25 2 2 2 2" xfId="7558"/>
    <cellStyle name="Normal 3 3 25 2 2 2 2 2" xfId="17360"/>
    <cellStyle name="Normal 3 3 25 2 2 2 3" xfId="13971"/>
    <cellStyle name="Normal 3 3 25 2 2 3" xfId="5149"/>
    <cellStyle name="Normal 3 3 25 2 2 3 2" xfId="8538"/>
    <cellStyle name="Normal 3 3 25 2 2 3 2 2" xfId="18340"/>
    <cellStyle name="Normal 3 3 25 2 2 3 3" xfId="14951"/>
    <cellStyle name="Normal 3 3 25 2 2 4" xfId="6032"/>
    <cellStyle name="Normal 3 3 25 2 2 4 2" xfId="15834"/>
    <cellStyle name="Normal 3 3 25 2 2 5" xfId="9530"/>
    <cellStyle name="Normal 3 3 25 2 2 5 2" xfId="19332"/>
    <cellStyle name="Normal 3 3 25 2 2 6" xfId="10534"/>
    <cellStyle name="Normal 3 3 25 2 2 6 2" xfId="20336"/>
    <cellStyle name="Normal 3 3 25 2 2 7" xfId="11538"/>
    <cellStyle name="Normal 3 3 25 2 2 7 2" xfId="21340"/>
    <cellStyle name="Normal 3 3 25 2 2 8" xfId="12445"/>
    <cellStyle name="Normal 3 3 25 2 2 9" xfId="22356"/>
    <cellStyle name="Normal 3 3 25 2 3" xfId="3201"/>
    <cellStyle name="Normal 3 3 25 2 3 2" xfId="6590"/>
    <cellStyle name="Normal 3 3 25 2 3 2 2" xfId="16392"/>
    <cellStyle name="Normal 3 3 25 2 3 3" xfId="13003"/>
    <cellStyle name="Normal 3 3 25 2 4" xfId="3685"/>
    <cellStyle name="Normal 3 3 25 2 4 2" xfId="7074"/>
    <cellStyle name="Normal 3 3 25 2 4 2 2" xfId="16876"/>
    <cellStyle name="Normal 3 3 25 2 4 3" xfId="13487"/>
    <cellStyle name="Normal 3 3 25 2 5" xfId="4665"/>
    <cellStyle name="Normal 3 3 25 2 5 2" xfId="8054"/>
    <cellStyle name="Normal 3 3 25 2 5 2 2" xfId="17856"/>
    <cellStyle name="Normal 3 3 25 2 5 3" xfId="14467"/>
    <cellStyle name="Normal 3 3 25 2 6" xfId="6031"/>
    <cellStyle name="Normal 3 3 25 2 6 2" xfId="15833"/>
    <cellStyle name="Normal 3 3 25 2 7" xfId="9046"/>
    <cellStyle name="Normal 3 3 25 2 7 2" xfId="18848"/>
    <cellStyle name="Normal 3 3 25 2 8" xfId="10050"/>
    <cellStyle name="Normal 3 3 25 2 8 2" xfId="19852"/>
    <cellStyle name="Normal 3 3 25 2 9" xfId="11054"/>
    <cellStyle name="Normal 3 3 25 2 9 2" xfId="20856"/>
    <cellStyle name="Normal 3 3 25 3" xfId="2468"/>
    <cellStyle name="Normal 3 3 25 3 10" xfId="12446"/>
    <cellStyle name="Normal 3 3 25 3 11" xfId="21900"/>
    <cellStyle name="Normal 3 3 25 3 2" xfId="2469"/>
    <cellStyle name="Normal 3 3 25 3 2 2" xfId="4197"/>
    <cellStyle name="Normal 3 3 25 3 2 2 2" xfId="7586"/>
    <cellStyle name="Normal 3 3 25 3 2 2 2 2" xfId="17388"/>
    <cellStyle name="Normal 3 3 25 3 2 2 3" xfId="13999"/>
    <cellStyle name="Normal 3 3 25 3 2 3" xfId="5177"/>
    <cellStyle name="Normal 3 3 25 3 2 3 2" xfId="8566"/>
    <cellStyle name="Normal 3 3 25 3 2 3 2 2" xfId="18368"/>
    <cellStyle name="Normal 3 3 25 3 2 3 3" xfId="14979"/>
    <cellStyle name="Normal 3 3 25 3 2 4" xfId="6034"/>
    <cellStyle name="Normal 3 3 25 3 2 4 2" xfId="15836"/>
    <cellStyle name="Normal 3 3 25 3 2 5" xfId="9558"/>
    <cellStyle name="Normal 3 3 25 3 2 5 2" xfId="19360"/>
    <cellStyle name="Normal 3 3 25 3 2 6" xfId="10562"/>
    <cellStyle name="Normal 3 3 25 3 2 6 2" xfId="20364"/>
    <cellStyle name="Normal 3 3 25 3 2 7" xfId="11566"/>
    <cellStyle name="Normal 3 3 25 3 2 7 2" xfId="21368"/>
    <cellStyle name="Normal 3 3 25 3 2 8" xfId="12447"/>
    <cellStyle name="Normal 3 3 25 3 2 9" xfId="22384"/>
    <cellStyle name="Normal 3 3 25 3 3" xfId="3229"/>
    <cellStyle name="Normal 3 3 25 3 3 2" xfId="6618"/>
    <cellStyle name="Normal 3 3 25 3 3 2 2" xfId="16420"/>
    <cellStyle name="Normal 3 3 25 3 3 3" xfId="13031"/>
    <cellStyle name="Normal 3 3 25 3 4" xfId="3713"/>
    <cellStyle name="Normal 3 3 25 3 4 2" xfId="7102"/>
    <cellStyle name="Normal 3 3 25 3 4 2 2" xfId="16904"/>
    <cellStyle name="Normal 3 3 25 3 4 3" xfId="13515"/>
    <cellStyle name="Normal 3 3 25 3 5" xfId="4693"/>
    <cellStyle name="Normal 3 3 25 3 5 2" xfId="8082"/>
    <cellStyle name="Normal 3 3 25 3 5 2 2" xfId="17884"/>
    <cellStyle name="Normal 3 3 25 3 5 3" xfId="14495"/>
    <cellStyle name="Normal 3 3 25 3 6" xfId="6033"/>
    <cellStyle name="Normal 3 3 25 3 6 2" xfId="15835"/>
    <cellStyle name="Normal 3 3 25 3 7" xfId="9074"/>
    <cellStyle name="Normal 3 3 25 3 7 2" xfId="18876"/>
    <cellStyle name="Normal 3 3 25 3 8" xfId="10078"/>
    <cellStyle name="Normal 3 3 25 3 8 2" xfId="19880"/>
    <cellStyle name="Normal 3 3 25 3 9" xfId="11082"/>
    <cellStyle name="Normal 3 3 25 3 9 2" xfId="20884"/>
    <cellStyle name="Normal 3 3 25 4" xfId="2470"/>
    <cellStyle name="Normal 3 3 25 4 10" xfId="12448"/>
    <cellStyle name="Normal 3 3 25 4 11" xfId="21705"/>
    <cellStyle name="Normal 3 3 25 4 2" xfId="2471"/>
    <cellStyle name="Normal 3 3 25 4 2 2" xfId="4002"/>
    <cellStyle name="Normal 3 3 25 4 2 2 2" xfId="7391"/>
    <cellStyle name="Normal 3 3 25 4 2 2 2 2" xfId="17193"/>
    <cellStyle name="Normal 3 3 25 4 2 2 3" xfId="13804"/>
    <cellStyle name="Normal 3 3 25 4 2 3" xfId="4982"/>
    <cellStyle name="Normal 3 3 25 4 2 3 2" xfId="8371"/>
    <cellStyle name="Normal 3 3 25 4 2 3 2 2" xfId="18173"/>
    <cellStyle name="Normal 3 3 25 4 2 3 3" xfId="14784"/>
    <cellStyle name="Normal 3 3 25 4 2 4" xfId="6036"/>
    <cellStyle name="Normal 3 3 25 4 2 4 2" xfId="15838"/>
    <cellStyle name="Normal 3 3 25 4 2 5" xfId="9363"/>
    <cellStyle name="Normal 3 3 25 4 2 5 2" xfId="19165"/>
    <cellStyle name="Normal 3 3 25 4 2 6" xfId="10367"/>
    <cellStyle name="Normal 3 3 25 4 2 6 2" xfId="20169"/>
    <cellStyle name="Normal 3 3 25 4 2 7" xfId="11371"/>
    <cellStyle name="Normal 3 3 25 4 2 7 2" xfId="21173"/>
    <cellStyle name="Normal 3 3 25 4 2 8" xfId="12449"/>
    <cellStyle name="Normal 3 3 25 4 2 9" xfId="22189"/>
    <cellStyle name="Normal 3 3 25 4 3" xfId="3034"/>
    <cellStyle name="Normal 3 3 25 4 3 2" xfId="6423"/>
    <cellStyle name="Normal 3 3 25 4 3 2 2" xfId="16225"/>
    <cellStyle name="Normal 3 3 25 4 3 3" xfId="12836"/>
    <cellStyle name="Normal 3 3 25 4 4" xfId="3518"/>
    <cellStyle name="Normal 3 3 25 4 4 2" xfId="6907"/>
    <cellStyle name="Normal 3 3 25 4 4 2 2" xfId="16709"/>
    <cellStyle name="Normal 3 3 25 4 4 3" xfId="13320"/>
    <cellStyle name="Normal 3 3 25 4 5" xfId="4498"/>
    <cellStyle name="Normal 3 3 25 4 5 2" xfId="7887"/>
    <cellStyle name="Normal 3 3 25 4 5 2 2" xfId="17689"/>
    <cellStyle name="Normal 3 3 25 4 5 3" xfId="14300"/>
    <cellStyle name="Normal 3 3 25 4 6" xfId="6035"/>
    <cellStyle name="Normal 3 3 25 4 6 2" xfId="15837"/>
    <cellStyle name="Normal 3 3 25 4 7" xfId="8879"/>
    <cellStyle name="Normal 3 3 25 4 7 2" xfId="18681"/>
    <cellStyle name="Normal 3 3 25 4 8" xfId="9883"/>
    <cellStyle name="Normal 3 3 25 4 8 2" xfId="19685"/>
    <cellStyle name="Normal 3 3 25 4 9" xfId="10887"/>
    <cellStyle name="Normal 3 3 25 4 9 2" xfId="20689"/>
    <cellStyle name="Normal 3 3 25 5" xfId="2472"/>
    <cellStyle name="Normal 3 3 25 5 2" xfId="3882"/>
    <cellStyle name="Normal 3 3 25 5 2 2" xfId="7271"/>
    <cellStyle name="Normal 3 3 25 5 2 2 2" xfId="17073"/>
    <cellStyle name="Normal 3 3 25 5 2 3" xfId="13684"/>
    <cellStyle name="Normal 3 3 25 5 3" xfId="4862"/>
    <cellStyle name="Normal 3 3 25 5 3 2" xfId="8251"/>
    <cellStyle name="Normal 3 3 25 5 3 2 2" xfId="18053"/>
    <cellStyle name="Normal 3 3 25 5 3 3" xfId="14664"/>
    <cellStyle name="Normal 3 3 25 5 4" xfId="6037"/>
    <cellStyle name="Normal 3 3 25 5 4 2" xfId="15839"/>
    <cellStyle name="Normal 3 3 25 5 5" xfId="9243"/>
    <cellStyle name="Normal 3 3 25 5 5 2" xfId="19045"/>
    <cellStyle name="Normal 3 3 25 5 6" xfId="10247"/>
    <cellStyle name="Normal 3 3 25 5 6 2" xfId="20049"/>
    <cellStyle name="Normal 3 3 25 5 7" xfId="11251"/>
    <cellStyle name="Normal 3 3 25 5 7 2" xfId="21053"/>
    <cellStyle name="Normal 3 3 25 5 8" xfId="12450"/>
    <cellStyle name="Normal 3 3 25 5 9" xfId="22069"/>
    <cellStyle name="Normal 3 3 25 6" xfId="2914"/>
    <cellStyle name="Normal 3 3 25 6 2" xfId="6303"/>
    <cellStyle name="Normal 3 3 25 6 2 2" xfId="16105"/>
    <cellStyle name="Normal 3 3 25 6 3" xfId="12716"/>
    <cellStyle name="Normal 3 3 25 7" xfId="3398"/>
    <cellStyle name="Normal 3 3 25 7 2" xfId="6787"/>
    <cellStyle name="Normal 3 3 25 7 2 2" xfId="16589"/>
    <cellStyle name="Normal 3 3 25 7 3" xfId="13200"/>
    <cellStyle name="Normal 3 3 25 8" xfId="4378"/>
    <cellStyle name="Normal 3 3 25 8 2" xfId="7767"/>
    <cellStyle name="Normal 3 3 25 8 2 2" xfId="17569"/>
    <cellStyle name="Normal 3 3 25 8 3" xfId="14180"/>
    <cellStyle name="Normal 3 3 25 9" xfId="6030"/>
    <cellStyle name="Normal 3 3 25 9 2" xfId="15832"/>
    <cellStyle name="Normal 3 3 26" xfId="2473"/>
    <cellStyle name="Normal 3 3 26 10" xfId="8763"/>
    <cellStyle name="Normal 3 3 26 10 2" xfId="18565"/>
    <cellStyle name="Normal 3 3 26 11" xfId="9767"/>
    <cellStyle name="Normal 3 3 26 11 2" xfId="19569"/>
    <cellStyle name="Normal 3 3 26 12" xfId="10771"/>
    <cellStyle name="Normal 3 3 26 12 2" xfId="20573"/>
    <cellStyle name="Normal 3 3 26 13" xfId="12451"/>
    <cellStyle name="Normal 3 3 26 14" xfId="21589"/>
    <cellStyle name="Normal 3 3 26 2" xfId="2474"/>
    <cellStyle name="Normal 3 3 26 2 10" xfId="12452"/>
    <cellStyle name="Normal 3 3 26 2 11" xfId="21880"/>
    <cellStyle name="Normal 3 3 26 2 2" xfId="2475"/>
    <cellStyle name="Normal 3 3 26 2 2 2" xfId="4177"/>
    <cellStyle name="Normal 3 3 26 2 2 2 2" xfId="7566"/>
    <cellStyle name="Normal 3 3 26 2 2 2 2 2" xfId="17368"/>
    <cellStyle name="Normal 3 3 26 2 2 2 3" xfId="13979"/>
    <cellStyle name="Normal 3 3 26 2 2 3" xfId="5157"/>
    <cellStyle name="Normal 3 3 26 2 2 3 2" xfId="8546"/>
    <cellStyle name="Normal 3 3 26 2 2 3 2 2" xfId="18348"/>
    <cellStyle name="Normal 3 3 26 2 2 3 3" xfId="14959"/>
    <cellStyle name="Normal 3 3 26 2 2 4" xfId="6040"/>
    <cellStyle name="Normal 3 3 26 2 2 4 2" xfId="15842"/>
    <cellStyle name="Normal 3 3 26 2 2 5" xfId="9538"/>
    <cellStyle name="Normal 3 3 26 2 2 5 2" xfId="19340"/>
    <cellStyle name="Normal 3 3 26 2 2 6" xfId="10542"/>
    <cellStyle name="Normal 3 3 26 2 2 6 2" xfId="20344"/>
    <cellStyle name="Normal 3 3 26 2 2 7" xfId="11546"/>
    <cellStyle name="Normal 3 3 26 2 2 7 2" xfId="21348"/>
    <cellStyle name="Normal 3 3 26 2 2 8" xfId="12453"/>
    <cellStyle name="Normal 3 3 26 2 2 9" xfId="22364"/>
    <cellStyle name="Normal 3 3 26 2 3" xfId="3209"/>
    <cellStyle name="Normal 3 3 26 2 3 2" xfId="6598"/>
    <cellStyle name="Normal 3 3 26 2 3 2 2" xfId="16400"/>
    <cellStyle name="Normal 3 3 26 2 3 3" xfId="13011"/>
    <cellStyle name="Normal 3 3 26 2 4" xfId="3693"/>
    <cellStyle name="Normal 3 3 26 2 4 2" xfId="7082"/>
    <cellStyle name="Normal 3 3 26 2 4 2 2" xfId="16884"/>
    <cellStyle name="Normal 3 3 26 2 4 3" xfId="13495"/>
    <cellStyle name="Normal 3 3 26 2 5" xfId="4673"/>
    <cellStyle name="Normal 3 3 26 2 5 2" xfId="8062"/>
    <cellStyle name="Normal 3 3 26 2 5 2 2" xfId="17864"/>
    <cellStyle name="Normal 3 3 26 2 5 3" xfId="14475"/>
    <cellStyle name="Normal 3 3 26 2 6" xfId="6039"/>
    <cellStyle name="Normal 3 3 26 2 6 2" xfId="15841"/>
    <cellStyle name="Normal 3 3 26 2 7" xfId="9054"/>
    <cellStyle name="Normal 3 3 26 2 7 2" xfId="18856"/>
    <cellStyle name="Normal 3 3 26 2 8" xfId="10058"/>
    <cellStyle name="Normal 3 3 26 2 8 2" xfId="19860"/>
    <cellStyle name="Normal 3 3 26 2 9" xfId="11062"/>
    <cellStyle name="Normal 3 3 26 2 9 2" xfId="20864"/>
    <cellStyle name="Normal 3 3 26 3" xfId="2476"/>
    <cellStyle name="Normal 3 3 26 3 10" xfId="12454"/>
    <cellStyle name="Normal 3 3 26 3 11" xfId="21907"/>
    <cellStyle name="Normal 3 3 26 3 2" xfId="2477"/>
    <cellStyle name="Normal 3 3 26 3 2 2" xfId="4204"/>
    <cellStyle name="Normal 3 3 26 3 2 2 2" xfId="7593"/>
    <cellStyle name="Normal 3 3 26 3 2 2 2 2" xfId="17395"/>
    <cellStyle name="Normal 3 3 26 3 2 2 3" xfId="14006"/>
    <cellStyle name="Normal 3 3 26 3 2 3" xfId="5184"/>
    <cellStyle name="Normal 3 3 26 3 2 3 2" xfId="8573"/>
    <cellStyle name="Normal 3 3 26 3 2 3 2 2" xfId="18375"/>
    <cellStyle name="Normal 3 3 26 3 2 3 3" xfId="14986"/>
    <cellStyle name="Normal 3 3 26 3 2 4" xfId="6042"/>
    <cellStyle name="Normal 3 3 26 3 2 4 2" xfId="15844"/>
    <cellStyle name="Normal 3 3 26 3 2 5" xfId="9565"/>
    <cellStyle name="Normal 3 3 26 3 2 5 2" xfId="19367"/>
    <cellStyle name="Normal 3 3 26 3 2 6" xfId="10569"/>
    <cellStyle name="Normal 3 3 26 3 2 6 2" xfId="20371"/>
    <cellStyle name="Normal 3 3 26 3 2 7" xfId="11573"/>
    <cellStyle name="Normal 3 3 26 3 2 7 2" xfId="21375"/>
    <cellStyle name="Normal 3 3 26 3 2 8" xfId="12455"/>
    <cellStyle name="Normal 3 3 26 3 2 9" xfId="22391"/>
    <cellStyle name="Normal 3 3 26 3 3" xfId="3236"/>
    <cellStyle name="Normal 3 3 26 3 3 2" xfId="6625"/>
    <cellStyle name="Normal 3 3 26 3 3 2 2" xfId="16427"/>
    <cellStyle name="Normal 3 3 26 3 3 3" xfId="13038"/>
    <cellStyle name="Normal 3 3 26 3 4" xfId="3720"/>
    <cellStyle name="Normal 3 3 26 3 4 2" xfId="7109"/>
    <cellStyle name="Normal 3 3 26 3 4 2 2" xfId="16911"/>
    <cellStyle name="Normal 3 3 26 3 4 3" xfId="13522"/>
    <cellStyle name="Normal 3 3 26 3 5" xfId="4700"/>
    <cellStyle name="Normal 3 3 26 3 5 2" xfId="8089"/>
    <cellStyle name="Normal 3 3 26 3 5 2 2" xfId="17891"/>
    <cellStyle name="Normal 3 3 26 3 5 3" xfId="14502"/>
    <cellStyle name="Normal 3 3 26 3 6" xfId="6041"/>
    <cellStyle name="Normal 3 3 26 3 6 2" xfId="15843"/>
    <cellStyle name="Normal 3 3 26 3 7" xfId="9081"/>
    <cellStyle name="Normal 3 3 26 3 7 2" xfId="18883"/>
    <cellStyle name="Normal 3 3 26 3 8" xfId="10085"/>
    <cellStyle name="Normal 3 3 26 3 8 2" xfId="19887"/>
    <cellStyle name="Normal 3 3 26 3 9" xfId="11089"/>
    <cellStyle name="Normal 3 3 26 3 9 2" xfId="20891"/>
    <cellStyle name="Normal 3 3 26 4" xfId="2478"/>
    <cellStyle name="Normal 3 3 26 4 10" xfId="12456"/>
    <cellStyle name="Normal 3 3 26 4 11" xfId="21925"/>
    <cellStyle name="Normal 3 3 26 4 2" xfId="2479"/>
    <cellStyle name="Normal 3 3 26 4 2 2" xfId="4222"/>
    <cellStyle name="Normal 3 3 26 4 2 2 2" xfId="7611"/>
    <cellStyle name="Normal 3 3 26 4 2 2 2 2" xfId="17413"/>
    <cellStyle name="Normal 3 3 26 4 2 2 3" xfId="14024"/>
    <cellStyle name="Normal 3 3 26 4 2 3" xfId="5202"/>
    <cellStyle name="Normal 3 3 26 4 2 3 2" xfId="8591"/>
    <cellStyle name="Normal 3 3 26 4 2 3 2 2" xfId="18393"/>
    <cellStyle name="Normal 3 3 26 4 2 3 3" xfId="15004"/>
    <cellStyle name="Normal 3 3 26 4 2 4" xfId="6044"/>
    <cellStyle name="Normal 3 3 26 4 2 4 2" xfId="15846"/>
    <cellStyle name="Normal 3 3 26 4 2 5" xfId="9583"/>
    <cellStyle name="Normal 3 3 26 4 2 5 2" xfId="19385"/>
    <cellStyle name="Normal 3 3 26 4 2 6" xfId="10587"/>
    <cellStyle name="Normal 3 3 26 4 2 6 2" xfId="20389"/>
    <cellStyle name="Normal 3 3 26 4 2 7" xfId="11591"/>
    <cellStyle name="Normal 3 3 26 4 2 7 2" xfId="21393"/>
    <cellStyle name="Normal 3 3 26 4 2 8" xfId="12457"/>
    <cellStyle name="Normal 3 3 26 4 2 9" xfId="22409"/>
    <cellStyle name="Normal 3 3 26 4 3" xfId="3254"/>
    <cellStyle name="Normal 3 3 26 4 3 2" xfId="6643"/>
    <cellStyle name="Normal 3 3 26 4 3 2 2" xfId="16445"/>
    <cellStyle name="Normal 3 3 26 4 3 3" xfId="13056"/>
    <cellStyle name="Normal 3 3 26 4 4" xfId="3738"/>
    <cellStyle name="Normal 3 3 26 4 4 2" xfId="7127"/>
    <cellStyle name="Normal 3 3 26 4 4 2 2" xfId="16929"/>
    <cellStyle name="Normal 3 3 26 4 4 3" xfId="13540"/>
    <cellStyle name="Normal 3 3 26 4 5" xfId="4718"/>
    <cellStyle name="Normal 3 3 26 4 5 2" xfId="8107"/>
    <cellStyle name="Normal 3 3 26 4 5 2 2" xfId="17909"/>
    <cellStyle name="Normal 3 3 26 4 5 3" xfId="14520"/>
    <cellStyle name="Normal 3 3 26 4 6" xfId="6043"/>
    <cellStyle name="Normal 3 3 26 4 6 2" xfId="15845"/>
    <cellStyle name="Normal 3 3 26 4 7" xfId="9099"/>
    <cellStyle name="Normal 3 3 26 4 7 2" xfId="18901"/>
    <cellStyle name="Normal 3 3 26 4 8" xfId="10103"/>
    <cellStyle name="Normal 3 3 26 4 8 2" xfId="19905"/>
    <cellStyle name="Normal 3 3 26 4 9" xfId="11107"/>
    <cellStyle name="Normal 3 3 26 4 9 2" xfId="20909"/>
    <cellStyle name="Normal 3 3 26 5" xfId="2480"/>
    <cellStyle name="Normal 3 3 26 5 2" xfId="3886"/>
    <cellStyle name="Normal 3 3 26 5 2 2" xfId="7275"/>
    <cellStyle name="Normal 3 3 26 5 2 2 2" xfId="17077"/>
    <cellStyle name="Normal 3 3 26 5 2 3" xfId="13688"/>
    <cellStyle name="Normal 3 3 26 5 3" xfId="4866"/>
    <cellStyle name="Normal 3 3 26 5 3 2" xfId="8255"/>
    <cellStyle name="Normal 3 3 26 5 3 2 2" xfId="18057"/>
    <cellStyle name="Normal 3 3 26 5 3 3" xfId="14668"/>
    <cellStyle name="Normal 3 3 26 5 4" xfId="6045"/>
    <cellStyle name="Normal 3 3 26 5 4 2" xfId="15847"/>
    <cellStyle name="Normal 3 3 26 5 5" xfId="9247"/>
    <cellStyle name="Normal 3 3 26 5 5 2" xfId="19049"/>
    <cellStyle name="Normal 3 3 26 5 6" xfId="10251"/>
    <cellStyle name="Normal 3 3 26 5 6 2" xfId="20053"/>
    <cellStyle name="Normal 3 3 26 5 7" xfId="11255"/>
    <cellStyle name="Normal 3 3 26 5 7 2" xfId="21057"/>
    <cellStyle name="Normal 3 3 26 5 8" xfId="12458"/>
    <cellStyle name="Normal 3 3 26 5 9" xfId="22073"/>
    <cellStyle name="Normal 3 3 26 6" xfId="2918"/>
    <cellStyle name="Normal 3 3 26 6 2" xfId="6307"/>
    <cellStyle name="Normal 3 3 26 6 2 2" xfId="16109"/>
    <cellStyle name="Normal 3 3 26 6 3" xfId="12720"/>
    <cellStyle name="Normal 3 3 26 7" xfId="3402"/>
    <cellStyle name="Normal 3 3 26 7 2" xfId="6791"/>
    <cellStyle name="Normal 3 3 26 7 2 2" xfId="16593"/>
    <cellStyle name="Normal 3 3 26 7 3" xfId="13204"/>
    <cellStyle name="Normal 3 3 26 8" xfId="4382"/>
    <cellStyle name="Normal 3 3 26 8 2" xfId="7771"/>
    <cellStyle name="Normal 3 3 26 8 2 2" xfId="17573"/>
    <cellStyle name="Normal 3 3 26 8 3" xfId="14184"/>
    <cellStyle name="Normal 3 3 26 9" xfId="6038"/>
    <cellStyle name="Normal 3 3 26 9 2" xfId="15840"/>
    <cellStyle name="Normal 3 3 27" xfId="2481"/>
    <cellStyle name="Normal 3 3 27 10" xfId="8767"/>
    <cellStyle name="Normal 3 3 27 10 2" xfId="18569"/>
    <cellStyle name="Normal 3 3 27 11" xfId="9771"/>
    <cellStyle name="Normal 3 3 27 11 2" xfId="19573"/>
    <cellStyle name="Normal 3 3 27 12" xfId="10775"/>
    <cellStyle name="Normal 3 3 27 12 2" xfId="20577"/>
    <cellStyle name="Normal 3 3 27 13" xfId="12459"/>
    <cellStyle name="Normal 3 3 27 14" xfId="21593"/>
    <cellStyle name="Normal 3 3 27 2" xfId="2482"/>
    <cellStyle name="Normal 3 3 27 2 10" xfId="12460"/>
    <cellStyle name="Normal 3 3 27 2 11" xfId="21889"/>
    <cellStyle name="Normal 3 3 27 2 2" xfId="2483"/>
    <cellStyle name="Normal 3 3 27 2 2 2" xfId="4186"/>
    <cellStyle name="Normal 3 3 27 2 2 2 2" xfId="7575"/>
    <cellStyle name="Normal 3 3 27 2 2 2 2 2" xfId="17377"/>
    <cellStyle name="Normal 3 3 27 2 2 2 3" xfId="13988"/>
    <cellStyle name="Normal 3 3 27 2 2 3" xfId="5166"/>
    <cellStyle name="Normal 3 3 27 2 2 3 2" xfId="8555"/>
    <cellStyle name="Normal 3 3 27 2 2 3 2 2" xfId="18357"/>
    <cellStyle name="Normal 3 3 27 2 2 3 3" xfId="14968"/>
    <cellStyle name="Normal 3 3 27 2 2 4" xfId="6048"/>
    <cellStyle name="Normal 3 3 27 2 2 4 2" xfId="15850"/>
    <cellStyle name="Normal 3 3 27 2 2 5" xfId="9547"/>
    <cellStyle name="Normal 3 3 27 2 2 5 2" xfId="19349"/>
    <cellStyle name="Normal 3 3 27 2 2 6" xfId="10551"/>
    <cellStyle name="Normal 3 3 27 2 2 6 2" xfId="20353"/>
    <cellStyle name="Normal 3 3 27 2 2 7" xfId="11555"/>
    <cellStyle name="Normal 3 3 27 2 2 7 2" xfId="21357"/>
    <cellStyle name="Normal 3 3 27 2 2 8" xfId="12461"/>
    <cellStyle name="Normal 3 3 27 2 2 9" xfId="22373"/>
    <cellStyle name="Normal 3 3 27 2 3" xfId="3218"/>
    <cellStyle name="Normal 3 3 27 2 3 2" xfId="6607"/>
    <cellStyle name="Normal 3 3 27 2 3 2 2" xfId="16409"/>
    <cellStyle name="Normal 3 3 27 2 3 3" xfId="13020"/>
    <cellStyle name="Normal 3 3 27 2 4" xfId="3702"/>
    <cellStyle name="Normal 3 3 27 2 4 2" xfId="7091"/>
    <cellStyle name="Normal 3 3 27 2 4 2 2" xfId="16893"/>
    <cellStyle name="Normal 3 3 27 2 4 3" xfId="13504"/>
    <cellStyle name="Normal 3 3 27 2 5" xfId="4682"/>
    <cellStyle name="Normal 3 3 27 2 5 2" xfId="8071"/>
    <cellStyle name="Normal 3 3 27 2 5 2 2" xfId="17873"/>
    <cellStyle name="Normal 3 3 27 2 5 3" xfId="14484"/>
    <cellStyle name="Normal 3 3 27 2 6" xfId="6047"/>
    <cellStyle name="Normal 3 3 27 2 6 2" xfId="15849"/>
    <cellStyle name="Normal 3 3 27 2 7" xfId="9063"/>
    <cellStyle name="Normal 3 3 27 2 7 2" xfId="18865"/>
    <cellStyle name="Normal 3 3 27 2 8" xfId="10067"/>
    <cellStyle name="Normal 3 3 27 2 8 2" xfId="19869"/>
    <cellStyle name="Normal 3 3 27 2 9" xfId="11071"/>
    <cellStyle name="Normal 3 3 27 2 9 2" xfId="20873"/>
    <cellStyle name="Normal 3 3 27 3" xfId="2484"/>
    <cellStyle name="Normal 3 3 27 3 10" xfId="12462"/>
    <cellStyle name="Normal 3 3 27 3 11" xfId="21913"/>
    <cellStyle name="Normal 3 3 27 3 2" xfId="2485"/>
    <cellStyle name="Normal 3 3 27 3 2 2" xfId="4210"/>
    <cellStyle name="Normal 3 3 27 3 2 2 2" xfId="7599"/>
    <cellStyle name="Normal 3 3 27 3 2 2 2 2" xfId="17401"/>
    <cellStyle name="Normal 3 3 27 3 2 2 3" xfId="14012"/>
    <cellStyle name="Normal 3 3 27 3 2 3" xfId="5190"/>
    <cellStyle name="Normal 3 3 27 3 2 3 2" xfId="8579"/>
    <cellStyle name="Normal 3 3 27 3 2 3 2 2" xfId="18381"/>
    <cellStyle name="Normal 3 3 27 3 2 3 3" xfId="14992"/>
    <cellStyle name="Normal 3 3 27 3 2 4" xfId="6050"/>
    <cellStyle name="Normal 3 3 27 3 2 4 2" xfId="15852"/>
    <cellStyle name="Normal 3 3 27 3 2 5" xfId="9571"/>
    <cellStyle name="Normal 3 3 27 3 2 5 2" xfId="19373"/>
    <cellStyle name="Normal 3 3 27 3 2 6" xfId="10575"/>
    <cellStyle name="Normal 3 3 27 3 2 6 2" xfId="20377"/>
    <cellStyle name="Normal 3 3 27 3 2 7" xfId="11579"/>
    <cellStyle name="Normal 3 3 27 3 2 7 2" xfId="21381"/>
    <cellStyle name="Normal 3 3 27 3 2 8" xfId="12463"/>
    <cellStyle name="Normal 3 3 27 3 2 9" xfId="22397"/>
    <cellStyle name="Normal 3 3 27 3 3" xfId="3242"/>
    <cellStyle name="Normal 3 3 27 3 3 2" xfId="6631"/>
    <cellStyle name="Normal 3 3 27 3 3 2 2" xfId="16433"/>
    <cellStyle name="Normal 3 3 27 3 3 3" xfId="13044"/>
    <cellStyle name="Normal 3 3 27 3 4" xfId="3726"/>
    <cellStyle name="Normal 3 3 27 3 4 2" xfId="7115"/>
    <cellStyle name="Normal 3 3 27 3 4 2 2" xfId="16917"/>
    <cellStyle name="Normal 3 3 27 3 4 3" xfId="13528"/>
    <cellStyle name="Normal 3 3 27 3 5" xfId="4706"/>
    <cellStyle name="Normal 3 3 27 3 5 2" xfId="8095"/>
    <cellStyle name="Normal 3 3 27 3 5 2 2" xfId="17897"/>
    <cellStyle name="Normal 3 3 27 3 5 3" xfId="14508"/>
    <cellStyle name="Normal 3 3 27 3 6" xfId="6049"/>
    <cellStyle name="Normal 3 3 27 3 6 2" xfId="15851"/>
    <cellStyle name="Normal 3 3 27 3 7" xfId="9087"/>
    <cellStyle name="Normal 3 3 27 3 7 2" xfId="18889"/>
    <cellStyle name="Normal 3 3 27 3 8" xfId="10091"/>
    <cellStyle name="Normal 3 3 27 3 8 2" xfId="19893"/>
    <cellStyle name="Normal 3 3 27 3 9" xfId="11095"/>
    <cellStyle name="Normal 3 3 27 3 9 2" xfId="20897"/>
    <cellStyle name="Normal 3 3 27 4" xfId="2486"/>
    <cellStyle name="Normal 3 3 27 4 10" xfId="12464"/>
    <cellStyle name="Normal 3 3 27 4 11" xfId="21929"/>
    <cellStyle name="Normal 3 3 27 4 2" xfId="2487"/>
    <cellStyle name="Normal 3 3 27 4 2 2" xfId="4226"/>
    <cellStyle name="Normal 3 3 27 4 2 2 2" xfId="7615"/>
    <cellStyle name="Normal 3 3 27 4 2 2 2 2" xfId="17417"/>
    <cellStyle name="Normal 3 3 27 4 2 2 3" xfId="14028"/>
    <cellStyle name="Normal 3 3 27 4 2 3" xfId="5206"/>
    <cellStyle name="Normal 3 3 27 4 2 3 2" xfId="8595"/>
    <cellStyle name="Normal 3 3 27 4 2 3 2 2" xfId="18397"/>
    <cellStyle name="Normal 3 3 27 4 2 3 3" xfId="15008"/>
    <cellStyle name="Normal 3 3 27 4 2 4" xfId="6052"/>
    <cellStyle name="Normal 3 3 27 4 2 4 2" xfId="15854"/>
    <cellStyle name="Normal 3 3 27 4 2 5" xfId="9587"/>
    <cellStyle name="Normal 3 3 27 4 2 5 2" xfId="19389"/>
    <cellStyle name="Normal 3 3 27 4 2 6" xfId="10591"/>
    <cellStyle name="Normal 3 3 27 4 2 6 2" xfId="20393"/>
    <cellStyle name="Normal 3 3 27 4 2 7" xfId="11595"/>
    <cellStyle name="Normal 3 3 27 4 2 7 2" xfId="21397"/>
    <cellStyle name="Normal 3 3 27 4 2 8" xfId="12465"/>
    <cellStyle name="Normal 3 3 27 4 2 9" xfId="22413"/>
    <cellStyle name="Normal 3 3 27 4 3" xfId="3258"/>
    <cellStyle name="Normal 3 3 27 4 3 2" xfId="6647"/>
    <cellStyle name="Normal 3 3 27 4 3 2 2" xfId="16449"/>
    <cellStyle name="Normal 3 3 27 4 3 3" xfId="13060"/>
    <cellStyle name="Normal 3 3 27 4 4" xfId="3742"/>
    <cellStyle name="Normal 3 3 27 4 4 2" xfId="7131"/>
    <cellStyle name="Normal 3 3 27 4 4 2 2" xfId="16933"/>
    <cellStyle name="Normal 3 3 27 4 4 3" xfId="13544"/>
    <cellStyle name="Normal 3 3 27 4 5" xfId="4722"/>
    <cellStyle name="Normal 3 3 27 4 5 2" xfId="8111"/>
    <cellStyle name="Normal 3 3 27 4 5 2 2" xfId="17913"/>
    <cellStyle name="Normal 3 3 27 4 5 3" xfId="14524"/>
    <cellStyle name="Normal 3 3 27 4 6" xfId="6051"/>
    <cellStyle name="Normal 3 3 27 4 6 2" xfId="15853"/>
    <cellStyle name="Normal 3 3 27 4 7" xfId="9103"/>
    <cellStyle name="Normal 3 3 27 4 7 2" xfId="18905"/>
    <cellStyle name="Normal 3 3 27 4 8" xfId="10107"/>
    <cellStyle name="Normal 3 3 27 4 8 2" xfId="19909"/>
    <cellStyle name="Normal 3 3 27 4 9" xfId="11111"/>
    <cellStyle name="Normal 3 3 27 4 9 2" xfId="20913"/>
    <cellStyle name="Normal 3 3 27 5" xfId="2488"/>
    <cellStyle name="Normal 3 3 27 5 2" xfId="3890"/>
    <cellStyle name="Normal 3 3 27 5 2 2" xfId="7279"/>
    <cellStyle name="Normal 3 3 27 5 2 2 2" xfId="17081"/>
    <cellStyle name="Normal 3 3 27 5 2 3" xfId="13692"/>
    <cellStyle name="Normal 3 3 27 5 3" xfId="4870"/>
    <cellStyle name="Normal 3 3 27 5 3 2" xfId="8259"/>
    <cellStyle name="Normal 3 3 27 5 3 2 2" xfId="18061"/>
    <cellStyle name="Normal 3 3 27 5 3 3" xfId="14672"/>
    <cellStyle name="Normal 3 3 27 5 4" xfId="6053"/>
    <cellStyle name="Normal 3 3 27 5 4 2" xfId="15855"/>
    <cellStyle name="Normal 3 3 27 5 5" xfId="9251"/>
    <cellStyle name="Normal 3 3 27 5 5 2" xfId="19053"/>
    <cellStyle name="Normal 3 3 27 5 6" xfId="10255"/>
    <cellStyle name="Normal 3 3 27 5 6 2" xfId="20057"/>
    <cellStyle name="Normal 3 3 27 5 7" xfId="11259"/>
    <cellStyle name="Normal 3 3 27 5 7 2" xfId="21061"/>
    <cellStyle name="Normal 3 3 27 5 8" xfId="12466"/>
    <cellStyle name="Normal 3 3 27 5 9" xfId="22077"/>
    <cellStyle name="Normal 3 3 27 6" xfId="2922"/>
    <cellStyle name="Normal 3 3 27 6 2" xfId="6311"/>
    <cellStyle name="Normal 3 3 27 6 2 2" xfId="16113"/>
    <cellStyle name="Normal 3 3 27 6 3" xfId="12724"/>
    <cellStyle name="Normal 3 3 27 7" xfId="3406"/>
    <cellStyle name="Normal 3 3 27 7 2" xfId="6795"/>
    <cellStyle name="Normal 3 3 27 7 2 2" xfId="16597"/>
    <cellStyle name="Normal 3 3 27 7 3" xfId="13208"/>
    <cellStyle name="Normal 3 3 27 8" xfId="4386"/>
    <cellStyle name="Normal 3 3 27 8 2" xfId="7775"/>
    <cellStyle name="Normal 3 3 27 8 2 2" xfId="17577"/>
    <cellStyle name="Normal 3 3 27 8 3" xfId="14188"/>
    <cellStyle name="Normal 3 3 27 9" xfId="6046"/>
    <cellStyle name="Normal 3 3 27 9 2" xfId="15848"/>
    <cellStyle name="Normal 3 3 28" xfId="2489"/>
    <cellStyle name="Normal 3 3 28 10" xfId="8771"/>
    <cellStyle name="Normal 3 3 28 10 2" xfId="18573"/>
    <cellStyle name="Normal 3 3 28 11" xfId="9775"/>
    <cellStyle name="Normal 3 3 28 11 2" xfId="19577"/>
    <cellStyle name="Normal 3 3 28 12" xfId="10779"/>
    <cellStyle name="Normal 3 3 28 12 2" xfId="20581"/>
    <cellStyle name="Normal 3 3 28 13" xfId="12467"/>
    <cellStyle name="Normal 3 3 28 14" xfId="21597"/>
    <cellStyle name="Normal 3 3 28 2" xfId="2490"/>
    <cellStyle name="Normal 3 3 28 2 10" xfId="12468"/>
    <cellStyle name="Normal 3 3 28 2 11" xfId="21898"/>
    <cellStyle name="Normal 3 3 28 2 2" xfId="2491"/>
    <cellStyle name="Normal 3 3 28 2 2 2" xfId="4195"/>
    <cellStyle name="Normal 3 3 28 2 2 2 2" xfId="7584"/>
    <cellStyle name="Normal 3 3 28 2 2 2 2 2" xfId="17386"/>
    <cellStyle name="Normal 3 3 28 2 2 2 3" xfId="13997"/>
    <cellStyle name="Normal 3 3 28 2 2 3" xfId="5175"/>
    <cellStyle name="Normal 3 3 28 2 2 3 2" xfId="8564"/>
    <cellStyle name="Normal 3 3 28 2 2 3 2 2" xfId="18366"/>
    <cellStyle name="Normal 3 3 28 2 2 3 3" xfId="14977"/>
    <cellStyle name="Normal 3 3 28 2 2 4" xfId="6056"/>
    <cellStyle name="Normal 3 3 28 2 2 4 2" xfId="15858"/>
    <cellStyle name="Normal 3 3 28 2 2 5" xfId="9556"/>
    <cellStyle name="Normal 3 3 28 2 2 5 2" xfId="19358"/>
    <cellStyle name="Normal 3 3 28 2 2 6" xfId="10560"/>
    <cellStyle name="Normal 3 3 28 2 2 6 2" xfId="20362"/>
    <cellStyle name="Normal 3 3 28 2 2 7" xfId="11564"/>
    <cellStyle name="Normal 3 3 28 2 2 7 2" xfId="21366"/>
    <cellStyle name="Normal 3 3 28 2 2 8" xfId="12469"/>
    <cellStyle name="Normal 3 3 28 2 2 9" xfId="22382"/>
    <cellStyle name="Normal 3 3 28 2 3" xfId="3227"/>
    <cellStyle name="Normal 3 3 28 2 3 2" xfId="6616"/>
    <cellStyle name="Normal 3 3 28 2 3 2 2" xfId="16418"/>
    <cellStyle name="Normal 3 3 28 2 3 3" xfId="13029"/>
    <cellStyle name="Normal 3 3 28 2 4" xfId="3711"/>
    <cellStyle name="Normal 3 3 28 2 4 2" xfId="7100"/>
    <cellStyle name="Normal 3 3 28 2 4 2 2" xfId="16902"/>
    <cellStyle name="Normal 3 3 28 2 4 3" xfId="13513"/>
    <cellStyle name="Normal 3 3 28 2 5" xfId="4691"/>
    <cellStyle name="Normal 3 3 28 2 5 2" xfId="8080"/>
    <cellStyle name="Normal 3 3 28 2 5 2 2" xfId="17882"/>
    <cellStyle name="Normal 3 3 28 2 5 3" xfId="14493"/>
    <cellStyle name="Normal 3 3 28 2 6" xfId="6055"/>
    <cellStyle name="Normal 3 3 28 2 6 2" xfId="15857"/>
    <cellStyle name="Normal 3 3 28 2 7" xfId="9072"/>
    <cellStyle name="Normal 3 3 28 2 7 2" xfId="18874"/>
    <cellStyle name="Normal 3 3 28 2 8" xfId="10076"/>
    <cellStyle name="Normal 3 3 28 2 8 2" xfId="19878"/>
    <cellStyle name="Normal 3 3 28 2 9" xfId="11080"/>
    <cellStyle name="Normal 3 3 28 2 9 2" xfId="20882"/>
    <cellStyle name="Normal 3 3 28 3" xfId="2492"/>
    <cellStyle name="Normal 3 3 28 3 10" xfId="12470"/>
    <cellStyle name="Normal 3 3 28 3 11" xfId="21921"/>
    <cellStyle name="Normal 3 3 28 3 2" xfId="2493"/>
    <cellStyle name="Normal 3 3 28 3 2 2" xfId="4218"/>
    <cellStyle name="Normal 3 3 28 3 2 2 2" xfId="7607"/>
    <cellStyle name="Normal 3 3 28 3 2 2 2 2" xfId="17409"/>
    <cellStyle name="Normal 3 3 28 3 2 2 3" xfId="14020"/>
    <cellStyle name="Normal 3 3 28 3 2 3" xfId="5198"/>
    <cellStyle name="Normal 3 3 28 3 2 3 2" xfId="8587"/>
    <cellStyle name="Normal 3 3 28 3 2 3 2 2" xfId="18389"/>
    <cellStyle name="Normal 3 3 28 3 2 3 3" xfId="15000"/>
    <cellStyle name="Normal 3 3 28 3 2 4" xfId="6058"/>
    <cellStyle name="Normal 3 3 28 3 2 4 2" xfId="15860"/>
    <cellStyle name="Normal 3 3 28 3 2 5" xfId="9579"/>
    <cellStyle name="Normal 3 3 28 3 2 5 2" xfId="19381"/>
    <cellStyle name="Normal 3 3 28 3 2 6" xfId="10583"/>
    <cellStyle name="Normal 3 3 28 3 2 6 2" xfId="20385"/>
    <cellStyle name="Normal 3 3 28 3 2 7" xfId="11587"/>
    <cellStyle name="Normal 3 3 28 3 2 7 2" xfId="21389"/>
    <cellStyle name="Normal 3 3 28 3 2 8" xfId="12471"/>
    <cellStyle name="Normal 3 3 28 3 2 9" xfId="22405"/>
    <cellStyle name="Normal 3 3 28 3 3" xfId="3250"/>
    <cellStyle name="Normal 3 3 28 3 3 2" xfId="6639"/>
    <cellStyle name="Normal 3 3 28 3 3 2 2" xfId="16441"/>
    <cellStyle name="Normal 3 3 28 3 3 3" xfId="13052"/>
    <cellStyle name="Normal 3 3 28 3 4" xfId="3734"/>
    <cellStyle name="Normal 3 3 28 3 4 2" xfId="7123"/>
    <cellStyle name="Normal 3 3 28 3 4 2 2" xfId="16925"/>
    <cellStyle name="Normal 3 3 28 3 4 3" xfId="13536"/>
    <cellStyle name="Normal 3 3 28 3 5" xfId="4714"/>
    <cellStyle name="Normal 3 3 28 3 5 2" xfId="8103"/>
    <cellStyle name="Normal 3 3 28 3 5 2 2" xfId="17905"/>
    <cellStyle name="Normal 3 3 28 3 5 3" xfId="14516"/>
    <cellStyle name="Normal 3 3 28 3 6" xfId="6057"/>
    <cellStyle name="Normal 3 3 28 3 6 2" xfId="15859"/>
    <cellStyle name="Normal 3 3 28 3 7" xfId="9095"/>
    <cellStyle name="Normal 3 3 28 3 7 2" xfId="18897"/>
    <cellStyle name="Normal 3 3 28 3 8" xfId="10099"/>
    <cellStyle name="Normal 3 3 28 3 8 2" xfId="19901"/>
    <cellStyle name="Normal 3 3 28 3 9" xfId="11103"/>
    <cellStyle name="Normal 3 3 28 3 9 2" xfId="20905"/>
    <cellStyle name="Normal 3 3 28 4" xfId="2494"/>
    <cellStyle name="Normal 3 3 28 4 10" xfId="12472"/>
    <cellStyle name="Normal 3 3 28 4 11" xfId="21933"/>
    <cellStyle name="Normal 3 3 28 4 2" xfId="2495"/>
    <cellStyle name="Normal 3 3 28 4 2 2" xfId="4230"/>
    <cellStyle name="Normal 3 3 28 4 2 2 2" xfId="7619"/>
    <cellStyle name="Normal 3 3 28 4 2 2 2 2" xfId="17421"/>
    <cellStyle name="Normal 3 3 28 4 2 2 3" xfId="14032"/>
    <cellStyle name="Normal 3 3 28 4 2 3" xfId="5210"/>
    <cellStyle name="Normal 3 3 28 4 2 3 2" xfId="8599"/>
    <cellStyle name="Normal 3 3 28 4 2 3 2 2" xfId="18401"/>
    <cellStyle name="Normal 3 3 28 4 2 3 3" xfId="15012"/>
    <cellStyle name="Normal 3 3 28 4 2 4" xfId="6060"/>
    <cellStyle name="Normal 3 3 28 4 2 4 2" xfId="15862"/>
    <cellStyle name="Normal 3 3 28 4 2 5" xfId="9591"/>
    <cellStyle name="Normal 3 3 28 4 2 5 2" xfId="19393"/>
    <cellStyle name="Normal 3 3 28 4 2 6" xfId="10595"/>
    <cellStyle name="Normal 3 3 28 4 2 6 2" xfId="20397"/>
    <cellStyle name="Normal 3 3 28 4 2 7" xfId="11599"/>
    <cellStyle name="Normal 3 3 28 4 2 7 2" xfId="21401"/>
    <cellStyle name="Normal 3 3 28 4 2 8" xfId="12473"/>
    <cellStyle name="Normal 3 3 28 4 2 9" xfId="22417"/>
    <cellStyle name="Normal 3 3 28 4 3" xfId="3262"/>
    <cellStyle name="Normal 3 3 28 4 3 2" xfId="6651"/>
    <cellStyle name="Normal 3 3 28 4 3 2 2" xfId="16453"/>
    <cellStyle name="Normal 3 3 28 4 3 3" xfId="13064"/>
    <cellStyle name="Normal 3 3 28 4 4" xfId="3746"/>
    <cellStyle name="Normal 3 3 28 4 4 2" xfId="7135"/>
    <cellStyle name="Normal 3 3 28 4 4 2 2" xfId="16937"/>
    <cellStyle name="Normal 3 3 28 4 4 3" xfId="13548"/>
    <cellStyle name="Normal 3 3 28 4 5" xfId="4726"/>
    <cellStyle name="Normal 3 3 28 4 5 2" xfId="8115"/>
    <cellStyle name="Normal 3 3 28 4 5 2 2" xfId="17917"/>
    <cellStyle name="Normal 3 3 28 4 5 3" xfId="14528"/>
    <cellStyle name="Normal 3 3 28 4 6" xfId="6059"/>
    <cellStyle name="Normal 3 3 28 4 6 2" xfId="15861"/>
    <cellStyle name="Normal 3 3 28 4 7" xfId="9107"/>
    <cellStyle name="Normal 3 3 28 4 7 2" xfId="18909"/>
    <cellStyle name="Normal 3 3 28 4 8" xfId="10111"/>
    <cellStyle name="Normal 3 3 28 4 8 2" xfId="19913"/>
    <cellStyle name="Normal 3 3 28 4 9" xfId="11115"/>
    <cellStyle name="Normal 3 3 28 4 9 2" xfId="20917"/>
    <cellStyle name="Normal 3 3 28 5" xfId="2496"/>
    <cellStyle name="Normal 3 3 28 5 2" xfId="3894"/>
    <cellStyle name="Normal 3 3 28 5 2 2" xfId="7283"/>
    <cellStyle name="Normal 3 3 28 5 2 2 2" xfId="17085"/>
    <cellStyle name="Normal 3 3 28 5 2 3" xfId="13696"/>
    <cellStyle name="Normal 3 3 28 5 3" xfId="4874"/>
    <cellStyle name="Normal 3 3 28 5 3 2" xfId="8263"/>
    <cellStyle name="Normal 3 3 28 5 3 2 2" xfId="18065"/>
    <cellStyle name="Normal 3 3 28 5 3 3" xfId="14676"/>
    <cellStyle name="Normal 3 3 28 5 4" xfId="6061"/>
    <cellStyle name="Normal 3 3 28 5 4 2" xfId="15863"/>
    <cellStyle name="Normal 3 3 28 5 5" xfId="9255"/>
    <cellStyle name="Normal 3 3 28 5 5 2" xfId="19057"/>
    <cellStyle name="Normal 3 3 28 5 6" xfId="10259"/>
    <cellStyle name="Normal 3 3 28 5 6 2" xfId="20061"/>
    <cellStyle name="Normal 3 3 28 5 7" xfId="11263"/>
    <cellStyle name="Normal 3 3 28 5 7 2" xfId="21065"/>
    <cellStyle name="Normal 3 3 28 5 8" xfId="12474"/>
    <cellStyle name="Normal 3 3 28 5 9" xfId="22081"/>
    <cellStyle name="Normal 3 3 28 6" xfId="2926"/>
    <cellStyle name="Normal 3 3 28 6 2" xfId="6315"/>
    <cellStyle name="Normal 3 3 28 6 2 2" xfId="16117"/>
    <cellStyle name="Normal 3 3 28 6 3" xfId="12728"/>
    <cellStyle name="Normal 3 3 28 7" xfId="3410"/>
    <cellStyle name="Normal 3 3 28 7 2" xfId="6799"/>
    <cellStyle name="Normal 3 3 28 7 2 2" xfId="16601"/>
    <cellStyle name="Normal 3 3 28 7 3" xfId="13212"/>
    <cellStyle name="Normal 3 3 28 8" xfId="4390"/>
    <cellStyle name="Normal 3 3 28 8 2" xfId="7779"/>
    <cellStyle name="Normal 3 3 28 8 2 2" xfId="17581"/>
    <cellStyle name="Normal 3 3 28 8 3" xfId="14192"/>
    <cellStyle name="Normal 3 3 28 9" xfId="6054"/>
    <cellStyle name="Normal 3 3 28 9 2" xfId="15856"/>
    <cellStyle name="Normal 3 3 29" xfId="2497"/>
    <cellStyle name="Normal 3 3 29 10" xfId="12475"/>
    <cellStyle name="Normal 3 3 29 11" xfId="21608"/>
    <cellStyle name="Normal 3 3 29 2" xfId="2498"/>
    <cellStyle name="Normal 3 3 29 2 2" xfId="3905"/>
    <cellStyle name="Normal 3 3 29 2 2 2" xfId="7294"/>
    <cellStyle name="Normal 3 3 29 2 2 2 2" xfId="17096"/>
    <cellStyle name="Normal 3 3 29 2 2 3" xfId="13707"/>
    <cellStyle name="Normal 3 3 29 2 3" xfId="4885"/>
    <cellStyle name="Normal 3 3 29 2 3 2" xfId="8274"/>
    <cellStyle name="Normal 3 3 29 2 3 2 2" xfId="18076"/>
    <cellStyle name="Normal 3 3 29 2 3 3" xfId="14687"/>
    <cellStyle name="Normal 3 3 29 2 4" xfId="6063"/>
    <cellStyle name="Normal 3 3 29 2 4 2" xfId="15865"/>
    <cellStyle name="Normal 3 3 29 2 5" xfId="9266"/>
    <cellStyle name="Normal 3 3 29 2 5 2" xfId="19068"/>
    <cellStyle name="Normal 3 3 29 2 6" xfId="10270"/>
    <cellStyle name="Normal 3 3 29 2 6 2" xfId="20072"/>
    <cellStyle name="Normal 3 3 29 2 7" xfId="11274"/>
    <cellStyle name="Normal 3 3 29 2 7 2" xfId="21076"/>
    <cellStyle name="Normal 3 3 29 2 8" xfId="12476"/>
    <cellStyle name="Normal 3 3 29 2 9" xfId="22092"/>
    <cellStyle name="Normal 3 3 29 3" xfId="2937"/>
    <cellStyle name="Normal 3 3 29 3 2" xfId="6326"/>
    <cellStyle name="Normal 3 3 29 3 2 2" xfId="16128"/>
    <cellStyle name="Normal 3 3 29 3 3" xfId="12739"/>
    <cellStyle name="Normal 3 3 29 4" xfId="3421"/>
    <cellStyle name="Normal 3 3 29 4 2" xfId="6810"/>
    <cellStyle name="Normal 3 3 29 4 2 2" xfId="16612"/>
    <cellStyle name="Normal 3 3 29 4 3" xfId="13223"/>
    <cellStyle name="Normal 3 3 29 5" xfId="4401"/>
    <cellStyle name="Normal 3 3 29 5 2" xfId="7790"/>
    <cellStyle name="Normal 3 3 29 5 2 2" xfId="17592"/>
    <cellStyle name="Normal 3 3 29 5 3" xfId="14203"/>
    <cellStyle name="Normal 3 3 29 6" xfId="6062"/>
    <cellStyle name="Normal 3 3 29 6 2" xfId="15864"/>
    <cellStyle name="Normal 3 3 29 7" xfId="8782"/>
    <cellStyle name="Normal 3 3 29 7 2" xfId="18584"/>
    <cellStyle name="Normal 3 3 29 8" xfId="9786"/>
    <cellStyle name="Normal 3 3 29 8 2" xfId="19588"/>
    <cellStyle name="Normal 3 3 29 9" xfId="10790"/>
    <cellStyle name="Normal 3 3 29 9 2" xfId="20592"/>
    <cellStyle name="Normal 3 3 3" xfId="2499"/>
    <cellStyle name="Normal 3 3 3 10" xfId="3310"/>
    <cellStyle name="Normal 3 3 3 10 2" xfId="5270"/>
    <cellStyle name="Normal 3 3 3 10 2 2" xfId="8659"/>
    <cellStyle name="Normal 3 3 3 10 2 2 2" xfId="18461"/>
    <cellStyle name="Normal 3 3 3 10 2 3" xfId="15072"/>
    <cellStyle name="Normal 3 3 3 10 3" xfId="6699"/>
    <cellStyle name="Normal 3 3 3 10 3 2" xfId="16501"/>
    <cellStyle name="Normal 3 3 3 10 4" xfId="9651"/>
    <cellStyle name="Normal 3 3 3 10 4 2" xfId="19453"/>
    <cellStyle name="Normal 3 3 3 10 5" xfId="10655"/>
    <cellStyle name="Normal 3 3 3 10 5 2" xfId="20457"/>
    <cellStyle name="Normal 3 3 3 10 6" xfId="11659"/>
    <cellStyle name="Normal 3 3 3 10 6 2" xfId="21461"/>
    <cellStyle name="Normal 3 3 3 10 7" xfId="13112"/>
    <cellStyle name="Normal 3 3 3 10 8" xfId="22477"/>
    <cellStyle name="Normal 3 3 3 11" xfId="4290"/>
    <cellStyle name="Normal 3 3 3 11 2" xfId="7679"/>
    <cellStyle name="Normal 3 3 3 11 2 2" xfId="17481"/>
    <cellStyle name="Normal 3 3 3 11 3" xfId="9663"/>
    <cellStyle name="Normal 3 3 3 11 3 2" xfId="19465"/>
    <cellStyle name="Normal 3 3 3 11 4" xfId="10667"/>
    <cellStyle name="Normal 3 3 3 11 4 2" xfId="20469"/>
    <cellStyle name="Normal 3 3 3 11 5" xfId="11671"/>
    <cellStyle name="Normal 3 3 3 11 5 2" xfId="21473"/>
    <cellStyle name="Normal 3 3 3 11 6" xfId="14092"/>
    <cellStyle name="Normal 3 3 3 11 7" xfId="22489"/>
    <cellStyle name="Normal 3 3 3 12" xfId="6064"/>
    <cellStyle name="Normal 3 3 3 12 2" xfId="11683"/>
    <cellStyle name="Normal 3 3 3 12 2 2" xfId="21485"/>
    <cellStyle name="Normal 3 3 3 12 3" xfId="15866"/>
    <cellStyle name="Normal 3 3 3 12 4" xfId="22501"/>
    <cellStyle name="Normal 3 3 3 13" xfId="8671"/>
    <cellStyle name="Normal 3 3 3 13 2" xfId="18473"/>
    <cellStyle name="Normal 3 3 3 13 3" xfId="22513"/>
    <cellStyle name="Normal 3 3 3 14" xfId="9675"/>
    <cellStyle name="Normal 3 3 3 14 2" xfId="19477"/>
    <cellStyle name="Normal 3 3 3 14 3" xfId="22525"/>
    <cellStyle name="Normal 3 3 3 15" xfId="10679"/>
    <cellStyle name="Normal 3 3 3 15 2" xfId="20481"/>
    <cellStyle name="Normal 3 3 3 15 3" xfId="22537"/>
    <cellStyle name="Normal 3 3 3 16" xfId="12477"/>
    <cellStyle name="Normal 3 3 3 17" xfId="21497"/>
    <cellStyle name="Normal 3 3 3 2" xfId="2500"/>
    <cellStyle name="Normal 3 3 3 2 10" xfId="12478"/>
    <cellStyle name="Normal 3 3 3 2 11" xfId="21666"/>
    <cellStyle name="Normal 3 3 3 2 2" xfId="2501"/>
    <cellStyle name="Normal 3 3 3 2 2 2" xfId="3963"/>
    <cellStyle name="Normal 3 3 3 2 2 2 2" xfId="7352"/>
    <cellStyle name="Normal 3 3 3 2 2 2 2 2" xfId="17154"/>
    <cellStyle name="Normal 3 3 3 2 2 2 3" xfId="13765"/>
    <cellStyle name="Normal 3 3 3 2 2 3" xfId="4943"/>
    <cellStyle name="Normal 3 3 3 2 2 3 2" xfId="8332"/>
    <cellStyle name="Normal 3 3 3 2 2 3 2 2" xfId="18134"/>
    <cellStyle name="Normal 3 3 3 2 2 3 3" xfId="14745"/>
    <cellStyle name="Normal 3 3 3 2 2 4" xfId="6066"/>
    <cellStyle name="Normal 3 3 3 2 2 4 2" xfId="15868"/>
    <cellStyle name="Normal 3 3 3 2 2 5" xfId="9324"/>
    <cellStyle name="Normal 3 3 3 2 2 5 2" xfId="19126"/>
    <cellStyle name="Normal 3 3 3 2 2 6" xfId="10328"/>
    <cellStyle name="Normal 3 3 3 2 2 6 2" xfId="20130"/>
    <cellStyle name="Normal 3 3 3 2 2 7" xfId="11332"/>
    <cellStyle name="Normal 3 3 3 2 2 7 2" xfId="21134"/>
    <cellStyle name="Normal 3 3 3 2 2 8" xfId="12479"/>
    <cellStyle name="Normal 3 3 3 2 2 9" xfId="22150"/>
    <cellStyle name="Normal 3 3 3 2 3" xfId="2995"/>
    <cellStyle name="Normal 3 3 3 2 3 2" xfId="6384"/>
    <cellStyle name="Normal 3 3 3 2 3 2 2" xfId="16186"/>
    <cellStyle name="Normal 3 3 3 2 3 3" xfId="12797"/>
    <cellStyle name="Normal 3 3 3 2 4" xfId="3479"/>
    <cellStyle name="Normal 3 3 3 2 4 2" xfId="6868"/>
    <cellStyle name="Normal 3 3 3 2 4 2 2" xfId="16670"/>
    <cellStyle name="Normal 3 3 3 2 4 3" xfId="13281"/>
    <cellStyle name="Normal 3 3 3 2 5" xfId="4459"/>
    <cellStyle name="Normal 3 3 3 2 5 2" xfId="7848"/>
    <cellStyle name="Normal 3 3 3 2 5 2 2" xfId="17650"/>
    <cellStyle name="Normal 3 3 3 2 5 3" xfId="14261"/>
    <cellStyle name="Normal 3 3 3 2 6" xfId="6065"/>
    <cellStyle name="Normal 3 3 3 2 6 2" xfId="15867"/>
    <cellStyle name="Normal 3 3 3 2 7" xfId="8840"/>
    <cellStyle name="Normal 3 3 3 2 7 2" xfId="18642"/>
    <cellStyle name="Normal 3 3 3 2 8" xfId="9844"/>
    <cellStyle name="Normal 3 3 3 2 8 2" xfId="19646"/>
    <cellStyle name="Normal 3 3 3 2 9" xfId="10848"/>
    <cellStyle name="Normal 3 3 3 2 9 2" xfId="20650"/>
    <cellStyle name="Normal 3 3 3 3" xfId="2502"/>
    <cellStyle name="Normal 3 3 3 3 10" xfId="12480"/>
    <cellStyle name="Normal 3 3 3 3 11" xfId="21860"/>
    <cellStyle name="Normal 3 3 3 3 2" xfId="2503"/>
    <cellStyle name="Normal 3 3 3 3 2 2" xfId="4157"/>
    <cellStyle name="Normal 3 3 3 3 2 2 2" xfId="7546"/>
    <cellStyle name="Normal 3 3 3 3 2 2 2 2" xfId="17348"/>
    <cellStyle name="Normal 3 3 3 3 2 2 3" xfId="13959"/>
    <cellStyle name="Normal 3 3 3 3 2 3" xfId="5137"/>
    <cellStyle name="Normal 3 3 3 3 2 3 2" xfId="8526"/>
    <cellStyle name="Normal 3 3 3 3 2 3 2 2" xfId="18328"/>
    <cellStyle name="Normal 3 3 3 3 2 3 3" xfId="14939"/>
    <cellStyle name="Normal 3 3 3 3 2 4" xfId="6068"/>
    <cellStyle name="Normal 3 3 3 3 2 4 2" xfId="15870"/>
    <cellStyle name="Normal 3 3 3 3 2 5" xfId="9518"/>
    <cellStyle name="Normal 3 3 3 3 2 5 2" xfId="19320"/>
    <cellStyle name="Normal 3 3 3 3 2 6" xfId="10522"/>
    <cellStyle name="Normal 3 3 3 3 2 6 2" xfId="20324"/>
    <cellStyle name="Normal 3 3 3 3 2 7" xfId="11526"/>
    <cellStyle name="Normal 3 3 3 3 2 7 2" xfId="21328"/>
    <cellStyle name="Normal 3 3 3 3 2 8" xfId="12481"/>
    <cellStyle name="Normal 3 3 3 3 2 9" xfId="22344"/>
    <cellStyle name="Normal 3 3 3 3 3" xfId="3189"/>
    <cellStyle name="Normal 3 3 3 3 3 2" xfId="6578"/>
    <cellStyle name="Normal 3 3 3 3 3 2 2" xfId="16380"/>
    <cellStyle name="Normal 3 3 3 3 3 3" xfId="12991"/>
    <cellStyle name="Normal 3 3 3 3 4" xfId="3673"/>
    <cellStyle name="Normal 3 3 3 3 4 2" xfId="7062"/>
    <cellStyle name="Normal 3 3 3 3 4 2 2" xfId="16864"/>
    <cellStyle name="Normal 3 3 3 3 4 3" xfId="13475"/>
    <cellStyle name="Normal 3 3 3 3 5" xfId="4653"/>
    <cellStyle name="Normal 3 3 3 3 5 2" xfId="8042"/>
    <cellStyle name="Normal 3 3 3 3 5 2 2" xfId="17844"/>
    <cellStyle name="Normal 3 3 3 3 5 3" xfId="14455"/>
    <cellStyle name="Normal 3 3 3 3 6" xfId="6067"/>
    <cellStyle name="Normal 3 3 3 3 6 2" xfId="15869"/>
    <cellStyle name="Normal 3 3 3 3 7" xfId="9034"/>
    <cellStyle name="Normal 3 3 3 3 7 2" xfId="18836"/>
    <cellStyle name="Normal 3 3 3 3 8" xfId="10038"/>
    <cellStyle name="Normal 3 3 3 3 8 2" xfId="19840"/>
    <cellStyle name="Normal 3 3 3 3 9" xfId="11042"/>
    <cellStyle name="Normal 3 3 3 3 9 2" xfId="20844"/>
    <cellStyle name="Normal 3 3 3 4" xfId="2504"/>
    <cellStyle name="Normal 3 3 3 4 10" xfId="12482"/>
    <cellStyle name="Normal 3 3 3 4 11" xfId="21812"/>
    <cellStyle name="Normal 3 3 3 4 2" xfId="2505"/>
    <cellStyle name="Normal 3 3 3 4 2 2" xfId="4109"/>
    <cellStyle name="Normal 3 3 3 4 2 2 2" xfId="7498"/>
    <cellStyle name="Normal 3 3 3 4 2 2 2 2" xfId="17300"/>
    <cellStyle name="Normal 3 3 3 4 2 2 3" xfId="13911"/>
    <cellStyle name="Normal 3 3 3 4 2 3" xfId="5089"/>
    <cellStyle name="Normal 3 3 3 4 2 3 2" xfId="8478"/>
    <cellStyle name="Normal 3 3 3 4 2 3 2 2" xfId="18280"/>
    <cellStyle name="Normal 3 3 3 4 2 3 3" xfId="14891"/>
    <cellStyle name="Normal 3 3 3 4 2 4" xfId="6070"/>
    <cellStyle name="Normal 3 3 3 4 2 4 2" xfId="15872"/>
    <cellStyle name="Normal 3 3 3 4 2 5" xfId="9470"/>
    <cellStyle name="Normal 3 3 3 4 2 5 2" xfId="19272"/>
    <cellStyle name="Normal 3 3 3 4 2 6" xfId="10474"/>
    <cellStyle name="Normal 3 3 3 4 2 6 2" xfId="20276"/>
    <cellStyle name="Normal 3 3 3 4 2 7" xfId="11478"/>
    <cellStyle name="Normal 3 3 3 4 2 7 2" xfId="21280"/>
    <cellStyle name="Normal 3 3 3 4 2 8" xfId="12483"/>
    <cellStyle name="Normal 3 3 3 4 2 9" xfId="22296"/>
    <cellStyle name="Normal 3 3 3 4 3" xfId="3141"/>
    <cellStyle name="Normal 3 3 3 4 3 2" xfId="6530"/>
    <cellStyle name="Normal 3 3 3 4 3 2 2" xfId="16332"/>
    <cellStyle name="Normal 3 3 3 4 3 3" xfId="12943"/>
    <cellStyle name="Normal 3 3 3 4 4" xfId="3625"/>
    <cellStyle name="Normal 3 3 3 4 4 2" xfId="7014"/>
    <cellStyle name="Normal 3 3 3 4 4 2 2" xfId="16816"/>
    <cellStyle name="Normal 3 3 3 4 4 3" xfId="13427"/>
    <cellStyle name="Normal 3 3 3 4 5" xfId="4605"/>
    <cellStyle name="Normal 3 3 3 4 5 2" xfId="7994"/>
    <cellStyle name="Normal 3 3 3 4 5 2 2" xfId="17796"/>
    <cellStyle name="Normal 3 3 3 4 5 3" xfId="14407"/>
    <cellStyle name="Normal 3 3 3 4 6" xfId="6069"/>
    <cellStyle name="Normal 3 3 3 4 6 2" xfId="15871"/>
    <cellStyle name="Normal 3 3 3 4 7" xfId="8986"/>
    <cellStyle name="Normal 3 3 3 4 7 2" xfId="18788"/>
    <cellStyle name="Normal 3 3 3 4 8" xfId="9990"/>
    <cellStyle name="Normal 3 3 3 4 8 2" xfId="19792"/>
    <cellStyle name="Normal 3 3 3 4 9" xfId="10994"/>
    <cellStyle name="Normal 3 3 3 4 9 2" xfId="20796"/>
    <cellStyle name="Normal 3 3 3 5" xfId="2506"/>
    <cellStyle name="Normal 3 3 3 5 10" xfId="21945"/>
    <cellStyle name="Normal 3 3 3 5 2" xfId="3274"/>
    <cellStyle name="Normal 3 3 3 5 2 2" xfId="4242"/>
    <cellStyle name="Normal 3 3 3 5 2 2 2" xfId="7631"/>
    <cellStyle name="Normal 3 3 3 5 2 2 2 2" xfId="17433"/>
    <cellStyle name="Normal 3 3 3 5 2 2 3" xfId="14044"/>
    <cellStyle name="Normal 3 3 3 5 2 3" xfId="5222"/>
    <cellStyle name="Normal 3 3 3 5 2 3 2" xfId="8611"/>
    <cellStyle name="Normal 3 3 3 5 2 3 2 2" xfId="18413"/>
    <cellStyle name="Normal 3 3 3 5 2 3 3" xfId="15024"/>
    <cellStyle name="Normal 3 3 3 5 2 4" xfId="6663"/>
    <cellStyle name="Normal 3 3 3 5 2 4 2" xfId="16465"/>
    <cellStyle name="Normal 3 3 3 5 2 5" xfId="9603"/>
    <cellStyle name="Normal 3 3 3 5 2 5 2" xfId="19405"/>
    <cellStyle name="Normal 3 3 3 5 2 6" xfId="10607"/>
    <cellStyle name="Normal 3 3 3 5 2 6 2" xfId="20409"/>
    <cellStyle name="Normal 3 3 3 5 2 7" xfId="11611"/>
    <cellStyle name="Normal 3 3 3 5 2 7 2" xfId="21413"/>
    <cellStyle name="Normal 3 3 3 5 2 8" xfId="13076"/>
    <cellStyle name="Normal 3 3 3 5 2 9" xfId="22429"/>
    <cellStyle name="Normal 3 3 3 5 3" xfId="3758"/>
    <cellStyle name="Normal 3 3 3 5 3 2" xfId="7147"/>
    <cellStyle name="Normal 3 3 3 5 3 2 2" xfId="16949"/>
    <cellStyle name="Normal 3 3 3 5 3 3" xfId="13560"/>
    <cellStyle name="Normal 3 3 3 5 4" xfId="4738"/>
    <cellStyle name="Normal 3 3 3 5 4 2" xfId="8127"/>
    <cellStyle name="Normal 3 3 3 5 4 2 2" xfId="17929"/>
    <cellStyle name="Normal 3 3 3 5 4 3" xfId="14540"/>
    <cellStyle name="Normal 3 3 3 5 5" xfId="6071"/>
    <cellStyle name="Normal 3 3 3 5 5 2" xfId="15873"/>
    <cellStyle name="Normal 3 3 3 5 6" xfId="9119"/>
    <cellStyle name="Normal 3 3 3 5 6 2" xfId="18921"/>
    <cellStyle name="Normal 3 3 3 5 7" xfId="10123"/>
    <cellStyle name="Normal 3 3 3 5 7 2" xfId="19925"/>
    <cellStyle name="Normal 3 3 3 5 8" xfId="11127"/>
    <cellStyle name="Normal 3 3 3 5 8 2" xfId="20929"/>
    <cellStyle name="Normal 3 3 3 5 9" xfId="12484"/>
    <cellStyle name="Normal 3 3 3 6" xfId="2507"/>
    <cellStyle name="Normal 3 3 3 6 10" xfId="21957"/>
    <cellStyle name="Normal 3 3 3 6 2" xfId="3286"/>
    <cellStyle name="Normal 3 3 3 6 2 2" xfId="4254"/>
    <cellStyle name="Normal 3 3 3 6 2 2 2" xfId="7643"/>
    <cellStyle name="Normal 3 3 3 6 2 2 2 2" xfId="17445"/>
    <cellStyle name="Normal 3 3 3 6 2 2 3" xfId="14056"/>
    <cellStyle name="Normal 3 3 3 6 2 3" xfId="5234"/>
    <cellStyle name="Normal 3 3 3 6 2 3 2" xfId="8623"/>
    <cellStyle name="Normal 3 3 3 6 2 3 2 2" xfId="18425"/>
    <cellStyle name="Normal 3 3 3 6 2 3 3" xfId="15036"/>
    <cellStyle name="Normal 3 3 3 6 2 4" xfId="6675"/>
    <cellStyle name="Normal 3 3 3 6 2 4 2" xfId="16477"/>
    <cellStyle name="Normal 3 3 3 6 2 5" xfId="9615"/>
    <cellStyle name="Normal 3 3 3 6 2 5 2" xfId="19417"/>
    <cellStyle name="Normal 3 3 3 6 2 6" xfId="10619"/>
    <cellStyle name="Normal 3 3 3 6 2 6 2" xfId="20421"/>
    <cellStyle name="Normal 3 3 3 6 2 7" xfId="11623"/>
    <cellStyle name="Normal 3 3 3 6 2 7 2" xfId="21425"/>
    <cellStyle name="Normal 3 3 3 6 2 8" xfId="13088"/>
    <cellStyle name="Normal 3 3 3 6 2 9" xfId="22441"/>
    <cellStyle name="Normal 3 3 3 6 3" xfId="3770"/>
    <cellStyle name="Normal 3 3 3 6 3 2" xfId="7159"/>
    <cellStyle name="Normal 3 3 3 6 3 2 2" xfId="16961"/>
    <cellStyle name="Normal 3 3 3 6 3 3" xfId="13572"/>
    <cellStyle name="Normal 3 3 3 6 4" xfId="4750"/>
    <cellStyle name="Normal 3 3 3 6 4 2" xfId="8139"/>
    <cellStyle name="Normal 3 3 3 6 4 2 2" xfId="17941"/>
    <cellStyle name="Normal 3 3 3 6 4 3" xfId="14552"/>
    <cellStyle name="Normal 3 3 3 6 5" xfId="6072"/>
    <cellStyle name="Normal 3 3 3 6 5 2" xfId="15874"/>
    <cellStyle name="Normal 3 3 3 6 6" xfId="9131"/>
    <cellStyle name="Normal 3 3 3 6 6 2" xfId="18933"/>
    <cellStyle name="Normal 3 3 3 6 7" xfId="10135"/>
    <cellStyle name="Normal 3 3 3 6 7 2" xfId="19937"/>
    <cellStyle name="Normal 3 3 3 6 8" xfId="11139"/>
    <cellStyle name="Normal 3 3 3 6 8 2" xfId="20941"/>
    <cellStyle name="Normal 3 3 3 6 9" xfId="12485"/>
    <cellStyle name="Normal 3 3 3 7" xfId="2508"/>
    <cellStyle name="Normal 3 3 3 7 10" xfId="21969"/>
    <cellStyle name="Normal 3 3 3 7 2" xfId="3298"/>
    <cellStyle name="Normal 3 3 3 7 2 2" xfId="4266"/>
    <cellStyle name="Normal 3 3 3 7 2 2 2" xfId="7655"/>
    <cellStyle name="Normal 3 3 3 7 2 2 2 2" xfId="17457"/>
    <cellStyle name="Normal 3 3 3 7 2 2 3" xfId="14068"/>
    <cellStyle name="Normal 3 3 3 7 2 3" xfId="5246"/>
    <cellStyle name="Normal 3 3 3 7 2 3 2" xfId="8635"/>
    <cellStyle name="Normal 3 3 3 7 2 3 2 2" xfId="18437"/>
    <cellStyle name="Normal 3 3 3 7 2 3 3" xfId="15048"/>
    <cellStyle name="Normal 3 3 3 7 2 4" xfId="6687"/>
    <cellStyle name="Normal 3 3 3 7 2 4 2" xfId="16489"/>
    <cellStyle name="Normal 3 3 3 7 2 5" xfId="9627"/>
    <cellStyle name="Normal 3 3 3 7 2 5 2" xfId="19429"/>
    <cellStyle name="Normal 3 3 3 7 2 6" xfId="10631"/>
    <cellStyle name="Normal 3 3 3 7 2 6 2" xfId="20433"/>
    <cellStyle name="Normal 3 3 3 7 2 7" xfId="11635"/>
    <cellStyle name="Normal 3 3 3 7 2 7 2" xfId="21437"/>
    <cellStyle name="Normal 3 3 3 7 2 8" xfId="13100"/>
    <cellStyle name="Normal 3 3 3 7 2 9" xfId="22453"/>
    <cellStyle name="Normal 3 3 3 7 3" xfId="3782"/>
    <cellStyle name="Normal 3 3 3 7 3 2" xfId="7171"/>
    <cellStyle name="Normal 3 3 3 7 3 2 2" xfId="16973"/>
    <cellStyle name="Normal 3 3 3 7 3 3" xfId="13584"/>
    <cellStyle name="Normal 3 3 3 7 4" xfId="4762"/>
    <cellStyle name="Normal 3 3 3 7 4 2" xfId="8151"/>
    <cellStyle name="Normal 3 3 3 7 4 2 2" xfId="17953"/>
    <cellStyle name="Normal 3 3 3 7 4 3" xfId="14564"/>
    <cellStyle name="Normal 3 3 3 7 5" xfId="6073"/>
    <cellStyle name="Normal 3 3 3 7 5 2" xfId="15875"/>
    <cellStyle name="Normal 3 3 3 7 6" xfId="9143"/>
    <cellStyle name="Normal 3 3 3 7 6 2" xfId="18945"/>
    <cellStyle name="Normal 3 3 3 7 7" xfId="10147"/>
    <cellStyle name="Normal 3 3 3 7 7 2" xfId="19949"/>
    <cellStyle name="Normal 3 3 3 7 8" xfId="11151"/>
    <cellStyle name="Normal 3 3 3 7 8 2" xfId="20953"/>
    <cellStyle name="Normal 3 3 3 7 9" xfId="12486"/>
    <cellStyle name="Normal 3 3 3 8" xfId="2509"/>
    <cellStyle name="Normal 3 3 3 8 2" xfId="4278"/>
    <cellStyle name="Normal 3 3 3 8 2 2" xfId="7667"/>
    <cellStyle name="Normal 3 3 3 8 2 2 2" xfId="17469"/>
    <cellStyle name="Normal 3 3 3 8 2 3" xfId="14080"/>
    <cellStyle name="Normal 3 3 3 8 3" xfId="5258"/>
    <cellStyle name="Normal 3 3 3 8 3 2" xfId="8647"/>
    <cellStyle name="Normal 3 3 3 8 3 2 2" xfId="18449"/>
    <cellStyle name="Normal 3 3 3 8 3 3" xfId="15060"/>
    <cellStyle name="Normal 3 3 3 8 4" xfId="6074"/>
    <cellStyle name="Normal 3 3 3 8 4 2" xfId="15876"/>
    <cellStyle name="Normal 3 3 3 8 5" xfId="9639"/>
    <cellStyle name="Normal 3 3 3 8 5 2" xfId="19441"/>
    <cellStyle name="Normal 3 3 3 8 6" xfId="10643"/>
    <cellStyle name="Normal 3 3 3 8 6 2" xfId="20445"/>
    <cellStyle name="Normal 3 3 3 8 7" xfId="11647"/>
    <cellStyle name="Normal 3 3 3 8 7 2" xfId="21449"/>
    <cellStyle name="Normal 3 3 3 8 8" xfId="12487"/>
    <cellStyle name="Normal 3 3 3 8 9" xfId="22465"/>
    <cellStyle name="Normal 3 3 3 9" xfId="2826"/>
    <cellStyle name="Normal 3 3 3 9 2" xfId="3794"/>
    <cellStyle name="Normal 3 3 3 9 2 2" xfId="7183"/>
    <cellStyle name="Normal 3 3 3 9 2 2 2" xfId="16985"/>
    <cellStyle name="Normal 3 3 3 9 2 3" xfId="13596"/>
    <cellStyle name="Normal 3 3 3 9 3" xfId="4774"/>
    <cellStyle name="Normal 3 3 3 9 3 2" xfId="8163"/>
    <cellStyle name="Normal 3 3 3 9 3 2 2" xfId="17965"/>
    <cellStyle name="Normal 3 3 3 9 3 3" xfId="14576"/>
    <cellStyle name="Normal 3 3 3 9 4" xfId="6215"/>
    <cellStyle name="Normal 3 3 3 9 4 2" xfId="16017"/>
    <cellStyle name="Normal 3 3 3 9 5" xfId="9155"/>
    <cellStyle name="Normal 3 3 3 9 5 2" xfId="18957"/>
    <cellStyle name="Normal 3 3 3 9 6" xfId="10159"/>
    <cellStyle name="Normal 3 3 3 9 6 2" xfId="19961"/>
    <cellStyle name="Normal 3 3 3 9 7" xfId="11163"/>
    <cellStyle name="Normal 3 3 3 9 7 2" xfId="20965"/>
    <cellStyle name="Normal 3 3 3 9 8" xfId="12628"/>
    <cellStyle name="Normal 3 3 3 9 9" xfId="21981"/>
    <cellStyle name="Normal 3 3 30" xfId="2510"/>
    <cellStyle name="Normal 3 3 30 10" xfId="12488"/>
    <cellStyle name="Normal 3 3 30 11" xfId="21661"/>
    <cellStyle name="Normal 3 3 30 2" xfId="2511"/>
    <cellStyle name="Normal 3 3 30 2 2" xfId="3958"/>
    <cellStyle name="Normal 3 3 30 2 2 2" xfId="7347"/>
    <cellStyle name="Normal 3 3 30 2 2 2 2" xfId="17149"/>
    <cellStyle name="Normal 3 3 30 2 2 3" xfId="13760"/>
    <cellStyle name="Normal 3 3 30 2 3" xfId="4938"/>
    <cellStyle name="Normal 3 3 30 2 3 2" xfId="8327"/>
    <cellStyle name="Normal 3 3 30 2 3 2 2" xfId="18129"/>
    <cellStyle name="Normal 3 3 30 2 3 3" xfId="14740"/>
    <cellStyle name="Normal 3 3 30 2 4" xfId="6076"/>
    <cellStyle name="Normal 3 3 30 2 4 2" xfId="15878"/>
    <cellStyle name="Normal 3 3 30 2 5" xfId="9319"/>
    <cellStyle name="Normal 3 3 30 2 5 2" xfId="19121"/>
    <cellStyle name="Normal 3 3 30 2 6" xfId="10323"/>
    <cellStyle name="Normal 3 3 30 2 6 2" xfId="20125"/>
    <cellStyle name="Normal 3 3 30 2 7" xfId="11327"/>
    <cellStyle name="Normal 3 3 30 2 7 2" xfId="21129"/>
    <cellStyle name="Normal 3 3 30 2 8" xfId="12489"/>
    <cellStyle name="Normal 3 3 30 2 9" xfId="22145"/>
    <cellStyle name="Normal 3 3 30 3" xfId="2990"/>
    <cellStyle name="Normal 3 3 30 3 2" xfId="6379"/>
    <cellStyle name="Normal 3 3 30 3 2 2" xfId="16181"/>
    <cellStyle name="Normal 3 3 30 3 3" xfId="12792"/>
    <cellStyle name="Normal 3 3 30 4" xfId="3474"/>
    <cellStyle name="Normal 3 3 30 4 2" xfId="6863"/>
    <cellStyle name="Normal 3 3 30 4 2 2" xfId="16665"/>
    <cellStyle name="Normal 3 3 30 4 3" xfId="13276"/>
    <cellStyle name="Normal 3 3 30 5" xfId="4454"/>
    <cellStyle name="Normal 3 3 30 5 2" xfId="7843"/>
    <cellStyle name="Normal 3 3 30 5 2 2" xfId="17645"/>
    <cellStyle name="Normal 3 3 30 5 3" xfId="14256"/>
    <cellStyle name="Normal 3 3 30 6" xfId="6075"/>
    <cellStyle name="Normal 3 3 30 6 2" xfId="15877"/>
    <cellStyle name="Normal 3 3 30 7" xfId="8835"/>
    <cellStyle name="Normal 3 3 30 7 2" xfId="18637"/>
    <cellStyle name="Normal 3 3 30 8" xfId="9839"/>
    <cellStyle name="Normal 3 3 30 8 2" xfId="19641"/>
    <cellStyle name="Normal 3 3 30 9" xfId="10843"/>
    <cellStyle name="Normal 3 3 30 9 2" xfId="20645"/>
    <cellStyle name="Normal 3 3 31" xfId="2512"/>
    <cellStyle name="Normal 3 3 31 10" xfId="12490"/>
    <cellStyle name="Normal 3 3 31 11" xfId="21737"/>
    <cellStyle name="Normal 3 3 31 2" xfId="2513"/>
    <cellStyle name="Normal 3 3 31 2 2" xfId="4034"/>
    <cellStyle name="Normal 3 3 31 2 2 2" xfId="7423"/>
    <cellStyle name="Normal 3 3 31 2 2 2 2" xfId="17225"/>
    <cellStyle name="Normal 3 3 31 2 2 3" xfId="13836"/>
    <cellStyle name="Normal 3 3 31 2 3" xfId="5014"/>
    <cellStyle name="Normal 3 3 31 2 3 2" xfId="8403"/>
    <cellStyle name="Normal 3 3 31 2 3 2 2" xfId="18205"/>
    <cellStyle name="Normal 3 3 31 2 3 3" xfId="14816"/>
    <cellStyle name="Normal 3 3 31 2 4" xfId="6078"/>
    <cellStyle name="Normal 3 3 31 2 4 2" xfId="15880"/>
    <cellStyle name="Normal 3 3 31 2 5" xfId="9395"/>
    <cellStyle name="Normal 3 3 31 2 5 2" xfId="19197"/>
    <cellStyle name="Normal 3 3 31 2 6" xfId="10399"/>
    <cellStyle name="Normal 3 3 31 2 6 2" xfId="20201"/>
    <cellStyle name="Normal 3 3 31 2 7" xfId="11403"/>
    <cellStyle name="Normal 3 3 31 2 7 2" xfId="21205"/>
    <cellStyle name="Normal 3 3 31 2 8" xfId="12491"/>
    <cellStyle name="Normal 3 3 31 2 9" xfId="22221"/>
    <cellStyle name="Normal 3 3 31 3" xfId="3066"/>
    <cellStyle name="Normal 3 3 31 3 2" xfId="6455"/>
    <cellStyle name="Normal 3 3 31 3 2 2" xfId="16257"/>
    <cellStyle name="Normal 3 3 31 3 3" xfId="12868"/>
    <cellStyle name="Normal 3 3 31 4" xfId="3550"/>
    <cellStyle name="Normal 3 3 31 4 2" xfId="6939"/>
    <cellStyle name="Normal 3 3 31 4 2 2" xfId="16741"/>
    <cellStyle name="Normal 3 3 31 4 3" xfId="13352"/>
    <cellStyle name="Normal 3 3 31 5" xfId="4530"/>
    <cellStyle name="Normal 3 3 31 5 2" xfId="7919"/>
    <cellStyle name="Normal 3 3 31 5 2 2" xfId="17721"/>
    <cellStyle name="Normal 3 3 31 5 3" xfId="14332"/>
    <cellStyle name="Normal 3 3 31 6" xfId="6077"/>
    <cellStyle name="Normal 3 3 31 6 2" xfId="15879"/>
    <cellStyle name="Normal 3 3 31 7" xfId="8911"/>
    <cellStyle name="Normal 3 3 31 7 2" xfId="18713"/>
    <cellStyle name="Normal 3 3 31 8" xfId="9915"/>
    <cellStyle name="Normal 3 3 31 8 2" xfId="19717"/>
    <cellStyle name="Normal 3 3 31 9" xfId="10919"/>
    <cellStyle name="Normal 3 3 31 9 2" xfId="20721"/>
    <cellStyle name="Normal 3 3 32" xfId="2514"/>
    <cellStyle name="Normal 3 3 32 10" xfId="21937"/>
    <cellStyle name="Normal 3 3 32 2" xfId="3266"/>
    <cellStyle name="Normal 3 3 32 2 2" xfId="4234"/>
    <cellStyle name="Normal 3 3 32 2 2 2" xfId="7623"/>
    <cellStyle name="Normal 3 3 32 2 2 2 2" xfId="17425"/>
    <cellStyle name="Normal 3 3 32 2 2 3" xfId="14036"/>
    <cellStyle name="Normal 3 3 32 2 3" xfId="5214"/>
    <cellStyle name="Normal 3 3 32 2 3 2" xfId="8603"/>
    <cellStyle name="Normal 3 3 32 2 3 2 2" xfId="18405"/>
    <cellStyle name="Normal 3 3 32 2 3 3" xfId="15016"/>
    <cellStyle name="Normal 3 3 32 2 4" xfId="6655"/>
    <cellStyle name="Normal 3 3 32 2 4 2" xfId="16457"/>
    <cellStyle name="Normal 3 3 32 2 5" xfId="9595"/>
    <cellStyle name="Normal 3 3 32 2 5 2" xfId="19397"/>
    <cellStyle name="Normal 3 3 32 2 6" xfId="10599"/>
    <cellStyle name="Normal 3 3 32 2 6 2" xfId="20401"/>
    <cellStyle name="Normal 3 3 32 2 7" xfId="11603"/>
    <cellStyle name="Normal 3 3 32 2 7 2" xfId="21405"/>
    <cellStyle name="Normal 3 3 32 2 8" xfId="13068"/>
    <cellStyle name="Normal 3 3 32 2 9" xfId="22421"/>
    <cellStyle name="Normal 3 3 32 3" xfId="3750"/>
    <cellStyle name="Normal 3 3 32 3 2" xfId="7139"/>
    <cellStyle name="Normal 3 3 32 3 2 2" xfId="16941"/>
    <cellStyle name="Normal 3 3 32 3 3" xfId="13552"/>
    <cellStyle name="Normal 3 3 32 4" xfId="4730"/>
    <cellStyle name="Normal 3 3 32 4 2" xfId="8119"/>
    <cellStyle name="Normal 3 3 32 4 2 2" xfId="17921"/>
    <cellStyle name="Normal 3 3 32 4 3" xfId="14532"/>
    <cellStyle name="Normal 3 3 32 5" xfId="6079"/>
    <cellStyle name="Normal 3 3 32 5 2" xfId="15881"/>
    <cellStyle name="Normal 3 3 32 6" xfId="9111"/>
    <cellStyle name="Normal 3 3 32 6 2" xfId="18913"/>
    <cellStyle name="Normal 3 3 32 7" xfId="10115"/>
    <cellStyle name="Normal 3 3 32 7 2" xfId="19917"/>
    <cellStyle name="Normal 3 3 32 8" xfId="11119"/>
    <cellStyle name="Normal 3 3 32 8 2" xfId="20921"/>
    <cellStyle name="Normal 3 3 32 9" xfId="12492"/>
    <cellStyle name="Normal 3 3 33" xfId="2515"/>
    <cellStyle name="Normal 3 3 33 10" xfId="21949"/>
    <cellStyle name="Normal 3 3 33 2" xfId="3278"/>
    <cellStyle name="Normal 3 3 33 2 2" xfId="4246"/>
    <cellStyle name="Normal 3 3 33 2 2 2" xfId="7635"/>
    <cellStyle name="Normal 3 3 33 2 2 2 2" xfId="17437"/>
    <cellStyle name="Normal 3 3 33 2 2 3" xfId="14048"/>
    <cellStyle name="Normal 3 3 33 2 3" xfId="5226"/>
    <cellStyle name="Normal 3 3 33 2 3 2" xfId="8615"/>
    <cellStyle name="Normal 3 3 33 2 3 2 2" xfId="18417"/>
    <cellStyle name="Normal 3 3 33 2 3 3" xfId="15028"/>
    <cellStyle name="Normal 3 3 33 2 4" xfId="6667"/>
    <cellStyle name="Normal 3 3 33 2 4 2" xfId="16469"/>
    <cellStyle name="Normal 3 3 33 2 5" xfId="9607"/>
    <cellStyle name="Normal 3 3 33 2 5 2" xfId="19409"/>
    <cellStyle name="Normal 3 3 33 2 6" xfId="10611"/>
    <cellStyle name="Normal 3 3 33 2 6 2" xfId="20413"/>
    <cellStyle name="Normal 3 3 33 2 7" xfId="11615"/>
    <cellStyle name="Normal 3 3 33 2 7 2" xfId="21417"/>
    <cellStyle name="Normal 3 3 33 2 8" xfId="13080"/>
    <cellStyle name="Normal 3 3 33 2 9" xfId="22433"/>
    <cellStyle name="Normal 3 3 33 3" xfId="3762"/>
    <cellStyle name="Normal 3 3 33 3 2" xfId="7151"/>
    <cellStyle name="Normal 3 3 33 3 2 2" xfId="16953"/>
    <cellStyle name="Normal 3 3 33 3 3" xfId="13564"/>
    <cellStyle name="Normal 3 3 33 4" xfId="4742"/>
    <cellStyle name="Normal 3 3 33 4 2" xfId="8131"/>
    <cellStyle name="Normal 3 3 33 4 2 2" xfId="17933"/>
    <cellStyle name="Normal 3 3 33 4 3" xfId="14544"/>
    <cellStyle name="Normal 3 3 33 5" xfId="6080"/>
    <cellStyle name="Normal 3 3 33 5 2" xfId="15882"/>
    <cellStyle name="Normal 3 3 33 6" xfId="9123"/>
    <cellStyle name="Normal 3 3 33 6 2" xfId="18925"/>
    <cellStyle name="Normal 3 3 33 7" xfId="10127"/>
    <cellStyle name="Normal 3 3 33 7 2" xfId="19929"/>
    <cellStyle name="Normal 3 3 33 8" xfId="11131"/>
    <cellStyle name="Normal 3 3 33 8 2" xfId="20933"/>
    <cellStyle name="Normal 3 3 33 9" xfId="12493"/>
    <cellStyle name="Normal 3 3 34" xfId="2516"/>
    <cellStyle name="Normal 3 3 34 10" xfId="21961"/>
    <cellStyle name="Normal 3 3 34 2" xfId="3290"/>
    <cellStyle name="Normal 3 3 34 2 2" xfId="4258"/>
    <cellStyle name="Normal 3 3 34 2 2 2" xfId="7647"/>
    <cellStyle name="Normal 3 3 34 2 2 2 2" xfId="17449"/>
    <cellStyle name="Normal 3 3 34 2 2 3" xfId="14060"/>
    <cellStyle name="Normal 3 3 34 2 3" xfId="5238"/>
    <cellStyle name="Normal 3 3 34 2 3 2" xfId="8627"/>
    <cellStyle name="Normal 3 3 34 2 3 2 2" xfId="18429"/>
    <cellStyle name="Normal 3 3 34 2 3 3" xfId="15040"/>
    <cellStyle name="Normal 3 3 34 2 4" xfId="6679"/>
    <cellStyle name="Normal 3 3 34 2 4 2" xfId="16481"/>
    <cellStyle name="Normal 3 3 34 2 5" xfId="9619"/>
    <cellStyle name="Normal 3 3 34 2 5 2" xfId="19421"/>
    <cellStyle name="Normal 3 3 34 2 6" xfId="10623"/>
    <cellStyle name="Normal 3 3 34 2 6 2" xfId="20425"/>
    <cellStyle name="Normal 3 3 34 2 7" xfId="11627"/>
    <cellStyle name="Normal 3 3 34 2 7 2" xfId="21429"/>
    <cellStyle name="Normal 3 3 34 2 8" xfId="13092"/>
    <cellStyle name="Normal 3 3 34 2 9" xfId="22445"/>
    <cellStyle name="Normal 3 3 34 3" xfId="3774"/>
    <cellStyle name="Normal 3 3 34 3 2" xfId="7163"/>
    <cellStyle name="Normal 3 3 34 3 2 2" xfId="16965"/>
    <cellStyle name="Normal 3 3 34 3 3" xfId="13576"/>
    <cellStyle name="Normal 3 3 34 4" xfId="4754"/>
    <cellStyle name="Normal 3 3 34 4 2" xfId="8143"/>
    <cellStyle name="Normal 3 3 34 4 2 2" xfId="17945"/>
    <cellStyle name="Normal 3 3 34 4 3" xfId="14556"/>
    <cellStyle name="Normal 3 3 34 5" xfId="6081"/>
    <cellStyle name="Normal 3 3 34 5 2" xfId="15883"/>
    <cellStyle name="Normal 3 3 34 6" xfId="9135"/>
    <cellStyle name="Normal 3 3 34 6 2" xfId="18937"/>
    <cellStyle name="Normal 3 3 34 7" xfId="10139"/>
    <cellStyle name="Normal 3 3 34 7 2" xfId="19941"/>
    <cellStyle name="Normal 3 3 34 8" xfId="11143"/>
    <cellStyle name="Normal 3 3 34 8 2" xfId="20945"/>
    <cellStyle name="Normal 3 3 34 9" xfId="12494"/>
    <cellStyle name="Normal 3 3 35" xfId="2517"/>
    <cellStyle name="Normal 3 3 35 2" xfId="4270"/>
    <cellStyle name="Normal 3 3 35 2 2" xfId="7659"/>
    <cellStyle name="Normal 3 3 35 2 2 2" xfId="17461"/>
    <cellStyle name="Normal 3 3 35 2 3" xfId="14072"/>
    <cellStyle name="Normal 3 3 35 3" xfId="5250"/>
    <cellStyle name="Normal 3 3 35 3 2" xfId="8639"/>
    <cellStyle name="Normal 3 3 35 3 2 2" xfId="18441"/>
    <cellStyle name="Normal 3 3 35 3 3" xfId="15052"/>
    <cellStyle name="Normal 3 3 35 4" xfId="6082"/>
    <cellStyle name="Normal 3 3 35 4 2" xfId="15884"/>
    <cellStyle name="Normal 3 3 35 5" xfId="9631"/>
    <cellStyle name="Normal 3 3 35 5 2" xfId="19433"/>
    <cellStyle name="Normal 3 3 35 6" xfId="10635"/>
    <cellStyle name="Normal 3 3 35 6 2" xfId="20437"/>
    <cellStyle name="Normal 3 3 35 7" xfId="11639"/>
    <cellStyle name="Normal 3 3 35 7 2" xfId="21441"/>
    <cellStyle name="Normal 3 3 35 8" xfId="12495"/>
    <cellStyle name="Normal 3 3 35 9" xfId="22457"/>
    <cellStyle name="Normal 3 3 36" xfId="2818"/>
    <cellStyle name="Normal 3 3 36 2" xfId="3786"/>
    <cellStyle name="Normal 3 3 36 2 2" xfId="7175"/>
    <cellStyle name="Normal 3 3 36 2 2 2" xfId="16977"/>
    <cellStyle name="Normal 3 3 36 2 3" xfId="13588"/>
    <cellStyle name="Normal 3 3 36 3" xfId="4766"/>
    <cellStyle name="Normal 3 3 36 3 2" xfId="8155"/>
    <cellStyle name="Normal 3 3 36 3 2 2" xfId="17957"/>
    <cellStyle name="Normal 3 3 36 3 3" xfId="14568"/>
    <cellStyle name="Normal 3 3 36 4" xfId="6207"/>
    <cellStyle name="Normal 3 3 36 4 2" xfId="16009"/>
    <cellStyle name="Normal 3 3 36 5" xfId="9147"/>
    <cellStyle name="Normal 3 3 36 5 2" xfId="18949"/>
    <cellStyle name="Normal 3 3 36 6" xfId="10151"/>
    <cellStyle name="Normal 3 3 36 6 2" xfId="19953"/>
    <cellStyle name="Normal 3 3 36 7" xfId="11155"/>
    <cellStyle name="Normal 3 3 36 7 2" xfId="20957"/>
    <cellStyle name="Normal 3 3 36 8" xfId="12620"/>
    <cellStyle name="Normal 3 3 36 9" xfId="21973"/>
    <cellStyle name="Normal 3 3 37" xfId="3302"/>
    <cellStyle name="Normal 3 3 37 2" xfId="5262"/>
    <cellStyle name="Normal 3 3 37 2 2" xfId="8651"/>
    <cellStyle name="Normal 3 3 37 2 2 2" xfId="18453"/>
    <cellStyle name="Normal 3 3 37 2 3" xfId="15064"/>
    <cellStyle name="Normal 3 3 37 3" xfId="6691"/>
    <cellStyle name="Normal 3 3 37 3 2" xfId="16493"/>
    <cellStyle name="Normal 3 3 37 4" xfId="9643"/>
    <cellStyle name="Normal 3 3 37 4 2" xfId="19445"/>
    <cellStyle name="Normal 3 3 37 5" xfId="10647"/>
    <cellStyle name="Normal 3 3 37 5 2" xfId="20449"/>
    <cellStyle name="Normal 3 3 37 6" xfId="11651"/>
    <cellStyle name="Normal 3 3 37 6 2" xfId="21453"/>
    <cellStyle name="Normal 3 3 37 7" xfId="13104"/>
    <cellStyle name="Normal 3 3 37 8" xfId="22469"/>
    <cellStyle name="Normal 3 3 38" xfId="4282"/>
    <cellStyle name="Normal 3 3 38 2" xfId="7671"/>
    <cellStyle name="Normal 3 3 38 2 2" xfId="17473"/>
    <cellStyle name="Normal 3 3 38 3" xfId="9655"/>
    <cellStyle name="Normal 3 3 38 3 2" xfId="19457"/>
    <cellStyle name="Normal 3 3 38 4" xfId="10659"/>
    <cellStyle name="Normal 3 3 38 4 2" xfId="20461"/>
    <cellStyle name="Normal 3 3 38 5" xfId="11663"/>
    <cellStyle name="Normal 3 3 38 5 2" xfId="21465"/>
    <cellStyle name="Normal 3 3 38 6" xfId="14084"/>
    <cellStyle name="Normal 3 3 38 7" xfId="22481"/>
    <cellStyle name="Normal 3 3 39" xfId="5898"/>
    <cellStyle name="Normal 3 3 39 2" xfId="11675"/>
    <cellStyle name="Normal 3 3 39 2 2" xfId="21477"/>
    <cellStyle name="Normal 3 3 39 3" xfId="15700"/>
    <cellStyle name="Normal 3 3 39 4" xfId="22493"/>
    <cellStyle name="Normal 3 3 4" xfId="2518"/>
    <cellStyle name="Normal 3 3 4 10" xfId="8675"/>
    <cellStyle name="Normal 3 3 4 10 2" xfId="18477"/>
    <cellStyle name="Normal 3 3 4 11" xfId="9679"/>
    <cellStyle name="Normal 3 3 4 11 2" xfId="19481"/>
    <cellStyle name="Normal 3 3 4 12" xfId="10683"/>
    <cellStyle name="Normal 3 3 4 12 2" xfId="20485"/>
    <cellStyle name="Normal 3 3 4 13" xfId="12496"/>
    <cellStyle name="Normal 3 3 4 14" xfId="21501"/>
    <cellStyle name="Normal 3 3 4 2" xfId="2519"/>
    <cellStyle name="Normal 3 3 4 2 10" xfId="12497"/>
    <cellStyle name="Normal 3 3 4 2 11" xfId="21674"/>
    <cellStyle name="Normal 3 3 4 2 2" xfId="2520"/>
    <cellStyle name="Normal 3 3 4 2 2 2" xfId="3971"/>
    <cellStyle name="Normal 3 3 4 2 2 2 2" xfId="7360"/>
    <cellStyle name="Normal 3 3 4 2 2 2 2 2" xfId="17162"/>
    <cellStyle name="Normal 3 3 4 2 2 2 3" xfId="13773"/>
    <cellStyle name="Normal 3 3 4 2 2 3" xfId="4951"/>
    <cellStyle name="Normal 3 3 4 2 2 3 2" xfId="8340"/>
    <cellStyle name="Normal 3 3 4 2 2 3 2 2" xfId="18142"/>
    <cellStyle name="Normal 3 3 4 2 2 3 3" xfId="14753"/>
    <cellStyle name="Normal 3 3 4 2 2 4" xfId="6085"/>
    <cellStyle name="Normal 3 3 4 2 2 4 2" xfId="15887"/>
    <cellStyle name="Normal 3 3 4 2 2 5" xfId="9332"/>
    <cellStyle name="Normal 3 3 4 2 2 5 2" xfId="19134"/>
    <cellStyle name="Normal 3 3 4 2 2 6" xfId="10336"/>
    <cellStyle name="Normal 3 3 4 2 2 6 2" xfId="20138"/>
    <cellStyle name="Normal 3 3 4 2 2 7" xfId="11340"/>
    <cellStyle name="Normal 3 3 4 2 2 7 2" xfId="21142"/>
    <cellStyle name="Normal 3 3 4 2 2 8" xfId="12498"/>
    <cellStyle name="Normal 3 3 4 2 2 9" xfId="22158"/>
    <cellStyle name="Normal 3 3 4 2 3" xfId="3003"/>
    <cellStyle name="Normal 3 3 4 2 3 2" xfId="6392"/>
    <cellStyle name="Normal 3 3 4 2 3 2 2" xfId="16194"/>
    <cellStyle name="Normal 3 3 4 2 3 3" xfId="12805"/>
    <cellStyle name="Normal 3 3 4 2 4" xfId="3487"/>
    <cellStyle name="Normal 3 3 4 2 4 2" xfId="6876"/>
    <cellStyle name="Normal 3 3 4 2 4 2 2" xfId="16678"/>
    <cellStyle name="Normal 3 3 4 2 4 3" xfId="13289"/>
    <cellStyle name="Normal 3 3 4 2 5" xfId="4467"/>
    <cellStyle name="Normal 3 3 4 2 5 2" xfId="7856"/>
    <cellStyle name="Normal 3 3 4 2 5 2 2" xfId="17658"/>
    <cellStyle name="Normal 3 3 4 2 5 3" xfId="14269"/>
    <cellStyle name="Normal 3 3 4 2 6" xfId="6084"/>
    <cellStyle name="Normal 3 3 4 2 6 2" xfId="15886"/>
    <cellStyle name="Normal 3 3 4 2 7" xfId="8848"/>
    <cellStyle name="Normal 3 3 4 2 7 2" xfId="18650"/>
    <cellStyle name="Normal 3 3 4 2 8" xfId="9852"/>
    <cellStyle name="Normal 3 3 4 2 8 2" xfId="19654"/>
    <cellStyle name="Normal 3 3 4 2 9" xfId="10856"/>
    <cellStyle name="Normal 3 3 4 2 9 2" xfId="20658"/>
    <cellStyle name="Normal 3 3 4 3" xfId="2521"/>
    <cellStyle name="Normal 3 3 4 3 10" xfId="12499"/>
    <cellStyle name="Normal 3 3 4 3 11" xfId="21756"/>
    <cellStyle name="Normal 3 3 4 3 2" xfId="2522"/>
    <cellStyle name="Normal 3 3 4 3 2 2" xfId="4053"/>
    <cellStyle name="Normal 3 3 4 3 2 2 2" xfId="7442"/>
    <cellStyle name="Normal 3 3 4 3 2 2 2 2" xfId="17244"/>
    <cellStyle name="Normal 3 3 4 3 2 2 3" xfId="13855"/>
    <cellStyle name="Normal 3 3 4 3 2 3" xfId="5033"/>
    <cellStyle name="Normal 3 3 4 3 2 3 2" xfId="8422"/>
    <cellStyle name="Normal 3 3 4 3 2 3 2 2" xfId="18224"/>
    <cellStyle name="Normal 3 3 4 3 2 3 3" xfId="14835"/>
    <cellStyle name="Normal 3 3 4 3 2 4" xfId="6087"/>
    <cellStyle name="Normal 3 3 4 3 2 4 2" xfId="15889"/>
    <cellStyle name="Normal 3 3 4 3 2 5" xfId="9414"/>
    <cellStyle name="Normal 3 3 4 3 2 5 2" xfId="19216"/>
    <cellStyle name="Normal 3 3 4 3 2 6" xfId="10418"/>
    <cellStyle name="Normal 3 3 4 3 2 6 2" xfId="20220"/>
    <cellStyle name="Normal 3 3 4 3 2 7" xfId="11422"/>
    <cellStyle name="Normal 3 3 4 3 2 7 2" xfId="21224"/>
    <cellStyle name="Normal 3 3 4 3 2 8" xfId="12500"/>
    <cellStyle name="Normal 3 3 4 3 2 9" xfId="22240"/>
    <cellStyle name="Normal 3 3 4 3 3" xfId="3085"/>
    <cellStyle name="Normal 3 3 4 3 3 2" xfId="6474"/>
    <cellStyle name="Normal 3 3 4 3 3 2 2" xfId="16276"/>
    <cellStyle name="Normal 3 3 4 3 3 3" xfId="12887"/>
    <cellStyle name="Normal 3 3 4 3 4" xfId="3569"/>
    <cellStyle name="Normal 3 3 4 3 4 2" xfId="6958"/>
    <cellStyle name="Normal 3 3 4 3 4 2 2" xfId="16760"/>
    <cellStyle name="Normal 3 3 4 3 4 3" xfId="13371"/>
    <cellStyle name="Normal 3 3 4 3 5" xfId="4549"/>
    <cellStyle name="Normal 3 3 4 3 5 2" xfId="7938"/>
    <cellStyle name="Normal 3 3 4 3 5 2 2" xfId="17740"/>
    <cellStyle name="Normal 3 3 4 3 5 3" xfId="14351"/>
    <cellStyle name="Normal 3 3 4 3 6" xfId="6086"/>
    <cellStyle name="Normal 3 3 4 3 6 2" xfId="15888"/>
    <cellStyle name="Normal 3 3 4 3 7" xfId="8930"/>
    <cellStyle name="Normal 3 3 4 3 7 2" xfId="18732"/>
    <cellStyle name="Normal 3 3 4 3 8" xfId="9934"/>
    <cellStyle name="Normal 3 3 4 3 8 2" xfId="19736"/>
    <cellStyle name="Normal 3 3 4 3 9" xfId="10938"/>
    <cellStyle name="Normal 3 3 4 3 9 2" xfId="20740"/>
    <cellStyle name="Normal 3 3 4 4" xfId="2523"/>
    <cellStyle name="Normal 3 3 4 4 10" xfId="12501"/>
    <cellStyle name="Normal 3 3 4 4 11" xfId="21803"/>
    <cellStyle name="Normal 3 3 4 4 2" xfId="2524"/>
    <cellStyle name="Normal 3 3 4 4 2 2" xfId="4100"/>
    <cellStyle name="Normal 3 3 4 4 2 2 2" xfId="7489"/>
    <cellStyle name="Normal 3 3 4 4 2 2 2 2" xfId="17291"/>
    <cellStyle name="Normal 3 3 4 4 2 2 3" xfId="13902"/>
    <cellStyle name="Normal 3 3 4 4 2 3" xfId="5080"/>
    <cellStyle name="Normal 3 3 4 4 2 3 2" xfId="8469"/>
    <cellStyle name="Normal 3 3 4 4 2 3 2 2" xfId="18271"/>
    <cellStyle name="Normal 3 3 4 4 2 3 3" xfId="14882"/>
    <cellStyle name="Normal 3 3 4 4 2 4" xfId="6089"/>
    <cellStyle name="Normal 3 3 4 4 2 4 2" xfId="15891"/>
    <cellStyle name="Normal 3 3 4 4 2 5" xfId="9461"/>
    <cellStyle name="Normal 3 3 4 4 2 5 2" xfId="19263"/>
    <cellStyle name="Normal 3 3 4 4 2 6" xfId="10465"/>
    <cellStyle name="Normal 3 3 4 4 2 6 2" xfId="20267"/>
    <cellStyle name="Normal 3 3 4 4 2 7" xfId="11469"/>
    <cellStyle name="Normal 3 3 4 4 2 7 2" xfId="21271"/>
    <cellStyle name="Normal 3 3 4 4 2 8" xfId="12502"/>
    <cellStyle name="Normal 3 3 4 4 2 9" xfId="22287"/>
    <cellStyle name="Normal 3 3 4 4 3" xfId="3132"/>
    <cellStyle name="Normal 3 3 4 4 3 2" xfId="6521"/>
    <cellStyle name="Normal 3 3 4 4 3 2 2" xfId="16323"/>
    <cellStyle name="Normal 3 3 4 4 3 3" xfId="12934"/>
    <cellStyle name="Normal 3 3 4 4 4" xfId="3616"/>
    <cellStyle name="Normal 3 3 4 4 4 2" xfId="7005"/>
    <cellStyle name="Normal 3 3 4 4 4 2 2" xfId="16807"/>
    <cellStyle name="Normal 3 3 4 4 4 3" xfId="13418"/>
    <cellStyle name="Normal 3 3 4 4 5" xfId="4596"/>
    <cellStyle name="Normal 3 3 4 4 5 2" xfId="7985"/>
    <cellStyle name="Normal 3 3 4 4 5 2 2" xfId="17787"/>
    <cellStyle name="Normal 3 3 4 4 5 3" xfId="14398"/>
    <cellStyle name="Normal 3 3 4 4 6" xfId="6088"/>
    <cellStyle name="Normal 3 3 4 4 6 2" xfId="15890"/>
    <cellStyle name="Normal 3 3 4 4 7" xfId="8977"/>
    <cellStyle name="Normal 3 3 4 4 7 2" xfId="18779"/>
    <cellStyle name="Normal 3 3 4 4 8" xfId="9981"/>
    <cellStyle name="Normal 3 3 4 4 8 2" xfId="19783"/>
    <cellStyle name="Normal 3 3 4 4 9" xfId="10985"/>
    <cellStyle name="Normal 3 3 4 4 9 2" xfId="20787"/>
    <cellStyle name="Normal 3 3 4 5" xfId="2525"/>
    <cellStyle name="Normal 3 3 4 5 2" xfId="3798"/>
    <cellStyle name="Normal 3 3 4 5 2 2" xfId="7187"/>
    <cellStyle name="Normal 3 3 4 5 2 2 2" xfId="16989"/>
    <cellStyle name="Normal 3 3 4 5 2 3" xfId="13600"/>
    <cellStyle name="Normal 3 3 4 5 3" xfId="4778"/>
    <cellStyle name="Normal 3 3 4 5 3 2" xfId="8167"/>
    <cellStyle name="Normal 3 3 4 5 3 2 2" xfId="17969"/>
    <cellStyle name="Normal 3 3 4 5 3 3" xfId="14580"/>
    <cellStyle name="Normal 3 3 4 5 4" xfId="6090"/>
    <cellStyle name="Normal 3 3 4 5 4 2" xfId="15892"/>
    <cellStyle name="Normal 3 3 4 5 5" xfId="9159"/>
    <cellStyle name="Normal 3 3 4 5 5 2" xfId="18961"/>
    <cellStyle name="Normal 3 3 4 5 6" xfId="10163"/>
    <cellStyle name="Normal 3 3 4 5 6 2" xfId="19965"/>
    <cellStyle name="Normal 3 3 4 5 7" xfId="11167"/>
    <cellStyle name="Normal 3 3 4 5 7 2" xfId="20969"/>
    <cellStyle name="Normal 3 3 4 5 8" xfId="12503"/>
    <cellStyle name="Normal 3 3 4 5 9" xfId="21985"/>
    <cellStyle name="Normal 3 3 4 6" xfId="2830"/>
    <cellStyle name="Normal 3 3 4 6 2" xfId="6219"/>
    <cellStyle name="Normal 3 3 4 6 2 2" xfId="16021"/>
    <cellStyle name="Normal 3 3 4 6 3" xfId="12632"/>
    <cellStyle name="Normal 3 3 4 7" xfId="3314"/>
    <cellStyle name="Normal 3 3 4 7 2" xfId="6703"/>
    <cellStyle name="Normal 3 3 4 7 2 2" xfId="16505"/>
    <cellStyle name="Normal 3 3 4 7 3" xfId="13116"/>
    <cellStyle name="Normal 3 3 4 8" xfId="4294"/>
    <cellStyle name="Normal 3 3 4 8 2" xfId="7683"/>
    <cellStyle name="Normal 3 3 4 8 2 2" xfId="17485"/>
    <cellStyle name="Normal 3 3 4 8 3" xfId="14096"/>
    <cellStyle name="Normal 3 3 4 9" xfId="6083"/>
    <cellStyle name="Normal 3 3 4 9 2" xfId="15885"/>
    <cellStyle name="Normal 3 3 40" xfId="8663"/>
    <cellStyle name="Normal 3 3 40 2" xfId="18465"/>
    <cellStyle name="Normal 3 3 40 3" xfId="22505"/>
    <cellStyle name="Normal 3 3 41" xfId="9667"/>
    <cellStyle name="Normal 3 3 41 2" xfId="19469"/>
    <cellStyle name="Normal 3 3 41 3" xfId="22517"/>
    <cellStyle name="Normal 3 3 42" xfId="10671"/>
    <cellStyle name="Normal 3 3 42 2" xfId="20473"/>
    <cellStyle name="Normal 3 3 42 3" xfId="22529"/>
    <cellStyle name="Normal 3 3 43" xfId="12311"/>
    <cellStyle name="Normal 3 3 44" xfId="21489"/>
    <cellStyle name="Normal 3 3 5" xfId="2526"/>
    <cellStyle name="Normal 3 3 5 10" xfId="8679"/>
    <cellStyle name="Normal 3 3 5 10 2" xfId="18481"/>
    <cellStyle name="Normal 3 3 5 11" xfId="9683"/>
    <cellStyle name="Normal 3 3 5 11 2" xfId="19485"/>
    <cellStyle name="Normal 3 3 5 12" xfId="10687"/>
    <cellStyle name="Normal 3 3 5 12 2" xfId="20489"/>
    <cellStyle name="Normal 3 3 5 13" xfId="12504"/>
    <cellStyle name="Normal 3 3 5 14" xfId="21505"/>
    <cellStyle name="Normal 3 3 5 2" xfId="2527"/>
    <cellStyle name="Normal 3 3 5 2 10" xfId="12505"/>
    <cellStyle name="Normal 3 3 5 2 11" xfId="21684"/>
    <cellStyle name="Normal 3 3 5 2 2" xfId="2528"/>
    <cellStyle name="Normal 3 3 5 2 2 2" xfId="3981"/>
    <cellStyle name="Normal 3 3 5 2 2 2 2" xfId="7370"/>
    <cellStyle name="Normal 3 3 5 2 2 2 2 2" xfId="17172"/>
    <cellStyle name="Normal 3 3 5 2 2 2 3" xfId="13783"/>
    <cellStyle name="Normal 3 3 5 2 2 3" xfId="4961"/>
    <cellStyle name="Normal 3 3 5 2 2 3 2" xfId="8350"/>
    <cellStyle name="Normal 3 3 5 2 2 3 2 2" xfId="18152"/>
    <cellStyle name="Normal 3 3 5 2 2 3 3" xfId="14763"/>
    <cellStyle name="Normal 3 3 5 2 2 4" xfId="6093"/>
    <cellStyle name="Normal 3 3 5 2 2 4 2" xfId="15895"/>
    <cellStyle name="Normal 3 3 5 2 2 5" xfId="9342"/>
    <cellStyle name="Normal 3 3 5 2 2 5 2" xfId="19144"/>
    <cellStyle name="Normal 3 3 5 2 2 6" xfId="10346"/>
    <cellStyle name="Normal 3 3 5 2 2 6 2" xfId="20148"/>
    <cellStyle name="Normal 3 3 5 2 2 7" xfId="11350"/>
    <cellStyle name="Normal 3 3 5 2 2 7 2" xfId="21152"/>
    <cellStyle name="Normal 3 3 5 2 2 8" xfId="12506"/>
    <cellStyle name="Normal 3 3 5 2 2 9" xfId="22168"/>
    <cellStyle name="Normal 3 3 5 2 3" xfId="3013"/>
    <cellStyle name="Normal 3 3 5 2 3 2" xfId="6402"/>
    <cellStyle name="Normal 3 3 5 2 3 2 2" xfId="16204"/>
    <cellStyle name="Normal 3 3 5 2 3 3" xfId="12815"/>
    <cellStyle name="Normal 3 3 5 2 4" xfId="3497"/>
    <cellStyle name="Normal 3 3 5 2 4 2" xfId="6886"/>
    <cellStyle name="Normal 3 3 5 2 4 2 2" xfId="16688"/>
    <cellStyle name="Normal 3 3 5 2 4 3" xfId="13299"/>
    <cellStyle name="Normal 3 3 5 2 5" xfId="4477"/>
    <cellStyle name="Normal 3 3 5 2 5 2" xfId="7866"/>
    <cellStyle name="Normal 3 3 5 2 5 2 2" xfId="17668"/>
    <cellStyle name="Normal 3 3 5 2 5 3" xfId="14279"/>
    <cellStyle name="Normal 3 3 5 2 6" xfId="6092"/>
    <cellStyle name="Normal 3 3 5 2 6 2" xfId="15894"/>
    <cellStyle name="Normal 3 3 5 2 7" xfId="8858"/>
    <cellStyle name="Normal 3 3 5 2 7 2" xfId="18660"/>
    <cellStyle name="Normal 3 3 5 2 8" xfId="9862"/>
    <cellStyle name="Normal 3 3 5 2 8 2" xfId="19664"/>
    <cellStyle name="Normal 3 3 5 2 9" xfId="10866"/>
    <cellStyle name="Normal 3 3 5 2 9 2" xfId="20668"/>
    <cellStyle name="Normal 3 3 5 3" xfId="2529"/>
    <cellStyle name="Normal 3 3 5 3 10" xfId="12507"/>
    <cellStyle name="Normal 3 3 5 3 11" xfId="21646"/>
    <cellStyle name="Normal 3 3 5 3 2" xfId="2530"/>
    <cellStyle name="Normal 3 3 5 3 2 2" xfId="3943"/>
    <cellStyle name="Normal 3 3 5 3 2 2 2" xfId="7332"/>
    <cellStyle name="Normal 3 3 5 3 2 2 2 2" xfId="17134"/>
    <cellStyle name="Normal 3 3 5 3 2 2 3" xfId="13745"/>
    <cellStyle name="Normal 3 3 5 3 2 3" xfId="4923"/>
    <cellStyle name="Normal 3 3 5 3 2 3 2" xfId="8312"/>
    <cellStyle name="Normal 3 3 5 3 2 3 2 2" xfId="18114"/>
    <cellStyle name="Normal 3 3 5 3 2 3 3" xfId="14725"/>
    <cellStyle name="Normal 3 3 5 3 2 4" xfId="6095"/>
    <cellStyle name="Normal 3 3 5 3 2 4 2" xfId="15897"/>
    <cellStyle name="Normal 3 3 5 3 2 5" xfId="9304"/>
    <cellStyle name="Normal 3 3 5 3 2 5 2" xfId="19106"/>
    <cellStyle name="Normal 3 3 5 3 2 6" xfId="10308"/>
    <cellStyle name="Normal 3 3 5 3 2 6 2" xfId="20110"/>
    <cellStyle name="Normal 3 3 5 3 2 7" xfId="11312"/>
    <cellStyle name="Normal 3 3 5 3 2 7 2" xfId="21114"/>
    <cellStyle name="Normal 3 3 5 3 2 8" xfId="12508"/>
    <cellStyle name="Normal 3 3 5 3 2 9" xfId="22130"/>
    <cellStyle name="Normal 3 3 5 3 3" xfId="2975"/>
    <cellStyle name="Normal 3 3 5 3 3 2" xfId="6364"/>
    <cellStyle name="Normal 3 3 5 3 3 2 2" xfId="16166"/>
    <cellStyle name="Normal 3 3 5 3 3 3" xfId="12777"/>
    <cellStyle name="Normal 3 3 5 3 4" xfId="3459"/>
    <cellStyle name="Normal 3 3 5 3 4 2" xfId="6848"/>
    <cellStyle name="Normal 3 3 5 3 4 2 2" xfId="16650"/>
    <cellStyle name="Normal 3 3 5 3 4 3" xfId="13261"/>
    <cellStyle name="Normal 3 3 5 3 5" xfId="4439"/>
    <cellStyle name="Normal 3 3 5 3 5 2" xfId="7828"/>
    <cellStyle name="Normal 3 3 5 3 5 2 2" xfId="17630"/>
    <cellStyle name="Normal 3 3 5 3 5 3" xfId="14241"/>
    <cellStyle name="Normal 3 3 5 3 6" xfId="6094"/>
    <cellStyle name="Normal 3 3 5 3 6 2" xfId="15896"/>
    <cellStyle name="Normal 3 3 5 3 7" xfId="8820"/>
    <cellStyle name="Normal 3 3 5 3 7 2" xfId="18622"/>
    <cellStyle name="Normal 3 3 5 3 8" xfId="9824"/>
    <cellStyle name="Normal 3 3 5 3 8 2" xfId="19626"/>
    <cellStyle name="Normal 3 3 5 3 9" xfId="10828"/>
    <cellStyle name="Normal 3 3 5 3 9 2" xfId="20630"/>
    <cellStyle name="Normal 3 3 5 4" xfId="2531"/>
    <cellStyle name="Normal 3 3 5 4 10" xfId="12509"/>
    <cellStyle name="Normal 3 3 5 4 11" xfId="21768"/>
    <cellStyle name="Normal 3 3 5 4 2" xfId="2532"/>
    <cellStyle name="Normal 3 3 5 4 2 2" xfId="4065"/>
    <cellStyle name="Normal 3 3 5 4 2 2 2" xfId="7454"/>
    <cellStyle name="Normal 3 3 5 4 2 2 2 2" xfId="17256"/>
    <cellStyle name="Normal 3 3 5 4 2 2 3" xfId="13867"/>
    <cellStyle name="Normal 3 3 5 4 2 3" xfId="5045"/>
    <cellStyle name="Normal 3 3 5 4 2 3 2" xfId="8434"/>
    <cellStyle name="Normal 3 3 5 4 2 3 2 2" xfId="18236"/>
    <cellStyle name="Normal 3 3 5 4 2 3 3" xfId="14847"/>
    <cellStyle name="Normal 3 3 5 4 2 4" xfId="6097"/>
    <cellStyle name="Normal 3 3 5 4 2 4 2" xfId="15899"/>
    <cellStyle name="Normal 3 3 5 4 2 5" xfId="9426"/>
    <cellStyle name="Normal 3 3 5 4 2 5 2" xfId="19228"/>
    <cellStyle name="Normal 3 3 5 4 2 6" xfId="10430"/>
    <cellStyle name="Normal 3 3 5 4 2 6 2" xfId="20232"/>
    <cellStyle name="Normal 3 3 5 4 2 7" xfId="11434"/>
    <cellStyle name="Normal 3 3 5 4 2 7 2" xfId="21236"/>
    <cellStyle name="Normal 3 3 5 4 2 8" xfId="12510"/>
    <cellStyle name="Normal 3 3 5 4 2 9" xfId="22252"/>
    <cellStyle name="Normal 3 3 5 4 3" xfId="3097"/>
    <cellStyle name="Normal 3 3 5 4 3 2" xfId="6486"/>
    <cellStyle name="Normal 3 3 5 4 3 2 2" xfId="16288"/>
    <cellStyle name="Normal 3 3 5 4 3 3" xfId="12899"/>
    <cellStyle name="Normal 3 3 5 4 4" xfId="3581"/>
    <cellStyle name="Normal 3 3 5 4 4 2" xfId="6970"/>
    <cellStyle name="Normal 3 3 5 4 4 2 2" xfId="16772"/>
    <cellStyle name="Normal 3 3 5 4 4 3" xfId="13383"/>
    <cellStyle name="Normal 3 3 5 4 5" xfId="4561"/>
    <cellStyle name="Normal 3 3 5 4 5 2" xfId="7950"/>
    <cellStyle name="Normal 3 3 5 4 5 2 2" xfId="17752"/>
    <cellStyle name="Normal 3 3 5 4 5 3" xfId="14363"/>
    <cellStyle name="Normal 3 3 5 4 6" xfId="6096"/>
    <cellStyle name="Normal 3 3 5 4 6 2" xfId="15898"/>
    <cellStyle name="Normal 3 3 5 4 7" xfId="8942"/>
    <cellStyle name="Normal 3 3 5 4 7 2" xfId="18744"/>
    <cellStyle name="Normal 3 3 5 4 8" xfId="9946"/>
    <cellStyle name="Normal 3 3 5 4 8 2" xfId="19748"/>
    <cellStyle name="Normal 3 3 5 4 9" xfId="10950"/>
    <cellStyle name="Normal 3 3 5 4 9 2" xfId="20752"/>
    <cellStyle name="Normal 3 3 5 5" xfId="2533"/>
    <cellStyle name="Normal 3 3 5 5 2" xfId="3802"/>
    <cellStyle name="Normal 3 3 5 5 2 2" xfId="7191"/>
    <cellStyle name="Normal 3 3 5 5 2 2 2" xfId="16993"/>
    <cellStyle name="Normal 3 3 5 5 2 3" xfId="13604"/>
    <cellStyle name="Normal 3 3 5 5 3" xfId="4782"/>
    <cellStyle name="Normal 3 3 5 5 3 2" xfId="8171"/>
    <cellStyle name="Normal 3 3 5 5 3 2 2" xfId="17973"/>
    <cellStyle name="Normal 3 3 5 5 3 3" xfId="14584"/>
    <cellStyle name="Normal 3 3 5 5 4" xfId="6098"/>
    <cellStyle name="Normal 3 3 5 5 4 2" xfId="15900"/>
    <cellStyle name="Normal 3 3 5 5 5" xfId="9163"/>
    <cellStyle name="Normal 3 3 5 5 5 2" xfId="18965"/>
    <cellStyle name="Normal 3 3 5 5 6" xfId="10167"/>
    <cellStyle name="Normal 3 3 5 5 6 2" xfId="19969"/>
    <cellStyle name="Normal 3 3 5 5 7" xfId="11171"/>
    <cellStyle name="Normal 3 3 5 5 7 2" xfId="20973"/>
    <cellStyle name="Normal 3 3 5 5 8" xfId="12511"/>
    <cellStyle name="Normal 3 3 5 5 9" xfId="21989"/>
    <cellStyle name="Normal 3 3 5 6" xfId="2834"/>
    <cellStyle name="Normal 3 3 5 6 2" xfId="6223"/>
    <cellStyle name="Normal 3 3 5 6 2 2" xfId="16025"/>
    <cellStyle name="Normal 3 3 5 6 3" xfId="12636"/>
    <cellStyle name="Normal 3 3 5 7" xfId="3318"/>
    <cellStyle name="Normal 3 3 5 7 2" xfId="6707"/>
    <cellStyle name="Normal 3 3 5 7 2 2" xfId="16509"/>
    <cellStyle name="Normal 3 3 5 7 3" xfId="13120"/>
    <cellStyle name="Normal 3 3 5 8" xfId="4298"/>
    <cellStyle name="Normal 3 3 5 8 2" xfId="7687"/>
    <cellStyle name="Normal 3 3 5 8 2 2" xfId="17489"/>
    <cellStyle name="Normal 3 3 5 8 3" xfId="14100"/>
    <cellStyle name="Normal 3 3 5 9" xfId="6091"/>
    <cellStyle name="Normal 3 3 5 9 2" xfId="15893"/>
    <cellStyle name="Normal 3 3 6" xfId="2534"/>
    <cellStyle name="Normal 3 3 6 10" xfId="8683"/>
    <cellStyle name="Normal 3 3 6 10 2" xfId="18485"/>
    <cellStyle name="Normal 3 3 6 11" xfId="9687"/>
    <cellStyle name="Normal 3 3 6 11 2" xfId="19489"/>
    <cellStyle name="Normal 3 3 6 12" xfId="10691"/>
    <cellStyle name="Normal 3 3 6 12 2" xfId="20493"/>
    <cellStyle name="Normal 3 3 6 13" xfId="12512"/>
    <cellStyle name="Normal 3 3 6 14" xfId="21509"/>
    <cellStyle name="Normal 3 3 6 2" xfId="2535"/>
    <cellStyle name="Normal 3 3 6 2 10" xfId="12513"/>
    <cellStyle name="Normal 3 3 6 2 11" xfId="21693"/>
    <cellStyle name="Normal 3 3 6 2 2" xfId="2536"/>
    <cellStyle name="Normal 3 3 6 2 2 2" xfId="3990"/>
    <cellStyle name="Normal 3 3 6 2 2 2 2" xfId="7379"/>
    <cellStyle name="Normal 3 3 6 2 2 2 2 2" xfId="17181"/>
    <cellStyle name="Normal 3 3 6 2 2 2 3" xfId="13792"/>
    <cellStyle name="Normal 3 3 6 2 2 3" xfId="4970"/>
    <cellStyle name="Normal 3 3 6 2 2 3 2" xfId="8359"/>
    <cellStyle name="Normal 3 3 6 2 2 3 2 2" xfId="18161"/>
    <cellStyle name="Normal 3 3 6 2 2 3 3" xfId="14772"/>
    <cellStyle name="Normal 3 3 6 2 2 4" xfId="6101"/>
    <cellStyle name="Normal 3 3 6 2 2 4 2" xfId="15903"/>
    <cellStyle name="Normal 3 3 6 2 2 5" xfId="9351"/>
    <cellStyle name="Normal 3 3 6 2 2 5 2" xfId="19153"/>
    <cellStyle name="Normal 3 3 6 2 2 6" xfId="10355"/>
    <cellStyle name="Normal 3 3 6 2 2 6 2" xfId="20157"/>
    <cellStyle name="Normal 3 3 6 2 2 7" xfId="11359"/>
    <cellStyle name="Normal 3 3 6 2 2 7 2" xfId="21161"/>
    <cellStyle name="Normal 3 3 6 2 2 8" xfId="12514"/>
    <cellStyle name="Normal 3 3 6 2 2 9" xfId="22177"/>
    <cellStyle name="Normal 3 3 6 2 3" xfId="3022"/>
    <cellStyle name="Normal 3 3 6 2 3 2" xfId="6411"/>
    <cellStyle name="Normal 3 3 6 2 3 2 2" xfId="16213"/>
    <cellStyle name="Normal 3 3 6 2 3 3" xfId="12824"/>
    <cellStyle name="Normal 3 3 6 2 4" xfId="3506"/>
    <cellStyle name="Normal 3 3 6 2 4 2" xfId="6895"/>
    <cellStyle name="Normal 3 3 6 2 4 2 2" xfId="16697"/>
    <cellStyle name="Normal 3 3 6 2 4 3" xfId="13308"/>
    <cellStyle name="Normal 3 3 6 2 5" xfId="4486"/>
    <cellStyle name="Normal 3 3 6 2 5 2" xfId="7875"/>
    <cellStyle name="Normal 3 3 6 2 5 2 2" xfId="17677"/>
    <cellStyle name="Normal 3 3 6 2 5 3" xfId="14288"/>
    <cellStyle name="Normal 3 3 6 2 6" xfId="6100"/>
    <cellStyle name="Normal 3 3 6 2 6 2" xfId="15902"/>
    <cellStyle name="Normal 3 3 6 2 7" xfId="8867"/>
    <cellStyle name="Normal 3 3 6 2 7 2" xfId="18669"/>
    <cellStyle name="Normal 3 3 6 2 8" xfId="9871"/>
    <cellStyle name="Normal 3 3 6 2 8 2" xfId="19673"/>
    <cellStyle name="Normal 3 3 6 2 9" xfId="10875"/>
    <cellStyle name="Normal 3 3 6 2 9 2" xfId="20677"/>
    <cellStyle name="Normal 3 3 6 3" xfId="2537"/>
    <cellStyle name="Normal 3 3 6 3 10" xfId="12515"/>
    <cellStyle name="Normal 3 3 6 3 11" xfId="21613"/>
    <cellStyle name="Normal 3 3 6 3 2" xfId="2538"/>
    <cellStyle name="Normal 3 3 6 3 2 2" xfId="3910"/>
    <cellStyle name="Normal 3 3 6 3 2 2 2" xfId="7299"/>
    <cellStyle name="Normal 3 3 6 3 2 2 2 2" xfId="17101"/>
    <cellStyle name="Normal 3 3 6 3 2 2 3" xfId="13712"/>
    <cellStyle name="Normal 3 3 6 3 2 3" xfId="4890"/>
    <cellStyle name="Normal 3 3 6 3 2 3 2" xfId="8279"/>
    <cellStyle name="Normal 3 3 6 3 2 3 2 2" xfId="18081"/>
    <cellStyle name="Normal 3 3 6 3 2 3 3" xfId="14692"/>
    <cellStyle name="Normal 3 3 6 3 2 4" xfId="6103"/>
    <cellStyle name="Normal 3 3 6 3 2 4 2" xfId="15905"/>
    <cellStyle name="Normal 3 3 6 3 2 5" xfId="9271"/>
    <cellStyle name="Normal 3 3 6 3 2 5 2" xfId="19073"/>
    <cellStyle name="Normal 3 3 6 3 2 6" xfId="10275"/>
    <cellStyle name="Normal 3 3 6 3 2 6 2" xfId="20077"/>
    <cellStyle name="Normal 3 3 6 3 2 7" xfId="11279"/>
    <cellStyle name="Normal 3 3 6 3 2 7 2" xfId="21081"/>
    <cellStyle name="Normal 3 3 6 3 2 8" xfId="12516"/>
    <cellStyle name="Normal 3 3 6 3 2 9" xfId="22097"/>
    <cellStyle name="Normal 3 3 6 3 3" xfId="2942"/>
    <cellStyle name="Normal 3 3 6 3 3 2" xfId="6331"/>
    <cellStyle name="Normal 3 3 6 3 3 2 2" xfId="16133"/>
    <cellStyle name="Normal 3 3 6 3 3 3" xfId="12744"/>
    <cellStyle name="Normal 3 3 6 3 4" xfId="3426"/>
    <cellStyle name="Normal 3 3 6 3 4 2" xfId="6815"/>
    <cellStyle name="Normal 3 3 6 3 4 2 2" xfId="16617"/>
    <cellStyle name="Normal 3 3 6 3 4 3" xfId="13228"/>
    <cellStyle name="Normal 3 3 6 3 5" xfId="4406"/>
    <cellStyle name="Normal 3 3 6 3 5 2" xfId="7795"/>
    <cellStyle name="Normal 3 3 6 3 5 2 2" xfId="17597"/>
    <cellStyle name="Normal 3 3 6 3 5 3" xfId="14208"/>
    <cellStyle name="Normal 3 3 6 3 6" xfId="6102"/>
    <cellStyle name="Normal 3 3 6 3 6 2" xfId="15904"/>
    <cellStyle name="Normal 3 3 6 3 7" xfId="8787"/>
    <cellStyle name="Normal 3 3 6 3 7 2" xfId="18589"/>
    <cellStyle name="Normal 3 3 6 3 8" xfId="9791"/>
    <cellStyle name="Normal 3 3 6 3 8 2" xfId="19593"/>
    <cellStyle name="Normal 3 3 6 3 9" xfId="10795"/>
    <cellStyle name="Normal 3 3 6 3 9 2" xfId="20597"/>
    <cellStyle name="Normal 3 3 6 4" xfId="2539"/>
    <cellStyle name="Normal 3 3 6 4 10" xfId="12517"/>
    <cellStyle name="Normal 3 3 6 4 11" xfId="21755"/>
    <cellStyle name="Normal 3 3 6 4 2" xfId="2540"/>
    <cellStyle name="Normal 3 3 6 4 2 2" xfId="4052"/>
    <cellStyle name="Normal 3 3 6 4 2 2 2" xfId="7441"/>
    <cellStyle name="Normal 3 3 6 4 2 2 2 2" xfId="17243"/>
    <cellStyle name="Normal 3 3 6 4 2 2 3" xfId="13854"/>
    <cellStyle name="Normal 3 3 6 4 2 3" xfId="5032"/>
    <cellStyle name="Normal 3 3 6 4 2 3 2" xfId="8421"/>
    <cellStyle name="Normal 3 3 6 4 2 3 2 2" xfId="18223"/>
    <cellStyle name="Normal 3 3 6 4 2 3 3" xfId="14834"/>
    <cellStyle name="Normal 3 3 6 4 2 4" xfId="6105"/>
    <cellStyle name="Normal 3 3 6 4 2 4 2" xfId="15907"/>
    <cellStyle name="Normal 3 3 6 4 2 5" xfId="9413"/>
    <cellStyle name="Normal 3 3 6 4 2 5 2" xfId="19215"/>
    <cellStyle name="Normal 3 3 6 4 2 6" xfId="10417"/>
    <cellStyle name="Normal 3 3 6 4 2 6 2" xfId="20219"/>
    <cellStyle name="Normal 3 3 6 4 2 7" xfId="11421"/>
    <cellStyle name="Normal 3 3 6 4 2 7 2" xfId="21223"/>
    <cellStyle name="Normal 3 3 6 4 2 8" xfId="12518"/>
    <cellStyle name="Normal 3 3 6 4 2 9" xfId="22239"/>
    <cellStyle name="Normal 3 3 6 4 3" xfId="3084"/>
    <cellStyle name="Normal 3 3 6 4 3 2" xfId="6473"/>
    <cellStyle name="Normal 3 3 6 4 3 2 2" xfId="16275"/>
    <cellStyle name="Normal 3 3 6 4 3 3" xfId="12886"/>
    <cellStyle name="Normal 3 3 6 4 4" xfId="3568"/>
    <cellStyle name="Normal 3 3 6 4 4 2" xfId="6957"/>
    <cellStyle name="Normal 3 3 6 4 4 2 2" xfId="16759"/>
    <cellStyle name="Normal 3 3 6 4 4 3" xfId="13370"/>
    <cellStyle name="Normal 3 3 6 4 5" xfId="4548"/>
    <cellStyle name="Normal 3 3 6 4 5 2" xfId="7937"/>
    <cellStyle name="Normal 3 3 6 4 5 2 2" xfId="17739"/>
    <cellStyle name="Normal 3 3 6 4 5 3" xfId="14350"/>
    <cellStyle name="Normal 3 3 6 4 6" xfId="6104"/>
    <cellStyle name="Normal 3 3 6 4 6 2" xfId="15906"/>
    <cellStyle name="Normal 3 3 6 4 7" xfId="8929"/>
    <cellStyle name="Normal 3 3 6 4 7 2" xfId="18731"/>
    <cellStyle name="Normal 3 3 6 4 8" xfId="9933"/>
    <cellStyle name="Normal 3 3 6 4 8 2" xfId="19735"/>
    <cellStyle name="Normal 3 3 6 4 9" xfId="10937"/>
    <cellStyle name="Normal 3 3 6 4 9 2" xfId="20739"/>
    <cellStyle name="Normal 3 3 6 5" xfId="2541"/>
    <cellStyle name="Normal 3 3 6 5 2" xfId="3806"/>
    <cellStyle name="Normal 3 3 6 5 2 2" xfId="7195"/>
    <cellStyle name="Normal 3 3 6 5 2 2 2" xfId="16997"/>
    <cellStyle name="Normal 3 3 6 5 2 3" xfId="13608"/>
    <cellStyle name="Normal 3 3 6 5 3" xfId="4786"/>
    <cellStyle name="Normal 3 3 6 5 3 2" xfId="8175"/>
    <cellStyle name="Normal 3 3 6 5 3 2 2" xfId="17977"/>
    <cellStyle name="Normal 3 3 6 5 3 3" xfId="14588"/>
    <cellStyle name="Normal 3 3 6 5 4" xfId="6106"/>
    <cellStyle name="Normal 3 3 6 5 4 2" xfId="15908"/>
    <cellStyle name="Normal 3 3 6 5 5" xfId="9167"/>
    <cellStyle name="Normal 3 3 6 5 5 2" xfId="18969"/>
    <cellStyle name="Normal 3 3 6 5 6" xfId="10171"/>
    <cellStyle name="Normal 3 3 6 5 6 2" xfId="19973"/>
    <cellStyle name="Normal 3 3 6 5 7" xfId="11175"/>
    <cellStyle name="Normal 3 3 6 5 7 2" xfId="20977"/>
    <cellStyle name="Normal 3 3 6 5 8" xfId="12519"/>
    <cellStyle name="Normal 3 3 6 5 9" xfId="21993"/>
    <cellStyle name="Normal 3 3 6 6" xfId="2838"/>
    <cellStyle name="Normal 3 3 6 6 2" xfId="6227"/>
    <cellStyle name="Normal 3 3 6 6 2 2" xfId="16029"/>
    <cellStyle name="Normal 3 3 6 6 3" xfId="12640"/>
    <cellStyle name="Normal 3 3 6 7" xfId="3322"/>
    <cellStyle name="Normal 3 3 6 7 2" xfId="6711"/>
    <cellStyle name="Normal 3 3 6 7 2 2" xfId="16513"/>
    <cellStyle name="Normal 3 3 6 7 3" xfId="13124"/>
    <cellStyle name="Normal 3 3 6 8" xfId="4302"/>
    <cellStyle name="Normal 3 3 6 8 2" xfId="7691"/>
    <cellStyle name="Normal 3 3 6 8 2 2" xfId="17493"/>
    <cellStyle name="Normal 3 3 6 8 3" xfId="14104"/>
    <cellStyle name="Normal 3 3 6 9" xfId="6099"/>
    <cellStyle name="Normal 3 3 6 9 2" xfId="15901"/>
    <cellStyle name="Normal 3 3 7" xfId="2542"/>
    <cellStyle name="Normal 3 3 7 10" xfId="8687"/>
    <cellStyle name="Normal 3 3 7 10 2" xfId="18489"/>
    <cellStyle name="Normal 3 3 7 11" xfId="9691"/>
    <cellStyle name="Normal 3 3 7 11 2" xfId="19493"/>
    <cellStyle name="Normal 3 3 7 12" xfId="10695"/>
    <cellStyle name="Normal 3 3 7 12 2" xfId="20497"/>
    <cellStyle name="Normal 3 3 7 13" xfId="12520"/>
    <cellStyle name="Normal 3 3 7 14" xfId="21513"/>
    <cellStyle name="Normal 3 3 7 2" xfId="2543"/>
    <cellStyle name="Normal 3 3 7 2 10" xfId="12521"/>
    <cellStyle name="Normal 3 3 7 2 11" xfId="21703"/>
    <cellStyle name="Normal 3 3 7 2 2" xfId="2544"/>
    <cellStyle name="Normal 3 3 7 2 2 2" xfId="4000"/>
    <cellStyle name="Normal 3 3 7 2 2 2 2" xfId="7389"/>
    <cellStyle name="Normal 3 3 7 2 2 2 2 2" xfId="17191"/>
    <cellStyle name="Normal 3 3 7 2 2 2 3" xfId="13802"/>
    <cellStyle name="Normal 3 3 7 2 2 3" xfId="4980"/>
    <cellStyle name="Normal 3 3 7 2 2 3 2" xfId="8369"/>
    <cellStyle name="Normal 3 3 7 2 2 3 2 2" xfId="18171"/>
    <cellStyle name="Normal 3 3 7 2 2 3 3" xfId="14782"/>
    <cellStyle name="Normal 3 3 7 2 2 4" xfId="6109"/>
    <cellStyle name="Normal 3 3 7 2 2 4 2" xfId="15911"/>
    <cellStyle name="Normal 3 3 7 2 2 5" xfId="9361"/>
    <cellStyle name="Normal 3 3 7 2 2 5 2" xfId="19163"/>
    <cellStyle name="Normal 3 3 7 2 2 6" xfId="10365"/>
    <cellStyle name="Normal 3 3 7 2 2 6 2" xfId="20167"/>
    <cellStyle name="Normal 3 3 7 2 2 7" xfId="11369"/>
    <cellStyle name="Normal 3 3 7 2 2 7 2" xfId="21171"/>
    <cellStyle name="Normal 3 3 7 2 2 8" xfId="12522"/>
    <cellStyle name="Normal 3 3 7 2 2 9" xfId="22187"/>
    <cellStyle name="Normal 3 3 7 2 3" xfId="3032"/>
    <cellStyle name="Normal 3 3 7 2 3 2" xfId="6421"/>
    <cellStyle name="Normal 3 3 7 2 3 2 2" xfId="16223"/>
    <cellStyle name="Normal 3 3 7 2 3 3" xfId="12834"/>
    <cellStyle name="Normal 3 3 7 2 4" xfId="3516"/>
    <cellStyle name="Normal 3 3 7 2 4 2" xfId="6905"/>
    <cellStyle name="Normal 3 3 7 2 4 2 2" xfId="16707"/>
    <cellStyle name="Normal 3 3 7 2 4 3" xfId="13318"/>
    <cellStyle name="Normal 3 3 7 2 5" xfId="4496"/>
    <cellStyle name="Normal 3 3 7 2 5 2" xfId="7885"/>
    <cellStyle name="Normal 3 3 7 2 5 2 2" xfId="17687"/>
    <cellStyle name="Normal 3 3 7 2 5 3" xfId="14298"/>
    <cellStyle name="Normal 3 3 7 2 6" xfId="6108"/>
    <cellStyle name="Normal 3 3 7 2 6 2" xfId="15910"/>
    <cellStyle name="Normal 3 3 7 2 7" xfId="8877"/>
    <cellStyle name="Normal 3 3 7 2 7 2" xfId="18679"/>
    <cellStyle name="Normal 3 3 7 2 8" xfId="9881"/>
    <cellStyle name="Normal 3 3 7 2 8 2" xfId="19683"/>
    <cellStyle name="Normal 3 3 7 2 9" xfId="10885"/>
    <cellStyle name="Normal 3 3 7 2 9 2" xfId="20687"/>
    <cellStyle name="Normal 3 3 7 3" xfId="2545"/>
    <cellStyle name="Normal 3 3 7 3 10" xfId="12523"/>
    <cellStyle name="Normal 3 3 7 3 11" xfId="21746"/>
    <cellStyle name="Normal 3 3 7 3 2" xfId="2546"/>
    <cellStyle name="Normal 3 3 7 3 2 2" xfId="4043"/>
    <cellStyle name="Normal 3 3 7 3 2 2 2" xfId="7432"/>
    <cellStyle name="Normal 3 3 7 3 2 2 2 2" xfId="17234"/>
    <cellStyle name="Normal 3 3 7 3 2 2 3" xfId="13845"/>
    <cellStyle name="Normal 3 3 7 3 2 3" xfId="5023"/>
    <cellStyle name="Normal 3 3 7 3 2 3 2" xfId="8412"/>
    <cellStyle name="Normal 3 3 7 3 2 3 2 2" xfId="18214"/>
    <cellStyle name="Normal 3 3 7 3 2 3 3" xfId="14825"/>
    <cellStyle name="Normal 3 3 7 3 2 4" xfId="6111"/>
    <cellStyle name="Normal 3 3 7 3 2 4 2" xfId="15913"/>
    <cellStyle name="Normal 3 3 7 3 2 5" xfId="9404"/>
    <cellStyle name="Normal 3 3 7 3 2 5 2" xfId="19206"/>
    <cellStyle name="Normal 3 3 7 3 2 6" xfId="10408"/>
    <cellStyle name="Normal 3 3 7 3 2 6 2" xfId="20210"/>
    <cellStyle name="Normal 3 3 7 3 2 7" xfId="11412"/>
    <cellStyle name="Normal 3 3 7 3 2 7 2" xfId="21214"/>
    <cellStyle name="Normal 3 3 7 3 2 8" xfId="12524"/>
    <cellStyle name="Normal 3 3 7 3 2 9" xfId="22230"/>
    <cellStyle name="Normal 3 3 7 3 3" xfId="3075"/>
    <cellStyle name="Normal 3 3 7 3 3 2" xfId="6464"/>
    <cellStyle name="Normal 3 3 7 3 3 2 2" xfId="16266"/>
    <cellStyle name="Normal 3 3 7 3 3 3" xfId="12877"/>
    <cellStyle name="Normal 3 3 7 3 4" xfId="3559"/>
    <cellStyle name="Normal 3 3 7 3 4 2" xfId="6948"/>
    <cellStyle name="Normal 3 3 7 3 4 2 2" xfId="16750"/>
    <cellStyle name="Normal 3 3 7 3 4 3" xfId="13361"/>
    <cellStyle name="Normal 3 3 7 3 5" xfId="4539"/>
    <cellStyle name="Normal 3 3 7 3 5 2" xfId="7928"/>
    <cellStyle name="Normal 3 3 7 3 5 2 2" xfId="17730"/>
    <cellStyle name="Normal 3 3 7 3 5 3" xfId="14341"/>
    <cellStyle name="Normal 3 3 7 3 6" xfId="6110"/>
    <cellStyle name="Normal 3 3 7 3 6 2" xfId="15912"/>
    <cellStyle name="Normal 3 3 7 3 7" xfId="8920"/>
    <cellStyle name="Normal 3 3 7 3 7 2" xfId="18722"/>
    <cellStyle name="Normal 3 3 7 3 8" xfId="9924"/>
    <cellStyle name="Normal 3 3 7 3 8 2" xfId="19726"/>
    <cellStyle name="Normal 3 3 7 3 9" xfId="10928"/>
    <cellStyle name="Normal 3 3 7 3 9 2" xfId="20730"/>
    <cellStyle name="Normal 3 3 7 4" xfId="2547"/>
    <cellStyle name="Normal 3 3 7 4 10" xfId="12525"/>
    <cellStyle name="Normal 3 3 7 4 11" xfId="21648"/>
    <cellStyle name="Normal 3 3 7 4 2" xfId="2548"/>
    <cellStyle name="Normal 3 3 7 4 2 2" xfId="3945"/>
    <cellStyle name="Normal 3 3 7 4 2 2 2" xfId="7334"/>
    <cellStyle name="Normal 3 3 7 4 2 2 2 2" xfId="17136"/>
    <cellStyle name="Normal 3 3 7 4 2 2 3" xfId="13747"/>
    <cellStyle name="Normal 3 3 7 4 2 3" xfId="4925"/>
    <cellStyle name="Normal 3 3 7 4 2 3 2" xfId="8314"/>
    <cellStyle name="Normal 3 3 7 4 2 3 2 2" xfId="18116"/>
    <cellStyle name="Normal 3 3 7 4 2 3 3" xfId="14727"/>
    <cellStyle name="Normal 3 3 7 4 2 4" xfId="6113"/>
    <cellStyle name="Normal 3 3 7 4 2 4 2" xfId="15915"/>
    <cellStyle name="Normal 3 3 7 4 2 5" xfId="9306"/>
    <cellStyle name="Normal 3 3 7 4 2 5 2" xfId="19108"/>
    <cellStyle name="Normal 3 3 7 4 2 6" xfId="10310"/>
    <cellStyle name="Normal 3 3 7 4 2 6 2" xfId="20112"/>
    <cellStyle name="Normal 3 3 7 4 2 7" xfId="11314"/>
    <cellStyle name="Normal 3 3 7 4 2 7 2" xfId="21116"/>
    <cellStyle name="Normal 3 3 7 4 2 8" xfId="12526"/>
    <cellStyle name="Normal 3 3 7 4 2 9" xfId="22132"/>
    <cellStyle name="Normal 3 3 7 4 3" xfId="2977"/>
    <cellStyle name="Normal 3 3 7 4 3 2" xfId="6366"/>
    <cellStyle name="Normal 3 3 7 4 3 2 2" xfId="16168"/>
    <cellStyle name="Normal 3 3 7 4 3 3" xfId="12779"/>
    <cellStyle name="Normal 3 3 7 4 4" xfId="3461"/>
    <cellStyle name="Normal 3 3 7 4 4 2" xfId="6850"/>
    <cellStyle name="Normal 3 3 7 4 4 2 2" xfId="16652"/>
    <cellStyle name="Normal 3 3 7 4 4 3" xfId="13263"/>
    <cellStyle name="Normal 3 3 7 4 5" xfId="4441"/>
    <cellStyle name="Normal 3 3 7 4 5 2" xfId="7830"/>
    <cellStyle name="Normal 3 3 7 4 5 2 2" xfId="17632"/>
    <cellStyle name="Normal 3 3 7 4 5 3" xfId="14243"/>
    <cellStyle name="Normal 3 3 7 4 6" xfId="6112"/>
    <cellStyle name="Normal 3 3 7 4 6 2" xfId="15914"/>
    <cellStyle name="Normal 3 3 7 4 7" xfId="8822"/>
    <cellStyle name="Normal 3 3 7 4 7 2" xfId="18624"/>
    <cellStyle name="Normal 3 3 7 4 8" xfId="9826"/>
    <cellStyle name="Normal 3 3 7 4 8 2" xfId="19628"/>
    <cellStyle name="Normal 3 3 7 4 9" xfId="10830"/>
    <cellStyle name="Normal 3 3 7 4 9 2" xfId="20632"/>
    <cellStyle name="Normal 3 3 7 5" xfId="2549"/>
    <cellStyle name="Normal 3 3 7 5 2" xfId="3810"/>
    <cellStyle name="Normal 3 3 7 5 2 2" xfId="7199"/>
    <cellStyle name="Normal 3 3 7 5 2 2 2" xfId="17001"/>
    <cellStyle name="Normal 3 3 7 5 2 3" xfId="13612"/>
    <cellStyle name="Normal 3 3 7 5 3" xfId="4790"/>
    <cellStyle name="Normal 3 3 7 5 3 2" xfId="8179"/>
    <cellStyle name="Normal 3 3 7 5 3 2 2" xfId="17981"/>
    <cellStyle name="Normal 3 3 7 5 3 3" xfId="14592"/>
    <cellStyle name="Normal 3 3 7 5 4" xfId="6114"/>
    <cellStyle name="Normal 3 3 7 5 4 2" xfId="15916"/>
    <cellStyle name="Normal 3 3 7 5 5" xfId="9171"/>
    <cellStyle name="Normal 3 3 7 5 5 2" xfId="18973"/>
    <cellStyle name="Normal 3 3 7 5 6" xfId="10175"/>
    <cellStyle name="Normal 3 3 7 5 6 2" xfId="19977"/>
    <cellStyle name="Normal 3 3 7 5 7" xfId="11179"/>
    <cellStyle name="Normal 3 3 7 5 7 2" xfId="20981"/>
    <cellStyle name="Normal 3 3 7 5 8" xfId="12527"/>
    <cellStyle name="Normal 3 3 7 5 9" xfId="21997"/>
    <cellStyle name="Normal 3 3 7 6" xfId="2842"/>
    <cellStyle name="Normal 3 3 7 6 2" xfId="6231"/>
    <cellStyle name="Normal 3 3 7 6 2 2" xfId="16033"/>
    <cellStyle name="Normal 3 3 7 6 3" xfId="12644"/>
    <cellStyle name="Normal 3 3 7 7" xfId="3326"/>
    <cellStyle name="Normal 3 3 7 7 2" xfId="6715"/>
    <cellStyle name="Normal 3 3 7 7 2 2" xfId="16517"/>
    <cellStyle name="Normal 3 3 7 7 3" xfId="13128"/>
    <cellStyle name="Normal 3 3 7 8" xfId="4306"/>
    <cellStyle name="Normal 3 3 7 8 2" xfId="7695"/>
    <cellStyle name="Normal 3 3 7 8 2 2" xfId="17497"/>
    <cellStyle name="Normal 3 3 7 8 3" xfId="14108"/>
    <cellStyle name="Normal 3 3 7 9" xfId="6107"/>
    <cellStyle name="Normal 3 3 7 9 2" xfId="15909"/>
    <cellStyle name="Normal 3 3 8" xfId="2550"/>
    <cellStyle name="Normal 3 3 8 10" xfId="8691"/>
    <cellStyle name="Normal 3 3 8 10 2" xfId="18493"/>
    <cellStyle name="Normal 3 3 8 11" xfId="9695"/>
    <cellStyle name="Normal 3 3 8 11 2" xfId="19497"/>
    <cellStyle name="Normal 3 3 8 12" xfId="10699"/>
    <cellStyle name="Normal 3 3 8 12 2" xfId="20501"/>
    <cellStyle name="Normal 3 3 8 13" xfId="12528"/>
    <cellStyle name="Normal 3 3 8 14" xfId="21517"/>
    <cellStyle name="Normal 3 3 8 2" xfId="2551"/>
    <cellStyle name="Normal 3 3 8 2 10" xfId="12529"/>
    <cellStyle name="Normal 3 3 8 2 11" xfId="21713"/>
    <cellStyle name="Normal 3 3 8 2 2" xfId="2552"/>
    <cellStyle name="Normal 3 3 8 2 2 2" xfId="4010"/>
    <cellStyle name="Normal 3 3 8 2 2 2 2" xfId="7399"/>
    <cellStyle name="Normal 3 3 8 2 2 2 2 2" xfId="17201"/>
    <cellStyle name="Normal 3 3 8 2 2 2 3" xfId="13812"/>
    <cellStyle name="Normal 3 3 8 2 2 3" xfId="4990"/>
    <cellStyle name="Normal 3 3 8 2 2 3 2" xfId="8379"/>
    <cellStyle name="Normal 3 3 8 2 2 3 2 2" xfId="18181"/>
    <cellStyle name="Normal 3 3 8 2 2 3 3" xfId="14792"/>
    <cellStyle name="Normal 3 3 8 2 2 4" xfId="6117"/>
    <cellStyle name="Normal 3 3 8 2 2 4 2" xfId="15919"/>
    <cellStyle name="Normal 3 3 8 2 2 5" xfId="9371"/>
    <cellStyle name="Normal 3 3 8 2 2 5 2" xfId="19173"/>
    <cellStyle name="Normal 3 3 8 2 2 6" xfId="10375"/>
    <cellStyle name="Normal 3 3 8 2 2 6 2" xfId="20177"/>
    <cellStyle name="Normal 3 3 8 2 2 7" xfId="11379"/>
    <cellStyle name="Normal 3 3 8 2 2 7 2" xfId="21181"/>
    <cellStyle name="Normal 3 3 8 2 2 8" xfId="12530"/>
    <cellStyle name="Normal 3 3 8 2 2 9" xfId="22197"/>
    <cellStyle name="Normal 3 3 8 2 3" xfId="3042"/>
    <cellStyle name="Normal 3 3 8 2 3 2" xfId="6431"/>
    <cellStyle name="Normal 3 3 8 2 3 2 2" xfId="16233"/>
    <cellStyle name="Normal 3 3 8 2 3 3" xfId="12844"/>
    <cellStyle name="Normal 3 3 8 2 4" xfId="3526"/>
    <cellStyle name="Normal 3 3 8 2 4 2" xfId="6915"/>
    <cellStyle name="Normal 3 3 8 2 4 2 2" xfId="16717"/>
    <cellStyle name="Normal 3 3 8 2 4 3" xfId="13328"/>
    <cellStyle name="Normal 3 3 8 2 5" xfId="4506"/>
    <cellStyle name="Normal 3 3 8 2 5 2" xfId="7895"/>
    <cellStyle name="Normal 3 3 8 2 5 2 2" xfId="17697"/>
    <cellStyle name="Normal 3 3 8 2 5 3" xfId="14308"/>
    <cellStyle name="Normal 3 3 8 2 6" xfId="6116"/>
    <cellStyle name="Normal 3 3 8 2 6 2" xfId="15918"/>
    <cellStyle name="Normal 3 3 8 2 7" xfId="8887"/>
    <cellStyle name="Normal 3 3 8 2 7 2" xfId="18689"/>
    <cellStyle name="Normal 3 3 8 2 8" xfId="9891"/>
    <cellStyle name="Normal 3 3 8 2 8 2" xfId="19693"/>
    <cellStyle name="Normal 3 3 8 2 9" xfId="10895"/>
    <cellStyle name="Normal 3 3 8 2 9 2" xfId="20697"/>
    <cellStyle name="Normal 3 3 8 3" xfId="2553"/>
    <cellStyle name="Normal 3 3 8 3 10" xfId="12531"/>
    <cellStyle name="Normal 3 3 8 3 11" xfId="21634"/>
    <cellStyle name="Normal 3 3 8 3 2" xfId="2554"/>
    <cellStyle name="Normal 3 3 8 3 2 2" xfId="3931"/>
    <cellStyle name="Normal 3 3 8 3 2 2 2" xfId="7320"/>
    <cellStyle name="Normal 3 3 8 3 2 2 2 2" xfId="17122"/>
    <cellStyle name="Normal 3 3 8 3 2 2 3" xfId="13733"/>
    <cellStyle name="Normal 3 3 8 3 2 3" xfId="4911"/>
    <cellStyle name="Normal 3 3 8 3 2 3 2" xfId="8300"/>
    <cellStyle name="Normal 3 3 8 3 2 3 2 2" xfId="18102"/>
    <cellStyle name="Normal 3 3 8 3 2 3 3" xfId="14713"/>
    <cellStyle name="Normal 3 3 8 3 2 4" xfId="6119"/>
    <cellStyle name="Normal 3 3 8 3 2 4 2" xfId="15921"/>
    <cellStyle name="Normal 3 3 8 3 2 5" xfId="9292"/>
    <cellStyle name="Normal 3 3 8 3 2 5 2" xfId="19094"/>
    <cellStyle name="Normal 3 3 8 3 2 6" xfId="10296"/>
    <cellStyle name="Normal 3 3 8 3 2 6 2" xfId="20098"/>
    <cellStyle name="Normal 3 3 8 3 2 7" xfId="11300"/>
    <cellStyle name="Normal 3 3 8 3 2 7 2" xfId="21102"/>
    <cellStyle name="Normal 3 3 8 3 2 8" xfId="12532"/>
    <cellStyle name="Normal 3 3 8 3 2 9" xfId="22118"/>
    <cellStyle name="Normal 3 3 8 3 3" xfId="2963"/>
    <cellStyle name="Normal 3 3 8 3 3 2" xfId="6352"/>
    <cellStyle name="Normal 3 3 8 3 3 2 2" xfId="16154"/>
    <cellStyle name="Normal 3 3 8 3 3 3" xfId="12765"/>
    <cellStyle name="Normal 3 3 8 3 4" xfId="3447"/>
    <cellStyle name="Normal 3 3 8 3 4 2" xfId="6836"/>
    <cellStyle name="Normal 3 3 8 3 4 2 2" xfId="16638"/>
    <cellStyle name="Normal 3 3 8 3 4 3" xfId="13249"/>
    <cellStyle name="Normal 3 3 8 3 5" xfId="4427"/>
    <cellStyle name="Normal 3 3 8 3 5 2" xfId="7816"/>
    <cellStyle name="Normal 3 3 8 3 5 2 2" xfId="17618"/>
    <cellStyle name="Normal 3 3 8 3 5 3" xfId="14229"/>
    <cellStyle name="Normal 3 3 8 3 6" xfId="6118"/>
    <cellStyle name="Normal 3 3 8 3 6 2" xfId="15920"/>
    <cellStyle name="Normal 3 3 8 3 7" xfId="8808"/>
    <cellStyle name="Normal 3 3 8 3 7 2" xfId="18610"/>
    <cellStyle name="Normal 3 3 8 3 8" xfId="9812"/>
    <cellStyle name="Normal 3 3 8 3 8 2" xfId="19614"/>
    <cellStyle name="Normal 3 3 8 3 9" xfId="10816"/>
    <cellStyle name="Normal 3 3 8 3 9 2" xfId="20618"/>
    <cellStyle name="Normal 3 3 8 4" xfId="2555"/>
    <cellStyle name="Normal 3 3 8 4 10" xfId="12533"/>
    <cellStyle name="Normal 3 3 8 4 11" xfId="21730"/>
    <cellStyle name="Normal 3 3 8 4 2" xfId="2556"/>
    <cellStyle name="Normal 3 3 8 4 2 2" xfId="4027"/>
    <cellStyle name="Normal 3 3 8 4 2 2 2" xfId="7416"/>
    <cellStyle name="Normal 3 3 8 4 2 2 2 2" xfId="17218"/>
    <cellStyle name="Normal 3 3 8 4 2 2 3" xfId="13829"/>
    <cellStyle name="Normal 3 3 8 4 2 3" xfId="5007"/>
    <cellStyle name="Normal 3 3 8 4 2 3 2" xfId="8396"/>
    <cellStyle name="Normal 3 3 8 4 2 3 2 2" xfId="18198"/>
    <cellStyle name="Normal 3 3 8 4 2 3 3" xfId="14809"/>
    <cellStyle name="Normal 3 3 8 4 2 4" xfId="6121"/>
    <cellStyle name="Normal 3 3 8 4 2 4 2" xfId="15923"/>
    <cellStyle name="Normal 3 3 8 4 2 5" xfId="9388"/>
    <cellStyle name="Normal 3 3 8 4 2 5 2" xfId="19190"/>
    <cellStyle name="Normal 3 3 8 4 2 6" xfId="10392"/>
    <cellStyle name="Normal 3 3 8 4 2 6 2" xfId="20194"/>
    <cellStyle name="Normal 3 3 8 4 2 7" xfId="11396"/>
    <cellStyle name="Normal 3 3 8 4 2 7 2" xfId="21198"/>
    <cellStyle name="Normal 3 3 8 4 2 8" xfId="12534"/>
    <cellStyle name="Normal 3 3 8 4 2 9" xfId="22214"/>
    <cellStyle name="Normal 3 3 8 4 3" xfId="3059"/>
    <cellStyle name="Normal 3 3 8 4 3 2" xfId="6448"/>
    <cellStyle name="Normal 3 3 8 4 3 2 2" xfId="16250"/>
    <cellStyle name="Normal 3 3 8 4 3 3" xfId="12861"/>
    <cellStyle name="Normal 3 3 8 4 4" xfId="3543"/>
    <cellStyle name="Normal 3 3 8 4 4 2" xfId="6932"/>
    <cellStyle name="Normal 3 3 8 4 4 2 2" xfId="16734"/>
    <cellStyle name="Normal 3 3 8 4 4 3" xfId="13345"/>
    <cellStyle name="Normal 3 3 8 4 5" xfId="4523"/>
    <cellStyle name="Normal 3 3 8 4 5 2" xfId="7912"/>
    <cellStyle name="Normal 3 3 8 4 5 2 2" xfId="17714"/>
    <cellStyle name="Normal 3 3 8 4 5 3" xfId="14325"/>
    <cellStyle name="Normal 3 3 8 4 6" xfId="6120"/>
    <cellStyle name="Normal 3 3 8 4 6 2" xfId="15922"/>
    <cellStyle name="Normal 3 3 8 4 7" xfId="8904"/>
    <cellStyle name="Normal 3 3 8 4 7 2" xfId="18706"/>
    <cellStyle name="Normal 3 3 8 4 8" xfId="9908"/>
    <cellStyle name="Normal 3 3 8 4 8 2" xfId="19710"/>
    <cellStyle name="Normal 3 3 8 4 9" xfId="10912"/>
    <cellStyle name="Normal 3 3 8 4 9 2" xfId="20714"/>
    <cellStyle name="Normal 3 3 8 5" xfId="2557"/>
    <cellStyle name="Normal 3 3 8 5 2" xfId="3814"/>
    <cellStyle name="Normal 3 3 8 5 2 2" xfId="7203"/>
    <cellStyle name="Normal 3 3 8 5 2 2 2" xfId="17005"/>
    <cellStyle name="Normal 3 3 8 5 2 3" xfId="13616"/>
    <cellStyle name="Normal 3 3 8 5 3" xfId="4794"/>
    <cellStyle name="Normal 3 3 8 5 3 2" xfId="8183"/>
    <cellStyle name="Normal 3 3 8 5 3 2 2" xfId="17985"/>
    <cellStyle name="Normal 3 3 8 5 3 3" xfId="14596"/>
    <cellStyle name="Normal 3 3 8 5 4" xfId="6122"/>
    <cellStyle name="Normal 3 3 8 5 4 2" xfId="15924"/>
    <cellStyle name="Normal 3 3 8 5 5" xfId="9175"/>
    <cellStyle name="Normal 3 3 8 5 5 2" xfId="18977"/>
    <cellStyle name="Normal 3 3 8 5 6" xfId="10179"/>
    <cellStyle name="Normal 3 3 8 5 6 2" xfId="19981"/>
    <cellStyle name="Normal 3 3 8 5 7" xfId="11183"/>
    <cellStyle name="Normal 3 3 8 5 7 2" xfId="20985"/>
    <cellStyle name="Normal 3 3 8 5 8" xfId="12535"/>
    <cellStyle name="Normal 3 3 8 5 9" xfId="22001"/>
    <cellStyle name="Normal 3 3 8 6" xfId="2846"/>
    <cellStyle name="Normal 3 3 8 6 2" xfId="6235"/>
    <cellStyle name="Normal 3 3 8 6 2 2" xfId="16037"/>
    <cellStyle name="Normal 3 3 8 6 3" xfId="12648"/>
    <cellStyle name="Normal 3 3 8 7" xfId="3330"/>
    <cellStyle name="Normal 3 3 8 7 2" xfId="6719"/>
    <cellStyle name="Normal 3 3 8 7 2 2" xfId="16521"/>
    <cellStyle name="Normal 3 3 8 7 3" xfId="13132"/>
    <cellStyle name="Normal 3 3 8 8" xfId="4310"/>
    <cellStyle name="Normal 3 3 8 8 2" xfId="7699"/>
    <cellStyle name="Normal 3 3 8 8 2 2" xfId="17501"/>
    <cellStyle name="Normal 3 3 8 8 3" xfId="14112"/>
    <cellStyle name="Normal 3 3 8 9" xfId="6115"/>
    <cellStyle name="Normal 3 3 8 9 2" xfId="15917"/>
    <cellStyle name="Normal 3 3 9" xfId="2558"/>
    <cellStyle name="Normal 3 3 9 10" xfId="8695"/>
    <cellStyle name="Normal 3 3 9 10 2" xfId="18497"/>
    <cellStyle name="Normal 3 3 9 11" xfId="9699"/>
    <cellStyle name="Normal 3 3 9 11 2" xfId="19501"/>
    <cellStyle name="Normal 3 3 9 12" xfId="10703"/>
    <cellStyle name="Normal 3 3 9 12 2" xfId="20505"/>
    <cellStyle name="Normal 3 3 9 13" xfId="12536"/>
    <cellStyle name="Normal 3 3 9 14" xfId="21521"/>
    <cellStyle name="Normal 3 3 9 2" xfId="2559"/>
    <cellStyle name="Normal 3 3 9 2 10" xfId="12537"/>
    <cellStyle name="Normal 3 3 9 2 11" xfId="21721"/>
    <cellStyle name="Normal 3 3 9 2 2" xfId="2560"/>
    <cellStyle name="Normal 3 3 9 2 2 2" xfId="4018"/>
    <cellStyle name="Normal 3 3 9 2 2 2 2" xfId="7407"/>
    <cellStyle name="Normal 3 3 9 2 2 2 2 2" xfId="17209"/>
    <cellStyle name="Normal 3 3 9 2 2 2 3" xfId="13820"/>
    <cellStyle name="Normal 3 3 9 2 2 3" xfId="4998"/>
    <cellStyle name="Normal 3 3 9 2 2 3 2" xfId="8387"/>
    <cellStyle name="Normal 3 3 9 2 2 3 2 2" xfId="18189"/>
    <cellStyle name="Normal 3 3 9 2 2 3 3" xfId="14800"/>
    <cellStyle name="Normal 3 3 9 2 2 4" xfId="6125"/>
    <cellStyle name="Normal 3 3 9 2 2 4 2" xfId="15927"/>
    <cellStyle name="Normal 3 3 9 2 2 5" xfId="9379"/>
    <cellStyle name="Normal 3 3 9 2 2 5 2" xfId="19181"/>
    <cellStyle name="Normal 3 3 9 2 2 6" xfId="10383"/>
    <cellStyle name="Normal 3 3 9 2 2 6 2" xfId="20185"/>
    <cellStyle name="Normal 3 3 9 2 2 7" xfId="11387"/>
    <cellStyle name="Normal 3 3 9 2 2 7 2" xfId="21189"/>
    <cellStyle name="Normal 3 3 9 2 2 8" xfId="12538"/>
    <cellStyle name="Normal 3 3 9 2 2 9" xfId="22205"/>
    <cellStyle name="Normal 3 3 9 2 3" xfId="3050"/>
    <cellStyle name="Normal 3 3 9 2 3 2" xfId="6439"/>
    <cellStyle name="Normal 3 3 9 2 3 2 2" xfId="16241"/>
    <cellStyle name="Normal 3 3 9 2 3 3" xfId="12852"/>
    <cellStyle name="Normal 3 3 9 2 4" xfId="3534"/>
    <cellStyle name="Normal 3 3 9 2 4 2" xfId="6923"/>
    <cellStyle name="Normal 3 3 9 2 4 2 2" xfId="16725"/>
    <cellStyle name="Normal 3 3 9 2 4 3" xfId="13336"/>
    <cellStyle name="Normal 3 3 9 2 5" xfId="4514"/>
    <cellStyle name="Normal 3 3 9 2 5 2" xfId="7903"/>
    <cellStyle name="Normal 3 3 9 2 5 2 2" xfId="17705"/>
    <cellStyle name="Normal 3 3 9 2 5 3" xfId="14316"/>
    <cellStyle name="Normal 3 3 9 2 6" xfId="6124"/>
    <cellStyle name="Normal 3 3 9 2 6 2" xfId="15926"/>
    <cellStyle name="Normal 3 3 9 2 7" xfId="8895"/>
    <cellStyle name="Normal 3 3 9 2 7 2" xfId="18697"/>
    <cellStyle name="Normal 3 3 9 2 8" xfId="9899"/>
    <cellStyle name="Normal 3 3 9 2 8 2" xfId="19701"/>
    <cellStyle name="Normal 3 3 9 2 9" xfId="10903"/>
    <cellStyle name="Normal 3 3 9 2 9 2" xfId="20705"/>
    <cellStyle name="Normal 3 3 9 3" xfId="2561"/>
    <cellStyle name="Normal 3 3 9 3 10" xfId="12539"/>
    <cellStyle name="Normal 3 3 9 3 11" xfId="21829"/>
    <cellStyle name="Normal 3 3 9 3 2" xfId="2562"/>
    <cellStyle name="Normal 3 3 9 3 2 2" xfId="4126"/>
    <cellStyle name="Normal 3 3 9 3 2 2 2" xfId="7515"/>
    <cellStyle name="Normal 3 3 9 3 2 2 2 2" xfId="17317"/>
    <cellStyle name="Normal 3 3 9 3 2 2 3" xfId="13928"/>
    <cellStyle name="Normal 3 3 9 3 2 3" xfId="5106"/>
    <cellStyle name="Normal 3 3 9 3 2 3 2" xfId="8495"/>
    <cellStyle name="Normal 3 3 9 3 2 3 2 2" xfId="18297"/>
    <cellStyle name="Normal 3 3 9 3 2 3 3" xfId="14908"/>
    <cellStyle name="Normal 3 3 9 3 2 4" xfId="6127"/>
    <cellStyle name="Normal 3 3 9 3 2 4 2" xfId="15929"/>
    <cellStyle name="Normal 3 3 9 3 2 5" xfId="9487"/>
    <cellStyle name="Normal 3 3 9 3 2 5 2" xfId="19289"/>
    <cellStyle name="Normal 3 3 9 3 2 6" xfId="10491"/>
    <cellStyle name="Normal 3 3 9 3 2 6 2" xfId="20293"/>
    <cellStyle name="Normal 3 3 9 3 2 7" xfId="11495"/>
    <cellStyle name="Normal 3 3 9 3 2 7 2" xfId="21297"/>
    <cellStyle name="Normal 3 3 9 3 2 8" xfId="12540"/>
    <cellStyle name="Normal 3 3 9 3 2 9" xfId="22313"/>
    <cellStyle name="Normal 3 3 9 3 3" xfId="3158"/>
    <cellStyle name="Normal 3 3 9 3 3 2" xfId="6547"/>
    <cellStyle name="Normal 3 3 9 3 3 2 2" xfId="16349"/>
    <cellStyle name="Normal 3 3 9 3 3 3" xfId="12960"/>
    <cellStyle name="Normal 3 3 9 3 4" xfId="3642"/>
    <cellStyle name="Normal 3 3 9 3 4 2" xfId="7031"/>
    <cellStyle name="Normal 3 3 9 3 4 2 2" xfId="16833"/>
    <cellStyle name="Normal 3 3 9 3 4 3" xfId="13444"/>
    <cellStyle name="Normal 3 3 9 3 5" xfId="4622"/>
    <cellStyle name="Normal 3 3 9 3 5 2" xfId="8011"/>
    <cellStyle name="Normal 3 3 9 3 5 2 2" xfId="17813"/>
    <cellStyle name="Normal 3 3 9 3 5 3" xfId="14424"/>
    <cellStyle name="Normal 3 3 9 3 6" xfId="6126"/>
    <cellStyle name="Normal 3 3 9 3 6 2" xfId="15928"/>
    <cellStyle name="Normal 3 3 9 3 7" xfId="9003"/>
    <cellStyle name="Normal 3 3 9 3 7 2" xfId="18805"/>
    <cellStyle name="Normal 3 3 9 3 8" xfId="10007"/>
    <cellStyle name="Normal 3 3 9 3 8 2" xfId="19809"/>
    <cellStyle name="Normal 3 3 9 3 9" xfId="11011"/>
    <cellStyle name="Normal 3 3 9 3 9 2" xfId="20813"/>
    <cellStyle name="Normal 3 3 9 4" xfId="2563"/>
    <cellStyle name="Normal 3 3 9 4 10" xfId="12541"/>
    <cellStyle name="Normal 3 3 9 4 11" xfId="21707"/>
    <cellStyle name="Normal 3 3 9 4 2" xfId="2564"/>
    <cellStyle name="Normal 3 3 9 4 2 2" xfId="4004"/>
    <cellStyle name="Normal 3 3 9 4 2 2 2" xfId="7393"/>
    <cellStyle name="Normal 3 3 9 4 2 2 2 2" xfId="17195"/>
    <cellStyle name="Normal 3 3 9 4 2 2 3" xfId="13806"/>
    <cellStyle name="Normal 3 3 9 4 2 3" xfId="4984"/>
    <cellStyle name="Normal 3 3 9 4 2 3 2" xfId="8373"/>
    <cellStyle name="Normal 3 3 9 4 2 3 2 2" xfId="18175"/>
    <cellStyle name="Normal 3 3 9 4 2 3 3" xfId="14786"/>
    <cellStyle name="Normal 3 3 9 4 2 4" xfId="6129"/>
    <cellStyle name="Normal 3 3 9 4 2 4 2" xfId="15931"/>
    <cellStyle name="Normal 3 3 9 4 2 5" xfId="9365"/>
    <cellStyle name="Normal 3 3 9 4 2 5 2" xfId="19167"/>
    <cellStyle name="Normal 3 3 9 4 2 6" xfId="10369"/>
    <cellStyle name="Normal 3 3 9 4 2 6 2" xfId="20171"/>
    <cellStyle name="Normal 3 3 9 4 2 7" xfId="11373"/>
    <cellStyle name="Normal 3 3 9 4 2 7 2" xfId="21175"/>
    <cellStyle name="Normal 3 3 9 4 2 8" xfId="12542"/>
    <cellStyle name="Normal 3 3 9 4 2 9" xfId="22191"/>
    <cellStyle name="Normal 3 3 9 4 3" xfId="3036"/>
    <cellStyle name="Normal 3 3 9 4 3 2" xfId="6425"/>
    <cellStyle name="Normal 3 3 9 4 3 2 2" xfId="16227"/>
    <cellStyle name="Normal 3 3 9 4 3 3" xfId="12838"/>
    <cellStyle name="Normal 3 3 9 4 4" xfId="3520"/>
    <cellStyle name="Normal 3 3 9 4 4 2" xfId="6909"/>
    <cellStyle name="Normal 3 3 9 4 4 2 2" xfId="16711"/>
    <cellStyle name="Normal 3 3 9 4 4 3" xfId="13322"/>
    <cellStyle name="Normal 3 3 9 4 5" xfId="4500"/>
    <cellStyle name="Normal 3 3 9 4 5 2" xfId="7889"/>
    <cellStyle name="Normal 3 3 9 4 5 2 2" xfId="17691"/>
    <cellStyle name="Normal 3 3 9 4 5 3" xfId="14302"/>
    <cellStyle name="Normal 3 3 9 4 6" xfId="6128"/>
    <cellStyle name="Normal 3 3 9 4 6 2" xfId="15930"/>
    <cellStyle name="Normal 3 3 9 4 7" xfId="8881"/>
    <cellStyle name="Normal 3 3 9 4 7 2" xfId="18683"/>
    <cellStyle name="Normal 3 3 9 4 8" xfId="9885"/>
    <cellStyle name="Normal 3 3 9 4 8 2" xfId="19687"/>
    <cellStyle name="Normal 3 3 9 4 9" xfId="10889"/>
    <cellStyle name="Normal 3 3 9 4 9 2" xfId="20691"/>
    <cellStyle name="Normal 3 3 9 5" xfId="2565"/>
    <cellStyle name="Normal 3 3 9 5 2" xfId="3818"/>
    <cellStyle name="Normal 3 3 9 5 2 2" xfId="7207"/>
    <cellStyle name="Normal 3 3 9 5 2 2 2" xfId="17009"/>
    <cellStyle name="Normal 3 3 9 5 2 3" xfId="13620"/>
    <cellStyle name="Normal 3 3 9 5 3" xfId="4798"/>
    <cellStyle name="Normal 3 3 9 5 3 2" xfId="8187"/>
    <cellStyle name="Normal 3 3 9 5 3 2 2" xfId="17989"/>
    <cellStyle name="Normal 3 3 9 5 3 3" xfId="14600"/>
    <cellStyle name="Normal 3 3 9 5 4" xfId="6130"/>
    <cellStyle name="Normal 3 3 9 5 4 2" xfId="15932"/>
    <cellStyle name="Normal 3 3 9 5 5" xfId="9179"/>
    <cellStyle name="Normal 3 3 9 5 5 2" xfId="18981"/>
    <cellStyle name="Normal 3 3 9 5 6" xfId="10183"/>
    <cellStyle name="Normal 3 3 9 5 6 2" xfId="19985"/>
    <cellStyle name="Normal 3 3 9 5 7" xfId="11187"/>
    <cellStyle name="Normal 3 3 9 5 7 2" xfId="20989"/>
    <cellStyle name="Normal 3 3 9 5 8" xfId="12543"/>
    <cellStyle name="Normal 3 3 9 5 9" xfId="22005"/>
    <cellStyle name="Normal 3 3 9 6" xfId="2850"/>
    <cellStyle name="Normal 3 3 9 6 2" xfId="6239"/>
    <cellStyle name="Normal 3 3 9 6 2 2" xfId="16041"/>
    <cellStyle name="Normal 3 3 9 6 3" xfId="12652"/>
    <cellStyle name="Normal 3 3 9 7" xfId="3334"/>
    <cellStyle name="Normal 3 3 9 7 2" xfId="6723"/>
    <cellStyle name="Normal 3 3 9 7 2 2" xfId="16525"/>
    <cellStyle name="Normal 3 3 9 7 3" xfId="13136"/>
    <cellStyle name="Normal 3 3 9 8" xfId="4314"/>
    <cellStyle name="Normal 3 3 9 8 2" xfId="7703"/>
    <cellStyle name="Normal 3 3 9 8 2 2" xfId="17505"/>
    <cellStyle name="Normal 3 3 9 8 3" xfId="14116"/>
    <cellStyle name="Normal 3 3 9 9" xfId="6123"/>
    <cellStyle name="Normal 3 3 9 9 2" xfId="15925"/>
    <cellStyle name="Normal 3 30" xfId="2566"/>
    <cellStyle name="Normal 3 30 10" xfId="8769"/>
    <cellStyle name="Normal 3 30 10 2" xfId="18571"/>
    <cellStyle name="Normal 3 30 11" xfId="9773"/>
    <cellStyle name="Normal 3 30 11 2" xfId="19575"/>
    <cellStyle name="Normal 3 30 12" xfId="10777"/>
    <cellStyle name="Normal 3 30 12 2" xfId="20579"/>
    <cellStyle name="Normal 3 30 13" xfId="12544"/>
    <cellStyle name="Normal 3 30 14" xfId="21595"/>
    <cellStyle name="Normal 3 30 2" xfId="2567"/>
    <cellStyle name="Normal 3 30 2 10" xfId="12545"/>
    <cellStyle name="Normal 3 30 2 11" xfId="21896"/>
    <cellStyle name="Normal 3 30 2 2" xfId="2568"/>
    <cellStyle name="Normal 3 30 2 2 2" xfId="4193"/>
    <cellStyle name="Normal 3 30 2 2 2 2" xfId="7582"/>
    <cellStyle name="Normal 3 30 2 2 2 2 2" xfId="17384"/>
    <cellStyle name="Normal 3 30 2 2 2 3" xfId="13995"/>
    <cellStyle name="Normal 3 30 2 2 3" xfId="5173"/>
    <cellStyle name="Normal 3 30 2 2 3 2" xfId="8562"/>
    <cellStyle name="Normal 3 30 2 2 3 2 2" xfId="18364"/>
    <cellStyle name="Normal 3 30 2 2 3 3" xfId="14975"/>
    <cellStyle name="Normal 3 30 2 2 4" xfId="6133"/>
    <cellStyle name="Normal 3 30 2 2 4 2" xfId="15935"/>
    <cellStyle name="Normal 3 30 2 2 5" xfId="9554"/>
    <cellStyle name="Normal 3 30 2 2 5 2" xfId="19356"/>
    <cellStyle name="Normal 3 30 2 2 6" xfId="10558"/>
    <cellStyle name="Normal 3 30 2 2 6 2" xfId="20360"/>
    <cellStyle name="Normal 3 30 2 2 7" xfId="11562"/>
    <cellStyle name="Normal 3 30 2 2 7 2" xfId="21364"/>
    <cellStyle name="Normal 3 30 2 2 8" xfId="12546"/>
    <cellStyle name="Normal 3 30 2 2 9" xfId="22380"/>
    <cellStyle name="Normal 3 30 2 3" xfId="3225"/>
    <cellStyle name="Normal 3 30 2 3 2" xfId="6614"/>
    <cellStyle name="Normal 3 30 2 3 2 2" xfId="16416"/>
    <cellStyle name="Normal 3 30 2 3 3" xfId="13027"/>
    <cellStyle name="Normal 3 30 2 4" xfId="3709"/>
    <cellStyle name="Normal 3 30 2 4 2" xfId="7098"/>
    <cellStyle name="Normal 3 30 2 4 2 2" xfId="16900"/>
    <cellStyle name="Normal 3 30 2 4 3" xfId="13511"/>
    <cellStyle name="Normal 3 30 2 5" xfId="4689"/>
    <cellStyle name="Normal 3 30 2 5 2" xfId="8078"/>
    <cellStyle name="Normal 3 30 2 5 2 2" xfId="17880"/>
    <cellStyle name="Normal 3 30 2 5 3" xfId="14491"/>
    <cellStyle name="Normal 3 30 2 6" xfId="6132"/>
    <cellStyle name="Normal 3 30 2 6 2" xfId="15934"/>
    <cellStyle name="Normal 3 30 2 7" xfId="9070"/>
    <cellStyle name="Normal 3 30 2 7 2" xfId="18872"/>
    <cellStyle name="Normal 3 30 2 8" xfId="10074"/>
    <cellStyle name="Normal 3 30 2 8 2" xfId="19876"/>
    <cellStyle name="Normal 3 30 2 9" xfId="11078"/>
    <cellStyle name="Normal 3 30 2 9 2" xfId="20880"/>
    <cellStyle name="Normal 3 30 3" xfId="2569"/>
    <cellStyle name="Normal 3 30 3 10" xfId="12547"/>
    <cellStyle name="Normal 3 30 3 11" xfId="21919"/>
    <cellStyle name="Normal 3 30 3 2" xfId="2570"/>
    <cellStyle name="Normal 3 30 3 2 2" xfId="4216"/>
    <cellStyle name="Normal 3 30 3 2 2 2" xfId="7605"/>
    <cellStyle name="Normal 3 30 3 2 2 2 2" xfId="17407"/>
    <cellStyle name="Normal 3 30 3 2 2 3" xfId="14018"/>
    <cellStyle name="Normal 3 30 3 2 3" xfId="5196"/>
    <cellStyle name="Normal 3 30 3 2 3 2" xfId="8585"/>
    <cellStyle name="Normal 3 30 3 2 3 2 2" xfId="18387"/>
    <cellStyle name="Normal 3 30 3 2 3 3" xfId="14998"/>
    <cellStyle name="Normal 3 30 3 2 4" xfId="6135"/>
    <cellStyle name="Normal 3 30 3 2 4 2" xfId="15937"/>
    <cellStyle name="Normal 3 30 3 2 5" xfId="9577"/>
    <cellStyle name="Normal 3 30 3 2 5 2" xfId="19379"/>
    <cellStyle name="Normal 3 30 3 2 6" xfId="10581"/>
    <cellStyle name="Normal 3 30 3 2 6 2" xfId="20383"/>
    <cellStyle name="Normal 3 30 3 2 7" xfId="11585"/>
    <cellStyle name="Normal 3 30 3 2 7 2" xfId="21387"/>
    <cellStyle name="Normal 3 30 3 2 8" xfId="12548"/>
    <cellStyle name="Normal 3 30 3 2 9" xfId="22403"/>
    <cellStyle name="Normal 3 30 3 3" xfId="3248"/>
    <cellStyle name="Normal 3 30 3 3 2" xfId="6637"/>
    <cellStyle name="Normal 3 30 3 3 2 2" xfId="16439"/>
    <cellStyle name="Normal 3 30 3 3 3" xfId="13050"/>
    <cellStyle name="Normal 3 30 3 4" xfId="3732"/>
    <cellStyle name="Normal 3 30 3 4 2" xfId="7121"/>
    <cellStyle name="Normal 3 30 3 4 2 2" xfId="16923"/>
    <cellStyle name="Normal 3 30 3 4 3" xfId="13534"/>
    <cellStyle name="Normal 3 30 3 5" xfId="4712"/>
    <cellStyle name="Normal 3 30 3 5 2" xfId="8101"/>
    <cellStyle name="Normal 3 30 3 5 2 2" xfId="17903"/>
    <cellStyle name="Normal 3 30 3 5 3" xfId="14514"/>
    <cellStyle name="Normal 3 30 3 6" xfId="6134"/>
    <cellStyle name="Normal 3 30 3 6 2" xfId="15936"/>
    <cellStyle name="Normal 3 30 3 7" xfId="9093"/>
    <cellStyle name="Normal 3 30 3 7 2" xfId="18895"/>
    <cellStyle name="Normal 3 30 3 8" xfId="10097"/>
    <cellStyle name="Normal 3 30 3 8 2" xfId="19899"/>
    <cellStyle name="Normal 3 30 3 9" xfId="11101"/>
    <cellStyle name="Normal 3 30 3 9 2" xfId="20903"/>
    <cellStyle name="Normal 3 30 4" xfId="2571"/>
    <cellStyle name="Normal 3 30 4 10" xfId="12549"/>
    <cellStyle name="Normal 3 30 4 11" xfId="21931"/>
    <cellStyle name="Normal 3 30 4 2" xfId="2572"/>
    <cellStyle name="Normal 3 30 4 2 2" xfId="4228"/>
    <cellStyle name="Normal 3 30 4 2 2 2" xfId="7617"/>
    <cellStyle name="Normal 3 30 4 2 2 2 2" xfId="17419"/>
    <cellStyle name="Normal 3 30 4 2 2 3" xfId="14030"/>
    <cellStyle name="Normal 3 30 4 2 3" xfId="5208"/>
    <cellStyle name="Normal 3 30 4 2 3 2" xfId="8597"/>
    <cellStyle name="Normal 3 30 4 2 3 2 2" xfId="18399"/>
    <cellStyle name="Normal 3 30 4 2 3 3" xfId="15010"/>
    <cellStyle name="Normal 3 30 4 2 4" xfId="6137"/>
    <cellStyle name="Normal 3 30 4 2 4 2" xfId="15939"/>
    <cellStyle name="Normal 3 30 4 2 5" xfId="9589"/>
    <cellStyle name="Normal 3 30 4 2 5 2" xfId="19391"/>
    <cellStyle name="Normal 3 30 4 2 6" xfId="10593"/>
    <cellStyle name="Normal 3 30 4 2 6 2" xfId="20395"/>
    <cellStyle name="Normal 3 30 4 2 7" xfId="11597"/>
    <cellStyle name="Normal 3 30 4 2 7 2" xfId="21399"/>
    <cellStyle name="Normal 3 30 4 2 8" xfId="12550"/>
    <cellStyle name="Normal 3 30 4 2 9" xfId="22415"/>
    <cellStyle name="Normal 3 30 4 3" xfId="3260"/>
    <cellStyle name="Normal 3 30 4 3 2" xfId="6649"/>
    <cellStyle name="Normal 3 30 4 3 2 2" xfId="16451"/>
    <cellStyle name="Normal 3 30 4 3 3" xfId="13062"/>
    <cellStyle name="Normal 3 30 4 4" xfId="3744"/>
    <cellStyle name="Normal 3 30 4 4 2" xfId="7133"/>
    <cellStyle name="Normal 3 30 4 4 2 2" xfId="16935"/>
    <cellStyle name="Normal 3 30 4 4 3" xfId="13546"/>
    <cellStyle name="Normal 3 30 4 5" xfId="4724"/>
    <cellStyle name="Normal 3 30 4 5 2" xfId="8113"/>
    <cellStyle name="Normal 3 30 4 5 2 2" xfId="17915"/>
    <cellStyle name="Normal 3 30 4 5 3" xfId="14526"/>
    <cellStyle name="Normal 3 30 4 6" xfId="6136"/>
    <cellStyle name="Normal 3 30 4 6 2" xfId="15938"/>
    <cellStyle name="Normal 3 30 4 7" xfId="9105"/>
    <cellStyle name="Normal 3 30 4 7 2" xfId="18907"/>
    <cellStyle name="Normal 3 30 4 8" xfId="10109"/>
    <cellStyle name="Normal 3 30 4 8 2" xfId="19911"/>
    <cellStyle name="Normal 3 30 4 9" xfId="11113"/>
    <cellStyle name="Normal 3 30 4 9 2" xfId="20915"/>
    <cellStyle name="Normal 3 30 5" xfId="2573"/>
    <cellStyle name="Normal 3 30 5 2" xfId="3892"/>
    <cellStyle name="Normal 3 30 5 2 2" xfId="7281"/>
    <cellStyle name="Normal 3 30 5 2 2 2" xfId="17083"/>
    <cellStyle name="Normal 3 30 5 2 3" xfId="13694"/>
    <cellStyle name="Normal 3 30 5 3" xfId="4872"/>
    <cellStyle name="Normal 3 30 5 3 2" xfId="8261"/>
    <cellStyle name="Normal 3 30 5 3 2 2" xfId="18063"/>
    <cellStyle name="Normal 3 30 5 3 3" xfId="14674"/>
    <cellStyle name="Normal 3 30 5 4" xfId="6138"/>
    <cellStyle name="Normal 3 30 5 4 2" xfId="15940"/>
    <cellStyle name="Normal 3 30 5 5" xfId="9253"/>
    <cellStyle name="Normal 3 30 5 5 2" xfId="19055"/>
    <cellStyle name="Normal 3 30 5 6" xfId="10257"/>
    <cellStyle name="Normal 3 30 5 6 2" xfId="20059"/>
    <cellStyle name="Normal 3 30 5 7" xfId="11261"/>
    <cellStyle name="Normal 3 30 5 7 2" xfId="21063"/>
    <cellStyle name="Normal 3 30 5 8" xfId="12551"/>
    <cellStyle name="Normal 3 30 5 9" xfId="22079"/>
    <cellStyle name="Normal 3 30 6" xfId="2924"/>
    <cellStyle name="Normal 3 30 6 2" xfId="6313"/>
    <cellStyle name="Normal 3 30 6 2 2" xfId="16115"/>
    <cellStyle name="Normal 3 30 6 3" xfId="12726"/>
    <cellStyle name="Normal 3 30 7" xfId="3408"/>
    <cellStyle name="Normal 3 30 7 2" xfId="6797"/>
    <cellStyle name="Normal 3 30 7 2 2" xfId="16599"/>
    <cellStyle name="Normal 3 30 7 3" xfId="13210"/>
    <cellStyle name="Normal 3 30 8" xfId="4388"/>
    <cellStyle name="Normal 3 30 8 2" xfId="7777"/>
    <cellStyle name="Normal 3 30 8 2 2" xfId="17579"/>
    <cellStyle name="Normal 3 30 8 3" xfId="14190"/>
    <cellStyle name="Normal 3 30 9" xfId="6131"/>
    <cellStyle name="Normal 3 30 9 2" xfId="15933"/>
    <cellStyle name="Normal 3 31" xfId="2574"/>
    <cellStyle name="Normal 3 31 10" xfId="12552"/>
    <cellStyle name="Normal 3 31 11" xfId="21606"/>
    <cellStyle name="Normal 3 31 2" xfId="2575"/>
    <cellStyle name="Normal 3 31 2 2" xfId="3903"/>
    <cellStyle name="Normal 3 31 2 2 2" xfId="7292"/>
    <cellStyle name="Normal 3 31 2 2 2 2" xfId="17094"/>
    <cellStyle name="Normal 3 31 2 2 3" xfId="13705"/>
    <cellStyle name="Normal 3 31 2 3" xfId="4883"/>
    <cellStyle name="Normal 3 31 2 3 2" xfId="8272"/>
    <cellStyle name="Normal 3 31 2 3 2 2" xfId="18074"/>
    <cellStyle name="Normal 3 31 2 3 3" xfId="14685"/>
    <cellStyle name="Normal 3 31 2 4" xfId="6140"/>
    <cellStyle name="Normal 3 31 2 4 2" xfId="15942"/>
    <cellStyle name="Normal 3 31 2 5" xfId="9264"/>
    <cellStyle name="Normal 3 31 2 5 2" xfId="19066"/>
    <cellStyle name="Normal 3 31 2 6" xfId="10268"/>
    <cellStyle name="Normal 3 31 2 6 2" xfId="20070"/>
    <cellStyle name="Normal 3 31 2 7" xfId="11272"/>
    <cellStyle name="Normal 3 31 2 7 2" xfId="21074"/>
    <cellStyle name="Normal 3 31 2 8" xfId="12553"/>
    <cellStyle name="Normal 3 31 2 9" xfId="22090"/>
    <cellStyle name="Normal 3 31 3" xfId="2935"/>
    <cellStyle name="Normal 3 31 3 2" xfId="6324"/>
    <cellStyle name="Normal 3 31 3 2 2" xfId="16126"/>
    <cellStyle name="Normal 3 31 3 3" xfId="12737"/>
    <cellStyle name="Normal 3 31 4" xfId="3419"/>
    <cellStyle name="Normal 3 31 4 2" xfId="6808"/>
    <cellStyle name="Normal 3 31 4 2 2" xfId="16610"/>
    <cellStyle name="Normal 3 31 4 3" xfId="13221"/>
    <cellStyle name="Normal 3 31 5" xfId="4399"/>
    <cellStyle name="Normal 3 31 5 2" xfId="7788"/>
    <cellStyle name="Normal 3 31 5 2 2" xfId="17590"/>
    <cellStyle name="Normal 3 31 5 3" xfId="14201"/>
    <cellStyle name="Normal 3 31 6" xfId="6139"/>
    <cellStyle name="Normal 3 31 6 2" xfId="15941"/>
    <cellStyle name="Normal 3 31 7" xfId="8780"/>
    <cellStyle name="Normal 3 31 7 2" xfId="18582"/>
    <cellStyle name="Normal 3 31 8" xfId="9784"/>
    <cellStyle name="Normal 3 31 8 2" xfId="19586"/>
    <cellStyle name="Normal 3 31 9" xfId="10788"/>
    <cellStyle name="Normal 3 31 9 2" xfId="20590"/>
    <cellStyle name="Normal 3 32" xfId="2576"/>
    <cellStyle name="Normal 3 32 10" xfId="12554"/>
    <cellStyle name="Normal 3 32 11" xfId="21690"/>
    <cellStyle name="Normal 3 32 2" xfId="2577"/>
    <cellStyle name="Normal 3 32 2 2" xfId="3987"/>
    <cellStyle name="Normal 3 32 2 2 2" xfId="7376"/>
    <cellStyle name="Normal 3 32 2 2 2 2" xfId="17178"/>
    <cellStyle name="Normal 3 32 2 2 3" xfId="13789"/>
    <cellStyle name="Normal 3 32 2 3" xfId="4967"/>
    <cellStyle name="Normal 3 32 2 3 2" xfId="8356"/>
    <cellStyle name="Normal 3 32 2 3 2 2" xfId="18158"/>
    <cellStyle name="Normal 3 32 2 3 3" xfId="14769"/>
    <cellStyle name="Normal 3 32 2 4" xfId="6142"/>
    <cellStyle name="Normal 3 32 2 4 2" xfId="15944"/>
    <cellStyle name="Normal 3 32 2 5" xfId="9348"/>
    <cellStyle name="Normal 3 32 2 5 2" xfId="19150"/>
    <cellStyle name="Normal 3 32 2 6" xfId="10352"/>
    <cellStyle name="Normal 3 32 2 6 2" xfId="20154"/>
    <cellStyle name="Normal 3 32 2 7" xfId="11356"/>
    <cellStyle name="Normal 3 32 2 7 2" xfId="21158"/>
    <cellStyle name="Normal 3 32 2 8" xfId="12555"/>
    <cellStyle name="Normal 3 32 2 9" xfId="22174"/>
    <cellStyle name="Normal 3 32 3" xfId="3019"/>
    <cellStyle name="Normal 3 32 3 2" xfId="6408"/>
    <cellStyle name="Normal 3 32 3 2 2" xfId="16210"/>
    <cellStyle name="Normal 3 32 3 3" xfId="12821"/>
    <cellStyle name="Normal 3 32 4" xfId="3503"/>
    <cellStyle name="Normal 3 32 4 2" xfId="6892"/>
    <cellStyle name="Normal 3 32 4 2 2" xfId="16694"/>
    <cellStyle name="Normal 3 32 4 3" xfId="13305"/>
    <cellStyle name="Normal 3 32 5" xfId="4483"/>
    <cellStyle name="Normal 3 32 5 2" xfId="7872"/>
    <cellStyle name="Normal 3 32 5 2 2" xfId="17674"/>
    <cellStyle name="Normal 3 32 5 3" xfId="14285"/>
    <cellStyle name="Normal 3 32 6" xfId="6141"/>
    <cellStyle name="Normal 3 32 6 2" xfId="15943"/>
    <cellStyle name="Normal 3 32 7" xfId="8864"/>
    <cellStyle name="Normal 3 32 7 2" xfId="18666"/>
    <cellStyle name="Normal 3 32 8" xfId="9868"/>
    <cellStyle name="Normal 3 32 8 2" xfId="19670"/>
    <cellStyle name="Normal 3 32 9" xfId="10872"/>
    <cellStyle name="Normal 3 32 9 2" xfId="20674"/>
    <cellStyle name="Normal 3 33" xfId="2578"/>
    <cellStyle name="Normal 3 33 10" xfId="12556"/>
    <cellStyle name="Normal 3 33 11" xfId="21842"/>
    <cellStyle name="Normal 3 33 2" xfId="2579"/>
    <cellStyle name="Normal 3 33 2 2" xfId="4139"/>
    <cellStyle name="Normal 3 33 2 2 2" xfId="7528"/>
    <cellStyle name="Normal 3 33 2 2 2 2" xfId="17330"/>
    <cellStyle name="Normal 3 33 2 2 3" xfId="13941"/>
    <cellStyle name="Normal 3 33 2 3" xfId="5119"/>
    <cellStyle name="Normal 3 33 2 3 2" xfId="8508"/>
    <cellStyle name="Normal 3 33 2 3 2 2" xfId="18310"/>
    <cellStyle name="Normal 3 33 2 3 3" xfId="14921"/>
    <cellStyle name="Normal 3 33 2 4" xfId="6144"/>
    <cellStyle name="Normal 3 33 2 4 2" xfId="15946"/>
    <cellStyle name="Normal 3 33 2 5" xfId="9500"/>
    <cellStyle name="Normal 3 33 2 5 2" xfId="19302"/>
    <cellStyle name="Normal 3 33 2 6" xfId="10504"/>
    <cellStyle name="Normal 3 33 2 6 2" xfId="20306"/>
    <cellStyle name="Normal 3 33 2 7" xfId="11508"/>
    <cellStyle name="Normal 3 33 2 7 2" xfId="21310"/>
    <cellStyle name="Normal 3 33 2 8" xfId="12557"/>
    <cellStyle name="Normal 3 33 2 9" xfId="22326"/>
    <cellStyle name="Normal 3 33 3" xfId="3171"/>
    <cellStyle name="Normal 3 33 3 2" xfId="6560"/>
    <cellStyle name="Normal 3 33 3 2 2" xfId="16362"/>
    <cellStyle name="Normal 3 33 3 3" xfId="12973"/>
    <cellStyle name="Normal 3 33 4" xfId="3655"/>
    <cellStyle name="Normal 3 33 4 2" xfId="7044"/>
    <cellStyle name="Normal 3 33 4 2 2" xfId="16846"/>
    <cellStyle name="Normal 3 33 4 3" xfId="13457"/>
    <cellStyle name="Normal 3 33 5" xfId="4635"/>
    <cellStyle name="Normal 3 33 5 2" xfId="8024"/>
    <cellStyle name="Normal 3 33 5 2 2" xfId="17826"/>
    <cellStyle name="Normal 3 33 5 3" xfId="14437"/>
    <cellStyle name="Normal 3 33 6" xfId="6143"/>
    <cellStyle name="Normal 3 33 6 2" xfId="15945"/>
    <cellStyle name="Normal 3 33 7" xfId="9016"/>
    <cellStyle name="Normal 3 33 7 2" xfId="18818"/>
    <cellStyle name="Normal 3 33 8" xfId="10020"/>
    <cellStyle name="Normal 3 33 8 2" xfId="19822"/>
    <cellStyle name="Normal 3 33 9" xfId="11024"/>
    <cellStyle name="Normal 3 33 9 2" xfId="20826"/>
    <cellStyle name="Normal 3 34" xfId="2580"/>
    <cellStyle name="Normal 3 34 10" xfId="12558"/>
    <cellStyle name="Normal 3 34 11" xfId="21935"/>
    <cellStyle name="Normal 3 34 2" xfId="2581"/>
    <cellStyle name="Normal 3 34 2 2" xfId="4232"/>
    <cellStyle name="Normal 3 34 2 2 2" xfId="7621"/>
    <cellStyle name="Normal 3 34 2 2 2 2" xfId="17423"/>
    <cellStyle name="Normal 3 34 2 2 3" xfId="14034"/>
    <cellStyle name="Normal 3 34 2 3" xfId="5212"/>
    <cellStyle name="Normal 3 34 2 3 2" xfId="8601"/>
    <cellStyle name="Normal 3 34 2 3 2 2" xfId="18403"/>
    <cellStyle name="Normal 3 34 2 3 3" xfId="15014"/>
    <cellStyle name="Normal 3 34 2 4" xfId="6146"/>
    <cellStyle name="Normal 3 34 2 4 2" xfId="15948"/>
    <cellStyle name="Normal 3 34 2 5" xfId="9593"/>
    <cellStyle name="Normal 3 34 2 5 2" xfId="19395"/>
    <cellStyle name="Normal 3 34 2 6" xfId="10597"/>
    <cellStyle name="Normal 3 34 2 6 2" xfId="20399"/>
    <cellStyle name="Normal 3 34 2 7" xfId="11601"/>
    <cellStyle name="Normal 3 34 2 7 2" xfId="21403"/>
    <cellStyle name="Normal 3 34 2 8" xfId="12559"/>
    <cellStyle name="Normal 3 34 2 9" xfId="22419"/>
    <cellStyle name="Normal 3 34 3" xfId="3264"/>
    <cellStyle name="Normal 3 34 3 2" xfId="6653"/>
    <cellStyle name="Normal 3 34 3 2 2" xfId="16455"/>
    <cellStyle name="Normal 3 34 3 3" xfId="13066"/>
    <cellStyle name="Normal 3 34 4" xfId="3748"/>
    <cellStyle name="Normal 3 34 4 2" xfId="7137"/>
    <cellStyle name="Normal 3 34 4 2 2" xfId="16939"/>
    <cellStyle name="Normal 3 34 4 3" xfId="13550"/>
    <cellStyle name="Normal 3 34 5" xfId="4728"/>
    <cellStyle name="Normal 3 34 5 2" xfId="8117"/>
    <cellStyle name="Normal 3 34 5 2 2" xfId="17919"/>
    <cellStyle name="Normal 3 34 5 3" xfId="14530"/>
    <cellStyle name="Normal 3 34 6" xfId="6145"/>
    <cellStyle name="Normal 3 34 6 2" xfId="15947"/>
    <cellStyle name="Normal 3 34 7" xfId="9109"/>
    <cellStyle name="Normal 3 34 7 2" xfId="18911"/>
    <cellStyle name="Normal 3 34 8" xfId="10113"/>
    <cellStyle name="Normal 3 34 8 2" xfId="19915"/>
    <cellStyle name="Normal 3 34 9" xfId="11117"/>
    <cellStyle name="Normal 3 34 9 2" xfId="20919"/>
    <cellStyle name="Normal 3 35" xfId="2582"/>
    <cellStyle name="Normal 3 35 10" xfId="21947"/>
    <cellStyle name="Normal 3 35 2" xfId="3276"/>
    <cellStyle name="Normal 3 35 2 2" xfId="4244"/>
    <cellStyle name="Normal 3 35 2 2 2" xfId="7633"/>
    <cellStyle name="Normal 3 35 2 2 2 2" xfId="17435"/>
    <cellStyle name="Normal 3 35 2 2 3" xfId="14046"/>
    <cellStyle name="Normal 3 35 2 3" xfId="5224"/>
    <cellStyle name="Normal 3 35 2 3 2" xfId="8613"/>
    <cellStyle name="Normal 3 35 2 3 2 2" xfId="18415"/>
    <cellStyle name="Normal 3 35 2 3 3" xfId="15026"/>
    <cellStyle name="Normal 3 35 2 4" xfId="6665"/>
    <cellStyle name="Normal 3 35 2 4 2" xfId="16467"/>
    <cellStyle name="Normal 3 35 2 5" xfId="9605"/>
    <cellStyle name="Normal 3 35 2 5 2" xfId="19407"/>
    <cellStyle name="Normal 3 35 2 6" xfId="10609"/>
    <cellStyle name="Normal 3 35 2 6 2" xfId="20411"/>
    <cellStyle name="Normal 3 35 2 7" xfId="11613"/>
    <cellStyle name="Normal 3 35 2 7 2" xfId="21415"/>
    <cellStyle name="Normal 3 35 2 8" xfId="13078"/>
    <cellStyle name="Normal 3 35 2 9" xfId="22431"/>
    <cellStyle name="Normal 3 35 3" xfId="3760"/>
    <cellStyle name="Normal 3 35 3 2" xfId="7149"/>
    <cellStyle name="Normal 3 35 3 2 2" xfId="16951"/>
    <cellStyle name="Normal 3 35 3 3" xfId="13562"/>
    <cellStyle name="Normal 3 35 4" xfId="4740"/>
    <cellStyle name="Normal 3 35 4 2" xfId="8129"/>
    <cellStyle name="Normal 3 35 4 2 2" xfId="17931"/>
    <cellStyle name="Normal 3 35 4 3" xfId="14542"/>
    <cellStyle name="Normal 3 35 5" xfId="6147"/>
    <cellStyle name="Normal 3 35 5 2" xfId="15949"/>
    <cellStyle name="Normal 3 35 6" xfId="9121"/>
    <cellStyle name="Normal 3 35 6 2" xfId="18923"/>
    <cellStyle name="Normal 3 35 7" xfId="10125"/>
    <cellStyle name="Normal 3 35 7 2" xfId="19927"/>
    <cellStyle name="Normal 3 35 8" xfId="11129"/>
    <cellStyle name="Normal 3 35 8 2" xfId="20931"/>
    <cellStyle name="Normal 3 35 9" xfId="12560"/>
    <cellStyle name="Normal 3 36" xfId="2583"/>
    <cellStyle name="Normal 3 36 10" xfId="21959"/>
    <cellStyle name="Normal 3 36 2" xfId="3288"/>
    <cellStyle name="Normal 3 36 2 2" xfId="4256"/>
    <cellStyle name="Normal 3 36 2 2 2" xfId="7645"/>
    <cellStyle name="Normal 3 36 2 2 2 2" xfId="17447"/>
    <cellStyle name="Normal 3 36 2 2 3" xfId="14058"/>
    <cellStyle name="Normal 3 36 2 3" xfId="5236"/>
    <cellStyle name="Normal 3 36 2 3 2" xfId="8625"/>
    <cellStyle name="Normal 3 36 2 3 2 2" xfId="18427"/>
    <cellStyle name="Normal 3 36 2 3 3" xfId="15038"/>
    <cellStyle name="Normal 3 36 2 4" xfId="6677"/>
    <cellStyle name="Normal 3 36 2 4 2" xfId="16479"/>
    <cellStyle name="Normal 3 36 2 5" xfId="9617"/>
    <cellStyle name="Normal 3 36 2 5 2" xfId="19419"/>
    <cellStyle name="Normal 3 36 2 6" xfId="10621"/>
    <cellStyle name="Normal 3 36 2 6 2" xfId="20423"/>
    <cellStyle name="Normal 3 36 2 7" xfId="11625"/>
    <cellStyle name="Normal 3 36 2 7 2" xfId="21427"/>
    <cellStyle name="Normal 3 36 2 8" xfId="13090"/>
    <cellStyle name="Normal 3 36 2 9" xfId="22443"/>
    <cellStyle name="Normal 3 36 3" xfId="3772"/>
    <cellStyle name="Normal 3 36 3 2" xfId="7161"/>
    <cellStyle name="Normal 3 36 3 2 2" xfId="16963"/>
    <cellStyle name="Normal 3 36 3 3" xfId="13574"/>
    <cellStyle name="Normal 3 36 4" xfId="4752"/>
    <cellStyle name="Normal 3 36 4 2" xfId="8141"/>
    <cellStyle name="Normal 3 36 4 2 2" xfId="17943"/>
    <cellStyle name="Normal 3 36 4 3" xfId="14554"/>
    <cellStyle name="Normal 3 36 5" xfId="6148"/>
    <cellStyle name="Normal 3 36 5 2" xfId="15950"/>
    <cellStyle name="Normal 3 36 6" xfId="9133"/>
    <cellStyle name="Normal 3 36 6 2" xfId="18935"/>
    <cellStyle name="Normal 3 36 7" xfId="10137"/>
    <cellStyle name="Normal 3 36 7 2" xfId="19939"/>
    <cellStyle name="Normal 3 36 8" xfId="11141"/>
    <cellStyle name="Normal 3 36 8 2" xfId="20943"/>
    <cellStyle name="Normal 3 36 9" xfId="12561"/>
    <cellStyle name="Normal 3 37" xfId="2584"/>
    <cellStyle name="Normal 3 37 2" xfId="4268"/>
    <cellStyle name="Normal 3 37 2 2" xfId="7657"/>
    <cellStyle name="Normal 3 37 2 2 2" xfId="17459"/>
    <cellStyle name="Normal 3 37 2 3" xfId="14070"/>
    <cellStyle name="Normal 3 37 3" xfId="5248"/>
    <cellStyle name="Normal 3 37 3 2" xfId="8637"/>
    <cellStyle name="Normal 3 37 3 2 2" xfId="18439"/>
    <cellStyle name="Normal 3 37 3 3" xfId="15050"/>
    <cellStyle name="Normal 3 37 4" xfId="6149"/>
    <cellStyle name="Normal 3 37 4 2" xfId="15951"/>
    <cellStyle name="Normal 3 37 5" xfId="9629"/>
    <cellStyle name="Normal 3 37 5 2" xfId="19431"/>
    <cellStyle name="Normal 3 37 6" xfId="10633"/>
    <cellStyle name="Normal 3 37 6 2" xfId="20435"/>
    <cellStyle name="Normal 3 37 7" xfId="11637"/>
    <cellStyle name="Normal 3 37 7 2" xfId="21439"/>
    <cellStyle name="Normal 3 37 8" xfId="12562"/>
    <cellStyle name="Normal 3 37 9" xfId="22455"/>
    <cellStyle name="Normal 3 38" xfId="2816"/>
    <cellStyle name="Normal 3 38 2" xfId="3784"/>
    <cellStyle name="Normal 3 38 2 2" xfId="7173"/>
    <cellStyle name="Normal 3 38 2 2 2" xfId="16975"/>
    <cellStyle name="Normal 3 38 2 3" xfId="13586"/>
    <cellStyle name="Normal 3 38 3" xfId="4764"/>
    <cellStyle name="Normal 3 38 3 2" xfId="8153"/>
    <cellStyle name="Normal 3 38 3 2 2" xfId="17955"/>
    <cellStyle name="Normal 3 38 3 3" xfId="14566"/>
    <cellStyle name="Normal 3 38 4" xfId="6205"/>
    <cellStyle name="Normal 3 38 4 2" xfId="16007"/>
    <cellStyle name="Normal 3 38 5" xfId="9145"/>
    <cellStyle name="Normal 3 38 5 2" xfId="18947"/>
    <cellStyle name="Normal 3 38 6" xfId="10149"/>
    <cellStyle name="Normal 3 38 6 2" xfId="19951"/>
    <cellStyle name="Normal 3 38 7" xfId="11153"/>
    <cellStyle name="Normal 3 38 7 2" xfId="20955"/>
    <cellStyle name="Normal 3 38 8" xfId="12618"/>
    <cellStyle name="Normal 3 38 9" xfId="21971"/>
    <cellStyle name="Normal 3 39" xfId="3300"/>
    <cellStyle name="Normal 3 39 2" xfId="5260"/>
    <cellStyle name="Normal 3 39 2 2" xfId="8649"/>
    <cellStyle name="Normal 3 39 2 2 2" xfId="18451"/>
    <cellStyle name="Normal 3 39 2 3" xfId="15062"/>
    <cellStyle name="Normal 3 39 3" xfId="6689"/>
    <cellStyle name="Normal 3 39 3 2" xfId="16491"/>
    <cellStyle name="Normal 3 39 4" xfId="9641"/>
    <cellStyle name="Normal 3 39 4 2" xfId="19443"/>
    <cellStyle name="Normal 3 39 5" xfId="10645"/>
    <cellStyle name="Normal 3 39 5 2" xfId="20447"/>
    <cellStyle name="Normal 3 39 6" xfId="11649"/>
    <cellStyle name="Normal 3 39 6 2" xfId="21451"/>
    <cellStyle name="Normal 3 39 7" xfId="13102"/>
    <cellStyle name="Normal 3 39 8" xfId="22467"/>
    <cellStyle name="Normal 3 4" xfId="2585"/>
    <cellStyle name="Normal 3 4 10" xfId="3304"/>
    <cellStyle name="Normal 3 4 10 2" xfId="5264"/>
    <cellStyle name="Normal 3 4 10 2 2" xfId="8653"/>
    <cellStyle name="Normal 3 4 10 2 2 2" xfId="18455"/>
    <cellStyle name="Normal 3 4 10 2 3" xfId="15066"/>
    <cellStyle name="Normal 3 4 10 3" xfId="6693"/>
    <cellStyle name="Normal 3 4 10 3 2" xfId="16495"/>
    <cellStyle name="Normal 3 4 10 4" xfId="9645"/>
    <cellStyle name="Normal 3 4 10 4 2" xfId="19447"/>
    <cellStyle name="Normal 3 4 10 5" xfId="10649"/>
    <cellStyle name="Normal 3 4 10 5 2" xfId="20451"/>
    <cellStyle name="Normal 3 4 10 6" xfId="11653"/>
    <cellStyle name="Normal 3 4 10 6 2" xfId="21455"/>
    <cellStyle name="Normal 3 4 10 7" xfId="13106"/>
    <cellStyle name="Normal 3 4 10 8" xfId="22471"/>
    <cellStyle name="Normal 3 4 11" xfId="4284"/>
    <cellStyle name="Normal 3 4 11 2" xfId="7673"/>
    <cellStyle name="Normal 3 4 11 2 2" xfId="17475"/>
    <cellStyle name="Normal 3 4 11 3" xfId="9657"/>
    <cellStyle name="Normal 3 4 11 3 2" xfId="19459"/>
    <cellStyle name="Normal 3 4 11 4" xfId="10661"/>
    <cellStyle name="Normal 3 4 11 4 2" xfId="20463"/>
    <cellStyle name="Normal 3 4 11 5" xfId="11665"/>
    <cellStyle name="Normal 3 4 11 5 2" xfId="21467"/>
    <cellStyle name="Normal 3 4 11 6" xfId="14086"/>
    <cellStyle name="Normal 3 4 11 7" xfId="22483"/>
    <cellStyle name="Normal 3 4 12" xfId="6150"/>
    <cellStyle name="Normal 3 4 12 2" xfId="11677"/>
    <cellStyle name="Normal 3 4 12 2 2" xfId="21479"/>
    <cellStyle name="Normal 3 4 12 3" xfId="15952"/>
    <cellStyle name="Normal 3 4 12 4" xfId="22495"/>
    <cellStyle name="Normal 3 4 13" xfId="8665"/>
    <cellStyle name="Normal 3 4 13 2" xfId="18467"/>
    <cellStyle name="Normal 3 4 13 3" xfId="22507"/>
    <cellStyle name="Normal 3 4 14" xfId="9669"/>
    <cellStyle name="Normal 3 4 14 2" xfId="19471"/>
    <cellStyle name="Normal 3 4 14 3" xfId="22519"/>
    <cellStyle name="Normal 3 4 15" xfId="10673"/>
    <cellStyle name="Normal 3 4 15 2" xfId="20475"/>
    <cellStyle name="Normal 3 4 15 3" xfId="22531"/>
    <cellStyle name="Normal 3 4 16" xfId="12563"/>
    <cellStyle name="Normal 3 4 17" xfId="21491"/>
    <cellStyle name="Normal 3 4 2" xfId="2586"/>
    <cellStyle name="Normal 3 4 2 10" xfId="12564"/>
    <cellStyle name="Normal 3 4 2 11" xfId="21650"/>
    <cellStyle name="Normal 3 4 2 2" xfId="2587"/>
    <cellStyle name="Normal 3 4 2 2 2" xfId="3947"/>
    <cellStyle name="Normal 3 4 2 2 2 2" xfId="7336"/>
    <cellStyle name="Normal 3 4 2 2 2 2 2" xfId="17138"/>
    <cellStyle name="Normal 3 4 2 2 2 3" xfId="13749"/>
    <cellStyle name="Normal 3 4 2 2 3" xfId="4927"/>
    <cellStyle name="Normal 3 4 2 2 3 2" xfId="8316"/>
    <cellStyle name="Normal 3 4 2 2 3 2 2" xfId="18118"/>
    <cellStyle name="Normal 3 4 2 2 3 3" xfId="14729"/>
    <cellStyle name="Normal 3 4 2 2 4" xfId="6152"/>
    <cellStyle name="Normal 3 4 2 2 4 2" xfId="15954"/>
    <cellStyle name="Normal 3 4 2 2 5" xfId="9308"/>
    <cellStyle name="Normal 3 4 2 2 5 2" xfId="19110"/>
    <cellStyle name="Normal 3 4 2 2 6" xfId="10312"/>
    <cellStyle name="Normal 3 4 2 2 6 2" xfId="20114"/>
    <cellStyle name="Normal 3 4 2 2 7" xfId="11316"/>
    <cellStyle name="Normal 3 4 2 2 7 2" xfId="21118"/>
    <cellStyle name="Normal 3 4 2 2 8" xfId="12565"/>
    <cellStyle name="Normal 3 4 2 2 9" xfId="22134"/>
    <cellStyle name="Normal 3 4 2 3" xfId="2979"/>
    <cellStyle name="Normal 3 4 2 3 2" xfId="6368"/>
    <cellStyle name="Normal 3 4 2 3 2 2" xfId="16170"/>
    <cellStyle name="Normal 3 4 2 3 3" xfId="12781"/>
    <cellStyle name="Normal 3 4 2 4" xfId="3463"/>
    <cellStyle name="Normal 3 4 2 4 2" xfId="6852"/>
    <cellStyle name="Normal 3 4 2 4 2 2" xfId="16654"/>
    <cellStyle name="Normal 3 4 2 4 3" xfId="13265"/>
    <cellStyle name="Normal 3 4 2 5" xfId="4443"/>
    <cellStyle name="Normal 3 4 2 5 2" xfId="7832"/>
    <cellStyle name="Normal 3 4 2 5 2 2" xfId="17634"/>
    <cellStyle name="Normal 3 4 2 5 3" xfId="14245"/>
    <cellStyle name="Normal 3 4 2 6" xfId="6151"/>
    <cellStyle name="Normal 3 4 2 6 2" xfId="15953"/>
    <cellStyle name="Normal 3 4 2 7" xfId="8824"/>
    <cellStyle name="Normal 3 4 2 7 2" xfId="18626"/>
    <cellStyle name="Normal 3 4 2 8" xfId="9828"/>
    <cellStyle name="Normal 3 4 2 8 2" xfId="19630"/>
    <cellStyle name="Normal 3 4 2 9" xfId="10832"/>
    <cellStyle name="Normal 3 4 2 9 2" xfId="20634"/>
    <cellStyle name="Normal 3 4 3" xfId="2588"/>
    <cellStyle name="Normal 3 4 3 10" xfId="12566"/>
    <cellStyle name="Normal 3 4 3 11" xfId="21758"/>
    <cellStyle name="Normal 3 4 3 2" xfId="2589"/>
    <cellStyle name="Normal 3 4 3 2 2" xfId="4055"/>
    <cellStyle name="Normal 3 4 3 2 2 2" xfId="7444"/>
    <cellStyle name="Normal 3 4 3 2 2 2 2" xfId="17246"/>
    <cellStyle name="Normal 3 4 3 2 2 3" xfId="13857"/>
    <cellStyle name="Normal 3 4 3 2 3" xfId="5035"/>
    <cellStyle name="Normal 3 4 3 2 3 2" xfId="8424"/>
    <cellStyle name="Normal 3 4 3 2 3 2 2" xfId="18226"/>
    <cellStyle name="Normal 3 4 3 2 3 3" xfId="14837"/>
    <cellStyle name="Normal 3 4 3 2 4" xfId="6154"/>
    <cellStyle name="Normal 3 4 3 2 4 2" xfId="15956"/>
    <cellStyle name="Normal 3 4 3 2 5" xfId="9416"/>
    <cellStyle name="Normal 3 4 3 2 5 2" xfId="19218"/>
    <cellStyle name="Normal 3 4 3 2 6" xfId="10420"/>
    <cellStyle name="Normal 3 4 3 2 6 2" xfId="20222"/>
    <cellStyle name="Normal 3 4 3 2 7" xfId="11424"/>
    <cellStyle name="Normal 3 4 3 2 7 2" xfId="21226"/>
    <cellStyle name="Normal 3 4 3 2 8" xfId="12567"/>
    <cellStyle name="Normal 3 4 3 2 9" xfId="22242"/>
    <cellStyle name="Normal 3 4 3 3" xfId="3087"/>
    <cellStyle name="Normal 3 4 3 3 2" xfId="6476"/>
    <cellStyle name="Normal 3 4 3 3 2 2" xfId="16278"/>
    <cellStyle name="Normal 3 4 3 3 3" xfId="12889"/>
    <cellStyle name="Normal 3 4 3 4" xfId="3571"/>
    <cellStyle name="Normal 3 4 3 4 2" xfId="6960"/>
    <cellStyle name="Normal 3 4 3 4 2 2" xfId="16762"/>
    <cellStyle name="Normal 3 4 3 4 3" xfId="13373"/>
    <cellStyle name="Normal 3 4 3 5" xfId="4551"/>
    <cellStyle name="Normal 3 4 3 5 2" xfId="7940"/>
    <cellStyle name="Normal 3 4 3 5 2 2" xfId="17742"/>
    <cellStyle name="Normal 3 4 3 5 3" xfId="14353"/>
    <cellStyle name="Normal 3 4 3 6" xfId="6153"/>
    <cellStyle name="Normal 3 4 3 6 2" xfId="15955"/>
    <cellStyle name="Normal 3 4 3 7" xfId="8932"/>
    <cellStyle name="Normal 3 4 3 7 2" xfId="18734"/>
    <cellStyle name="Normal 3 4 3 8" xfId="9936"/>
    <cellStyle name="Normal 3 4 3 8 2" xfId="19738"/>
    <cellStyle name="Normal 3 4 3 9" xfId="10940"/>
    <cellStyle name="Normal 3 4 3 9 2" xfId="20742"/>
    <cellStyle name="Normal 3 4 4" xfId="2590"/>
    <cellStyle name="Normal 3 4 4 10" xfId="12568"/>
    <cellStyle name="Normal 3 4 4 11" xfId="21775"/>
    <cellStyle name="Normal 3 4 4 2" xfId="2591"/>
    <cellStyle name="Normal 3 4 4 2 2" xfId="4072"/>
    <cellStyle name="Normal 3 4 4 2 2 2" xfId="7461"/>
    <cellStyle name="Normal 3 4 4 2 2 2 2" xfId="17263"/>
    <cellStyle name="Normal 3 4 4 2 2 3" xfId="13874"/>
    <cellStyle name="Normal 3 4 4 2 3" xfId="5052"/>
    <cellStyle name="Normal 3 4 4 2 3 2" xfId="8441"/>
    <cellStyle name="Normal 3 4 4 2 3 2 2" xfId="18243"/>
    <cellStyle name="Normal 3 4 4 2 3 3" xfId="14854"/>
    <cellStyle name="Normal 3 4 4 2 4" xfId="6156"/>
    <cellStyle name="Normal 3 4 4 2 4 2" xfId="15958"/>
    <cellStyle name="Normal 3 4 4 2 5" xfId="9433"/>
    <cellStyle name="Normal 3 4 4 2 5 2" xfId="19235"/>
    <cellStyle name="Normal 3 4 4 2 6" xfId="10437"/>
    <cellStyle name="Normal 3 4 4 2 6 2" xfId="20239"/>
    <cellStyle name="Normal 3 4 4 2 7" xfId="11441"/>
    <cellStyle name="Normal 3 4 4 2 7 2" xfId="21243"/>
    <cellStyle name="Normal 3 4 4 2 8" xfId="12569"/>
    <cellStyle name="Normal 3 4 4 2 9" xfId="22259"/>
    <cellStyle name="Normal 3 4 4 3" xfId="3104"/>
    <cellStyle name="Normal 3 4 4 3 2" xfId="6493"/>
    <cellStyle name="Normal 3 4 4 3 2 2" xfId="16295"/>
    <cellStyle name="Normal 3 4 4 3 3" xfId="12906"/>
    <cellStyle name="Normal 3 4 4 4" xfId="3588"/>
    <cellStyle name="Normal 3 4 4 4 2" xfId="6977"/>
    <cellStyle name="Normal 3 4 4 4 2 2" xfId="16779"/>
    <cellStyle name="Normal 3 4 4 4 3" xfId="13390"/>
    <cellStyle name="Normal 3 4 4 5" xfId="4568"/>
    <cellStyle name="Normal 3 4 4 5 2" xfId="7957"/>
    <cellStyle name="Normal 3 4 4 5 2 2" xfId="17759"/>
    <cellStyle name="Normal 3 4 4 5 3" xfId="14370"/>
    <cellStyle name="Normal 3 4 4 6" xfId="6155"/>
    <cellStyle name="Normal 3 4 4 6 2" xfId="15957"/>
    <cellStyle name="Normal 3 4 4 7" xfId="8949"/>
    <cellStyle name="Normal 3 4 4 7 2" xfId="18751"/>
    <cellStyle name="Normal 3 4 4 8" xfId="9953"/>
    <cellStyle name="Normal 3 4 4 8 2" xfId="19755"/>
    <cellStyle name="Normal 3 4 4 9" xfId="10957"/>
    <cellStyle name="Normal 3 4 4 9 2" xfId="20759"/>
    <cellStyle name="Normal 3 4 5" xfId="2592"/>
    <cellStyle name="Normal 3 4 5 10" xfId="21939"/>
    <cellStyle name="Normal 3 4 5 2" xfId="3268"/>
    <cellStyle name="Normal 3 4 5 2 2" xfId="4236"/>
    <cellStyle name="Normal 3 4 5 2 2 2" xfId="7625"/>
    <cellStyle name="Normal 3 4 5 2 2 2 2" xfId="17427"/>
    <cellStyle name="Normal 3 4 5 2 2 3" xfId="14038"/>
    <cellStyle name="Normal 3 4 5 2 3" xfId="5216"/>
    <cellStyle name="Normal 3 4 5 2 3 2" xfId="8605"/>
    <cellStyle name="Normal 3 4 5 2 3 2 2" xfId="18407"/>
    <cellStyle name="Normal 3 4 5 2 3 3" xfId="15018"/>
    <cellStyle name="Normal 3 4 5 2 4" xfId="6657"/>
    <cellStyle name="Normal 3 4 5 2 4 2" xfId="16459"/>
    <cellStyle name="Normal 3 4 5 2 5" xfId="9597"/>
    <cellStyle name="Normal 3 4 5 2 5 2" xfId="19399"/>
    <cellStyle name="Normal 3 4 5 2 6" xfId="10601"/>
    <cellStyle name="Normal 3 4 5 2 6 2" xfId="20403"/>
    <cellStyle name="Normal 3 4 5 2 7" xfId="11605"/>
    <cellStyle name="Normal 3 4 5 2 7 2" xfId="21407"/>
    <cellStyle name="Normal 3 4 5 2 8" xfId="13070"/>
    <cellStyle name="Normal 3 4 5 2 9" xfId="22423"/>
    <cellStyle name="Normal 3 4 5 3" xfId="3752"/>
    <cellStyle name="Normal 3 4 5 3 2" xfId="7141"/>
    <cellStyle name="Normal 3 4 5 3 2 2" xfId="16943"/>
    <cellStyle name="Normal 3 4 5 3 3" xfId="13554"/>
    <cellStyle name="Normal 3 4 5 4" xfId="4732"/>
    <cellStyle name="Normal 3 4 5 4 2" xfId="8121"/>
    <cellStyle name="Normal 3 4 5 4 2 2" xfId="17923"/>
    <cellStyle name="Normal 3 4 5 4 3" xfId="14534"/>
    <cellStyle name="Normal 3 4 5 5" xfId="6157"/>
    <cellStyle name="Normal 3 4 5 5 2" xfId="15959"/>
    <cellStyle name="Normal 3 4 5 6" xfId="9113"/>
    <cellStyle name="Normal 3 4 5 6 2" xfId="18915"/>
    <cellStyle name="Normal 3 4 5 7" xfId="10117"/>
    <cellStyle name="Normal 3 4 5 7 2" xfId="19919"/>
    <cellStyle name="Normal 3 4 5 8" xfId="11121"/>
    <cellStyle name="Normal 3 4 5 8 2" xfId="20923"/>
    <cellStyle name="Normal 3 4 5 9" xfId="12570"/>
    <cellStyle name="Normal 3 4 6" xfId="2593"/>
    <cellStyle name="Normal 3 4 6 10" xfId="21951"/>
    <cellStyle name="Normal 3 4 6 2" xfId="3280"/>
    <cellStyle name="Normal 3 4 6 2 2" xfId="4248"/>
    <cellStyle name="Normal 3 4 6 2 2 2" xfId="7637"/>
    <cellStyle name="Normal 3 4 6 2 2 2 2" xfId="17439"/>
    <cellStyle name="Normal 3 4 6 2 2 3" xfId="14050"/>
    <cellStyle name="Normal 3 4 6 2 3" xfId="5228"/>
    <cellStyle name="Normal 3 4 6 2 3 2" xfId="8617"/>
    <cellStyle name="Normal 3 4 6 2 3 2 2" xfId="18419"/>
    <cellStyle name="Normal 3 4 6 2 3 3" xfId="15030"/>
    <cellStyle name="Normal 3 4 6 2 4" xfId="6669"/>
    <cellStyle name="Normal 3 4 6 2 4 2" xfId="16471"/>
    <cellStyle name="Normal 3 4 6 2 5" xfId="9609"/>
    <cellStyle name="Normal 3 4 6 2 5 2" xfId="19411"/>
    <cellStyle name="Normal 3 4 6 2 6" xfId="10613"/>
    <cellStyle name="Normal 3 4 6 2 6 2" xfId="20415"/>
    <cellStyle name="Normal 3 4 6 2 7" xfId="11617"/>
    <cellStyle name="Normal 3 4 6 2 7 2" xfId="21419"/>
    <cellStyle name="Normal 3 4 6 2 8" xfId="13082"/>
    <cellStyle name="Normal 3 4 6 2 9" xfId="22435"/>
    <cellStyle name="Normal 3 4 6 3" xfId="3764"/>
    <cellStyle name="Normal 3 4 6 3 2" xfId="7153"/>
    <cellStyle name="Normal 3 4 6 3 2 2" xfId="16955"/>
    <cellStyle name="Normal 3 4 6 3 3" xfId="13566"/>
    <cellStyle name="Normal 3 4 6 4" xfId="4744"/>
    <cellStyle name="Normal 3 4 6 4 2" xfId="8133"/>
    <cellStyle name="Normal 3 4 6 4 2 2" xfId="17935"/>
    <cellStyle name="Normal 3 4 6 4 3" xfId="14546"/>
    <cellStyle name="Normal 3 4 6 5" xfId="6158"/>
    <cellStyle name="Normal 3 4 6 5 2" xfId="15960"/>
    <cellStyle name="Normal 3 4 6 6" xfId="9125"/>
    <cellStyle name="Normal 3 4 6 6 2" xfId="18927"/>
    <cellStyle name="Normal 3 4 6 7" xfId="10129"/>
    <cellStyle name="Normal 3 4 6 7 2" xfId="19931"/>
    <cellStyle name="Normal 3 4 6 8" xfId="11133"/>
    <cellStyle name="Normal 3 4 6 8 2" xfId="20935"/>
    <cellStyle name="Normal 3 4 6 9" xfId="12571"/>
    <cellStyle name="Normal 3 4 7" xfId="2594"/>
    <cellStyle name="Normal 3 4 7 10" xfId="21963"/>
    <cellStyle name="Normal 3 4 7 2" xfId="3292"/>
    <cellStyle name="Normal 3 4 7 2 2" xfId="4260"/>
    <cellStyle name="Normal 3 4 7 2 2 2" xfId="7649"/>
    <cellStyle name="Normal 3 4 7 2 2 2 2" xfId="17451"/>
    <cellStyle name="Normal 3 4 7 2 2 3" xfId="14062"/>
    <cellStyle name="Normal 3 4 7 2 3" xfId="5240"/>
    <cellStyle name="Normal 3 4 7 2 3 2" xfId="8629"/>
    <cellStyle name="Normal 3 4 7 2 3 2 2" xfId="18431"/>
    <cellStyle name="Normal 3 4 7 2 3 3" xfId="15042"/>
    <cellStyle name="Normal 3 4 7 2 4" xfId="6681"/>
    <cellStyle name="Normal 3 4 7 2 4 2" xfId="16483"/>
    <cellStyle name="Normal 3 4 7 2 5" xfId="9621"/>
    <cellStyle name="Normal 3 4 7 2 5 2" xfId="19423"/>
    <cellStyle name="Normal 3 4 7 2 6" xfId="10625"/>
    <cellStyle name="Normal 3 4 7 2 6 2" xfId="20427"/>
    <cellStyle name="Normal 3 4 7 2 7" xfId="11629"/>
    <cellStyle name="Normal 3 4 7 2 7 2" xfId="21431"/>
    <cellStyle name="Normal 3 4 7 2 8" xfId="13094"/>
    <cellStyle name="Normal 3 4 7 2 9" xfId="22447"/>
    <cellStyle name="Normal 3 4 7 3" xfId="3776"/>
    <cellStyle name="Normal 3 4 7 3 2" xfId="7165"/>
    <cellStyle name="Normal 3 4 7 3 2 2" xfId="16967"/>
    <cellStyle name="Normal 3 4 7 3 3" xfId="13578"/>
    <cellStyle name="Normal 3 4 7 4" xfId="4756"/>
    <cellStyle name="Normal 3 4 7 4 2" xfId="8145"/>
    <cellStyle name="Normal 3 4 7 4 2 2" xfId="17947"/>
    <cellStyle name="Normal 3 4 7 4 3" xfId="14558"/>
    <cellStyle name="Normal 3 4 7 5" xfId="6159"/>
    <cellStyle name="Normal 3 4 7 5 2" xfId="15961"/>
    <cellStyle name="Normal 3 4 7 6" xfId="9137"/>
    <cellStyle name="Normal 3 4 7 6 2" xfId="18939"/>
    <cellStyle name="Normal 3 4 7 7" xfId="10141"/>
    <cellStyle name="Normal 3 4 7 7 2" xfId="19943"/>
    <cellStyle name="Normal 3 4 7 8" xfId="11145"/>
    <cellStyle name="Normal 3 4 7 8 2" xfId="20947"/>
    <cellStyle name="Normal 3 4 7 9" xfId="12572"/>
    <cellStyle name="Normal 3 4 8" xfId="2595"/>
    <cellStyle name="Normal 3 4 8 2" xfId="4272"/>
    <cellStyle name="Normal 3 4 8 2 2" xfId="7661"/>
    <cellStyle name="Normal 3 4 8 2 2 2" xfId="17463"/>
    <cellStyle name="Normal 3 4 8 2 3" xfId="14074"/>
    <cellStyle name="Normal 3 4 8 3" xfId="5252"/>
    <cellStyle name="Normal 3 4 8 3 2" xfId="8641"/>
    <cellStyle name="Normal 3 4 8 3 2 2" xfId="18443"/>
    <cellStyle name="Normal 3 4 8 3 3" xfId="15054"/>
    <cellStyle name="Normal 3 4 8 4" xfId="6160"/>
    <cellStyle name="Normal 3 4 8 4 2" xfId="15962"/>
    <cellStyle name="Normal 3 4 8 5" xfId="9633"/>
    <cellStyle name="Normal 3 4 8 5 2" xfId="19435"/>
    <cellStyle name="Normal 3 4 8 6" xfId="10637"/>
    <cellStyle name="Normal 3 4 8 6 2" xfId="20439"/>
    <cellStyle name="Normal 3 4 8 7" xfId="11641"/>
    <cellStyle name="Normal 3 4 8 7 2" xfId="21443"/>
    <cellStyle name="Normal 3 4 8 8" xfId="12573"/>
    <cellStyle name="Normal 3 4 8 9" xfId="22459"/>
    <cellStyle name="Normal 3 4 9" xfId="2820"/>
    <cellStyle name="Normal 3 4 9 2" xfId="3788"/>
    <cellStyle name="Normal 3 4 9 2 2" xfId="7177"/>
    <cellStyle name="Normal 3 4 9 2 2 2" xfId="16979"/>
    <cellStyle name="Normal 3 4 9 2 3" xfId="13590"/>
    <cellStyle name="Normal 3 4 9 3" xfId="4768"/>
    <cellStyle name="Normal 3 4 9 3 2" xfId="8157"/>
    <cellStyle name="Normal 3 4 9 3 2 2" xfId="17959"/>
    <cellStyle name="Normal 3 4 9 3 3" xfId="14570"/>
    <cellStyle name="Normal 3 4 9 4" xfId="6209"/>
    <cellStyle name="Normal 3 4 9 4 2" xfId="16011"/>
    <cellStyle name="Normal 3 4 9 5" xfId="9149"/>
    <cellStyle name="Normal 3 4 9 5 2" xfId="18951"/>
    <cellStyle name="Normal 3 4 9 6" xfId="10153"/>
    <cellStyle name="Normal 3 4 9 6 2" xfId="19955"/>
    <cellStyle name="Normal 3 4 9 7" xfId="11157"/>
    <cellStyle name="Normal 3 4 9 7 2" xfId="20959"/>
    <cellStyle name="Normal 3 4 9 8" xfId="12622"/>
    <cellStyle name="Normal 3 4 9 9" xfId="21975"/>
    <cellStyle name="Normal 3 40" xfId="4280"/>
    <cellStyle name="Normal 3 40 2" xfId="7669"/>
    <cellStyle name="Normal 3 40 2 2" xfId="17471"/>
    <cellStyle name="Normal 3 40 3" xfId="9653"/>
    <cellStyle name="Normal 3 40 3 2" xfId="19455"/>
    <cellStyle name="Normal 3 40 4" xfId="10657"/>
    <cellStyle name="Normal 3 40 4 2" xfId="20459"/>
    <cellStyle name="Normal 3 40 5" xfId="11661"/>
    <cellStyle name="Normal 3 40 5 2" xfId="21463"/>
    <cellStyle name="Normal 3 40 6" xfId="14082"/>
    <cellStyle name="Normal 3 40 7" xfId="22479"/>
    <cellStyle name="Normal 3 41" xfId="8661"/>
    <cellStyle name="Normal 3 41 2" xfId="11673"/>
    <cellStyle name="Normal 3 41 2 2" xfId="21475"/>
    <cellStyle name="Normal 3 41 3" xfId="18463"/>
    <cellStyle name="Normal 3 41 4" xfId="22491"/>
    <cellStyle name="Normal 3 42" xfId="9665"/>
    <cellStyle name="Normal 3 42 2" xfId="19467"/>
    <cellStyle name="Normal 3 42 3" xfId="22503"/>
    <cellStyle name="Normal 3 43" xfId="10669"/>
    <cellStyle name="Normal 3 43 2" xfId="20471"/>
    <cellStyle name="Normal 3 43 3" xfId="22515"/>
    <cellStyle name="Normal 3 44" xfId="22527"/>
    <cellStyle name="Normal 3 45" xfId="21487"/>
    <cellStyle name="Normal 3 5" xfId="2596"/>
    <cellStyle name="Normal 3 5 10" xfId="3308"/>
    <cellStyle name="Normal 3 5 10 2" xfId="5268"/>
    <cellStyle name="Normal 3 5 10 2 2" xfId="8657"/>
    <cellStyle name="Normal 3 5 10 2 2 2" xfId="18459"/>
    <cellStyle name="Normal 3 5 10 2 3" xfId="15070"/>
    <cellStyle name="Normal 3 5 10 3" xfId="6697"/>
    <cellStyle name="Normal 3 5 10 3 2" xfId="16499"/>
    <cellStyle name="Normal 3 5 10 4" xfId="9649"/>
    <cellStyle name="Normal 3 5 10 4 2" xfId="19451"/>
    <cellStyle name="Normal 3 5 10 5" xfId="10653"/>
    <cellStyle name="Normal 3 5 10 5 2" xfId="20455"/>
    <cellStyle name="Normal 3 5 10 6" xfId="11657"/>
    <cellStyle name="Normal 3 5 10 6 2" xfId="21459"/>
    <cellStyle name="Normal 3 5 10 7" xfId="13110"/>
    <cellStyle name="Normal 3 5 10 8" xfId="22475"/>
    <cellStyle name="Normal 3 5 11" xfId="4288"/>
    <cellStyle name="Normal 3 5 11 2" xfId="7677"/>
    <cellStyle name="Normal 3 5 11 2 2" xfId="17479"/>
    <cellStyle name="Normal 3 5 11 3" xfId="9661"/>
    <cellStyle name="Normal 3 5 11 3 2" xfId="19463"/>
    <cellStyle name="Normal 3 5 11 4" xfId="10665"/>
    <cellStyle name="Normal 3 5 11 4 2" xfId="20467"/>
    <cellStyle name="Normal 3 5 11 5" xfId="11669"/>
    <cellStyle name="Normal 3 5 11 5 2" xfId="21471"/>
    <cellStyle name="Normal 3 5 11 6" xfId="14090"/>
    <cellStyle name="Normal 3 5 11 7" xfId="22487"/>
    <cellStyle name="Normal 3 5 12" xfId="6161"/>
    <cellStyle name="Normal 3 5 12 2" xfId="11681"/>
    <cellStyle name="Normal 3 5 12 2 2" xfId="21483"/>
    <cellStyle name="Normal 3 5 12 3" xfId="15963"/>
    <cellStyle name="Normal 3 5 12 4" xfId="22499"/>
    <cellStyle name="Normal 3 5 13" xfId="8669"/>
    <cellStyle name="Normal 3 5 13 2" xfId="18471"/>
    <cellStyle name="Normal 3 5 13 3" xfId="22511"/>
    <cellStyle name="Normal 3 5 14" xfId="9673"/>
    <cellStyle name="Normal 3 5 14 2" xfId="19475"/>
    <cellStyle name="Normal 3 5 14 3" xfId="22523"/>
    <cellStyle name="Normal 3 5 15" xfId="10677"/>
    <cellStyle name="Normal 3 5 15 2" xfId="20479"/>
    <cellStyle name="Normal 3 5 15 3" xfId="22535"/>
    <cellStyle name="Normal 3 5 16" xfId="12574"/>
    <cellStyle name="Normal 3 5 17" xfId="21495"/>
    <cellStyle name="Normal 3 5 2" xfId="2597"/>
    <cellStyle name="Normal 3 5 2 10" xfId="12575"/>
    <cellStyle name="Normal 3 5 2 11" xfId="21664"/>
    <cellStyle name="Normal 3 5 2 2" xfId="2598"/>
    <cellStyle name="Normal 3 5 2 2 2" xfId="3961"/>
    <cellStyle name="Normal 3 5 2 2 2 2" xfId="7350"/>
    <cellStyle name="Normal 3 5 2 2 2 2 2" xfId="17152"/>
    <cellStyle name="Normal 3 5 2 2 2 3" xfId="13763"/>
    <cellStyle name="Normal 3 5 2 2 3" xfId="4941"/>
    <cellStyle name="Normal 3 5 2 2 3 2" xfId="8330"/>
    <cellStyle name="Normal 3 5 2 2 3 2 2" xfId="18132"/>
    <cellStyle name="Normal 3 5 2 2 3 3" xfId="14743"/>
    <cellStyle name="Normal 3 5 2 2 4" xfId="6163"/>
    <cellStyle name="Normal 3 5 2 2 4 2" xfId="15965"/>
    <cellStyle name="Normal 3 5 2 2 5" xfId="9322"/>
    <cellStyle name="Normal 3 5 2 2 5 2" xfId="19124"/>
    <cellStyle name="Normal 3 5 2 2 6" xfId="10326"/>
    <cellStyle name="Normal 3 5 2 2 6 2" xfId="20128"/>
    <cellStyle name="Normal 3 5 2 2 7" xfId="11330"/>
    <cellStyle name="Normal 3 5 2 2 7 2" xfId="21132"/>
    <cellStyle name="Normal 3 5 2 2 8" xfId="12576"/>
    <cellStyle name="Normal 3 5 2 2 9" xfId="22148"/>
    <cellStyle name="Normal 3 5 2 3" xfId="2993"/>
    <cellStyle name="Normal 3 5 2 3 2" xfId="6382"/>
    <cellStyle name="Normal 3 5 2 3 2 2" xfId="16184"/>
    <cellStyle name="Normal 3 5 2 3 3" xfId="12795"/>
    <cellStyle name="Normal 3 5 2 4" xfId="3477"/>
    <cellStyle name="Normal 3 5 2 4 2" xfId="6866"/>
    <cellStyle name="Normal 3 5 2 4 2 2" xfId="16668"/>
    <cellStyle name="Normal 3 5 2 4 3" xfId="13279"/>
    <cellStyle name="Normal 3 5 2 5" xfId="4457"/>
    <cellStyle name="Normal 3 5 2 5 2" xfId="7846"/>
    <cellStyle name="Normal 3 5 2 5 2 2" xfId="17648"/>
    <cellStyle name="Normal 3 5 2 5 3" xfId="14259"/>
    <cellStyle name="Normal 3 5 2 6" xfId="6162"/>
    <cellStyle name="Normal 3 5 2 6 2" xfId="15964"/>
    <cellStyle name="Normal 3 5 2 7" xfId="8838"/>
    <cellStyle name="Normal 3 5 2 7 2" xfId="18640"/>
    <cellStyle name="Normal 3 5 2 8" xfId="9842"/>
    <cellStyle name="Normal 3 5 2 8 2" xfId="19644"/>
    <cellStyle name="Normal 3 5 2 9" xfId="10846"/>
    <cellStyle name="Normal 3 5 2 9 2" xfId="20648"/>
    <cellStyle name="Normal 3 5 3" xfId="2599"/>
    <cellStyle name="Normal 3 5 3 10" xfId="12577"/>
    <cellStyle name="Normal 3 5 3 11" xfId="21618"/>
    <cellStyle name="Normal 3 5 3 2" xfId="2600"/>
    <cellStyle name="Normal 3 5 3 2 2" xfId="3915"/>
    <cellStyle name="Normal 3 5 3 2 2 2" xfId="7304"/>
    <cellStyle name="Normal 3 5 3 2 2 2 2" xfId="17106"/>
    <cellStyle name="Normal 3 5 3 2 2 3" xfId="13717"/>
    <cellStyle name="Normal 3 5 3 2 3" xfId="4895"/>
    <cellStyle name="Normal 3 5 3 2 3 2" xfId="8284"/>
    <cellStyle name="Normal 3 5 3 2 3 2 2" xfId="18086"/>
    <cellStyle name="Normal 3 5 3 2 3 3" xfId="14697"/>
    <cellStyle name="Normal 3 5 3 2 4" xfId="6165"/>
    <cellStyle name="Normal 3 5 3 2 4 2" xfId="15967"/>
    <cellStyle name="Normal 3 5 3 2 5" xfId="9276"/>
    <cellStyle name="Normal 3 5 3 2 5 2" xfId="19078"/>
    <cellStyle name="Normal 3 5 3 2 6" xfId="10280"/>
    <cellStyle name="Normal 3 5 3 2 6 2" xfId="20082"/>
    <cellStyle name="Normal 3 5 3 2 7" xfId="11284"/>
    <cellStyle name="Normal 3 5 3 2 7 2" xfId="21086"/>
    <cellStyle name="Normal 3 5 3 2 8" xfId="12578"/>
    <cellStyle name="Normal 3 5 3 2 9" xfId="22102"/>
    <cellStyle name="Normal 3 5 3 3" xfId="2947"/>
    <cellStyle name="Normal 3 5 3 3 2" xfId="6336"/>
    <cellStyle name="Normal 3 5 3 3 2 2" xfId="16138"/>
    <cellStyle name="Normal 3 5 3 3 3" xfId="12749"/>
    <cellStyle name="Normal 3 5 3 4" xfId="3431"/>
    <cellStyle name="Normal 3 5 3 4 2" xfId="6820"/>
    <cellStyle name="Normal 3 5 3 4 2 2" xfId="16622"/>
    <cellStyle name="Normal 3 5 3 4 3" xfId="13233"/>
    <cellStyle name="Normal 3 5 3 5" xfId="4411"/>
    <cellStyle name="Normal 3 5 3 5 2" xfId="7800"/>
    <cellStyle name="Normal 3 5 3 5 2 2" xfId="17602"/>
    <cellStyle name="Normal 3 5 3 5 3" xfId="14213"/>
    <cellStyle name="Normal 3 5 3 6" xfId="6164"/>
    <cellStyle name="Normal 3 5 3 6 2" xfId="15966"/>
    <cellStyle name="Normal 3 5 3 7" xfId="8792"/>
    <cellStyle name="Normal 3 5 3 7 2" xfId="18594"/>
    <cellStyle name="Normal 3 5 3 8" xfId="9796"/>
    <cellStyle name="Normal 3 5 3 8 2" xfId="19598"/>
    <cellStyle name="Normal 3 5 3 9" xfId="10800"/>
    <cellStyle name="Normal 3 5 3 9 2" xfId="20602"/>
    <cellStyle name="Normal 3 5 4" xfId="2601"/>
    <cellStyle name="Normal 3 5 4 10" xfId="12579"/>
    <cellStyle name="Normal 3 5 4 11" xfId="21687"/>
    <cellStyle name="Normal 3 5 4 2" xfId="2602"/>
    <cellStyle name="Normal 3 5 4 2 2" xfId="3984"/>
    <cellStyle name="Normal 3 5 4 2 2 2" xfId="7373"/>
    <cellStyle name="Normal 3 5 4 2 2 2 2" xfId="17175"/>
    <cellStyle name="Normal 3 5 4 2 2 3" xfId="13786"/>
    <cellStyle name="Normal 3 5 4 2 3" xfId="4964"/>
    <cellStyle name="Normal 3 5 4 2 3 2" xfId="8353"/>
    <cellStyle name="Normal 3 5 4 2 3 2 2" xfId="18155"/>
    <cellStyle name="Normal 3 5 4 2 3 3" xfId="14766"/>
    <cellStyle name="Normal 3 5 4 2 4" xfId="6167"/>
    <cellStyle name="Normal 3 5 4 2 4 2" xfId="15969"/>
    <cellStyle name="Normal 3 5 4 2 5" xfId="9345"/>
    <cellStyle name="Normal 3 5 4 2 5 2" xfId="19147"/>
    <cellStyle name="Normal 3 5 4 2 6" xfId="10349"/>
    <cellStyle name="Normal 3 5 4 2 6 2" xfId="20151"/>
    <cellStyle name="Normal 3 5 4 2 7" xfId="11353"/>
    <cellStyle name="Normal 3 5 4 2 7 2" xfId="21155"/>
    <cellStyle name="Normal 3 5 4 2 8" xfId="12580"/>
    <cellStyle name="Normal 3 5 4 2 9" xfId="22171"/>
    <cellStyle name="Normal 3 5 4 3" xfId="3016"/>
    <cellStyle name="Normal 3 5 4 3 2" xfId="6405"/>
    <cellStyle name="Normal 3 5 4 3 2 2" xfId="16207"/>
    <cellStyle name="Normal 3 5 4 3 3" xfId="12818"/>
    <cellStyle name="Normal 3 5 4 4" xfId="3500"/>
    <cellStyle name="Normal 3 5 4 4 2" xfId="6889"/>
    <cellStyle name="Normal 3 5 4 4 2 2" xfId="16691"/>
    <cellStyle name="Normal 3 5 4 4 3" xfId="13302"/>
    <cellStyle name="Normal 3 5 4 5" xfId="4480"/>
    <cellStyle name="Normal 3 5 4 5 2" xfId="7869"/>
    <cellStyle name="Normal 3 5 4 5 2 2" xfId="17671"/>
    <cellStyle name="Normal 3 5 4 5 3" xfId="14282"/>
    <cellStyle name="Normal 3 5 4 6" xfId="6166"/>
    <cellStyle name="Normal 3 5 4 6 2" xfId="15968"/>
    <cellStyle name="Normal 3 5 4 7" xfId="8861"/>
    <cellStyle name="Normal 3 5 4 7 2" xfId="18663"/>
    <cellStyle name="Normal 3 5 4 8" xfId="9865"/>
    <cellStyle name="Normal 3 5 4 8 2" xfId="19667"/>
    <cellStyle name="Normal 3 5 4 9" xfId="10869"/>
    <cellStyle name="Normal 3 5 4 9 2" xfId="20671"/>
    <cellStyle name="Normal 3 5 5" xfId="2603"/>
    <cellStyle name="Normal 3 5 5 10" xfId="21943"/>
    <cellStyle name="Normal 3 5 5 2" xfId="3272"/>
    <cellStyle name="Normal 3 5 5 2 2" xfId="4240"/>
    <cellStyle name="Normal 3 5 5 2 2 2" xfId="7629"/>
    <cellStyle name="Normal 3 5 5 2 2 2 2" xfId="17431"/>
    <cellStyle name="Normal 3 5 5 2 2 3" xfId="14042"/>
    <cellStyle name="Normal 3 5 5 2 3" xfId="5220"/>
    <cellStyle name="Normal 3 5 5 2 3 2" xfId="8609"/>
    <cellStyle name="Normal 3 5 5 2 3 2 2" xfId="18411"/>
    <cellStyle name="Normal 3 5 5 2 3 3" xfId="15022"/>
    <cellStyle name="Normal 3 5 5 2 4" xfId="6661"/>
    <cellStyle name="Normal 3 5 5 2 4 2" xfId="16463"/>
    <cellStyle name="Normal 3 5 5 2 5" xfId="9601"/>
    <cellStyle name="Normal 3 5 5 2 5 2" xfId="19403"/>
    <cellStyle name="Normal 3 5 5 2 6" xfId="10605"/>
    <cellStyle name="Normal 3 5 5 2 6 2" xfId="20407"/>
    <cellStyle name="Normal 3 5 5 2 7" xfId="11609"/>
    <cellStyle name="Normal 3 5 5 2 7 2" xfId="21411"/>
    <cellStyle name="Normal 3 5 5 2 8" xfId="13074"/>
    <cellStyle name="Normal 3 5 5 2 9" xfId="22427"/>
    <cellStyle name="Normal 3 5 5 3" xfId="3756"/>
    <cellStyle name="Normal 3 5 5 3 2" xfId="7145"/>
    <cellStyle name="Normal 3 5 5 3 2 2" xfId="16947"/>
    <cellStyle name="Normal 3 5 5 3 3" xfId="13558"/>
    <cellStyle name="Normal 3 5 5 4" xfId="4736"/>
    <cellStyle name="Normal 3 5 5 4 2" xfId="8125"/>
    <cellStyle name="Normal 3 5 5 4 2 2" xfId="17927"/>
    <cellStyle name="Normal 3 5 5 4 3" xfId="14538"/>
    <cellStyle name="Normal 3 5 5 5" xfId="6168"/>
    <cellStyle name="Normal 3 5 5 5 2" xfId="15970"/>
    <cellStyle name="Normal 3 5 5 6" xfId="9117"/>
    <cellStyle name="Normal 3 5 5 6 2" xfId="18919"/>
    <cellStyle name="Normal 3 5 5 7" xfId="10121"/>
    <cellStyle name="Normal 3 5 5 7 2" xfId="19923"/>
    <cellStyle name="Normal 3 5 5 8" xfId="11125"/>
    <cellStyle name="Normal 3 5 5 8 2" xfId="20927"/>
    <cellStyle name="Normal 3 5 5 9" xfId="12581"/>
    <cellStyle name="Normal 3 5 6" xfId="2604"/>
    <cellStyle name="Normal 3 5 6 10" xfId="21955"/>
    <cellStyle name="Normal 3 5 6 2" xfId="3284"/>
    <cellStyle name="Normal 3 5 6 2 2" xfId="4252"/>
    <cellStyle name="Normal 3 5 6 2 2 2" xfId="7641"/>
    <cellStyle name="Normal 3 5 6 2 2 2 2" xfId="17443"/>
    <cellStyle name="Normal 3 5 6 2 2 3" xfId="14054"/>
    <cellStyle name="Normal 3 5 6 2 3" xfId="5232"/>
    <cellStyle name="Normal 3 5 6 2 3 2" xfId="8621"/>
    <cellStyle name="Normal 3 5 6 2 3 2 2" xfId="18423"/>
    <cellStyle name="Normal 3 5 6 2 3 3" xfId="15034"/>
    <cellStyle name="Normal 3 5 6 2 4" xfId="6673"/>
    <cellStyle name="Normal 3 5 6 2 4 2" xfId="16475"/>
    <cellStyle name="Normal 3 5 6 2 5" xfId="9613"/>
    <cellStyle name="Normal 3 5 6 2 5 2" xfId="19415"/>
    <cellStyle name="Normal 3 5 6 2 6" xfId="10617"/>
    <cellStyle name="Normal 3 5 6 2 6 2" xfId="20419"/>
    <cellStyle name="Normal 3 5 6 2 7" xfId="11621"/>
    <cellStyle name="Normal 3 5 6 2 7 2" xfId="21423"/>
    <cellStyle name="Normal 3 5 6 2 8" xfId="13086"/>
    <cellStyle name="Normal 3 5 6 2 9" xfId="22439"/>
    <cellStyle name="Normal 3 5 6 3" xfId="3768"/>
    <cellStyle name="Normal 3 5 6 3 2" xfId="7157"/>
    <cellStyle name="Normal 3 5 6 3 2 2" xfId="16959"/>
    <cellStyle name="Normal 3 5 6 3 3" xfId="13570"/>
    <cellStyle name="Normal 3 5 6 4" xfId="4748"/>
    <cellStyle name="Normal 3 5 6 4 2" xfId="8137"/>
    <cellStyle name="Normal 3 5 6 4 2 2" xfId="17939"/>
    <cellStyle name="Normal 3 5 6 4 3" xfId="14550"/>
    <cellStyle name="Normal 3 5 6 5" xfId="6169"/>
    <cellStyle name="Normal 3 5 6 5 2" xfId="15971"/>
    <cellStyle name="Normal 3 5 6 6" xfId="9129"/>
    <cellStyle name="Normal 3 5 6 6 2" xfId="18931"/>
    <cellStyle name="Normal 3 5 6 7" xfId="10133"/>
    <cellStyle name="Normal 3 5 6 7 2" xfId="19935"/>
    <cellStyle name="Normal 3 5 6 8" xfId="11137"/>
    <cellStyle name="Normal 3 5 6 8 2" xfId="20939"/>
    <cellStyle name="Normal 3 5 6 9" xfId="12582"/>
    <cellStyle name="Normal 3 5 7" xfId="2605"/>
    <cellStyle name="Normal 3 5 7 10" xfId="21967"/>
    <cellStyle name="Normal 3 5 7 2" xfId="3296"/>
    <cellStyle name="Normal 3 5 7 2 2" xfId="4264"/>
    <cellStyle name="Normal 3 5 7 2 2 2" xfId="7653"/>
    <cellStyle name="Normal 3 5 7 2 2 2 2" xfId="17455"/>
    <cellStyle name="Normal 3 5 7 2 2 3" xfId="14066"/>
    <cellStyle name="Normal 3 5 7 2 3" xfId="5244"/>
    <cellStyle name="Normal 3 5 7 2 3 2" xfId="8633"/>
    <cellStyle name="Normal 3 5 7 2 3 2 2" xfId="18435"/>
    <cellStyle name="Normal 3 5 7 2 3 3" xfId="15046"/>
    <cellStyle name="Normal 3 5 7 2 4" xfId="6685"/>
    <cellStyle name="Normal 3 5 7 2 4 2" xfId="16487"/>
    <cellStyle name="Normal 3 5 7 2 5" xfId="9625"/>
    <cellStyle name="Normal 3 5 7 2 5 2" xfId="19427"/>
    <cellStyle name="Normal 3 5 7 2 6" xfId="10629"/>
    <cellStyle name="Normal 3 5 7 2 6 2" xfId="20431"/>
    <cellStyle name="Normal 3 5 7 2 7" xfId="11633"/>
    <cellStyle name="Normal 3 5 7 2 7 2" xfId="21435"/>
    <cellStyle name="Normal 3 5 7 2 8" xfId="13098"/>
    <cellStyle name="Normal 3 5 7 2 9" xfId="22451"/>
    <cellStyle name="Normal 3 5 7 3" xfId="3780"/>
    <cellStyle name="Normal 3 5 7 3 2" xfId="7169"/>
    <cellStyle name="Normal 3 5 7 3 2 2" xfId="16971"/>
    <cellStyle name="Normal 3 5 7 3 3" xfId="13582"/>
    <cellStyle name="Normal 3 5 7 4" xfId="4760"/>
    <cellStyle name="Normal 3 5 7 4 2" xfId="8149"/>
    <cellStyle name="Normal 3 5 7 4 2 2" xfId="17951"/>
    <cellStyle name="Normal 3 5 7 4 3" xfId="14562"/>
    <cellStyle name="Normal 3 5 7 5" xfId="6170"/>
    <cellStyle name="Normal 3 5 7 5 2" xfId="15972"/>
    <cellStyle name="Normal 3 5 7 6" xfId="9141"/>
    <cellStyle name="Normal 3 5 7 6 2" xfId="18943"/>
    <cellStyle name="Normal 3 5 7 7" xfId="10145"/>
    <cellStyle name="Normal 3 5 7 7 2" xfId="19947"/>
    <cellStyle name="Normal 3 5 7 8" xfId="11149"/>
    <cellStyle name="Normal 3 5 7 8 2" xfId="20951"/>
    <cellStyle name="Normal 3 5 7 9" xfId="12583"/>
    <cellStyle name="Normal 3 5 8" xfId="2606"/>
    <cellStyle name="Normal 3 5 8 2" xfId="4276"/>
    <cellStyle name="Normal 3 5 8 2 2" xfId="7665"/>
    <cellStyle name="Normal 3 5 8 2 2 2" xfId="17467"/>
    <cellStyle name="Normal 3 5 8 2 3" xfId="14078"/>
    <cellStyle name="Normal 3 5 8 3" xfId="5256"/>
    <cellStyle name="Normal 3 5 8 3 2" xfId="8645"/>
    <cellStyle name="Normal 3 5 8 3 2 2" xfId="18447"/>
    <cellStyle name="Normal 3 5 8 3 3" xfId="15058"/>
    <cellStyle name="Normal 3 5 8 4" xfId="6171"/>
    <cellStyle name="Normal 3 5 8 4 2" xfId="15973"/>
    <cellStyle name="Normal 3 5 8 5" xfId="9637"/>
    <cellStyle name="Normal 3 5 8 5 2" xfId="19439"/>
    <cellStyle name="Normal 3 5 8 6" xfId="10641"/>
    <cellStyle name="Normal 3 5 8 6 2" xfId="20443"/>
    <cellStyle name="Normal 3 5 8 7" xfId="11645"/>
    <cellStyle name="Normal 3 5 8 7 2" xfId="21447"/>
    <cellStyle name="Normal 3 5 8 8" xfId="12584"/>
    <cellStyle name="Normal 3 5 8 9" xfId="22463"/>
    <cellStyle name="Normal 3 5 9" xfId="2824"/>
    <cellStyle name="Normal 3 5 9 2" xfId="3792"/>
    <cellStyle name="Normal 3 5 9 2 2" xfId="7181"/>
    <cellStyle name="Normal 3 5 9 2 2 2" xfId="16983"/>
    <cellStyle name="Normal 3 5 9 2 3" xfId="13594"/>
    <cellStyle name="Normal 3 5 9 3" xfId="4772"/>
    <cellStyle name="Normal 3 5 9 3 2" xfId="8161"/>
    <cellStyle name="Normal 3 5 9 3 2 2" xfId="17963"/>
    <cellStyle name="Normal 3 5 9 3 3" xfId="14574"/>
    <cellStyle name="Normal 3 5 9 4" xfId="6213"/>
    <cellStyle name="Normal 3 5 9 4 2" xfId="16015"/>
    <cellStyle name="Normal 3 5 9 5" xfId="9153"/>
    <cellStyle name="Normal 3 5 9 5 2" xfId="18955"/>
    <cellStyle name="Normal 3 5 9 6" xfId="10157"/>
    <cellStyle name="Normal 3 5 9 6 2" xfId="19959"/>
    <cellStyle name="Normal 3 5 9 7" xfId="11161"/>
    <cellStyle name="Normal 3 5 9 7 2" xfId="20963"/>
    <cellStyle name="Normal 3 5 9 8" xfId="12626"/>
    <cellStyle name="Normal 3 5 9 9" xfId="21979"/>
    <cellStyle name="Normal 3 6" xfId="2607"/>
    <cellStyle name="Normal 3 6 10" xfId="8673"/>
    <cellStyle name="Normal 3 6 10 2" xfId="18475"/>
    <cellStyle name="Normal 3 6 11" xfId="9677"/>
    <cellStyle name="Normal 3 6 11 2" xfId="19479"/>
    <cellStyle name="Normal 3 6 12" xfId="10681"/>
    <cellStyle name="Normal 3 6 12 2" xfId="20483"/>
    <cellStyle name="Normal 3 6 13" xfId="12585"/>
    <cellStyle name="Normal 3 6 14" xfId="21499"/>
    <cellStyle name="Normal 3 6 2" xfId="2608"/>
    <cellStyle name="Normal 3 6 2 10" xfId="12586"/>
    <cellStyle name="Normal 3 6 2 11" xfId="21672"/>
    <cellStyle name="Normal 3 6 2 2" xfId="2609"/>
    <cellStyle name="Normal 3 6 2 2 2" xfId="3969"/>
    <cellStyle name="Normal 3 6 2 2 2 2" xfId="7358"/>
    <cellStyle name="Normal 3 6 2 2 2 2 2" xfId="17160"/>
    <cellStyle name="Normal 3 6 2 2 2 3" xfId="13771"/>
    <cellStyle name="Normal 3 6 2 2 3" xfId="4949"/>
    <cellStyle name="Normal 3 6 2 2 3 2" xfId="8338"/>
    <cellStyle name="Normal 3 6 2 2 3 2 2" xfId="18140"/>
    <cellStyle name="Normal 3 6 2 2 3 3" xfId="14751"/>
    <cellStyle name="Normal 3 6 2 2 4" xfId="6174"/>
    <cellStyle name="Normal 3 6 2 2 4 2" xfId="15976"/>
    <cellStyle name="Normal 3 6 2 2 5" xfId="9330"/>
    <cellStyle name="Normal 3 6 2 2 5 2" xfId="19132"/>
    <cellStyle name="Normal 3 6 2 2 6" xfId="10334"/>
    <cellStyle name="Normal 3 6 2 2 6 2" xfId="20136"/>
    <cellStyle name="Normal 3 6 2 2 7" xfId="11338"/>
    <cellStyle name="Normal 3 6 2 2 7 2" xfId="21140"/>
    <cellStyle name="Normal 3 6 2 2 8" xfId="12587"/>
    <cellStyle name="Normal 3 6 2 2 9" xfId="22156"/>
    <cellStyle name="Normal 3 6 2 3" xfId="3001"/>
    <cellStyle name="Normal 3 6 2 3 2" xfId="6390"/>
    <cellStyle name="Normal 3 6 2 3 2 2" xfId="16192"/>
    <cellStyle name="Normal 3 6 2 3 3" xfId="12803"/>
    <cellStyle name="Normal 3 6 2 4" xfId="3485"/>
    <cellStyle name="Normal 3 6 2 4 2" xfId="6874"/>
    <cellStyle name="Normal 3 6 2 4 2 2" xfId="16676"/>
    <cellStyle name="Normal 3 6 2 4 3" xfId="13287"/>
    <cellStyle name="Normal 3 6 2 5" xfId="4465"/>
    <cellStyle name="Normal 3 6 2 5 2" xfId="7854"/>
    <cellStyle name="Normal 3 6 2 5 2 2" xfId="17656"/>
    <cellStyle name="Normal 3 6 2 5 3" xfId="14267"/>
    <cellStyle name="Normal 3 6 2 6" xfId="6173"/>
    <cellStyle name="Normal 3 6 2 6 2" xfId="15975"/>
    <cellStyle name="Normal 3 6 2 7" xfId="8846"/>
    <cellStyle name="Normal 3 6 2 7 2" xfId="18648"/>
    <cellStyle name="Normal 3 6 2 8" xfId="9850"/>
    <cellStyle name="Normal 3 6 2 8 2" xfId="19652"/>
    <cellStyle name="Normal 3 6 2 9" xfId="10854"/>
    <cellStyle name="Normal 3 6 2 9 2" xfId="20656"/>
    <cellStyle name="Normal 3 6 3" xfId="2610"/>
    <cellStyle name="Normal 3 6 3 10" xfId="12588"/>
    <cellStyle name="Normal 3 6 3 11" xfId="21801"/>
    <cellStyle name="Normal 3 6 3 2" xfId="2611"/>
    <cellStyle name="Normal 3 6 3 2 2" xfId="4098"/>
    <cellStyle name="Normal 3 6 3 2 2 2" xfId="7487"/>
    <cellStyle name="Normal 3 6 3 2 2 2 2" xfId="17289"/>
    <cellStyle name="Normal 3 6 3 2 2 3" xfId="13900"/>
    <cellStyle name="Normal 3 6 3 2 3" xfId="5078"/>
    <cellStyle name="Normal 3 6 3 2 3 2" xfId="8467"/>
    <cellStyle name="Normal 3 6 3 2 3 2 2" xfId="18269"/>
    <cellStyle name="Normal 3 6 3 2 3 3" xfId="14880"/>
    <cellStyle name="Normal 3 6 3 2 4" xfId="6176"/>
    <cellStyle name="Normal 3 6 3 2 4 2" xfId="15978"/>
    <cellStyle name="Normal 3 6 3 2 5" xfId="9459"/>
    <cellStyle name="Normal 3 6 3 2 5 2" xfId="19261"/>
    <cellStyle name="Normal 3 6 3 2 6" xfId="10463"/>
    <cellStyle name="Normal 3 6 3 2 6 2" xfId="20265"/>
    <cellStyle name="Normal 3 6 3 2 7" xfId="11467"/>
    <cellStyle name="Normal 3 6 3 2 7 2" xfId="21269"/>
    <cellStyle name="Normal 3 6 3 2 8" xfId="12589"/>
    <cellStyle name="Normal 3 6 3 2 9" xfId="22285"/>
    <cellStyle name="Normal 3 6 3 3" xfId="3130"/>
    <cellStyle name="Normal 3 6 3 3 2" xfId="6519"/>
    <cellStyle name="Normal 3 6 3 3 2 2" xfId="16321"/>
    <cellStyle name="Normal 3 6 3 3 3" xfId="12932"/>
    <cellStyle name="Normal 3 6 3 4" xfId="3614"/>
    <cellStyle name="Normal 3 6 3 4 2" xfId="7003"/>
    <cellStyle name="Normal 3 6 3 4 2 2" xfId="16805"/>
    <cellStyle name="Normal 3 6 3 4 3" xfId="13416"/>
    <cellStyle name="Normal 3 6 3 5" xfId="4594"/>
    <cellStyle name="Normal 3 6 3 5 2" xfId="7983"/>
    <cellStyle name="Normal 3 6 3 5 2 2" xfId="17785"/>
    <cellStyle name="Normal 3 6 3 5 3" xfId="14396"/>
    <cellStyle name="Normal 3 6 3 6" xfId="6175"/>
    <cellStyle name="Normal 3 6 3 6 2" xfId="15977"/>
    <cellStyle name="Normal 3 6 3 7" xfId="8975"/>
    <cellStyle name="Normal 3 6 3 7 2" xfId="18777"/>
    <cellStyle name="Normal 3 6 3 8" xfId="9979"/>
    <cellStyle name="Normal 3 6 3 8 2" xfId="19781"/>
    <cellStyle name="Normal 3 6 3 9" xfId="10983"/>
    <cellStyle name="Normal 3 6 3 9 2" xfId="20785"/>
    <cellStyle name="Normal 3 6 4" xfId="2612"/>
    <cellStyle name="Normal 3 6 4 10" xfId="12590"/>
    <cellStyle name="Normal 3 6 4 11" xfId="21660"/>
    <cellStyle name="Normal 3 6 4 2" xfId="2613"/>
    <cellStyle name="Normal 3 6 4 2 2" xfId="3957"/>
    <cellStyle name="Normal 3 6 4 2 2 2" xfId="7346"/>
    <cellStyle name="Normal 3 6 4 2 2 2 2" xfId="17148"/>
    <cellStyle name="Normal 3 6 4 2 2 3" xfId="13759"/>
    <cellStyle name="Normal 3 6 4 2 3" xfId="4937"/>
    <cellStyle name="Normal 3 6 4 2 3 2" xfId="8326"/>
    <cellStyle name="Normal 3 6 4 2 3 2 2" xfId="18128"/>
    <cellStyle name="Normal 3 6 4 2 3 3" xfId="14739"/>
    <cellStyle name="Normal 3 6 4 2 4" xfId="6178"/>
    <cellStyle name="Normal 3 6 4 2 4 2" xfId="15980"/>
    <cellStyle name="Normal 3 6 4 2 5" xfId="9318"/>
    <cellStyle name="Normal 3 6 4 2 5 2" xfId="19120"/>
    <cellStyle name="Normal 3 6 4 2 6" xfId="10322"/>
    <cellStyle name="Normal 3 6 4 2 6 2" xfId="20124"/>
    <cellStyle name="Normal 3 6 4 2 7" xfId="11326"/>
    <cellStyle name="Normal 3 6 4 2 7 2" xfId="21128"/>
    <cellStyle name="Normal 3 6 4 2 8" xfId="12591"/>
    <cellStyle name="Normal 3 6 4 2 9" xfId="22144"/>
    <cellStyle name="Normal 3 6 4 3" xfId="2989"/>
    <cellStyle name="Normal 3 6 4 3 2" xfId="6378"/>
    <cellStyle name="Normal 3 6 4 3 2 2" xfId="16180"/>
    <cellStyle name="Normal 3 6 4 3 3" xfId="12791"/>
    <cellStyle name="Normal 3 6 4 4" xfId="3473"/>
    <cellStyle name="Normal 3 6 4 4 2" xfId="6862"/>
    <cellStyle name="Normal 3 6 4 4 2 2" xfId="16664"/>
    <cellStyle name="Normal 3 6 4 4 3" xfId="13275"/>
    <cellStyle name="Normal 3 6 4 5" xfId="4453"/>
    <cellStyle name="Normal 3 6 4 5 2" xfId="7842"/>
    <cellStyle name="Normal 3 6 4 5 2 2" xfId="17644"/>
    <cellStyle name="Normal 3 6 4 5 3" xfId="14255"/>
    <cellStyle name="Normal 3 6 4 6" xfId="6177"/>
    <cellStyle name="Normal 3 6 4 6 2" xfId="15979"/>
    <cellStyle name="Normal 3 6 4 7" xfId="8834"/>
    <cellStyle name="Normal 3 6 4 7 2" xfId="18636"/>
    <cellStyle name="Normal 3 6 4 8" xfId="9838"/>
    <cellStyle name="Normal 3 6 4 8 2" xfId="19640"/>
    <cellStyle name="Normal 3 6 4 9" xfId="10842"/>
    <cellStyle name="Normal 3 6 4 9 2" xfId="20644"/>
    <cellStyle name="Normal 3 6 5" xfId="2614"/>
    <cellStyle name="Normal 3 6 5 2" xfId="3796"/>
    <cellStyle name="Normal 3 6 5 2 2" xfId="7185"/>
    <cellStyle name="Normal 3 6 5 2 2 2" xfId="16987"/>
    <cellStyle name="Normal 3 6 5 2 3" xfId="13598"/>
    <cellStyle name="Normal 3 6 5 3" xfId="4776"/>
    <cellStyle name="Normal 3 6 5 3 2" xfId="8165"/>
    <cellStyle name="Normal 3 6 5 3 2 2" xfId="17967"/>
    <cellStyle name="Normal 3 6 5 3 3" xfId="14578"/>
    <cellStyle name="Normal 3 6 5 4" xfId="6179"/>
    <cellStyle name="Normal 3 6 5 4 2" xfId="15981"/>
    <cellStyle name="Normal 3 6 5 5" xfId="9157"/>
    <cellStyle name="Normal 3 6 5 5 2" xfId="18959"/>
    <cellStyle name="Normal 3 6 5 6" xfId="10161"/>
    <cellStyle name="Normal 3 6 5 6 2" xfId="19963"/>
    <cellStyle name="Normal 3 6 5 7" xfId="11165"/>
    <cellStyle name="Normal 3 6 5 7 2" xfId="20967"/>
    <cellStyle name="Normal 3 6 5 8" xfId="12592"/>
    <cellStyle name="Normal 3 6 5 9" xfId="21983"/>
    <cellStyle name="Normal 3 6 6" xfId="2828"/>
    <cellStyle name="Normal 3 6 6 2" xfId="6217"/>
    <cellStyle name="Normal 3 6 6 2 2" xfId="16019"/>
    <cellStyle name="Normal 3 6 6 3" xfId="12630"/>
    <cellStyle name="Normal 3 6 7" xfId="3312"/>
    <cellStyle name="Normal 3 6 7 2" xfId="6701"/>
    <cellStyle name="Normal 3 6 7 2 2" xfId="16503"/>
    <cellStyle name="Normal 3 6 7 3" xfId="13114"/>
    <cellStyle name="Normal 3 6 8" xfId="4292"/>
    <cellStyle name="Normal 3 6 8 2" xfId="7681"/>
    <cellStyle name="Normal 3 6 8 2 2" xfId="17483"/>
    <cellStyle name="Normal 3 6 8 3" xfId="14094"/>
    <cellStyle name="Normal 3 6 9" xfId="6172"/>
    <cellStyle name="Normal 3 6 9 2" xfId="15974"/>
    <cellStyle name="Normal 3 7" xfId="2615"/>
    <cellStyle name="Normal 3 7 10" xfId="8677"/>
    <cellStyle name="Normal 3 7 10 2" xfId="18479"/>
    <cellStyle name="Normal 3 7 11" xfId="9681"/>
    <cellStyle name="Normal 3 7 11 2" xfId="19483"/>
    <cellStyle name="Normal 3 7 12" xfId="10685"/>
    <cellStyle name="Normal 3 7 12 2" xfId="20487"/>
    <cellStyle name="Normal 3 7 13" xfId="12593"/>
    <cellStyle name="Normal 3 7 14" xfId="21503"/>
    <cellStyle name="Normal 3 7 2" xfId="2616"/>
    <cellStyle name="Normal 3 7 2 10" xfId="12594"/>
    <cellStyle name="Normal 3 7 2 11" xfId="21682"/>
    <cellStyle name="Normal 3 7 2 2" xfId="2617"/>
    <cellStyle name="Normal 3 7 2 2 2" xfId="3979"/>
    <cellStyle name="Normal 3 7 2 2 2 2" xfId="7368"/>
    <cellStyle name="Normal 3 7 2 2 2 2 2" xfId="17170"/>
    <cellStyle name="Normal 3 7 2 2 2 3" xfId="13781"/>
    <cellStyle name="Normal 3 7 2 2 3" xfId="4959"/>
    <cellStyle name="Normal 3 7 2 2 3 2" xfId="8348"/>
    <cellStyle name="Normal 3 7 2 2 3 2 2" xfId="18150"/>
    <cellStyle name="Normal 3 7 2 2 3 3" xfId="14761"/>
    <cellStyle name="Normal 3 7 2 2 4" xfId="6182"/>
    <cellStyle name="Normal 3 7 2 2 4 2" xfId="15984"/>
    <cellStyle name="Normal 3 7 2 2 5" xfId="9340"/>
    <cellStyle name="Normal 3 7 2 2 5 2" xfId="19142"/>
    <cellStyle name="Normal 3 7 2 2 6" xfId="10344"/>
    <cellStyle name="Normal 3 7 2 2 6 2" xfId="20146"/>
    <cellStyle name="Normal 3 7 2 2 7" xfId="11348"/>
    <cellStyle name="Normal 3 7 2 2 7 2" xfId="21150"/>
    <cellStyle name="Normal 3 7 2 2 8" xfId="12595"/>
    <cellStyle name="Normal 3 7 2 2 9" xfId="22166"/>
    <cellStyle name="Normal 3 7 2 3" xfId="3011"/>
    <cellStyle name="Normal 3 7 2 3 2" xfId="6400"/>
    <cellStyle name="Normal 3 7 2 3 2 2" xfId="16202"/>
    <cellStyle name="Normal 3 7 2 3 3" xfId="12813"/>
    <cellStyle name="Normal 3 7 2 4" xfId="3495"/>
    <cellStyle name="Normal 3 7 2 4 2" xfId="6884"/>
    <cellStyle name="Normal 3 7 2 4 2 2" xfId="16686"/>
    <cellStyle name="Normal 3 7 2 4 3" xfId="13297"/>
    <cellStyle name="Normal 3 7 2 5" xfId="4475"/>
    <cellStyle name="Normal 3 7 2 5 2" xfId="7864"/>
    <cellStyle name="Normal 3 7 2 5 2 2" xfId="17666"/>
    <cellStyle name="Normal 3 7 2 5 3" xfId="14277"/>
    <cellStyle name="Normal 3 7 2 6" xfId="6181"/>
    <cellStyle name="Normal 3 7 2 6 2" xfId="15983"/>
    <cellStyle name="Normal 3 7 2 7" xfId="8856"/>
    <cellStyle name="Normal 3 7 2 7 2" xfId="18658"/>
    <cellStyle name="Normal 3 7 2 8" xfId="9860"/>
    <cellStyle name="Normal 3 7 2 8 2" xfId="19662"/>
    <cellStyle name="Normal 3 7 2 9" xfId="10864"/>
    <cellStyle name="Normal 3 7 2 9 2" xfId="20666"/>
    <cellStyle name="Normal 3 7 3" xfId="2618"/>
    <cellStyle name="Normal 3 7 3 10" xfId="12596"/>
    <cellStyle name="Normal 3 7 3 11" xfId="21698"/>
    <cellStyle name="Normal 3 7 3 2" xfId="2619"/>
    <cellStyle name="Normal 3 7 3 2 2" xfId="3995"/>
    <cellStyle name="Normal 3 7 3 2 2 2" xfId="7384"/>
    <cellStyle name="Normal 3 7 3 2 2 2 2" xfId="17186"/>
    <cellStyle name="Normal 3 7 3 2 2 3" xfId="13797"/>
    <cellStyle name="Normal 3 7 3 2 3" xfId="4975"/>
    <cellStyle name="Normal 3 7 3 2 3 2" xfId="8364"/>
    <cellStyle name="Normal 3 7 3 2 3 2 2" xfId="18166"/>
    <cellStyle name="Normal 3 7 3 2 3 3" xfId="14777"/>
    <cellStyle name="Normal 3 7 3 2 4" xfId="6184"/>
    <cellStyle name="Normal 3 7 3 2 4 2" xfId="15986"/>
    <cellStyle name="Normal 3 7 3 2 5" xfId="9356"/>
    <cellStyle name="Normal 3 7 3 2 5 2" xfId="19158"/>
    <cellStyle name="Normal 3 7 3 2 6" xfId="10360"/>
    <cellStyle name="Normal 3 7 3 2 6 2" xfId="20162"/>
    <cellStyle name="Normal 3 7 3 2 7" xfId="11364"/>
    <cellStyle name="Normal 3 7 3 2 7 2" xfId="21166"/>
    <cellStyle name="Normal 3 7 3 2 8" xfId="12597"/>
    <cellStyle name="Normal 3 7 3 2 9" xfId="22182"/>
    <cellStyle name="Normal 3 7 3 3" xfId="3027"/>
    <cellStyle name="Normal 3 7 3 3 2" xfId="6416"/>
    <cellStyle name="Normal 3 7 3 3 2 2" xfId="16218"/>
    <cellStyle name="Normal 3 7 3 3 3" xfId="12829"/>
    <cellStyle name="Normal 3 7 3 4" xfId="3511"/>
    <cellStyle name="Normal 3 7 3 4 2" xfId="6900"/>
    <cellStyle name="Normal 3 7 3 4 2 2" xfId="16702"/>
    <cellStyle name="Normal 3 7 3 4 3" xfId="13313"/>
    <cellStyle name="Normal 3 7 3 5" xfId="4491"/>
    <cellStyle name="Normal 3 7 3 5 2" xfId="7880"/>
    <cellStyle name="Normal 3 7 3 5 2 2" xfId="17682"/>
    <cellStyle name="Normal 3 7 3 5 3" xfId="14293"/>
    <cellStyle name="Normal 3 7 3 6" xfId="6183"/>
    <cellStyle name="Normal 3 7 3 6 2" xfId="15985"/>
    <cellStyle name="Normal 3 7 3 7" xfId="8872"/>
    <cellStyle name="Normal 3 7 3 7 2" xfId="18674"/>
    <cellStyle name="Normal 3 7 3 8" xfId="9876"/>
    <cellStyle name="Normal 3 7 3 8 2" xfId="19678"/>
    <cellStyle name="Normal 3 7 3 9" xfId="10880"/>
    <cellStyle name="Normal 3 7 3 9 2" xfId="20682"/>
    <cellStyle name="Normal 3 7 4" xfId="2620"/>
    <cellStyle name="Normal 3 7 4 10" xfId="12598"/>
    <cellStyle name="Normal 3 7 4 11" xfId="21654"/>
    <cellStyle name="Normal 3 7 4 2" xfId="2621"/>
    <cellStyle name="Normal 3 7 4 2 2" xfId="3951"/>
    <cellStyle name="Normal 3 7 4 2 2 2" xfId="7340"/>
    <cellStyle name="Normal 3 7 4 2 2 2 2" xfId="17142"/>
    <cellStyle name="Normal 3 7 4 2 2 3" xfId="13753"/>
    <cellStyle name="Normal 3 7 4 2 3" xfId="4931"/>
    <cellStyle name="Normal 3 7 4 2 3 2" xfId="8320"/>
    <cellStyle name="Normal 3 7 4 2 3 2 2" xfId="18122"/>
    <cellStyle name="Normal 3 7 4 2 3 3" xfId="14733"/>
    <cellStyle name="Normal 3 7 4 2 4" xfId="6186"/>
    <cellStyle name="Normal 3 7 4 2 4 2" xfId="15988"/>
    <cellStyle name="Normal 3 7 4 2 5" xfId="9312"/>
    <cellStyle name="Normal 3 7 4 2 5 2" xfId="19114"/>
    <cellStyle name="Normal 3 7 4 2 6" xfId="10316"/>
    <cellStyle name="Normal 3 7 4 2 6 2" xfId="20118"/>
    <cellStyle name="Normal 3 7 4 2 7" xfId="11320"/>
    <cellStyle name="Normal 3 7 4 2 7 2" xfId="21122"/>
    <cellStyle name="Normal 3 7 4 2 8" xfId="12599"/>
    <cellStyle name="Normal 3 7 4 2 9" xfId="22138"/>
    <cellStyle name="Normal 3 7 4 3" xfId="2983"/>
    <cellStyle name="Normal 3 7 4 3 2" xfId="6372"/>
    <cellStyle name="Normal 3 7 4 3 2 2" xfId="16174"/>
    <cellStyle name="Normal 3 7 4 3 3" xfId="12785"/>
    <cellStyle name="Normal 3 7 4 4" xfId="3467"/>
    <cellStyle name="Normal 3 7 4 4 2" xfId="6856"/>
    <cellStyle name="Normal 3 7 4 4 2 2" xfId="16658"/>
    <cellStyle name="Normal 3 7 4 4 3" xfId="13269"/>
    <cellStyle name="Normal 3 7 4 5" xfId="4447"/>
    <cellStyle name="Normal 3 7 4 5 2" xfId="7836"/>
    <cellStyle name="Normal 3 7 4 5 2 2" xfId="17638"/>
    <cellStyle name="Normal 3 7 4 5 3" xfId="14249"/>
    <cellStyle name="Normal 3 7 4 6" xfId="6185"/>
    <cellStyle name="Normal 3 7 4 6 2" xfId="15987"/>
    <cellStyle name="Normal 3 7 4 7" xfId="8828"/>
    <cellStyle name="Normal 3 7 4 7 2" xfId="18630"/>
    <cellStyle name="Normal 3 7 4 8" xfId="9832"/>
    <cellStyle name="Normal 3 7 4 8 2" xfId="19634"/>
    <cellStyle name="Normal 3 7 4 9" xfId="10836"/>
    <cellStyle name="Normal 3 7 4 9 2" xfId="20638"/>
    <cellStyle name="Normal 3 7 5" xfId="2622"/>
    <cellStyle name="Normal 3 7 5 2" xfId="3800"/>
    <cellStyle name="Normal 3 7 5 2 2" xfId="7189"/>
    <cellStyle name="Normal 3 7 5 2 2 2" xfId="16991"/>
    <cellStyle name="Normal 3 7 5 2 3" xfId="13602"/>
    <cellStyle name="Normal 3 7 5 3" xfId="4780"/>
    <cellStyle name="Normal 3 7 5 3 2" xfId="8169"/>
    <cellStyle name="Normal 3 7 5 3 2 2" xfId="17971"/>
    <cellStyle name="Normal 3 7 5 3 3" xfId="14582"/>
    <cellStyle name="Normal 3 7 5 4" xfId="6187"/>
    <cellStyle name="Normal 3 7 5 4 2" xfId="15989"/>
    <cellStyle name="Normal 3 7 5 5" xfId="9161"/>
    <cellStyle name="Normal 3 7 5 5 2" xfId="18963"/>
    <cellStyle name="Normal 3 7 5 6" xfId="10165"/>
    <cellStyle name="Normal 3 7 5 6 2" xfId="19967"/>
    <cellStyle name="Normal 3 7 5 7" xfId="11169"/>
    <cellStyle name="Normal 3 7 5 7 2" xfId="20971"/>
    <cellStyle name="Normal 3 7 5 8" xfId="12600"/>
    <cellStyle name="Normal 3 7 5 9" xfId="21987"/>
    <cellStyle name="Normal 3 7 6" xfId="2832"/>
    <cellStyle name="Normal 3 7 6 2" xfId="6221"/>
    <cellStyle name="Normal 3 7 6 2 2" xfId="16023"/>
    <cellStyle name="Normal 3 7 6 3" xfId="12634"/>
    <cellStyle name="Normal 3 7 7" xfId="3316"/>
    <cellStyle name="Normal 3 7 7 2" xfId="6705"/>
    <cellStyle name="Normal 3 7 7 2 2" xfId="16507"/>
    <cellStyle name="Normal 3 7 7 3" xfId="13118"/>
    <cellStyle name="Normal 3 7 8" xfId="4296"/>
    <cellStyle name="Normal 3 7 8 2" xfId="7685"/>
    <cellStyle name="Normal 3 7 8 2 2" xfId="17487"/>
    <cellStyle name="Normal 3 7 8 3" xfId="14098"/>
    <cellStyle name="Normal 3 7 9" xfId="6180"/>
    <cellStyle name="Normal 3 7 9 2" xfId="15982"/>
    <cellStyle name="Normal 3 8" xfId="2623"/>
    <cellStyle name="Normal 3 8 10" xfId="8681"/>
    <cellStyle name="Normal 3 8 10 2" xfId="18483"/>
    <cellStyle name="Normal 3 8 11" xfId="9685"/>
    <cellStyle name="Normal 3 8 11 2" xfId="19487"/>
    <cellStyle name="Normal 3 8 12" xfId="10689"/>
    <cellStyle name="Normal 3 8 12 2" xfId="20491"/>
    <cellStyle name="Normal 3 8 13" xfId="12601"/>
    <cellStyle name="Normal 3 8 14" xfId="21507"/>
    <cellStyle name="Normal 3 8 2" xfId="2624"/>
    <cellStyle name="Normal 3 8 2 10" xfId="12602"/>
    <cellStyle name="Normal 3 8 2 11" xfId="21691"/>
    <cellStyle name="Normal 3 8 2 2" xfId="2625"/>
    <cellStyle name="Normal 3 8 2 2 2" xfId="3988"/>
    <cellStyle name="Normal 3 8 2 2 2 2" xfId="7377"/>
    <cellStyle name="Normal 3 8 2 2 2 2 2" xfId="17179"/>
    <cellStyle name="Normal 3 8 2 2 2 3" xfId="13790"/>
    <cellStyle name="Normal 3 8 2 2 3" xfId="4968"/>
    <cellStyle name="Normal 3 8 2 2 3 2" xfId="8357"/>
    <cellStyle name="Normal 3 8 2 2 3 2 2" xfId="18159"/>
    <cellStyle name="Normal 3 8 2 2 3 3" xfId="14770"/>
    <cellStyle name="Normal 3 8 2 2 4" xfId="6190"/>
    <cellStyle name="Normal 3 8 2 2 4 2" xfId="15992"/>
    <cellStyle name="Normal 3 8 2 2 5" xfId="9349"/>
    <cellStyle name="Normal 3 8 2 2 5 2" xfId="19151"/>
    <cellStyle name="Normal 3 8 2 2 6" xfId="10353"/>
    <cellStyle name="Normal 3 8 2 2 6 2" xfId="20155"/>
    <cellStyle name="Normal 3 8 2 2 7" xfId="11357"/>
    <cellStyle name="Normal 3 8 2 2 7 2" xfId="21159"/>
    <cellStyle name="Normal 3 8 2 2 8" xfId="12603"/>
    <cellStyle name="Normal 3 8 2 2 9" xfId="22175"/>
    <cellStyle name="Normal 3 8 2 3" xfId="3020"/>
    <cellStyle name="Normal 3 8 2 3 2" xfId="6409"/>
    <cellStyle name="Normal 3 8 2 3 2 2" xfId="16211"/>
    <cellStyle name="Normal 3 8 2 3 3" xfId="12822"/>
    <cellStyle name="Normal 3 8 2 4" xfId="3504"/>
    <cellStyle name="Normal 3 8 2 4 2" xfId="6893"/>
    <cellStyle name="Normal 3 8 2 4 2 2" xfId="16695"/>
    <cellStyle name="Normal 3 8 2 4 3" xfId="13306"/>
    <cellStyle name="Normal 3 8 2 5" xfId="4484"/>
    <cellStyle name="Normal 3 8 2 5 2" xfId="7873"/>
    <cellStyle name="Normal 3 8 2 5 2 2" xfId="17675"/>
    <cellStyle name="Normal 3 8 2 5 3" xfId="14286"/>
    <cellStyle name="Normal 3 8 2 6" xfId="6189"/>
    <cellStyle name="Normal 3 8 2 6 2" xfId="15991"/>
    <cellStyle name="Normal 3 8 2 7" xfId="8865"/>
    <cellStyle name="Normal 3 8 2 7 2" xfId="18667"/>
    <cellStyle name="Normal 3 8 2 8" xfId="9869"/>
    <cellStyle name="Normal 3 8 2 8 2" xfId="19671"/>
    <cellStyle name="Normal 3 8 2 9" xfId="10873"/>
    <cellStyle name="Normal 3 8 2 9 2" xfId="20675"/>
    <cellStyle name="Normal 3 8 3" xfId="2626"/>
    <cellStyle name="Normal 3 8 3 10" xfId="12604"/>
    <cellStyle name="Normal 3 8 3 11" xfId="21884"/>
    <cellStyle name="Normal 3 8 3 2" xfId="2627"/>
    <cellStyle name="Normal 3 8 3 2 2" xfId="4181"/>
    <cellStyle name="Normal 3 8 3 2 2 2" xfId="7570"/>
    <cellStyle name="Normal 3 8 3 2 2 2 2" xfId="17372"/>
    <cellStyle name="Normal 3 8 3 2 2 3" xfId="13983"/>
    <cellStyle name="Normal 3 8 3 2 3" xfId="5161"/>
    <cellStyle name="Normal 3 8 3 2 3 2" xfId="8550"/>
    <cellStyle name="Normal 3 8 3 2 3 2 2" xfId="18352"/>
    <cellStyle name="Normal 3 8 3 2 3 3" xfId="14963"/>
    <cellStyle name="Normal 3 8 3 2 4" xfId="6192"/>
    <cellStyle name="Normal 3 8 3 2 4 2" xfId="15994"/>
    <cellStyle name="Normal 3 8 3 2 5" xfId="9542"/>
    <cellStyle name="Normal 3 8 3 2 5 2" xfId="19344"/>
    <cellStyle name="Normal 3 8 3 2 6" xfId="10546"/>
    <cellStyle name="Normal 3 8 3 2 6 2" xfId="20348"/>
    <cellStyle name="Normal 3 8 3 2 7" xfId="11550"/>
    <cellStyle name="Normal 3 8 3 2 7 2" xfId="21352"/>
    <cellStyle name="Normal 3 8 3 2 8" xfId="12605"/>
    <cellStyle name="Normal 3 8 3 2 9" xfId="22368"/>
    <cellStyle name="Normal 3 8 3 3" xfId="3213"/>
    <cellStyle name="Normal 3 8 3 3 2" xfId="6602"/>
    <cellStyle name="Normal 3 8 3 3 2 2" xfId="16404"/>
    <cellStyle name="Normal 3 8 3 3 3" xfId="13015"/>
    <cellStyle name="Normal 3 8 3 4" xfId="3697"/>
    <cellStyle name="Normal 3 8 3 4 2" xfId="7086"/>
    <cellStyle name="Normal 3 8 3 4 2 2" xfId="16888"/>
    <cellStyle name="Normal 3 8 3 4 3" xfId="13499"/>
    <cellStyle name="Normal 3 8 3 5" xfId="4677"/>
    <cellStyle name="Normal 3 8 3 5 2" xfId="8066"/>
    <cellStyle name="Normal 3 8 3 5 2 2" xfId="17868"/>
    <cellStyle name="Normal 3 8 3 5 3" xfId="14479"/>
    <cellStyle name="Normal 3 8 3 6" xfId="6191"/>
    <cellStyle name="Normal 3 8 3 6 2" xfId="15993"/>
    <cellStyle name="Normal 3 8 3 7" xfId="9058"/>
    <cellStyle name="Normal 3 8 3 7 2" xfId="18860"/>
    <cellStyle name="Normal 3 8 3 8" xfId="10062"/>
    <cellStyle name="Normal 3 8 3 8 2" xfId="19864"/>
    <cellStyle name="Normal 3 8 3 9" xfId="11066"/>
    <cellStyle name="Normal 3 8 3 9 2" xfId="20868"/>
    <cellStyle name="Normal 3 8 4" xfId="2628"/>
    <cellStyle name="Normal 3 8 4 10" xfId="12606"/>
    <cellStyle name="Normal 3 8 4 11" xfId="21633"/>
    <cellStyle name="Normal 3 8 4 2" xfId="2629"/>
    <cellStyle name="Normal 3 8 4 2 2" xfId="3930"/>
    <cellStyle name="Normal 3 8 4 2 2 2" xfId="7319"/>
    <cellStyle name="Normal 3 8 4 2 2 2 2" xfId="17121"/>
    <cellStyle name="Normal 3 8 4 2 2 3" xfId="13732"/>
    <cellStyle name="Normal 3 8 4 2 3" xfId="4910"/>
    <cellStyle name="Normal 3 8 4 2 3 2" xfId="8299"/>
    <cellStyle name="Normal 3 8 4 2 3 2 2" xfId="18101"/>
    <cellStyle name="Normal 3 8 4 2 3 3" xfId="14712"/>
    <cellStyle name="Normal 3 8 4 2 4" xfId="6194"/>
    <cellStyle name="Normal 3 8 4 2 4 2" xfId="15996"/>
    <cellStyle name="Normal 3 8 4 2 5" xfId="9291"/>
    <cellStyle name="Normal 3 8 4 2 5 2" xfId="19093"/>
    <cellStyle name="Normal 3 8 4 2 6" xfId="10295"/>
    <cellStyle name="Normal 3 8 4 2 6 2" xfId="20097"/>
    <cellStyle name="Normal 3 8 4 2 7" xfId="11299"/>
    <cellStyle name="Normal 3 8 4 2 7 2" xfId="21101"/>
    <cellStyle name="Normal 3 8 4 2 8" xfId="12607"/>
    <cellStyle name="Normal 3 8 4 2 9" xfId="22117"/>
    <cellStyle name="Normal 3 8 4 3" xfId="2962"/>
    <cellStyle name="Normal 3 8 4 3 2" xfId="6351"/>
    <cellStyle name="Normal 3 8 4 3 2 2" xfId="16153"/>
    <cellStyle name="Normal 3 8 4 3 3" xfId="12764"/>
    <cellStyle name="Normal 3 8 4 4" xfId="3446"/>
    <cellStyle name="Normal 3 8 4 4 2" xfId="6835"/>
    <cellStyle name="Normal 3 8 4 4 2 2" xfId="16637"/>
    <cellStyle name="Normal 3 8 4 4 3" xfId="13248"/>
    <cellStyle name="Normal 3 8 4 5" xfId="4426"/>
    <cellStyle name="Normal 3 8 4 5 2" xfId="7815"/>
    <cellStyle name="Normal 3 8 4 5 2 2" xfId="17617"/>
    <cellStyle name="Normal 3 8 4 5 3" xfId="14228"/>
    <cellStyle name="Normal 3 8 4 6" xfId="6193"/>
    <cellStyle name="Normal 3 8 4 6 2" xfId="15995"/>
    <cellStyle name="Normal 3 8 4 7" xfId="8807"/>
    <cellStyle name="Normal 3 8 4 7 2" xfId="18609"/>
    <cellStyle name="Normal 3 8 4 8" xfId="9811"/>
    <cellStyle name="Normal 3 8 4 8 2" xfId="19613"/>
    <cellStyle name="Normal 3 8 4 9" xfId="10815"/>
    <cellStyle name="Normal 3 8 4 9 2" xfId="20617"/>
    <cellStyle name="Normal 3 8 5" xfId="2630"/>
    <cellStyle name="Normal 3 8 5 2" xfId="3804"/>
    <cellStyle name="Normal 3 8 5 2 2" xfId="7193"/>
    <cellStyle name="Normal 3 8 5 2 2 2" xfId="16995"/>
    <cellStyle name="Normal 3 8 5 2 3" xfId="13606"/>
    <cellStyle name="Normal 3 8 5 3" xfId="4784"/>
    <cellStyle name="Normal 3 8 5 3 2" xfId="8173"/>
    <cellStyle name="Normal 3 8 5 3 2 2" xfId="17975"/>
    <cellStyle name="Normal 3 8 5 3 3" xfId="14586"/>
    <cellStyle name="Normal 3 8 5 4" xfId="6195"/>
    <cellStyle name="Normal 3 8 5 4 2" xfId="15997"/>
    <cellStyle name="Normal 3 8 5 5" xfId="9165"/>
    <cellStyle name="Normal 3 8 5 5 2" xfId="18967"/>
    <cellStyle name="Normal 3 8 5 6" xfId="10169"/>
    <cellStyle name="Normal 3 8 5 6 2" xfId="19971"/>
    <cellStyle name="Normal 3 8 5 7" xfId="11173"/>
    <cellStyle name="Normal 3 8 5 7 2" xfId="20975"/>
    <cellStyle name="Normal 3 8 5 8" xfId="12608"/>
    <cellStyle name="Normal 3 8 5 9" xfId="21991"/>
    <cellStyle name="Normal 3 8 6" xfId="2836"/>
    <cellStyle name="Normal 3 8 6 2" xfId="6225"/>
    <cellStyle name="Normal 3 8 6 2 2" xfId="16027"/>
    <cellStyle name="Normal 3 8 6 3" xfId="12638"/>
    <cellStyle name="Normal 3 8 7" xfId="3320"/>
    <cellStyle name="Normal 3 8 7 2" xfId="6709"/>
    <cellStyle name="Normal 3 8 7 2 2" xfId="16511"/>
    <cellStyle name="Normal 3 8 7 3" xfId="13122"/>
    <cellStyle name="Normal 3 8 8" xfId="4300"/>
    <cellStyle name="Normal 3 8 8 2" xfId="7689"/>
    <cellStyle name="Normal 3 8 8 2 2" xfId="17491"/>
    <cellStyle name="Normal 3 8 8 3" xfId="14102"/>
    <cellStyle name="Normal 3 8 9" xfId="6188"/>
    <cellStyle name="Normal 3 8 9 2" xfId="15990"/>
    <cellStyle name="Normal 3 9" xfId="2631"/>
    <cellStyle name="Normal 3 9 10" xfId="8685"/>
    <cellStyle name="Normal 3 9 10 2" xfId="18487"/>
    <cellStyle name="Normal 3 9 11" xfId="9689"/>
    <cellStyle name="Normal 3 9 11 2" xfId="19491"/>
    <cellStyle name="Normal 3 9 12" xfId="10693"/>
    <cellStyle name="Normal 3 9 12 2" xfId="20495"/>
    <cellStyle name="Normal 3 9 13" xfId="12609"/>
    <cellStyle name="Normal 3 9 14" xfId="21511"/>
    <cellStyle name="Normal 3 9 2" xfId="2632"/>
    <cellStyle name="Normal 3 9 2 10" xfId="12610"/>
    <cellStyle name="Normal 3 9 2 11" xfId="21701"/>
    <cellStyle name="Normal 3 9 2 2" xfId="2633"/>
    <cellStyle name="Normal 3 9 2 2 2" xfId="3998"/>
    <cellStyle name="Normal 3 9 2 2 2 2" xfId="7387"/>
    <cellStyle name="Normal 3 9 2 2 2 2 2" xfId="17189"/>
    <cellStyle name="Normal 3 9 2 2 2 3" xfId="13800"/>
    <cellStyle name="Normal 3 9 2 2 3" xfId="4978"/>
    <cellStyle name="Normal 3 9 2 2 3 2" xfId="8367"/>
    <cellStyle name="Normal 3 9 2 2 3 2 2" xfId="18169"/>
    <cellStyle name="Normal 3 9 2 2 3 3" xfId="14780"/>
    <cellStyle name="Normal 3 9 2 2 4" xfId="6198"/>
    <cellStyle name="Normal 3 9 2 2 4 2" xfId="16000"/>
    <cellStyle name="Normal 3 9 2 2 5" xfId="9359"/>
    <cellStyle name="Normal 3 9 2 2 5 2" xfId="19161"/>
    <cellStyle name="Normal 3 9 2 2 6" xfId="10363"/>
    <cellStyle name="Normal 3 9 2 2 6 2" xfId="20165"/>
    <cellStyle name="Normal 3 9 2 2 7" xfId="11367"/>
    <cellStyle name="Normal 3 9 2 2 7 2" xfId="21169"/>
    <cellStyle name="Normal 3 9 2 2 8" xfId="12611"/>
    <cellStyle name="Normal 3 9 2 2 9" xfId="22185"/>
    <cellStyle name="Normal 3 9 2 3" xfId="3030"/>
    <cellStyle name="Normal 3 9 2 3 2" xfId="6419"/>
    <cellStyle name="Normal 3 9 2 3 2 2" xfId="16221"/>
    <cellStyle name="Normal 3 9 2 3 3" xfId="12832"/>
    <cellStyle name="Normal 3 9 2 4" xfId="3514"/>
    <cellStyle name="Normal 3 9 2 4 2" xfId="6903"/>
    <cellStyle name="Normal 3 9 2 4 2 2" xfId="16705"/>
    <cellStyle name="Normal 3 9 2 4 3" xfId="13316"/>
    <cellStyle name="Normal 3 9 2 5" xfId="4494"/>
    <cellStyle name="Normal 3 9 2 5 2" xfId="7883"/>
    <cellStyle name="Normal 3 9 2 5 2 2" xfId="17685"/>
    <cellStyle name="Normal 3 9 2 5 3" xfId="14296"/>
    <cellStyle name="Normal 3 9 2 6" xfId="6197"/>
    <cellStyle name="Normal 3 9 2 6 2" xfId="15999"/>
    <cellStyle name="Normal 3 9 2 7" xfId="8875"/>
    <cellStyle name="Normal 3 9 2 7 2" xfId="18677"/>
    <cellStyle name="Normal 3 9 2 8" xfId="9879"/>
    <cellStyle name="Normal 3 9 2 8 2" xfId="19681"/>
    <cellStyle name="Normal 3 9 2 9" xfId="10883"/>
    <cellStyle name="Normal 3 9 2 9 2" xfId="20685"/>
    <cellStyle name="Normal 3 9 3" xfId="2634"/>
    <cellStyle name="Normal 3 9 3 10" xfId="12612"/>
    <cellStyle name="Normal 3 9 3 11" xfId="21783"/>
    <cellStyle name="Normal 3 9 3 2" xfId="2635"/>
    <cellStyle name="Normal 3 9 3 2 2" xfId="4080"/>
    <cellStyle name="Normal 3 9 3 2 2 2" xfId="7469"/>
    <cellStyle name="Normal 3 9 3 2 2 2 2" xfId="17271"/>
    <cellStyle name="Normal 3 9 3 2 2 3" xfId="13882"/>
    <cellStyle name="Normal 3 9 3 2 3" xfId="5060"/>
    <cellStyle name="Normal 3 9 3 2 3 2" xfId="8449"/>
    <cellStyle name="Normal 3 9 3 2 3 2 2" xfId="18251"/>
    <cellStyle name="Normal 3 9 3 2 3 3" xfId="14862"/>
    <cellStyle name="Normal 3 9 3 2 4" xfId="6200"/>
    <cellStyle name="Normal 3 9 3 2 4 2" xfId="16002"/>
    <cellStyle name="Normal 3 9 3 2 5" xfId="9441"/>
    <cellStyle name="Normal 3 9 3 2 5 2" xfId="19243"/>
    <cellStyle name="Normal 3 9 3 2 6" xfId="10445"/>
    <cellStyle name="Normal 3 9 3 2 6 2" xfId="20247"/>
    <cellStyle name="Normal 3 9 3 2 7" xfId="11449"/>
    <cellStyle name="Normal 3 9 3 2 7 2" xfId="21251"/>
    <cellStyle name="Normal 3 9 3 2 8" xfId="12613"/>
    <cellStyle name="Normal 3 9 3 2 9" xfId="22267"/>
    <cellStyle name="Normal 3 9 3 3" xfId="3112"/>
    <cellStyle name="Normal 3 9 3 3 2" xfId="6501"/>
    <cellStyle name="Normal 3 9 3 3 2 2" xfId="16303"/>
    <cellStyle name="Normal 3 9 3 3 3" xfId="12914"/>
    <cellStyle name="Normal 3 9 3 4" xfId="3596"/>
    <cellStyle name="Normal 3 9 3 4 2" xfId="6985"/>
    <cellStyle name="Normal 3 9 3 4 2 2" xfId="16787"/>
    <cellStyle name="Normal 3 9 3 4 3" xfId="13398"/>
    <cellStyle name="Normal 3 9 3 5" xfId="4576"/>
    <cellStyle name="Normal 3 9 3 5 2" xfId="7965"/>
    <cellStyle name="Normal 3 9 3 5 2 2" xfId="17767"/>
    <cellStyle name="Normal 3 9 3 5 3" xfId="14378"/>
    <cellStyle name="Normal 3 9 3 6" xfId="6199"/>
    <cellStyle name="Normal 3 9 3 6 2" xfId="16001"/>
    <cellStyle name="Normal 3 9 3 7" xfId="8957"/>
    <cellStyle name="Normal 3 9 3 7 2" xfId="18759"/>
    <cellStyle name="Normal 3 9 3 8" xfId="9961"/>
    <cellStyle name="Normal 3 9 3 8 2" xfId="19763"/>
    <cellStyle name="Normal 3 9 3 9" xfId="10965"/>
    <cellStyle name="Normal 3 9 3 9 2" xfId="20767"/>
    <cellStyle name="Normal 3 9 4" xfId="2636"/>
    <cellStyle name="Normal 3 9 4 10" xfId="12614"/>
    <cellStyle name="Normal 3 9 4 11" xfId="21623"/>
    <cellStyle name="Normal 3 9 4 2" xfId="2637"/>
    <cellStyle name="Normal 3 9 4 2 2" xfId="3920"/>
    <cellStyle name="Normal 3 9 4 2 2 2" xfId="7309"/>
    <cellStyle name="Normal 3 9 4 2 2 2 2" xfId="17111"/>
    <cellStyle name="Normal 3 9 4 2 2 3" xfId="13722"/>
    <cellStyle name="Normal 3 9 4 2 3" xfId="4900"/>
    <cellStyle name="Normal 3 9 4 2 3 2" xfId="8289"/>
    <cellStyle name="Normal 3 9 4 2 3 2 2" xfId="18091"/>
    <cellStyle name="Normal 3 9 4 2 3 3" xfId="14702"/>
    <cellStyle name="Normal 3 9 4 2 4" xfId="6202"/>
    <cellStyle name="Normal 3 9 4 2 4 2" xfId="16004"/>
    <cellStyle name="Normal 3 9 4 2 5" xfId="9281"/>
    <cellStyle name="Normal 3 9 4 2 5 2" xfId="19083"/>
    <cellStyle name="Normal 3 9 4 2 6" xfId="10285"/>
    <cellStyle name="Normal 3 9 4 2 6 2" xfId="20087"/>
    <cellStyle name="Normal 3 9 4 2 7" xfId="11289"/>
    <cellStyle name="Normal 3 9 4 2 7 2" xfId="21091"/>
    <cellStyle name="Normal 3 9 4 2 8" xfId="12615"/>
    <cellStyle name="Normal 3 9 4 2 9" xfId="22107"/>
    <cellStyle name="Normal 3 9 4 3" xfId="2952"/>
    <cellStyle name="Normal 3 9 4 3 2" xfId="6341"/>
    <cellStyle name="Normal 3 9 4 3 2 2" xfId="16143"/>
    <cellStyle name="Normal 3 9 4 3 3" xfId="12754"/>
    <cellStyle name="Normal 3 9 4 4" xfId="3436"/>
    <cellStyle name="Normal 3 9 4 4 2" xfId="6825"/>
    <cellStyle name="Normal 3 9 4 4 2 2" xfId="16627"/>
    <cellStyle name="Normal 3 9 4 4 3" xfId="13238"/>
    <cellStyle name="Normal 3 9 4 5" xfId="4416"/>
    <cellStyle name="Normal 3 9 4 5 2" xfId="7805"/>
    <cellStyle name="Normal 3 9 4 5 2 2" xfId="17607"/>
    <cellStyle name="Normal 3 9 4 5 3" xfId="14218"/>
    <cellStyle name="Normal 3 9 4 6" xfId="6201"/>
    <cellStyle name="Normal 3 9 4 6 2" xfId="16003"/>
    <cellStyle name="Normal 3 9 4 7" xfId="8797"/>
    <cellStyle name="Normal 3 9 4 7 2" xfId="18599"/>
    <cellStyle name="Normal 3 9 4 8" xfId="9801"/>
    <cellStyle name="Normal 3 9 4 8 2" xfId="19603"/>
    <cellStyle name="Normal 3 9 4 9" xfId="10805"/>
    <cellStyle name="Normal 3 9 4 9 2" xfId="20607"/>
    <cellStyle name="Normal 3 9 5" xfId="2638"/>
    <cellStyle name="Normal 3 9 5 2" xfId="3808"/>
    <cellStyle name="Normal 3 9 5 2 2" xfId="7197"/>
    <cellStyle name="Normal 3 9 5 2 2 2" xfId="16999"/>
    <cellStyle name="Normal 3 9 5 2 3" xfId="13610"/>
    <cellStyle name="Normal 3 9 5 3" xfId="4788"/>
    <cellStyle name="Normal 3 9 5 3 2" xfId="8177"/>
    <cellStyle name="Normal 3 9 5 3 2 2" xfId="17979"/>
    <cellStyle name="Normal 3 9 5 3 3" xfId="14590"/>
    <cellStyle name="Normal 3 9 5 4" xfId="6203"/>
    <cellStyle name="Normal 3 9 5 4 2" xfId="16005"/>
    <cellStyle name="Normal 3 9 5 5" xfId="9169"/>
    <cellStyle name="Normal 3 9 5 5 2" xfId="18971"/>
    <cellStyle name="Normal 3 9 5 6" xfId="10173"/>
    <cellStyle name="Normal 3 9 5 6 2" xfId="19975"/>
    <cellStyle name="Normal 3 9 5 7" xfId="11177"/>
    <cellStyle name="Normal 3 9 5 7 2" xfId="20979"/>
    <cellStyle name="Normal 3 9 5 8" xfId="12616"/>
    <cellStyle name="Normal 3 9 5 9" xfId="21995"/>
    <cellStyle name="Normal 3 9 6" xfId="2840"/>
    <cellStyle name="Normal 3 9 6 2" xfId="6229"/>
    <cellStyle name="Normal 3 9 6 2 2" xfId="16031"/>
    <cellStyle name="Normal 3 9 6 3" xfId="12642"/>
    <cellStyle name="Normal 3 9 7" xfId="3324"/>
    <cellStyle name="Normal 3 9 7 2" xfId="6713"/>
    <cellStyle name="Normal 3 9 7 2 2" xfId="16515"/>
    <cellStyle name="Normal 3 9 7 3" xfId="13126"/>
    <cellStyle name="Normal 3 9 8" xfId="4304"/>
    <cellStyle name="Normal 3 9 8 2" xfId="7693"/>
    <cellStyle name="Normal 3 9 8 2 2" xfId="17495"/>
    <cellStyle name="Normal 3 9 8 3" xfId="14106"/>
    <cellStyle name="Normal 3 9 9" xfId="6196"/>
    <cellStyle name="Normal 3 9 9 2" xfId="15998"/>
    <cellStyle name="Normal 31" xfId="22581"/>
    <cellStyle name="Normal 4" xfId="2639"/>
    <cellStyle name="Normal 5" xfId="2640"/>
    <cellStyle name="Normal 56" xfId="22582"/>
    <cellStyle name="Normal 6" xfId="2641"/>
    <cellStyle name="Normal 7" xfId="2642"/>
    <cellStyle name="Normal 8" xfId="2643"/>
    <cellStyle name="Normal 8 2" xfId="6204"/>
    <cellStyle name="Normal 8 2 2" xfId="16006"/>
    <cellStyle name="Normal 8 3" xfId="12617"/>
    <cellStyle name="Normal 9" xfId="2644"/>
    <cellStyle name="Normal_14060_v1_4" xfId="2645"/>
    <cellStyle name="Note 10" xfId="2646"/>
    <cellStyle name="Note 11" xfId="2647"/>
    <cellStyle name="Note 12" xfId="2648"/>
    <cellStyle name="Note 13" xfId="2649"/>
    <cellStyle name="Note 14" xfId="2650"/>
    <cellStyle name="Note 15" xfId="2651"/>
    <cellStyle name="Note 16" xfId="2652"/>
    <cellStyle name="Note 17" xfId="2653"/>
    <cellStyle name="Note 18" xfId="2654"/>
    <cellStyle name="Note 19" xfId="2655"/>
    <cellStyle name="Note 2" xfId="2656"/>
    <cellStyle name="Note 20" xfId="2657"/>
    <cellStyle name="Note 21" xfId="2658"/>
    <cellStyle name="Note 22" xfId="2659"/>
    <cellStyle name="Note 23" xfId="2660"/>
    <cellStyle name="Note 24" xfId="2661"/>
    <cellStyle name="Note 25" xfId="2662"/>
    <cellStyle name="Note 26" xfId="2663"/>
    <cellStyle name="Note 27" xfId="2664"/>
    <cellStyle name="Note 28" xfId="2665"/>
    <cellStyle name="Note 29" xfId="2666"/>
    <cellStyle name="Note 3" xfId="2667"/>
    <cellStyle name="Note 30" xfId="2668"/>
    <cellStyle name="Note 31" xfId="2669"/>
    <cellStyle name="Note 32" xfId="2670"/>
    <cellStyle name="Note 33" xfId="2671"/>
    <cellStyle name="Note 34" xfId="2672"/>
    <cellStyle name="Note 35" xfId="2673"/>
    <cellStyle name="Note 36" xfId="22580"/>
    <cellStyle name="Note 4" xfId="2674"/>
    <cellStyle name="Note 5" xfId="2675"/>
    <cellStyle name="Note 6" xfId="2676"/>
    <cellStyle name="Note 7" xfId="2677"/>
    <cellStyle name="Note 8" xfId="2678"/>
    <cellStyle name="Note 9" xfId="2679"/>
    <cellStyle name="Output" xfId="22548" builtinId="21" customBuiltin="1"/>
    <cellStyle name="Output 10" xfId="2680"/>
    <cellStyle name="Output 11" xfId="2681"/>
    <cellStyle name="Output 12" xfId="2682"/>
    <cellStyle name="Output 13" xfId="2683"/>
    <cellStyle name="Output 14" xfId="2684"/>
    <cellStyle name="Output 15" xfId="2685"/>
    <cellStyle name="Output 16" xfId="2686"/>
    <cellStyle name="Output 17" xfId="2687"/>
    <cellStyle name="Output 18" xfId="2688"/>
    <cellStyle name="Output 19" xfId="2689"/>
    <cellStyle name="Output 2" xfId="2690"/>
    <cellStyle name="Output 20" xfId="2691"/>
    <cellStyle name="Output 21" xfId="2692"/>
    <cellStyle name="Output 22" xfId="2693"/>
    <cellStyle name="Output 23" xfId="2694"/>
    <cellStyle name="Output 24" xfId="2695"/>
    <cellStyle name="Output 25" xfId="2696"/>
    <cellStyle name="Output 26" xfId="2697"/>
    <cellStyle name="Output 27" xfId="2698"/>
    <cellStyle name="Output 28" xfId="2699"/>
    <cellStyle name="Output 29" xfId="2700"/>
    <cellStyle name="Output 3" xfId="2701"/>
    <cellStyle name="Output 30" xfId="2702"/>
    <cellStyle name="Output 31" xfId="2703"/>
    <cellStyle name="Output 32" xfId="2704"/>
    <cellStyle name="Output 33" xfId="2705"/>
    <cellStyle name="Output 34" xfId="2706"/>
    <cellStyle name="Output 35" xfId="2707"/>
    <cellStyle name="Output 4" xfId="2708"/>
    <cellStyle name="Output 5" xfId="2709"/>
    <cellStyle name="Output 6" xfId="2710"/>
    <cellStyle name="Output 7" xfId="2711"/>
    <cellStyle name="Output 8" xfId="2712"/>
    <cellStyle name="Output 9" xfId="2713"/>
    <cellStyle name="Title" xfId="22539" builtinId="15" customBuiltin="1"/>
    <cellStyle name="Title 10" xfId="2714"/>
    <cellStyle name="Title 11" xfId="2715"/>
    <cellStyle name="Title 12" xfId="2716"/>
    <cellStyle name="Title 13" xfId="2717"/>
    <cellStyle name="Title 14" xfId="2718"/>
    <cellStyle name="Title 15" xfId="2719"/>
    <cellStyle name="Title 16" xfId="2720"/>
    <cellStyle name="Title 17" xfId="2721"/>
    <cellStyle name="Title 18" xfId="2722"/>
    <cellStyle name="Title 19" xfId="2723"/>
    <cellStyle name="Title 2" xfId="2724"/>
    <cellStyle name="Title 20" xfId="2725"/>
    <cellStyle name="Title 21" xfId="2726"/>
    <cellStyle name="Title 22" xfId="2727"/>
    <cellStyle name="Title 23" xfId="2728"/>
    <cellStyle name="Title 24" xfId="2729"/>
    <cellStyle name="Title 25" xfId="2730"/>
    <cellStyle name="Title 26" xfId="2731"/>
    <cellStyle name="Title 27" xfId="2732"/>
    <cellStyle name="Title 28" xfId="2733"/>
    <cellStyle name="Title 29" xfId="2734"/>
    <cellStyle name="Title 3" xfId="2735"/>
    <cellStyle name="Title 30" xfId="2736"/>
    <cellStyle name="Title 31" xfId="2737"/>
    <cellStyle name="Title 32" xfId="2738"/>
    <cellStyle name="Title 33" xfId="2739"/>
    <cellStyle name="Title 34" xfId="2740"/>
    <cellStyle name="Title 35" xfId="2741"/>
    <cellStyle name="Title 4" xfId="2742"/>
    <cellStyle name="Title 5" xfId="2743"/>
    <cellStyle name="Title 6" xfId="2744"/>
    <cellStyle name="Title 7" xfId="2745"/>
    <cellStyle name="Title 8" xfId="2746"/>
    <cellStyle name="Title 9" xfId="2747"/>
    <cellStyle name="Total" xfId="22554" builtinId="25" customBuiltin="1"/>
    <cellStyle name="Total 10" xfId="2748"/>
    <cellStyle name="Total 11" xfId="2749"/>
    <cellStyle name="Total 12" xfId="2750"/>
    <cellStyle name="Total 13" xfId="2751"/>
    <cellStyle name="Total 14" xfId="2752"/>
    <cellStyle name="Total 15" xfId="2753"/>
    <cellStyle name="Total 16" xfId="2754"/>
    <cellStyle name="Total 17" xfId="2755"/>
    <cellStyle name="Total 18" xfId="2756"/>
    <cellStyle name="Total 19" xfId="2757"/>
    <cellStyle name="Total 2" xfId="2758"/>
    <cellStyle name="Total 20" xfId="2759"/>
    <cellStyle name="Total 21" xfId="2760"/>
    <cellStyle name="Total 22" xfId="2761"/>
    <cellStyle name="Total 23" xfId="2762"/>
    <cellStyle name="Total 24" xfId="2763"/>
    <cellStyle name="Total 25" xfId="2764"/>
    <cellStyle name="Total 26" xfId="2765"/>
    <cellStyle name="Total 27" xfId="2766"/>
    <cellStyle name="Total 28" xfId="2767"/>
    <cellStyle name="Total 29" xfId="2768"/>
    <cellStyle name="Total 3" xfId="2769"/>
    <cellStyle name="Total 30" xfId="2770"/>
    <cellStyle name="Total 31" xfId="2771"/>
    <cellStyle name="Total 32" xfId="2772"/>
    <cellStyle name="Total 33" xfId="2773"/>
    <cellStyle name="Total 34" xfId="2774"/>
    <cellStyle name="Total 35" xfId="2775"/>
    <cellStyle name="Total 4" xfId="2776"/>
    <cellStyle name="Total 5" xfId="2777"/>
    <cellStyle name="Total 6" xfId="2778"/>
    <cellStyle name="Total 7" xfId="2779"/>
    <cellStyle name="Total 8" xfId="2780"/>
    <cellStyle name="Total 9" xfId="2781"/>
    <cellStyle name="Warning Text" xfId="22552" builtinId="11" customBuiltin="1"/>
    <cellStyle name="Warning Text 10" xfId="2782"/>
    <cellStyle name="Warning Text 11" xfId="2783"/>
    <cellStyle name="Warning Text 12" xfId="2784"/>
    <cellStyle name="Warning Text 13" xfId="2785"/>
    <cellStyle name="Warning Text 14" xfId="2786"/>
    <cellStyle name="Warning Text 15" xfId="2787"/>
    <cellStyle name="Warning Text 16" xfId="2788"/>
    <cellStyle name="Warning Text 17" xfId="2789"/>
    <cellStyle name="Warning Text 18" xfId="2790"/>
    <cellStyle name="Warning Text 19" xfId="2791"/>
    <cellStyle name="Warning Text 2" xfId="2792"/>
    <cellStyle name="Warning Text 20" xfId="2793"/>
    <cellStyle name="Warning Text 21" xfId="2794"/>
    <cellStyle name="Warning Text 22" xfId="2795"/>
    <cellStyle name="Warning Text 23" xfId="2796"/>
    <cellStyle name="Warning Text 24" xfId="2797"/>
    <cellStyle name="Warning Text 25" xfId="2798"/>
    <cellStyle name="Warning Text 26" xfId="2799"/>
    <cellStyle name="Warning Text 27" xfId="2800"/>
    <cellStyle name="Warning Text 28" xfId="2801"/>
    <cellStyle name="Warning Text 29" xfId="2802"/>
    <cellStyle name="Warning Text 3" xfId="2803"/>
    <cellStyle name="Warning Text 30" xfId="2804"/>
    <cellStyle name="Warning Text 31" xfId="2805"/>
    <cellStyle name="Warning Text 32" xfId="2806"/>
    <cellStyle name="Warning Text 33" xfId="2807"/>
    <cellStyle name="Warning Text 34" xfId="2808"/>
    <cellStyle name="Warning Text 35" xfId="2809"/>
    <cellStyle name="Warning Text 4" xfId="2810"/>
    <cellStyle name="Warning Text 5" xfId="2811"/>
    <cellStyle name="Warning Text 6" xfId="2812"/>
    <cellStyle name="Warning Text 7" xfId="2813"/>
    <cellStyle name="Warning Text 8" xfId="2814"/>
    <cellStyle name="Warning Text 9" xfId="2815"/>
  </cellStyles>
  <dxfs count="0"/>
  <tableStyles count="0" defaultTableStyle="TableStyleMedium9" defaultPivotStyle="PivotStyleLight16"/>
  <colors>
    <mruColors>
      <color rgb="FFFF66FF"/>
      <color rgb="FF00FFCC"/>
      <color rgb="FF00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png"/><Relationship Id="rId112" Type="http://schemas.openxmlformats.org/officeDocument/2006/relationships/image" Target="../media/image112.jpeg"/><Relationship Id="rId16" Type="http://schemas.openxmlformats.org/officeDocument/2006/relationships/image" Target="../media/image16.jpeg"/><Relationship Id="rId107" Type="http://schemas.openxmlformats.org/officeDocument/2006/relationships/image" Target="../media/image107.pn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pn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jpeg"/><Relationship Id="rId54" Type="http://schemas.openxmlformats.org/officeDocument/2006/relationships/image" Target="../media/image54.jpeg"/><Relationship Id="rId70" Type="http://schemas.openxmlformats.org/officeDocument/2006/relationships/image" Target="../media/image70.jpeg"/><Relationship Id="rId75" Type="http://schemas.openxmlformats.org/officeDocument/2006/relationships/image" Target="../media/image75.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pn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6" Type="http://schemas.openxmlformats.org/officeDocument/2006/relationships/image" Target="../media/image106.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pn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110" Type="http://schemas.openxmlformats.org/officeDocument/2006/relationships/image" Target="../media/image110.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jpeg"/><Relationship Id="rId88" Type="http://schemas.openxmlformats.org/officeDocument/2006/relationships/image" Target="../media/image88.jpeg"/><Relationship Id="rId111" Type="http://schemas.openxmlformats.org/officeDocument/2006/relationships/image" Target="../media/image11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14.png"/><Relationship Id="rId1" Type="http://schemas.openxmlformats.org/officeDocument/2006/relationships/image" Target="../media/image113.png"/></Relationships>
</file>

<file path=xl/drawings/drawing1.xml><?xml version="1.0" encoding="utf-8"?>
<xdr:wsDr xmlns:xdr="http://schemas.openxmlformats.org/drawingml/2006/spreadsheetDrawing" xmlns:a="http://schemas.openxmlformats.org/drawingml/2006/main">
  <xdr:twoCellAnchor>
    <xdr:from>
      <xdr:col>2</xdr:col>
      <xdr:colOff>552450</xdr:colOff>
      <xdr:row>15</xdr:row>
      <xdr:rowOff>85725</xdr:rowOff>
    </xdr:from>
    <xdr:to>
      <xdr:col>2</xdr:col>
      <xdr:colOff>1724025</xdr:colOff>
      <xdr:row>15</xdr:row>
      <xdr:rowOff>876300</xdr:rowOff>
    </xdr:to>
    <xdr:pic>
      <xdr:nvPicPr>
        <xdr:cNvPr id="1026" name="Picture 13"/>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val="0"/>
            </a:ext>
          </a:extLst>
        </a:blip>
        <a:srcRect/>
        <a:stretch>
          <a:fillRect/>
        </a:stretch>
      </xdr:blipFill>
      <xdr:spPr bwMode="auto">
        <a:xfrm>
          <a:off x="5772150" y="2085975"/>
          <a:ext cx="1171575" cy="790575"/>
        </a:xfrm>
        <a:prstGeom prst="rect">
          <a:avLst/>
        </a:prstGeom>
        <a:noFill/>
        <a:ln w="1">
          <a:noFill/>
          <a:miter lim="800000"/>
          <a:headEnd/>
          <a:tailEnd/>
        </a:ln>
      </xdr:spPr>
    </xdr:pic>
    <xdr:clientData/>
  </xdr:twoCellAnchor>
  <xdr:twoCellAnchor>
    <xdr:from>
      <xdr:col>2</xdr:col>
      <xdr:colOff>583407</xdr:colOff>
      <xdr:row>80</xdr:row>
      <xdr:rowOff>47625</xdr:rowOff>
    </xdr:from>
    <xdr:to>
      <xdr:col>2</xdr:col>
      <xdr:colOff>1564482</xdr:colOff>
      <xdr:row>80</xdr:row>
      <xdr:rowOff>1247775</xdr:rowOff>
    </xdr:to>
    <xdr:pic>
      <xdr:nvPicPr>
        <xdr:cNvPr id="1034" name="Picture 4" descr="Product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98345" y="35587781"/>
          <a:ext cx="981075" cy="1200150"/>
        </a:xfrm>
        <a:prstGeom prst="rect">
          <a:avLst/>
        </a:prstGeom>
        <a:noFill/>
        <a:ln w="9525">
          <a:noFill/>
          <a:miter lim="800000"/>
          <a:headEnd/>
          <a:tailEnd/>
        </a:ln>
      </xdr:spPr>
    </xdr:pic>
    <xdr:clientData/>
  </xdr:twoCellAnchor>
  <xdr:twoCellAnchor>
    <xdr:from>
      <xdr:col>2</xdr:col>
      <xdr:colOff>581025</xdr:colOff>
      <xdr:row>121</xdr:row>
      <xdr:rowOff>47625</xdr:rowOff>
    </xdr:from>
    <xdr:to>
      <xdr:col>2</xdr:col>
      <xdr:colOff>1714500</xdr:colOff>
      <xdr:row>121</xdr:row>
      <xdr:rowOff>1352550</xdr:rowOff>
    </xdr:to>
    <xdr:pic>
      <xdr:nvPicPr>
        <xdr:cNvPr id="1038" name="Picture 58" descr="UC864-G.jpg"/>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800725" y="50292000"/>
          <a:ext cx="1133475" cy="1304925"/>
        </a:xfrm>
        <a:prstGeom prst="rect">
          <a:avLst/>
        </a:prstGeom>
        <a:noFill/>
        <a:ln w="9525">
          <a:noFill/>
          <a:miter lim="800000"/>
          <a:headEnd/>
          <a:tailEnd/>
        </a:ln>
      </xdr:spPr>
    </xdr:pic>
    <xdr:clientData/>
  </xdr:twoCellAnchor>
  <xdr:twoCellAnchor>
    <xdr:from>
      <xdr:col>2</xdr:col>
      <xdr:colOff>885825</xdr:colOff>
      <xdr:row>78</xdr:row>
      <xdr:rowOff>104775</xdr:rowOff>
    </xdr:from>
    <xdr:to>
      <xdr:col>2</xdr:col>
      <xdr:colOff>1447800</xdr:colOff>
      <xdr:row>78</xdr:row>
      <xdr:rowOff>1047750</xdr:rowOff>
    </xdr:to>
    <xdr:pic>
      <xdr:nvPicPr>
        <xdr:cNvPr id="1044" name="Picture 73" descr="mc8355.JPG"/>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rot="2357518">
          <a:off x="6105525" y="38414325"/>
          <a:ext cx="561975" cy="942975"/>
        </a:xfrm>
        <a:prstGeom prst="rect">
          <a:avLst/>
        </a:prstGeom>
        <a:noFill/>
        <a:ln w="9525">
          <a:noFill/>
          <a:miter lim="800000"/>
          <a:headEnd/>
          <a:tailEnd/>
        </a:ln>
      </xdr:spPr>
    </xdr:pic>
    <xdr:clientData/>
  </xdr:twoCellAnchor>
  <xdr:twoCellAnchor>
    <xdr:from>
      <xdr:col>2</xdr:col>
      <xdr:colOff>790575</xdr:colOff>
      <xdr:row>167</xdr:row>
      <xdr:rowOff>76200</xdr:rowOff>
    </xdr:from>
    <xdr:to>
      <xdr:col>2</xdr:col>
      <xdr:colOff>1562100</xdr:colOff>
      <xdr:row>167</xdr:row>
      <xdr:rowOff>1314450</xdr:rowOff>
    </xdr:to>
    <xdr:pic>
      <xdr:nvPicPr>
        <xdr:cNvPr id="1046" name="图片 1" descr="mf212pic.jp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10275" y="54292500"/>
          <a:ext cx="771525" cy="1238250"/>
        </a:xfrm>
        <a:prstGeom prst="rect">
          <a:avLst/>
        </a:prstGeom>
        <a:noFill/>
        <a:ln w="9525">
          <a:noFill/>
          <a:miter lim="800000"/>
          <a:headEnd/>
          <a:tailEnd/>
        </a:ln>
      </xdr:spPr>
    </xdr:pic>
    <xdr:clientData/>
  </xdr:twoCellAnchor>
  <xdr:twoCellAnchor>
    <xdr:from>
      <xdr:col>2</xdr:col>
      <xdr:colOff>838200</xdr:colOff>
      <xdr:row>81</xdr:row>
      <xdr:rowOff>76200</xdr:rowOff>
    </xdr:from>
    <xdr:to>
      <xdr:col>2</xdr:col>
      <xdr:colOff>1485900</xdr:colOff>
      <xdr:row>81</xdr:row>
      <xdr:rowOff>1162050</xdr:rowOff>
    </xdr:to>
    <xdr:pic>
      <xdr:nvPicPr>
        <xdr:cNvPr id="1047" name="Picture 77" descr="mc8795v.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rot="-1162012">
          <a:off x="6057900" y="46891575"/>
          <a:ext cx="647700" cy="1085850"/>
        </a:xfrm>
        <a:prstGeom prst="rect">
          <a:avLst/>
        </a:prstGeom>
        <a:noFill/>
        <a:ln w="9525">
          <a:noFill/>
          <a:miter lim="800000"/>
          <a:headEnd/>
          <a:tailEnd/>
        </a:ln>
      </xdr:spPr>
    </xdr:pic>
    <xdr:clientData/>
  </xdr:twoCellAnchor>
  <xdr:twoCellAnchor>
    <xdr:from>
      <xdr:col>2</xdr:col>
      <xdr:colOff>792692</xdr:colOff>
      <xdr:row>88</xdr:row>
      <xdr:rowOff>57150</xdr:rowOff>
    </xdr:from>
    <xdr:to>
      <xdr:col>2</xdr:col>
      <xdr:colOff>1564217</xdr:colOff>
      <xdr:row>88</xdr:row>
      <xdr:rowOff>990600</xdr:rowOff>
    </xdr:to>
    <xdr:pic>
      <xdr:nvPicPr>
        <xdr:cNvPr id="1048" name="Picture 78" descr="SL8081.jpg"/>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val="0"/>
            </a:ext>
          </a:extLst>
        </a:blip>
        <a:srcRect/>
        <a:stretch>
          <a:fillRect/>
        </a:stretch>
      </xdr:blipFill>
      <xdr:spPr bwMode="auto">
        <a:xfrm>
          <a:off x="6010275" y="45660733"/>
          <a:ext cx="771525" cy="933450"/>
        </a:xfrm>
        <a:prstGeom prst="rect">
          <a:avLst/>
        </a:prstGeom>
        <a:noFill/>
        <a:ln w="9525">
          <a:noFill/>
          <a:miter lim="800000"/>
          <a:headEnd/>
          <a:tailEnd/>
        </a:ln>
      </xdr:spPr>
    </xdr:pic>
    <xdr:clientData/>
  </xdr:twoCellAnchor>
  <xdr:twoCellAnchor>
    <xdr:from>
      <xdr:col>2</xdr:col>
      <xdr:colOff>590550</xdr:colOff>
      <xdr:row>43</xdr:row>
      <xdr:rowOff>80963</xdr:rowOff>
    </xdr:from>
    <xdr:to>
      <xdr:col>2</xdr:col>
      <xdr:colOff>1733550</xdr:colOff>
      <xdr:row>43</xdr:row>
      <xdr:rowOff>1023938</xdr:rowOff>
    </xdr:to>
    <xdr:pic>
      <xdr:nvPicPr>
        <xdr:cNvPr id="1055" name="Picture 84" descr="Option_GTM601W_module.jpg"/>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805488" y="18464213"/>
          <a:ext cx="1143000" cy="942975"/>
        </a:xfrm>
        <a:prstGeom prst="rect">
          <a:avLst/>
        </a:prstGeom>
        <a:noFill/>
        <a:ln w="9525">
          <a:noFill/>
          <a:miter lim="800000"/>
          <a:headEnd/>
          <a:tailEnd/>
        </a:ln>
      </xdr:spPr>
    </xdr:pic>
    <xdr:clientData/>
  </xdr:twoCellAnchor>
  <xdr:twoCellAnchor>
    <xdr:from>
      <xdr:col>2</xdr:col>
      <xdr:colOff>614363</xdr:colOff>
      <xdr:row>34</xdr:row>
      <xdr:rowOff>133350</xdr:rowOff>
    </xdr:from>
    <xdr:to>
      <xdr:col>2</xdr:col>
      <xdr:colOff>1681163</xdr:colOff>
      <xdr:row>34</xdr:row>
      <xdr:rowOff>1171575</xdr:rowOff>
    </xdr:to>
    <xdr:pic>
      <xdr:nvPicPr>
        <xdr:cNvPr id="1056" name="Picture 87" descr="mu509_small.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829301" y="13218319"/>
          <a:ext cx="1066800" cy="1038225"/>
        </a:xfrm>
        <a:prstGeom prst="rect">
          <a:avLst/>
        </a:prstGeom>
        <a:noFill/>
        <a:ln w="9525">
          <a:noFill/>
          <a:miter lim="800000"/>
          <a:headEnd/>
          <a:tailEnd/>
        </a:ln>
      </xdr:spPr>
    </xdr:pic>
    <xdr:clientData/>
  </xdr:twoCellAnchor>
  <xdr:twoCellAnchor>
    <xdr:from>
      <xdr:col>2</xdr:col>
      <xdr:colOff>200025</xdr:colOff>
      <xdr:row>46</xdr:row>
      <xdr:rowOff>119063</xdr:rowOff>
    </xdr:from>
    <xdr:to>
      <xdr:col>2</xdr:col>
      <xdr:colOff>2057400</xdr:colOff>
      <xdr:row>46</xdr:row>
      <xdr:rowOff>871538</xdr:rowOff>
    </xdr:to>
    <xdr:pic>
      <xdr:nvPicPr>
        <xdr:cNvPr id="1057" name="Picture 85" descr="GTM681-689_singl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414963" y="21824157"/>
          <a:ext cx="1857375" cy="752475"/>
        </a:xfrm>
        <a:prstGeom prst="rect">
          <a:avLst/>
        </a:prstGeom>
        <a:noFill/>
        <a:ln w="9525">
          <a:noFill/>
          <a:miter lim="800000"/>
          <a:headEnd/>
          <a:tailEnd/>
        </a:ln>
      </xdr:spPr>
    </xdr:pic>
    <xdr:clientData/>
  </xdr:twoCellAnchor>
  <xdr:twoCellAnchor>
    <xdr:from>
      <xdr:col>2</xdr:col>
      <xdr:colOff>228600</xdr:colOff>
      <xdr:row>47</xdr:row>
      <xdr:rowOff>107157</xdr:rowOff>
    </xdr:from>
    <xdr:to>
      <xdr:col>2</xdr:col>
      <xdr:colOff>2085975</xdr:colOff>
      <xdr:row>47</xdr:row>
      <xdr:rowOff>859632</xdr:rowOff>
    </xdr:to>
    <xdr:pic>
      <xdr:nvPicPr>
        <xdr:cNvPr id="1058" name="Picture 89" descr="GTM681-689_single.jpg"/>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443538" y="22860001"/>
          <a:ext cx="1857375" cy="752475"/>
        </a:xfrm>
        <a:prstGeom prst="rect">
          <a:avLst/>
        </a:prstGeom>
        <a:noFill/>
        <a:ln w="9525">
          <a:noFill/>
          <a:miter lim="800000"/>
          <a:headEnd/>
          <a:tailEnd/>
        </a:ln>
      </xdr:spPr>
    </xdr:pic>
    <xdr:clientData/>
  </xdr:twoCellAnchor>
  <xdr:twoCellAnchor>
    <xdr:from>
      <xdr:col>2</xdr:col>
      <xdr:colOff>800100</xdr:colOff>
      <xdr:row>28</xdr:row>
      <xdr:rowOff>59531</xdr:rowOff>
    </xdr:from>
    <xdr:to>
      <xdr:col>2</xdr:col>
      <xdr:colOff>1543050</xdr:colOff>
      <xdr:row>28</xdr:row>
      <xdr:rowOff>1240631</xdr:rowOff>
    </xdr:to>
    <xdr:pic>
      <xdr:nvPicPr>
        <xdr:cNvPr id="1059" name="Picture 91" descr="EM680.jpg"/>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val="0"/>
            </a:ext>
          </a:extLst>
        </a:blip>
        <a:srcRect/>
        <a:stretch>
          <a:fillRect/>
        </a:stretch>
      </xdr:blipFill>
      <xdr:spPr bwMode="auto">
        <a:xfrm>
          <a:off x="6015038" y="11620500"/>
          <a:ext cx="742950" cy="1181100"/>
        </a:xfrm>
        <a:prstGeom prst="rect">
          <a:avLst/>
        </a:prstGeom>
        <a:noFill/>
        <a:ln w="9525">
          <a:noFill/>
          <a:miter lim="800000"/>
          <a:headEnd/>
          <a:tailEnd/>
        </a:ln>
      </xdr:spPr>
    </xdr:pic>
    <xdr:clientData/>
  </xdr:twoCellAnchor>
  <xdr:twoCellAnchor>
    <xdr:from>
      <xdr:col>2</xdr:col>
      <xdr:colOff>504825</xdr:colOff>
      <xdr:row>29</xdr:row>
      <xdr:rowOff>47625</xdr:rowOff>
    </xdr:from>
    <xdr:to>
      <xdr:col>2</xdr:col>
      <xdr:colOff>1857375</xdr:colOff>
      <xdr:row>29</xdr:row>
      <xdr:rowOff>1304925</xdr:rowOff>
    </xdr:to>
    <xdr:pic>
      <xdr:nvPicPr>
        <xdr:cNvPr id="1060" name="Picture 93" descr="EM820W.jpg"/>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719763" y="11763375"/>
          <a:ext cx="1352550" cy="1257300"/>
        </a:xfrm>
        <a:prstGeom prst="rect">
          <a:avLst/>
        </a:prstGeom>
        <a:noFill/>
        <a:ln w="9525">
          <a:noFill/>
          <a:miter lim="800000"/>
          <a:headEnd/>
          <a:tailEnd/>
        </a:ln>
      </xdr:spPr>
    </xdr:pic>
    <xdr:clientData/>
  </xdr:twoCellAnchor>
  <xdr:twoCellAnchor>
    <xdr:from>
      <xdr:col>2</xdr:col>
      <xdr:colOff>631032</xdr:colOff>
      <xdr:row>44</xdr:row>
      <xdr:rowOff>61913</xdr:rowOff>
    </xdr:from>
    <xdr:to>
      <xdr:col>2</xdr:col>
      <xdr:colOff>1716882</xdr:colOff>
      <xdr:row>44</xdr:row>
      <xdr:rowOff>1023938</xdr:rowOff>
    </xdr:to>
    <xdr:pic>
      <xdr:nvPicPr>
        <xdr:cNvPr id="1062" name="Picture 95" descr="Option_GTM661.jp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845970" y="19552444"/>
          <a:ext cx="1085850" cy="962025"/>
        </a:xfrm>
        <a:prstGeom prst="rect">
          <a:avLst/>
        </a:prstGeom>
        <a:noFill/>
        <a:ln w="9525">
          <a:noFill/>
          <a:miter lim="800000"/>
          <a:headEnd/>
          <a:tailEnd/>
        </a:ln>
      </xdr:spPr>
    </xdr:pic>
    <xdr:clientData/>
  </xdr:twoCellAnchor>
  <xdr:twoCellAnchor>
    <xdr:from>
      <xdr:col>2</xdr:col>
      <xdr:colOff>585788</xdr:colOff>
      <xdr:row>45</xdr:row>
      <xdr:rowOff>80963</xdr:rowOff>
    </xdr:from>
    <xdr:to>
      <xdr:col>2</xdr:col>
      <xdr:colOff>1671638</xdr:colOff>
      <xdr:row>45</xdr:row>
      <xdr:rowOff>1042988</xdr:rowOff>
    </xdr:to>
    <xdr:pic>
      <xdr:nvPicPr>
        <xdr:cNvPr id="1063" name="Picture 96" descr="Option_GTM661.jpg"/>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5800726" y="20690682"/>
          <a:ext cx="1085850" cy="962025"/>
        </a:xfrm>
        <a:prstGeom prst="rect">
          <a:avLst/>
        </a:prstGeom>
        <a:noFill/>
        <a:ln w="9525">
          <a:noFill/>
          <a:miter lim="800000"/>
          <a:headEnd/>
          <a:tailEnd/>
        </a:ln>
      </xdr:spPr>
    </xdr:pic>
    <xdr:clientData/>
  </xdr:twoCellAnchor>
  <xdr:twoCellAnchor>
    <xdr:from>
      <xdr:col>2</xdr:col>
      <xdr:colOff>381000</xdr:colOff>
      <xdr:row>79</xdr:row>
      <xdr:rowOff>171450</xdr:rowOff>
    </xdr:from>
    <xdr:to>
      <xdr:col>2</xdr:col>
      <xdr:colOff>1847850</xdr:colOff>
      <xdr:row>79</xdr:row>
      <xdr:rowOff>1019175</xdr:rowOff>
    </xdr:to>
    <xdr:pic>
      <xdr:nvPicPr>
        <xdr:cNvPr id="1064" name="Picture 97" descr="MC8705.jpg"/>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val="0"/>
            </a:ext>
          </a:extLst>
        </a:blip>
        <a:srcRect/>
        <a:stretch>
          <a:fillRect/>
        </a:stretch>
      </xdr:blipFill>
      <xdr:spPr bwMode="auto">
        <a:xfrm>
          <a:off x="5600700" y="39681150"/>
          <a:ext cx="1466850" cy="847725"/>
        </a:xfrm>
        <a:prstGeom prst="rect">
          <a:avLst/>
        </a:prstGeom>
        <a:noFill/>
        <a:ln w="9525">
          <a:noFill/>
          <a:miter lim="800000"/>
          <a:headEnd/>
          <a:tailEnd/>
        </a:ln>
      </xdr:spPr>
    </xdr:pic>
    <xdr:clientData/>
  </xdr:twoCellAnchor>
  <xdr:twoCellAnchor>
    <xdr:from>
      <xdr:col>2</xdr:col>
      <xdr:colOff>616744</xdr:colOff>
      <xdr:row>166</xdr:row>
      <xdr:rowOff>114300</xdr:rowOff>
    </xdr:from>
    <xdr:to>
      <xdr:col>2</xdr:col>
      <xdr:colOff>1759744</xdr:colOff>
      <xdr:row>166</xdr:row>
      <xdr:rowOff>904875</xdr:rowOff>
    </xdr:to>
    <xdr:pic>
      <xdr:nvPicPr>
        <xdr:cNvPr id="1065" name="Picture 92" descr="LancerMF206A_8220X220_2011_3_3-85739[1].jpg"/>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831682" y="50096738"/>
          <a:ext cx="1143000" cy="790575"/>
        </a:xfrm>
        <a:prstGeom prst="rect">
          <a:avLst/>
        </a:prstGeom>
        <a:noFill/>
        <a:ln w="9525">
          <a:noFill/>
          <a:miter lim="800000"/>
          <a:headEnd/>
          <a:tailEnd/>
        </a:ln>
      </xdr:spPr>
    </xdr:pic>
    <xdr:clientData/>
  </xdr:twoCellAnchor>
  <xdr:twoCellAnchor>
    <xdr:from>
      <xdr:col>2</xdr:col>
      <xdr:colOff>762000</xdr:colOff>
      <xdr:row>76</xdr:row>
      <xdr:rowOff>28575</xdr:rowOff>
    </xdr:from>
    <xdr:to>
      <xdr:col>2</xdr:col>
      <xdr:colOff>1476375</xdr:colOff>
      <xdr:row>76</xdr:row>
      <xdr:rowOff>1181100</xdr:rowOff>
    </xdr:to>
    <xdr:pic>
      <xdr:nvPicPr>
        <xdr:cNvPr id="1066" name="Picture 98" descr="airprime_7700.jpg"/>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5981700" y="35937825"/>
          <a:ext cx="714375" cy="1152525"/>
        </a:xfrm>
        <a:prstGeom prst="rect">
          <a:avLst/>
        </a:prstGeom>
        <a:noFill/>
        <a:ln w="9525">
          <a:noFill/>
          <a:miter lim="800000"/>
          <a:headEnd/>
          <a:tailEnd/>
        </a:ln>
      </xdr:spPr>
    </xdr:pic>
    <xdr:clientData/>
  </xdr:twoCellAnchor>
  <xdr:twoCellAnchor>
    <xdr:from>
      <xdr:col>2</xdr:col>
      <xdr:colOff>600075</xdr:colOff>
      <xdr:row>168</xdr:row>
      <xdr:rowOff>130969</xdr:rowOff>
    </xdr:from>
    <xdr:to>
      <xdr:col>2</xdr:col>
      <xdr:colOff>1781175</xdr:colOff>
      <xdr:row>168</xdr:row>
      <xdr:rowOff>1035844</xdr:rowOff>
    </xdr:to>
    <xdr:pic>
      <xdr:nvPicPr>
        <xdr:cNvPr id="1067" name="Picture 100" descr="ZTE MF226.jpg"/>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815013" y="52530375"/>
          <a:ext cx="1181100" cy="904875"/>
        </a:xfrm>
        <a:prstGeom prst="rect">
          <a:avLst/>
        </a:prstGeom>
        <a:noFill/>
        <a:ln w="9525">
          <a:noFill/>
          <a:miter lim="800000"/>
          <a:headEnd/>
          <a:tailEnd/>
        </a:ln>
      </xdr:spPr>
    </xdr:pic>
    <xdr:clientData/>
  </xdr:twoCellAnchor>
  <xdr:twoCellAnchor>
    <xdr:from>
      <xdr:col>2</xdr:col>
      <xdr:colOff>788194</xdr:colOff>
      <xdr:row>83</xdr:row>
      <xdr:rowOff>50006</xdr:rowOff>
    </xdr:from>
    <xdr:to>
      <xdr:col>2</xdr:col>
      <xdr:colOff>1607344</xdr:colOff>
      <xdr:row>83</xdr:row>
      <xdr:rowOff>1021556</xdr:rowOff>
    </xdr:to>
    <xdr:pic>
      <xdr:nvPicPr>
        <xdr:cNvPr id="1069" name="Picture 45" descr="SL8080_220x220_2_2011_4_28-162749[1].jpg"/>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003132" y="37197506"/>
          <a:ext cx="819150" cy="971550"/>
        </a:xfrm>
        <a:prstGeom prst="rect">
          <a:avLst/>
        </a:prstGeom>
        <a:noFill/>
        <a:ln w="9525">
          <a:noFill/>
          <a:miter lim="800000"/>
          <a:headEnd/>
          <a:tailEnd/>
        </a:ln>
      </xdr:spPr>
    </xdr:pic>
    <xdr:clientData/>
  </xdr:twoCellAnchor>
  <xdr:twoCellAnchor>
    <xdr:from>
      <xdr:col>2</xdr:col>
      <xdr:colOff>595312</xdr:colOff>
      <xdr:row>101</xdr:row>
      <xdr:rowOff>71455</xdr:rowOff>
    </xdr:from>
    <xdr:to>
      <xdr:col>2</xdr:col>
      <xdr:colOff>1624012</xdr:colOff>
      <xdr:row>101</xdr:row>
      <xdr:rowOff>971568</xdr:rowOff>
    </xdr:to>
    <xdr:pic>
      <xdr:nvPicPr>
        <xdr:cNvPr id="37" name="Picture 36" descr="HE863-NAD_200x200_2011_8_26-10653[1].jpg"/>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val="0"/>
            </a:ext>
          </a:extLst>
        </a:blip>
        <a:stretch>
          <a:fillRect/>
        </a:stretch>
      </xdr:blipFill>
      <xdr:spPr>
        <a:xfrm>
          <a:off x="5810250" y="37957143"/>
          <a:ext cx="1028700" cy="900113"/>
        </a:xfrm>
        <a:prstGeom prst="rect">
          <a:avLst/>
        </a:prstGeom>
      </xdr:spPr>
    </xdr:pic>
    <xdr:clientData/>
  </xdr:twoCellAnchor>
  <xdr:twoCellAnchor>
    <xdr:from>
      <xdr:col>2</xdr:col>
      <xdr:colOff>607216</xdr:colOff>
      <xdr:row>94</xdr:row>
      <xdr:rowOff>59530</xdr:rowOff>
    </xdr:from>
    <xdr:to>
      <xdr:col>2</xdr:col>
      <xdr:colOff>1719665</xdr:colOff>
      <xdr:row>94</xdr:row>
      <xdr:rowOff>1171979</xdr:rowOff>
    </xdr:to>
    <xdr:pic>
      <xdr:nvPicPr>
        <xdr:cNvPr id="38" name="Picture 37" descr="SIMCOM 5320a.jpg"/>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val="0"/>
            </a:ext>
          </a:extLst>
        </a:blip>
        <a:stretch>
          <a:fillRect/>
        </a:stretch>
      </xdr:blipFill>
      <xdr:spPr>
        <a:xfrm>
          <a:off x="5822154" y="42541030"/>
          <a:ext cx="1112449" cy="1112449"/>
        </a:xfrm>
        <a:prstGeom prst="rect">
          <a:avLst/>
        </a:prstGeom>
      </xdr:spPr>
    </xdr:pic>
    <xdr:clientData/>
  </xdr:twoCellAnchor>
  <xdr:twoCellAnchor>
    <xdr:from>
      <xdr:col>2</xdr:col>
      <xdr:colOff>773907</xdr:colOff>
      <xdr:row>84</xdr:row>
      <xdr:rowOff>59531</xdr:rowOff>
    </xdr:from>
    <xdr:to>
      <xdr:col>2</xdr:col>
      <xdr:colOff>1593057</xdr:colOff>
      <xdr:row>84</xdr:row>
      <xdr:rowOff>1031081</xdr:rowOff>
    </xdr:to>
    <xdr:pic>
      <xdr:nvPicPr>
        <xdr:cNvPr id="40" name="Picture 45" descr="SL8080_220x220_2_2011_4_28-162749[1].jpg"/>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988845" y="36921281"/>
          <a:ext cx="819150" cy="971550"/>
        </a:xfrm>
        <a:prstGeom prst="rect">
          <a:avLst/>
        </a:prstGeom>
        <a:noFill/>
        <a:ln w="9525">
          <a:noFill/>
          <a:miter lim="800000"/>
          <a:headEnd/>
          <a:tailEnd/>
        </a:ln>
      </xdr:spPr>
    </xdr:pic>
    <xdr:clientData/>
  </xdr:twoCellAnchor>
  <xdr:twoCellAnchor>
    <xdr:from>
      <xdr:col>2</xdr:col>
      <xdr:colOff>714404</xdr:colOff>
      <xdr:row>89</xdr:row>
      <xdr:rowOff>59560</xdr:rowOff>
    </xdr:from>
    <xdr:to>
      <xdr:col>2</xdr:col>
      <xdr:colOff>1594514</xdr:colOff>
      <xdr:row>89</xdr:row>
      <xdr:rowOff>939670</xdr:rowOff>
    </xdr:to>
    <xdr:pic>
      <xdr:nvPicPr>
        <xdr:cNvPr id="41" name="Picture 40" descr="SL8090.jpg"/>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929342" y="39076341"/>
          <a:ext cx="880110" cy="880110"/>
        </a:xfrm>
        <a:prstGeom prst="rect">
          <a:avLst/>
        </a:prstGeom>
      </xdr:spPr>
    </xdr:pic>
    <xdr:clientData/>
  </xdr:twoCellAnchor>
  <xdr:twoCellAnchor>
    <xdr:from>
      <xdr:col>2</xdr:col>
      <xdr:colOff>571500</xdr:colOff>
      <xdr:row>103</xdr:row>
      <xdr:rowOff>47625</xdr:rowOff>
    </xdr:from>
    <xdr:to>
      <xdr:col>2</xdr:col>
      <xdr:colOff>1600200</xdr:colOff>
      <xdr:row>103</xdr:row>
      <xdr:rowOff>947738</xdr:rowOff>
    </xdr:to>
    <xdr:pic>
      <xdr:nvPicPr>
        <xdr:cNvPr id="42" name="Picture 41" descr="HE863-NAD_200x200_2011_8_26-10653[1].jpg"/>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val="0"/>
            </a:ext>
          </a:extLst>
        </a:blip>
        <a:stretch>
          <a:fillRect/>
        </a:stretch>
      </xdr:blipFill>
      <xdr:spPr>
        <a:xfrm>
          <a:off x="5786438" y="42481500"/>
          <a:ext cx="1028700" cy="900113"/>
        </a:xfrm>
        <a:prstGeom prst="rect">
          <a:avLst/>
        </a:prstGeom>
      </xdr:spPr>
    </xdr:pic>
    <xdr:clientData/>
  </xdr:twoCellAnchor>
  <xdr:twoCellAnchor>
    <xdr:from>
      <xdr:col>2</xdr:col>
      <xdr:colOff>750093</xdr:colOff>
      <xdr:row>90</xdr:row>
      <xdr:rowOff>59559</xdr:rowOff>
    </xdr:from>
    <xdr:to>
      <xdr:col>2</xdr:col>
      <xdr:colOff>1559718</xdr:colOff>
      <xdr:row>90</xdr:row>
      <xdr:rowOff>981579</xdr:rowOff>
    </xdr:to>
    <xdr:pic>
      <xdr:nvPicPr>
        <xdr:cNvPr id="45" name="Picture 44" descr="SL8091_220_220_TOP_2011_7_6-183013[1].JPG"/>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5965031" y="42588684"/>
          <a:ext cx="809625" cy="922020"/>
        </a:xfrm>
        <a:prstGeom prst="rect">
          <a:avLst/>
        </a:prstGeom>
      </xdr:spPr>
    </xdr:pic>
    <xdr:clientData/>
  </xdr:twoCellAnchor>
  <xdr:twoCellAnchor>
    <xdr:from>
      <xdr:col>2</xdr:col>
      <xdr:colOff>790575</xdr:colOff>
      <xdr:row>77</xdr:row>
      <xdr:rowOff>11906</xdr:rowOff>
    </xdr:from>
    <xdr:to>
      <xdr:col>2</xdr:col>
      <xdr:colOff>1559907</xdr:colOff>
      <xdr:row>77</xdr:row>
      <xdr:rowOff>1190625</xdr:rowOff>
    </xdr:to>
    <xdr:pic>
      <xdr:nvPicPr>
        <xdr:cNvPr id="2" name="cboxPhoto" descr="http://www.sierrawireless.com/productsandservices/AirPrime/Wireless_Modules/High-speed/~/media/Images/products/AirPrime/Wireless_modules/Sierra_Wireless_AirPrime_MC809x.ashx"/>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005513" y="33385125"/>
          <a:ext cx="769332" cy="1178719"/>
        </a:xfrm>
        <a:prstGeom prst="rect">
          <a:avLst/>
        </a:prstGeom>
        <a:noFill/>
        <a:ln w="9525">
          <a:noFill/>
          <a:miter lim="800000"/>
          <a:headEnd/>
          <a:tailEnd/>
        </a:ln>
      </xdr:spPr>
    </xdr:pic>
    <xdr:clientData/>
  </xdr:twoCellAnchor>
  <xdr:twoCellAnchor>
    <xdr:from>
      <xdr:col>2</xdr:col>
      <xdr:colOff>477436</xdr:colOff>
      <xdr:row>19</xdr:row>
      <xdr:rowOff>267891</xdr:rowOff>
    </xdr:from>
    <xdr:to>
      <xdr:col>2</xdr:col>
      <xdr:colOff>1827607</xdr:colOff>
      <xdr:row>19</xdr:row>
      <xdr:rowOff>1092996</xdr:rowOff>
    </xdr:to>
    <xdr:pic>
      <xdr:nvPicPr>
        <xdr:cNvPr id="39" name="Picture 38" descr="Cinterion PH8.jpg"/>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rot="5400000">
          <a:off x="5954907" y="2934296"/>
          <a:ext cx="825105" cy="1350171"/>
        </a:xfrm>
        <a:prstGeom prst="rect">
          <a:avLst/>
        </a:prstGeom>
      </xdr:spPr>
    </xdr:pic>
    <xdr:clientData/>
  </xdr:twoCellAnchor>
  <xdr:twoCellAnchor>
    <xdr:from>
      <xdr:col>2</xdr:col>
      <xdr:colOff>476249</xdr:colOff>
      <xdr:row>20</xdr:row>
      <xdr:rowOff>178593</xdr:rowOff>
    </xdr:from>
    <xdr:to>
      <xdr:col>2</xdr:col>
      <xdr:colOff>1826420</xdr:colOff>
      <xdr:row>20</xdr:row>
      <xdr:rowOff>1003698</xdr:rowOff>
    </xdr:to>
    <xdr:pic>
      <xdr:nvPicPr>
        <xdr:cNvPr id="43" name="Picture 42" descr="Cinterion PH8.jpg"/>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rot="5400000">
          <a:off x="5953720" y="4071341"/>
          <a:ext cx="825105" cy="1350171"/>
        </a:xfrm>
        <a:prstGeom prst="rect">
          <a:avLst/>
        </a:prstGeom>
      </xdr:spPr>
    </xdr:pic>
    <xdr:clientData/>
  </xdr:twoCellAnchor>
  <xdr:twoCellAnchor>
    <xdr:from>
      <xdr:col>2</xdr:col>
      <xdr:colOff>559592</xdr:colOff>
      <xdr:row>21</xdr:row>
      <xdr:rowOff>23811</xdr:rowOff>
    </xdr:from>
    <xdr:to>
      <xdr:col>2</xdr:col>
      <xdr:colOff>1732065</xdr:colOff>
      <xdr:row>21</xdr:row>
      <xdr:rowOff>1123945</xdr:rowOff>
    </xdr:to>
    <xdr:pic>
      <xdr:nvPicPr>
        <xdr:cNvPr id="46" name="Picture 45"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774530" y="5393530"/>
          <a:ext cx="1172473" cy="1100134"/>
        </a:xfrm>
        <a:prstGeom prst="rect">
          <a:avLst/>
        </a:prstGeom>
      </xdr:spPr>
    </xdr:pic>
    <xdr:clientData/>
  </xdr:twoCellAnchor>
  <xdr:twoCellAnchor>
    <xdr:from>
      <xdr:col>2</xdr:col>
      <xdr:colOff>511968</xdr:colOff>
      <xdr:row>22</xdr:row>
      <xdr:rowOff>35719</xdr:rowOff>
    </xdr:from>
    <xdr:to>
      <xdr:col>2</xdr:col>
      <xdr:colOff>1684441</xdr:colOff>
      <xdr:row>22</xdr:row>
      <xdr:rowOff>1135853</xdr:rowOff>
    </xdr:to>
    <xdr:pic>
      <xdr:nvPicPr>
        <xdr:cNvPr id="47" name="Picture 46"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726906" y="6596063"/>
          <a:ext cx="1172473" cy="1100134"/>
        </a:xfrm>
        <a:prstGeom prst="rect">
          <a:avLst/>
        </a:prstGeom>
      </xdr:spPr>
    </xdr:pic>
    <xdr:clientData/>
  </xdr:twoCellAnchor>
  <xdr:twoCellAnchor>
    <xdr:from>
      <xdr:col>2</xdr:col>
      <xdr:colOff>500062</xdr:colOff>
      <xdr:row>23</xdr:row>
      <xdr:rowOff>71438</xdr:rowOff>
    </xdr:from>
    <xdr:to>
      <xdr:col>2</xdr:col>
      <xdr:colOff>1672535</xdr:colOff>
      <xdr:row>23</xdr:row>
      <xdr:rowOff>1142997</xdr:rowOff>
    </xdr:to>
    <xdr:pic>
      <xdr:nvPicPr>
        <xdr:cNvPr id="48" name="Picture 47"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715000" y="7846219"/>
          <a:ext cx="1172473" cy="1071559"/>
        </a:xfrm>
        <a:prstGeom prst="rect">
          <a:avLst/>
        </a:prstGeom>
      </xdr:spPr>
    </xdr:pic>
    <xdr:clientData/>
  </xdr:twoCellAnchor>
  <xdr:twoCellAnchor>
    <xdr:from>
      <xdr:col>2</xdr:col>
      <xdr:colOff>392933</xdr:colOff>
      <xdr:row>131</xdr:row>
      <xdr:rowOff>35720</xdr:rowOff>
    </xdr:from>
    <xdr:to>
      <xdr:col>2</xdr:col>
      <xdr:colOff>1904074</xdr:colOff>
      <xdr:row>131</xdr:row>
      <xdr:rowOff>1338738</xdr:rowOff>
    </xdr:to>
    <xdr:pic>
      <xdr:nvPicPr>
        <xdr:cNvPr id="50" name="Picture 49" descr="ublox_LISA_U100.jpg"/>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5607871" y="49184720"/>
          <a:ext cx="1511141" cy="1303018"/>
        </a:xfrm>
        <a:prstGeom prst="rect">
          <a:avLst/>
        </a:prstGeom>
      </xdr:spPr>
    </xdr:pic>
    <xdr:clientData/>
  </xdr:twoCellAnchor>
  <xdr:twoCellAnchor>
    <xdr:from>
      <xdr:col>2</xdr:col>
      <xdr:colOff>428634</xdr:colOff>
      <xdr:row>132</xdr:row>
      <xdr:rowOff>47656</xdr:rowOff>
    </xdr:from>
    <xdr:to>
      <xdr:col>2</xdr:col>
      <xdr:colOff>1926202</xdr:colOff>
      <xdr:row>132</xdr:row>
      <xdr:rowOff>1355197</xdr:rowOff>
    </xdr:to>
    <xdr:pic>
      <xdr:nvPicPr>
        <xdr:cNvPr id="51" name="Picture 50" descr="ublox_LISA_U120.jpg"/>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5643572" y="50589687"/>
          <a:ext cx="1497568" cy="1307541"/>
        </a:xfrm>
        <a:prstGeom prst="rect">
          <a:avLst/>
        </a:prstGeom>
      </xdr:spPr>
    </xdr:pic>
    <xdr:clientData/>
  </xdr:twoCellAnchor>
  <xdr:twoCellAnchor>
    <xdr:from>
      <xdr:col>2</xdr:col>
      <xdr:colOff>726277</xdr:colOff>
      <xdr:row>55</xdr:row>
      <xdr:rowOff>178589</xdr:rowOff>
    </xdr:from>
    <xdr:to>
      <xdr:col>2</xdr:col>
      <xdr:colOff>1530949</xdr:colOff>
      <xdr:row>55</xdr:row>
      <xdr:rowOff>983261</xdr:rowOff>
    </xdr:to>
    <xdr:pic>
      <xdr:nvPicPr>
        <xdr:cNvPr id="49" name="Picture 48" descr="Sierra Wireless AR8550.jpg"/>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val="0"/>
            </a:ext>
          </a:extLst>
        </a:blip>
        <a:stretch>
          <a:fillRect/>
        </a:stretch>
      </xdr:blipFill>
      <xdr:spPr>
        <a:xfrm>
          <a:off x="5941215" y="29813245"/>
          <a:ext cx="804672" cy="804672"/>
        </a:xfrm>
        <a:prstGeom prst="rect">
          <a:avLst/>
        </a:prstGeom>
      </xdr:spPr>
    </xdr:pic>
    <xdr:clientData/>
  </xdr:twoCellAnchor>
  <xdr:twoCellAnchor>
    <xdr:from>
      <xdr:col>2</xdr:col>
      <xdr:colOff>595312</xdr:colOff>
      <xdr:row>95</xdr:row>
      <xdr:rowOff>59531</xdr:rowOff>
    </xdr:from>
    <xdr:to>
      <xdr:col>2</xdr:col>
      <xdr:colOff>1707761</xdr:colOff>
      <xdr:row>95</xdr:row>
      <xdr:rowOff>1171980</xdr:rowOff>
    </xdr:to>
    <xdr:pic>
      <xdr:nvPicPr>
        <xdr:cNvPr id="53" name="Picture 52" descr="SIMCOM 5320a.jpg"/>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val="0"/>
            </a:ext>
          </a:extLst>
        </a:blip>
        <a:stretch>
          <a:fillRect/>
        </a:stretch>
      </xdr:blipFill>
      <xdr:spPr>
        <a:xfrm>
          <a:off x="5810250" y="44838937"/>
          <a:ext cx="1112449" cy="1112449"/>
        </a:xfrm>
        <a:prstGeom prst="rect">
          <a:avLst/>
        </a:prstGeom>
      </xdr:spPr>
    </xdr:pic>
    <xdr:clientData/>
  </xdr:twoCellAnchor>
  <xdr:twoCellAnchor>
    <xdr:from>
      <xdr:col>2</xdr:col>
      <xdr:colOff>273844</xdr:colOff>
      <xdr:row>100</xdr:row>
      <xdr:rowOff>261942</xdr:rowOff>
    </xdr:from>
    <xdr:to>
      <xdr:col>2</xdr:col>
      <xdr:colOff>1893094</xdr:colOff>
      <xdr:row>100</xdr:row>
      <xdr:rowOff>1120145</xdr:rowOff>
    </xdr:to>
    <xdr:pic>
      <xdr:nvPicPr>
        <xdr:cNvPr id="52" name="Picture 51" descr="H24_NA_DB-2100.jpg"/>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val="0"/>
            </a:ext>
          </a:extLst>
        </a:blip>
        <a:stretch>
          <a:fillRect/>
        </a:stretch>
      </xdr:blipFill>
      <xdr:spPr>
        <a:xfrm>
          <a:off x="5488782" y="46315317"/>
          <a:ext cx="1619250" cy="858203"/>
        </a:xfrm>
        <a:prstGeom prst="rect">
          <a:avLst/>
        </a:prstGeom>
      </xdr:spPr>
    </xdr:pic>
    <xdr:clientData/>
  </xdr:twoCellAnchor>
  <xdr:twoCellAnchor>
    <xdr:from>
      <xdr:col>2</xdr:col>
      <xdr:colOff>595312</xdr:colOff>
      <xdr:row>102</xdr:row>
      <xdr:rowOff>47625</xdr:rowOff>
    </xdr:from>
    <xdr:to>
      <xdr:col>2</xdr:col>
      <xdr:colOff>1624012</xdr:colOff>
      <xdr:row>102</xdr:row>
      <xdr:rowOff>947738</xdr:rowOff>
    </xdr:to>
    <xdr:pic>
      <xdr:nvPicPr>
        <xdr:cNvPr id="56" name="Picture 55" descr="HE863-NAD_200x200_2011_8_26-10653[1].jpg"/>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val="0"/>
            </a:ext>
          </a:extLst>
        </a:blip>
        <a:stretch>
          <a:fillRect/>
        </a:stretch>
      </xdr:blipFill>
      <xdr:spPr>
        <a:xfrm>
          <a:off x="5810250" y="49756219"/>
          <a:ext cx="1028700" cy="900113"/>
        </a:xfrm>
        <a:prstGeom prst="rect">
          <a:avLst/>
        </a:prstGeom>
      </xdr:spPr>
    </xdr:pic>
    <xdr:clientData/>
  </xdr:twoCellAnchor>
  <xdr:twoCellAnchor>
    <xdr:from>
      <xdr:col>2</xdr:col>
      <xdr:colOff>607225</xdr:colOff>
      <xdr:row>105</xdr:row>
      <xdr:rowOff>47625</xdr:rowOff>
    </xdr:from>
    <xdr:to>
      <xdr:col>2</xdr:col>
      <xdr:colOff>1526673</xdr:colOff>
      <xdr:row>105</xdr:row>
      <xdr:rowOff>981075</xdr:rowOff>
    </xdr:to>
    <xdr:pic>
      <xdr:nvPicPr>
        <xdr:cNvPr id="3" name="Picture 2"/>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822163" y="51804094"/>
          <a:ext cx="919448" cy="933450"/>
        </a:xfrm>
        <a:prstGeom prst="rect">
          <a:avLst/>
        </a:prstGeom>
      </xdr:spPr>
    </xdr:pic>
    <xdr:clientData/>
  </xdr:twoCellAnchor>
  <xdr:twoCellAnchor>
    <xdr:from>
      <xdr:col>2</xdr:col>
      <xdr:colOff>583406</xdr:colOff>
      <xdr:row>106</xdr:row>
      <xdr:rowOff>47625</xdr:rowOff>
    </xdr:from>
    <xdr:to>
      <xdr:col>2</xdr:col>
      <xdr:colOff>1502854</xdr:colOff>
      <xdr:row>106</xdr:row>
      <xdr:rowOff>981075</xdr:rowOff>
    </xdr:to>
    <xdr:pic>
      <xdr:nvPicPr>
        <xdr:cNvPr id="59" name="Picture 58"/>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798344" y="52828031"/>
          <a:ext cx="919448" cy="933450"/>
        </a:xfrm>
        <a:prstGeom prst="rect">
          <a:avLst/>
        </a:prstGeom>
      </xdr:spPr>
    </xdr:pic>
    <xdr:clientData/>
  </xdr:twoCellAnchor>
  <xdr:twoCellAnchor>
    <xdr:from>
      <xdr:col>2</xdr:col>
      <xdr:colOff>607225</xdr:colOff>
      <xdr:row>104</xdr:row>
      <xdr:rowOff>47625</xdr:rowOff>
    </xdr:from>
    <xdr:to>
      <xdr:col>2</xdr:col>
      <xdr:colOff>1526673</xdr:colOff>
      <xdr:row>104</xdr:row>
      <xdr:rowOff>981075</xdr:rowOff>
    </xdr:to>
    <xdr:pic>
      <xdr:nvPicPr>
        <xdr:cNvPr id="58" name="Picture 57"/>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822163" y="52828031"/>
          <a:ext cx="919448" cy="933450"/>
        </a:xfrm>
        <a:prstGeom prst="rect">
          <a:avLst/>
        </a:prstGeom>
      </xdr:spPr>
    </xdr:pic>
    <xdr:clientData/>
  </xdr:twoCellAnchor>
  <xdr:twoCellAnchor>
    <xdr:from>
      <xdr:col>2</xdr:col>
      <xdr:colOff>583406</xdr:colOff>
      <xdr:row>110</xdr:row>
      <xdr:rowOff>47625</xdr:rowOff>
    </xdr:from>
    <xdr:to>
      <xdr:col>2</xdr:col>
      <xdr:colOff>1502854</xdr:colOff>
      <xdr:row>110</xdr:row>
      <xdr:rowOff>981075</xdr:rowOff>
    </xdr:to>
    <xdr:pic>
      <xdr:nvPicPr>
        <xdr:cNvPr id="60" name="Picture 59"/>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800989" y="55176208"/>
          <a:ext cx="919448" cy="933450"/>
        </a:xfrm>
        <a:prstGeom prst="rect">
          <a:avLst/>
        </a:prstGeom>
      </xdr:spPr>
    </xdr:pic>
    <xdr:clientData/>
  </xdr:twoCellAnchor>
  <xdr:twoCellAnchor>
    <xdr:from>
      <xdr:col>2</xdr:col>
      <xdr:colOff>583406</xdr:colOff>
      <xdr:row>108</xdr:row>
      <xdr:rowOff>47625</xdr:rowOff>
    </xdr:from>
    <xdr:to>
      <xdr:col>2</xdr:col>
      <xdr:colOff>1502854</xdr:colOff>
      <xdr:row>108</xdr:row>
      <xdr:rowOff>981075</xdr:rowOff>
    </xdr:to>
    <xdr:pic>
      <xdr:nvPicPr>
        <xdr:cNvPr id="62" name="Picture 61"/>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800989" y="58255958"/>
          <a:ext cx="919448" cy="933450"/>
        </a:xfrm>
        <a:prstGeom prst="rect">
          <a:avLst/>
        </a:prstGeom>
      </xdr:spPr>
    </xdr:pic>
    <xdr:clientData/>
  </xdr:twoCellAnchor>
  <xdr:twoCellAnchor>
    <xdr:from>
      <xdr:col>2</xdr:col>
      <xdr:colOff>583406</xdr:colOff>
      <xdr:row>109</xdr:row>
      <xdr:rowOff>47625</xdr:rowOff>
    </xdr:from>
    <xdr:to>
      <xdr:col>2</xdr:col>
      <xdr:colOff>1502854</xdr:colOff>
      <xdr:row>109</xdr:row>
      <xdr:rowOff>981075</xdr:rowOff>
    </xdr:to>
    <xdr:pic>
      <xdr:nvPicPr>
        <xdr:cNvPr id="63" name="Picture 62"/>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5800989" y="56202792"/>
          <a:ext cx="919448" cy="933450"/>
        </a:xfrm>
        <a:prstGeom prst="rect">
          <a:avLst/>
        </a:prstGeom>
      </xdr:spPr>
    </xdr:pic>
    <xdr:clientData/>
  </xdr:twoCellAnchor>
  <xdr:twoCellAnchor>
    <xdr:from>
      <xdr:col>2</xdr:col>
      <xdr:colOff>857250</xdr:colOff>
      <xdr:row>63</xdr:row>
      <xdr:rowOff>84668</xdr:rowOff>
    </xdr:from>
    <xdr:to>
      <xdr:col>2</xdr:col>
      <xdr:colOff>1502834</xdr:colOff>
      <xdr:row>63</xdr:row>
      <xdr:rowOff>1100668</xdr:rowOff>
    </xdr:to>
    <xdr:pic>
      <xdr:nvPicPr>
        <xdr:cNvPr id="5" name="Picture 4"/>
        <xdr:cNvPicPr>
          <a:picLocks noChangeAspect="1"/>
        </xdr:cNvPicPr>
      </xdr:nvPicPr>
      <xdr:blipFill rotWithShape="1">
        <a:blip xmlns:r="http://schemas.openxmlformats.org/officeDocument/2006/relationships" r:embed="rId31" cstate="print">
          <a:extLst>
            <a:ext uri="{28A0092B-C50C-407E-A947-70E740481C1C}">
              <a14:useLocalDpi xmlns:a14="http://schemas.microsoft.com/office/drawing/2010/main" val="0"/>
            </a:ext>
          </a:extLst>
        </a:blip>
        <a:srcRect b="-1053"/>
        <a:stretch/>
      </xdr:blipFill>
      <xdr:spPr>
        <a:xfrm>
          <a:off x="6074833" y="33401001"/>
          <a:ext cx="645584" cy="1016000"/>
        </a:xfrm>
        <a:prstGeom prst="rect">
          <a:avLst/>
        </a:prstGeom>
      </xdr:spPr>
    </xdr:pic>
    <xdr:clientData/>
  </xdr:twoCellAnchor>
  <xdr:twoCellAnchor>
    <xdr:from>
      <xdr:col>2</xdr:col>
      <xdr:colOff>444515</xdr:colOff>
      <xdr:row>37</xdr:row>
      <xdr:rowOff>148167</xdr:rowOff>
    </xdr:from>
    <xdr:to>
      <xdr:col>2</xdr:col>
      <xdr:colOff>1869455</xdr:colOff>
      <xdr:row>37</xdr:row>
      <xdr:rowOff>1090083</xdr:rowOff>
    </xdr:to>
    <xdr:pic>
      <xdr:nvPicPr>
        <xdr:cNvPr id="6" name="Picture 5"/>
        <xdr:cNvPicPr>
          <a:picLocks noChangeAspect="1"/>
        </xdr:cNvPicPr>
      </xdr:nvPicPr>
      <xdr:blipFill rotWithShape="1">
        <a:blip xmlns:r="http://schemas.openxmlformats.org/officeDocument/2006/relationships" r:embed="rId32" cstate="email">
          <a:extLst>
            <a:ext uri="{28A0092B-C50C-407E-A947-70E740481C1C}">
              <a14:useLocalDpi xmlns:a14="http://schemas.microsoft.com/office/drawing/2010/main" val="0"/>
            </a:ext>
          </a:extLst>
        </a:blip>
        <a:srcRect/>
        <a:stretch/>
      </xdr:blipFill>
      <xdr:spPr>
        <a:xfrm>
          <a:off x="5662098" y="15896167"/>
          <a:ext cx="1424940" cy="941916"/>
        </a:xfrm>
        <a:prstGeom prst="rect">
          <a:avLst/>
        </a:prstGeom>
      </xdr:spPr>
    </xdr:pic>
    <xdr:clientData/>
  </xdr:twoCellAnchor>
  <xdr:twoCellAnchor>
    <xdr:from>
      <xdr:col>2</xdr:col>
      <xdr:colOff>592666</xdr:colOff>
      <xdr:row>5</xdr:row>
      <xdr:rowOff>127000</xdr:rowOff>
    </xdr:from>
    <xdr:to>
      <xdr:col>2</xdr:col>
      <xdr:colOff>1765139</xdr:colOff>
      <xdr:row>5</xdr:row>
      <xdr:rowOff>1198559</xdr:rowOff>
    </xdr:to>
    <xdr:pic>
      <xdr:nvPicPr>
        <xdr:cNvPr id="65" name="Picture 64"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810249" y="6159500"/>
          <a:ext cx="1172473" cy="1071559"/>
        </a:xfrm>
        <a:prstGeom prst="rect">
          <a:avLst/>
        </a:prstGeom>
      </xdr:spPr>
    </xdr:pic>
    <xdr:clientData/>
  </xdr:twoCellAnchor>
  <xdr:twoCellAnchor>
    <xdr:from>
      <xdr:col>2</xdr:col>
      <xdr:colOff>359834</xdr:colOff>
      <xdr:row>4</xdr:row>
      <xdr:rowOff>243417</xdr:rowOff>
    </xdr:from>
    <xdr:to>
      <xdr:col>2</xdr:col>
      <xdr:colOff>1941248</xdr:colOff>
      <xdr:row>4</xdr:row>
      <xdr:rowOff>1053410</xdr:rowOff>
    </xdr:to>
    <xdr:pic>
      <xdr:nvPicPr>
        <xdr:cNvPr id="66" name="Picture 65"/>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a:stretch/>
      </xdr:blipFill>
      <xdr:spPr>
        <a:xfrm rot="16200000">
          <a:off x="5963127" y="4546124"/>
          <a:ext cx="809993" cy="1581414"/>
        </a:xfrm>
        <a:prstGeom prst="rect">
          <a:avLst/>
        </a:prstGeom>
      </xdr:spPr>
    </xdr:pic>
    <xdr:clientData/>
  </xdr:twoCellAnchor>
  <xdr:twoCellAnchor>
    <xdr:from>
      <xdr:col>2</xdr:col>
      <xdr:colOff>317500</xdr:colOff>
      <xdr:row>137</xdr:row>
      <xdr:rowOff>74083</xdr:rowOff>
    </xdr:from>
    <xdr:to>
      <xdr:col>2</xdr:col>
      <xdr:colOff>2021417</xdr:colOff>
      <xdr:row>137</xdr:row>
      <xdr:rowOff>1555750</xdr:rowOff>
    </xdr:to>
    <xdr:pic>
      <xdr:nvPicPr>
        <xdr:cNvPr id="8" name="Picture 7"/>
        <xdr:cNvPicPr>
          <a:picLocks noChangeAspect="1"/>
        </xdr:cNvPicPr>
      </xdr:nvPicPr>
      <xdr:blipFill rotWithShape="1">
        <a:blip xmlns:r="http://schemas.openxmlformats.org/officeDocument/2006/relationships" r:embed="rId34" cstate="email">
          <a:extLst>
            <a:ext uri="{28A0092B-C50C-407E-A947-70E740481C1C}">
              <a14:useLocalDpi xmlns:a14="http://schemas.microsoft.com/office/drawing/2010/main" val="0"/>
            </a:ext>
          </a:extLst>
        </a:blip>
        <a:srcRect/>
        <a:stretch/>
      </xdr:blipFill>
      <xdr:spPr>
        <a:xfrm>
          <a:off x="5535083" y="68442416"/>
          <a:ext cx="1703917" cy="1481667"/>
        </a:xfrm>
        <a:prstGeom prst="rect">
          <a:avLst/>
        </a:prstGeom>
      </xdr:spPr>
    </xdr:pic>
    <xdr:clientData/>
  </xdr:twoCellAnchor>
  <xdr:twoCellAnchor>
    <xdr:from>
      <xdr:col>2</xdr:col>
      <xdr:colOff>243417</xdr:colOff>
      <xdr:row>138</xdr:row>
      <xdr:rowOff>63499</xdr:rowOff>
    </xdr:from>
    <xdr:to>
      <xdr:col>2</xdr:col>
      <xdr:colOff>1947334</xdr:colOff>
      <xdr:row>138</xdr:row>
      <xdr:rowOff>1545166</xdr:rowOff>
    </xdr:to>
    <xdr:pic>
      <xdr:nvPicPr>
        <xdr:cNvPr id="9" name="Picture 8"/>
        <xdr:cNvPicPr>
          <a:picLocks noChangeAspect="1"/>
        </xdr:cNvPicPr>
      </xdr:nvPicPr>
      <xdr:blipFill rotWithShape="1">
        <a:blip xmlns:r="http://schemas.openxmlformats.org/officeDocument/2006/relationships" r:embed="rId35" cstate="email">
          <a:extLst>
            <a:ext uri="{28A0092B-C50C-407E-A947-70E740481C1C}">
              <a14:useLocalDpi xmlns:a14="http://schemas.microsoft.com/office/drawing/2010/main" val="0"/>
            </a:ext>
          </a:extLst>
        </a:blip>
        <a:srcRect/>
        <a:stretch/>
      </xdr:blipFill>
      <xdr:spPr>
        <a:xfrm>
          <a:off x="5461000" y="70061666"/>
          <a:ext cx="1703917" cy="1481667"/>
        </a:xfrm>
        <a:prstGeom prst="rect">
          <a:avLst/>
        </a:prstGeom>
      </xdr:spPr>
    </xdr:pic>
    <xdr:clientData/>
  </xdr:twoCellAnchor>
  <xdr:twoCellAnchor>
    <xdr:from>
      <xdr:col>2</xdr:col>
      <xdr:colOff>317501</xdr:colOff>
      <xdr:row>133</xdr:row>
      <xdr:rowOff>95249</xdr:rowOff>
    </xdr:from>
    <xdr:to>
      <xdr:col>2</xdr:col>
      <xdr:colOff>2032001</xdr:colOff>
      <xdr:row>133</xdr:row>
      <xdr:rowOff>1576916</xdr:rowOff>
    </xdr:to>
    <xdr:pic>
      <xdr:nvPicPr>
        <xdr:cNvPr id="10" name="Picture 9"/>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a:stretch/>
      </xdr:blipFill>
      <xdr:spPr>
        <a:xfrm>
          <a:off x="5535084" y="65203916"/>
          <a:ext cx="1714500" cy="1481667"/>
        </a:xfrm>
        <a:prstGeom prst="rect">
          <a:avLst/>
        </a:prstGeom>
      </xdr:spPr>
    </xdr:pic>
    <xdr:clientData/>
  </xdr:twoCellAnchor>
  <xdr:twoCellAnchor>
    <xdr:from>
      <xdr:col>2</xdr:col>
      <xdr:colOff>306917</xdr:colOff>
      <xdr:row>134</xdr:row>
      <xdr:rowOff>74083</xdr:rowOff>
    </xdr:from>
    <xdr:to>
      <xdr:col>2</xdr:col>
      <xdr:colOff>2021417</xdr:colOff>
      <xdr:row>134</xdr:row>
      <xdr:rowOff>1555750</xdr:rowOff>
    </xdr:to>
    <xdr:pic>
      <xdr:nvPicPr>
        <xdr:cNvPr id="64" name="Picture 63"/>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a:stretch/>
      </xdr:blipFill>
      <xdr:spPr>
        <a:xfrm>
          <a:off x="5524500" y="66812583"/>
          <a:ext cx="1714500" cy="1481667"/>
        </a:xfrm>
        <a:prstGeom prst="rect">
          <a:avLst/>
        </a:prstGeom>
      </xdr:spPr>
    </xdr:pic>
    <xdr:clientData/>
  </xdr:twoCellAnchor>
  <xdr:twoCellAnchor>
    <xdr:from>
      <xdr:col>2</xdr:col>
      <xdr:colOff>825493</xdr:colOff>
      <xdr:row>87</xdr:row>
      <xdr:rowOff>116410</xdr:rowOff>
    </xdr:from>
    <xdr:to>
      <xdr:col>2</xdr:col>
      <xdr:colOff>1587501</xdr:colOff>
      <xdr:row>87</xdr:row>
      <xdr:rowOff>1036629</xdr:rowOff>
    </xdr:to>
    <xdr:pic>
      <xdr:nvPicPr>
        <xdr:cNvPr id="11" name="Picture 10"/>
        <xdr:cNvPicPr>
          <a:picLocks noChangeAspect="1"/>
        </xdr:cNvPicPr>
      </xdr:nvPicPr>
      <xdr:blipFill rotWithShape="1">
        <a:blip xmlns:r="http://schemas.openxmlformats.org/officeDocument/2006/relationships" r:embed="rId37" cstate="print">
          <a:extLst>
            <a:ext uri="{28A0092B-C50C-407E-A947-70E740481C1C}">
              <a14:useLocalDpi xmlns:a14="http://schemas.microsoft.com/office/drawing/2010/main" val="0"/>
            </a:ext>
          </a:extLst>
        </a:blip>
        <a:srcRect/>
        <a:stretch/>
      </xdr:blipFill>
      <xdr:spPr>
        <a:xfrm>
          <a:off x="6043076" y="44587577"/>
          <a:ext cx="762008" cy="920219"/>
        </a:xfrm>
        <a:prstGeom prst="rect">
          <a:avLst/>
        </a:prstGeom>
      </xdr:spPr>
    </xdr:pic>
    <xdr:clientData/>
  </xdr:twoCellAnchor>
  <xdr:twoCellAnchor>
    <xdr:from>
      <xdr:col>2</xdr:col>
      <xdr:colOff>751444</xdr:colOff>
      <xdr:row>91</xdr:row>
      <xdr:rowOff>52944</xdr:rowOff>
    </xdr:from>
    <xdr:to>
      <xdr:col>2</xdr:col>
      <xdr:colOff>1673464</xdr:colOff>
      <xdr:row>91</xdr:row>
      <xdr:rowOff>974964</xdr:rowOff>
    </xdr:to>
    <xdr:pic>
      <xdr:nvPicPr>
        <xdr:cNvPr id="12" name="Picture 11"/>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val="0"/>
            </a:ext>
          </a:extLst>
        </a:blip>
        <a:stretch>
          <a:fillRect/>
        </a:stretch>
      </xdr:blipFill>
      <xdr:spPr>
        <a:xfrm>
          <a:off x="5969027" y="48736277"/>
          <a:ext cx="922020" cy="922020"/>
        </a:xfrm>
        <a:prstGeom prst="rect">
          <a:avLst/>
        </a:prstGeom>
      </xdr:spPr>
    </xdr:pic>
    <xdr:clientData/>
  </xdr:twoCellAnchor>
  <xdr:twoCellAnchor>
    <xdr:from>
      <xdr:col>2</xdr:col>
      <xdr:colOff>751418</xdr:colOff>
      <xdr:row>38</xdr:row>
      <xdr:rowOff>42337</xdr:rowOff>
    </xdr:from>
    <xdr:to>
      <xdr:col>2</xdr:col>
      <xdr:colOff>1607296</xdr:colOff>
      <xdr:row>38</xdr:row>
      <xdr:rowOff>1249345</xdr:rowOff>
    </xdr:to>
    <xdr:pic>
      <xdr:nvPicPr>
        <xdr:cNvPr id="13" name="Picture 12"/>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val="0"/>
            </a:ext>
          </a:extLst>
        </a:blip>
        <a:stretch>
          <a:fillRect/>
        </a:stretch>
      </xdr:blipFill>
      <xdr:spPr>
        <a:xfrm>
          <a:off x="5969001" y="21134920"/>
          <a:ext cx="855878" cy="1207008"/>
        </a:xfrm>
        <a:prstGeom prst="rect">
          <a:avLst/>
        </a:prstGeom>
      </xdr:spPr>
    </xdr:pic>
    <xdr:clientData/>
  </xdr:twoCellAnchor>
  <xdr:twoCellAnchor>
    <xdr:from>
      <xdr:col>2</xdr:col>
      <xdr:colOff>846667</xdr:colOff>
      <xdr:row>73</xdr:row>
      <xdr:rowOff>63500</xdr:rowOff>
    </xdr:from>
    <xdr:to>
      <xdr:col>2</xdr:col>
      <xdr:colOff>1492250</xdr:colOff>
      <xdr:row>73</xdr:row>
      <xdr:rowOff>1111250</xdr:rowOff>
    </xdr:to>
    <xdr:pic>
      <xdr:nvPicPr>
        <xdr:cNvPr id="14" name="Picture 13"/>
        <xdr:cNvPicPr>
          <a:picLocks noChangeAspect="1"/>
        </xdr:cNvPicPr>
      </xdr:nvPicPr>
      <xdr:blipFill rotWithShape="1">
        <a:blip xmlns:r="http://schemas.openxmlformats.org/officeDocument/2006/relationships" r:embed="rId40" cstate="email">
          <a:extLst>
            <a:ext uri="{28A0092B-C50C-407E-A947-70E740481C1C}">
              <a14:useLocalDpi xmlns:a14="http://schemas.microsoft.com/office/drawing/2010/main" val="0"/>
            </a:ext>
          </a:extLst>
        </a:blip>
        <a:srcRect/>
        <a:stretch/>
      </xdr:blipFill>
      <xdr:spPr>
        <a:xfrm>
          <a:off x="6064250" y="35073167"/>
          <a:ext cx="645583" cy="1047750"/>
        </a:xfrm>
        <a:prstGeom prst="rect">
          <a:avLst/>
        </a:prstGeom>
      </xdr:spPr>
    </xdr:pic>
    <xdr:clientData/>
  </xdr:twoCellAnchor>
  <xdr:twoCellAnchor>
    <xdr:from>
      <xdr:col>2</xdr:col>
      <xdr:colOff>253999</xdr:colOff>
      <xdr:row>10</xdr:row>
      <xdr:rowOff>84667</xdr:rowOff>
    </xdr:from>
    <xdr:to>
      <xdr:col>2</xdr:col>
      <xdr:colOff>1874519</xdr:colOff>
      <xdr:row>10</xdr:row>
      <xdr:rowOff>1227667</xdr:rowOff>
    </xdr:to>
    <xdr:pic>
      <xdr:nvPicPr>
        <xdr:cNvPr id="15" name="Picture 14"/>
        <xdr:cNvPicPr>
          <a:picLocks noChangeAspect="1"/>
        </xdr:cNvPicPr>
      </xdr:nvPicPr>
      <xdr:blipFill rotWithShape="1">
        <a:blip xmlns:r="http://schemas.openxmlformats.org/officeDocument/2006/relationships" r:embed="rId41" cstate="print">
          <a:extLst>
            <a:ext uri="{28A0092B-C50C-407E-A947-70E740481C1C}">
              <a14:useLocalDpi xmlns:a14="http://schemas.microsoft.com/office/drawing/2010/main" val="0"/>
            </a:ext>
          </a:extLst>
        </a:blip>
        <a:srcRect b="-935"/>
        <a:stretch/>
      </xdr:blipFill>
      <xdr:spPr>
        <a:xfrm>
          <a:off x="5471582" y="7461250"/>
          <a:ext cx="1620520" cy="1143000"/>
        </a:xfrm>
        <a:prstGeom prst="rect">
          <a:avLst/>
        </a:prstGeom>
      </xdr:spPr>
    </xdr:pic>
    <xdr:clientData/>
  </xdr:twoCellAnchor>
  <xdr:twoCellAnchor>
    <xdr:from>
      <xdr:col>2</xdr:col>
      <xdr:colOff>461422</xdr:colOff>
      <xdr:row>62</xdr:row>
      <xdr:rowOff>332412</xdr:rowOff>
    </xdr:from>
    <xdr:to>
      <xdr:col>2</xdr:col>
      <xdr:colOff>1863820</xdr:colOff>
      <xdr:row>62</xdr:row>
      <xdr:rowOff>1091198</xdr:rowOff>
    </xdr:to>
    <xdr:pic>
      <xdr:nvPicPr>
        <xdr:cNvPr id="16" name="Picture 15"/>
        <xdr:cNvPicPr>
          <a:picLocks noChangeAspect="1"/>
        </xdr:cNvPicPr>
      </xdr:nvPicPr>
      <xdr:blipFill rotWithShape="1">
        <a:blip xmlns:r="http://schemas.openxmlformats.org/officeDocument/2006/relationships" r:embed="rId42" cstate="email">
          <a:extLst>
            <a:ext uri="{28A0092B-C50C-407E-A947-70E740481C1C}">
              <a14:useLocalDpi xmlns:a14="http://schemas.microsoft.com/office/drawing/2010/main" val="0"/>
            </a:ext>
          </a:extLst>
        </a:blip>
        <a:srcRect/>
        <a:stretch/>
      </xdr:blipFill>
      <xdr:spPr>
        <a:xfrm rot="16200000">
          <a:off x="6000811" y="35104939"/>
          <a:ext cx="758786" cy="1402398"/>
        </a:xfrm>
        <a:prstGeom prst="rect">
          <a:avLst/>
        </a:prstGeom>
      </xdr:spPr>
    </xdr:pic>
    <xdr:clientData/>
  </xdr:twoCellAnchor>
  <xdr:twoCellAnchor>
    <xdr:from>
      <xdr:col>2</xdr:col>
      <xdr:colOff>751418</xdr:colOff>
      <xdr:row>58</xdr:row>
      <xdr:rowOff>179917</xdr:rowOff>
    </xdr:from>
    <xdr:to>
      <xdr:col>2</xdr:col>
      <xdr:colOff>1513418</xdr:colOff>
      <xdr:row>58</xdr:row>
      <xdr:rowOff>1213697</xdr:rowOff>
    </xdr:to>
    <xdr:pic>
      <xdr:nvPicPr>
        <xdr:cNvPr id="18" name="Picture 17"/>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5969001" y="35242500"/>
          <a:ext cx="762000" cy="1033780"/>
        </a:xfrm>
        <a:prstGeom prst="rect">
          <a:avLst/>
        </a:prstGeom>
      </xdr:spPr>
    </xdr:pic>
    <xdr:clientData/>
  </xdr:twoCellAnchor>
  <xdr:twoCellAnchor>
    <xdr:from>
      <xdr:col>2</xdr:col>
      <xdr:colOff>730250</xdr:colOff>
      <xdr:row>31</xdr:row>
      <xdr:rowOff>105833</xdr:rowOff>
    </xdr:from>
    <xdr:to>
      <xdr:col>2</xdr:col>
      <xdr:colOff>1639529</xdr:colOff>
      <xdr:row>31</xdr:row>
      <xdr:rowOff>1341005</xdr:rowOff>
    </xdr:to>
    <xdr:pic>
      <xdr:nvPicPr>
        <xdr:cNvPr id="69" name="Picture 68"/>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5947833" y="19790833"/>
          <a:ext cx="909279" cy="1235172"/>
        </a:xfrm>
        <a:prstGeom prst="rect">
          <a:avLst/>
        </a:prstGeom>
      </xdr:spPr>
    </xdr:pic>
    <xdr:clientData/>
  </xdr:twoCellAnchor>
  <xdr:twoCellAnchor>
    <xdr:from>
      <xdr:col>2</xdr:col>
      <xdr:colOff>518587</xdr:colOff>
      <xdr:row>126</xdr:row>
      <xdr:rowOff>84667</xdr:rowOff>
    </xdr:from>
    <xdr:to>
      <xdr:col>2</xdr:col>
      <xdr:colOff>1681971</xdr:colOff>
      <xdr:row>126</xdr:row>
      <xdr:rowOff>1265767</xdr:rowOff>
    </xdr:to>
    <xdr:pic>
      <xdr:nvPicPr>
        <xdr:cNvPr id="19" name="Picture 18"/>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val="0"/>
            </a:ext>
          </a:extLst>
        </a:blip>
        <a:stretch>
          <a:fillRect/>
        </a:stretch>
      </xdr:blipFill>
      <xdr:spPr>
        <a:xfrm>
          <a:off x="5736170" y="71215250"/>
          <a:ext cx="1163384" cy="1181100"/>
        </a:xfrm>
        <a:prstGeom prst="rect">
          <a:avLst/>
        </a:prstGeom>
      </xdr:spPr>
    </xdr:pic>
    <xdr:clientData/>
  </xdr:twoCellAnchor>
  <xdr:twoCellAnchor>
    <xdr:from>
      <xdr:col>2</xdr:col>
      <xdr:colOff>550333</xdr:colOff>
      <xdr:row>125</xdr:row>
      <xdr:rowOff>74083</xdr:rowOff>
    </xdr:from>
    <xdr:to>
      <xdr:col>2</xdr:col>
      <xdr:colOff>1713717</xdr:colOff>
      <xdr:row>125</xdr:row>
      <xdr:rowOff>1255183</xdr:rowOff>
    </xdr:to>
    <xdr:pic>
      <xdr:nvPicPr>
        <xdr:cNvPr id="71" name="Picture 70"/>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val="0"/>
            </a:ext>
          </a:extLst>
        </a:blip>
        <a:stretch>
          <a:fillRect/>
        </a:stretch>
      </xdr:blipFill>
      <xdr:spPr>
        <a:xfrm>
          <a:off x="5767916" y="71204666"/>
          <a:ext cx="1163384" cy="1181100"/>
        </a:xfrm>
        <a:prstGeom prst="rect">
          <a:avLst/>
        </a:prstGeom>
      </xdr:spPr>
    </xdr:pic>
    <xdr:clientData/>
  </xdr:twoCellAnchor>
  <xdr:twoCellAnchor>
    <xdr:from>
      <xdr:col>2</xdr:col>
      <xdr:colOff>232833</xdr:colOff>
      <xdr:row>99</xdr:row>
      <xdr:rowOff>116416</xdr:rowOff>
    </xdr:from>
    <xdr:to>
      <xdr:col>2</xdr:col>
      <xdr:colOff>2137833</xdr:colOff>
      <xdr:row>99</xdr:row>
      <xdr:rowOff>1078441</xdr:rowOff>
    </xdr:to>
    <xdr:pic>
      <xdr:nvPicPr>
        <xdr:cNvPr id="20" name="Picture 19"/>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5450416" y="25114249"/>
          <a:ext cx="1905000" cy="962025"/>
        </a:xfrm>
        <a:prstGeom prst="rect">
          <a:avLst/>
        </a:prstGeom>
      </xdr:spPr>
    </xdr:pic>
    <xdr:clientData/>
  </xdr:twoCellAnchor>
  <xdr:twoCellAnchor>
    <xdr:from>
      <xdr:col>2</xdr:col>
      <xdr:colOff>559592</xdr:colOff>
      <xdr:row>27</xdr:row>
      <xdr:rowOff>23811</xdr:rowOff>
    </xdr:from>
    <xdr:to>
      <xdr:col>2</xdr:col>
      <xdr:colOff>1732065</xdr:colOff>
      <xdr:row>27</xdr:row>
      <xdr:rowOff>1123945</xdr:rowOff>
    </xdr:to>
    <xdr:pic>
      <xdr:nvPicPr>
        <xdr:cNvPr id="74" name="Picture 73"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777175" y="12067644"/>
          <a:ext cx="1172473" cy="1100134"/>
        </a:xfrm>
        <a:prstGeom prst="rect">
          <a:avLst/>
        </a:prstGeom>
      </xdr:spPr>
    </xdr:pic>
    <xdr:clientData/>
  </xdr:twoCellAnchor>
  <xdr:twoCellAnchor>
    <xdr:from>
      <xdr:col>2</xdr:col>
      <xdr:colOff>497417</xdr:colOff>
      <xdr:row>11</xdr:row>
      <xdr:rowOff>63500</xdr:rowOff>
    </xdr:from>
    <xdr:to>
      <xdr:col>2</xdr:col>
      <xdr:colOff>1709759</xdr:colOff>
      <xdr:row>11</xdr:row>
      <xdr:rowOff>1275842</xdr:rowOff>
    </xdr:to>
    <xdr:pic>
      <xdr:nvPicPr>
        <xdr:cNvPr id="21" name="Picture 20"/>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val="0"/>
            </a:ext>
          </a:extLst>
        </a:blip>
        <a:stretch>
          <a:fillRect/>
        </a:stretch>
      </xdr:blipFill>
      <xdr:spPr>
        <a:xfrm>
          <a:off x="5715000" y="8752417"/>
          <a:ext cx="1212342" cy="1212342"/>
        </a:xfrm>
        <a:prstGeom prst="rect">
          <a:avLst/>
        </a:prstGeom>
      </xdr:spPr>
    </xdr:pic>
    <xdr:clientData/>
  </xdr:twoCellAnchor>
  <xdr:twoCellAnchor>
    <xdr:from>
      <xdr:col>2</xdr:col>
      <xdr:colOff>836114</xdr:colOff>
      <xdr:row>82</xdr:row>
      <xdr:rowOff>74084</xdr:rowOff>
    </xdr:from>
    <xdr:to>
      <xdr:col>2</xdr:col>
      <xdr:colOff>1552505</xdr:colOff>
      <xdr:row>82</xdr:row>
      <xdr:rowOff>1207940</xdr:rowOff>
    </xdr:to>
    <xdr:pic>
      <xdr:nvPicPr>
        <xdr:cNvPr id="22" name="Picture 21"/>
        <xdr:cNvPicPr>
          <a:picLocks noChangeAspect="1"/>
        </xdr:cNvPicPr>
      </xdr:nvPicPr>
      <xdr:blipFill rotWithShape="1">
        <a:blip xmlns:r="http://schemas.openxmlformats.org/officeDocument/2006/relationships" r:embed="rId48" cstate="email">
          <a:extLst>
            <a:ext uri="{28A0092B-C50C-407E-A947-70E740481C1C}">
              <a14:useLocalDpi xmlns:a14="http://schemas.microsoft.com/office/drawing/2010/main" val="0"/>
            </a:ext>
          </a:extLst>
        </a:blip>
        <a:srcRect/>
        <a:stretch/>
      </xdr:blipFill>
      <xdr:spPr>
        <a:xfrm>
          <a:off x="6053697" y="63457667"/>
          <a:ext cx="716391" cy="1133856"/>
        </a:xfrm>
        <a:prstGeom prst="rect">
          <a:avLst/>
        </a:prstGeom>
      </xdr:spPr>
    </xdr:pic>
    <xdr:clientData/>
  </xdr:twoCellAnchor>
  <xdr:twoCellAnchor>
    <xdr:from>
      <xdr:col>2</xdr:col>
      <xdr:colOff>698495</xdr:colOff>
      <xdr:row>129</xdr:row>
      <xdr:rowOff>190495</xdr:rowOff>
    </xdr:from>
    <xdr:to>
      <xdr:col>2</xdr:col>
      <xdr:colOff>1712730</xdr:colOff>
      <xdr:row>129</xdr:row>
      <xdr:rowOff>1204730</xdr:rowOff>
    </xdr:to>
    <xdr:pic>
      <xdr:nvPicPr>
        <xdr:cNvPr id="23" name="Picture 22"/>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val="0"/>
            </a:ext>
          </a:extLst>
        </a:blip>
        <a:stretch>
          <a:fillRect/>
        </a:stretch>
      </xdr:blipFill>
      <xdr:spPr>
        <a:xfrm>
          <a:off x="5916078" y="79364412"/>
          <a:ext cx="1014235" cy="1014235"/>
        </a:xfrm>
        <a:prstGeom prst="rect">
          <a:avLst/>
        </a:prstGeom>
      </xdr:spPr>
    </xdr:pic>
    <xdr:clientData/>
  </xdr:twoCellAnchor>
  <xdr:twoCellAnchor>
    <xdr:from>
      <xdr:col>2</xdr:col>
      <xdr:colOff>698500</xdr:colOff>
      <xdr:row>130</xdr:row>
      <xdr:rowOff>148167</xdr:rowOff>
    </xdr:from>
    <xdr:to>
      <xdr:col>2</xdr:col>
      <xdr:colOff>1712735</xdr:colOff>
      <xdr:row>130</xdr:row>
      <xdr:rowOff>1162402</xdr:rowOff>
    </xdr:to>
    <xdr:pic>
      <xdr:nvPicPr>
        <xdr:cNvPr id="77" name="Picture 76"/>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val="0"/>
            </a:ext>
          </a:extLst>
        </a:blip>
        <a:stretch>
          <a:fillRect/>
        </a:stretch>
      </xdr:blipFill>
      <xdr:spPr>
        <a:xfrm>
          <a:off x="5916083" y="80708500"/>
          <a:ext cx="1014235" cy="1014235"/>
        </a:xfrm>
        <a:prstGeom prst="rect">
          <a:avLst/>
        </a:prstGeom>
      </xdr:spPr>
    </xdr:pic>
    <xdr:clientData/>
  </xdr:twoCellAnchor>
  <xdr:twoCellAnchor>
    <xdr:from>
      <xdr:col>2</xdr:col>
      <xdr:colOff>762003</xdr:colOff>
      <xdr:row>30</xdr:row>
      <xdr:rowOff>84670</xdr:rowOff>
    </xdr:from>
    <xdr:to>
      <xdr:col>2</xdr:col>
      <xdr:colOff>1678232</xdr:colOff>
      <xdr:row>30</xdr:row>
      <xdr:rowOff>1291678</xdr:rowOff>
    </xdr:to>
    <xdr:pic>
      <xdr:nvPicPr>
        <xdr:cNvPr id="24" name="Picture 23"/>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val="0"/>
            </a:ext>
          </a:extLst>
        </a:blip>
        <a:stretch>
          <a:fillRect/>
        </a:stretch>
      </xdr:blipFill>
      <xdr:spPr>
        <a:xfrm>
          <a:off x="5979586" y="22277920"/>
          <a:ext cx="916229" cy="1207008"/>
        </a:xfrm>
        <a:prstGeom prst="rect">
          <a:avLst/>
        </a:prstGeom>
      </xdr:spPr>
    </xdr:pic>
    <xdr:clientData/>
  </xdr:twoCellAnchor>
  <xdr:twoCellAnchor>
    <xdr:from>
      <xdr:col>2</xdr:col>
      <xdr:colOff>698531</xdr:colOff>
      <xdr:row>41</xdr:row>
      <xdr:rowOff>52917</xdr:rowOff>
    </xdr:from>
    <xdr:to>
      <xdr:col>2</xdr:col>
      <xdr:colOff>1544136</xdr:colOff>
      <xdr:row>41</xdr:row>
      <xdr:rowOff>1241637</xdr:rowOff>
    </xdr:to>
    <xdr:pic>
      <xdr:nvPicPr>
        <xdr:cNvPr id="26" name="Picture 25"/>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916114" y="35284834"/>
          <a:ext cx="845605" cy="1188720"/>
        </a:xfrm>
        <a:prstGeom prst="rect">
          <a:avLst/>
        </a:prstGeom>
      </xdr:spPr>
    </xdr:pic>
    <xdr:clientData/>
  </xdr:twoCellAnchor>
  <xdr:twoCellAnchor>
    <xdr:from>
      <xdr:col>2</xdr:col>
      <xdr:colOff>613835</xdr:colOff>
      <xdr:row>36</xdr:row>
      <xdr:rowOff>105833</xdr:rowOff>
    </xdr:from>
    <xdr:to>
      <xdr:col>2</xdr:col>
      <xdr:colOff>1747176</xdr:colOff>
      <xdr:row>36</xdr:row>
      <xdr:rowOff>1203113</xdr:rowOff>
    </xdr:to>
    <xdr:pic>
      <xdr:nvPicPr>
        <xdr:cNvPr id="25" name="Picture 24"/>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val="0"/>
            </a:ext>
          </a:extLst>
        </a:blip>
        <a:stretch>
          <a:fillRect/>
        </a:stretch>
      </xdr:blipFill>
      <xdr:spPr>
        <a:xfrm>
          <a:off x="5831418" y="27738916"/>
          <a:ext cx="1133341" cy="1097280"/>
        </a:xfrm>
        <a:prstGeom prst="rect">
          <a:avLst/>
        </a:prstGeom>
      </xdr:spPr>
    </xdr:pic>
    <xdr:clientData/>
  </xdr:twoCellAnchor>
  <xdr:twoCellAnchor>
    <xdr:from>
      <xdr:col>2</xdr:col>
      <xdr:colOff>666751</xdr:colOff>
      <xdr:row>111</xdr:row>
      <xdr:rowOff>74085</xdr:rowOff>
    </xdr:from>
    <xdr:to>
      <xdr:col>2</xdr:col>
      <xdr:colOff>1672591</xdr:colOff>
      <xdr:row>111</xdr:row>
      <xdr:rowOff>939106</xdr:rowOff>
    </xdr:to>
    <xdr:pic>
      <xdr:nvPicPr>
        <xdr:cNvPr id="27" name="Picture 26"/>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val="0"/>
            </a:ext>
          </a:extLst>
        </a:blip>
        <a:stretch>
          <a:fillRect/>
        </a:stretch>
      </xdr:blipFill>
      <xdr:spPr>
        <a:xfrm>
          <a:off x="5884334" y="79046918"/>
          <a:ext cx="1005840" cy="865021"/>
        </a:xfrm>
        <a:prstGeom prst="rect">
          <a:avLst/>
        </a:prstGeom>
      </xdr:spPr>
    </xdr:pic>
    <xdr:clientData/>
  </xdr:twoCellAnchor>
  <xdr:twoCellAnchor>
    <xdr:from>
      <xdr:col>2</xdr:col>
      <xdr:colOff>846667</xdr:colOff>
      <xdr:row>72</xdr:row>
      <xdr:rowOff>63500</xdr:rowOff>
    </xdr:from>
    <xdr:to>
      <xdr:col>2</xdr:col>
      <xdr:colOff>1492250</xdr:colOff>
      <xdr:row>72</xdr:row>
      <xdr:rowOff>1111250</xdr:rowOff>
    </xdr:to>
    <xdr:pic>
      <xdr:nvPicPr>
        <xdr:cNvPr id="80" name="Picture 79"/>
        <xdr:cNvPicPr>
          <a:picLocks noChangeAspect="1"/>
        </xdr:cNvPicPr>
      </xdr:nvPicPr>
      <xdr:blipFill rotWithShape="1">
        <a:blip xmlns:r="http://schemas.openxmlformats.org/officeDocument/2006/relationships" r:embed="rId40" cstate="email">
          <a:extLst>
            <a:ext uri="{28A0092B-C50C-407E-A947-70E740481C1C}">
              <a14:useLocalDpi xmlns:a14="http://schemas.microsoft.com/office/drawing/2010/main" val="0"/>
            </a:ext>
          </a:extLst>
        </a:blip>
        <a:srcRect/>
        <a:stretch/>
      </xdr:blipFill>
      <xdr:spPr>
        <a:xfrm>
          <a:off x="6064250" y="45688250"/>
          <a:ext cx="645583" cy="1047750"/>
        </a:xfrm>
        <a:prstGeom prst="rect">
          <a:avLst/>
        </a:prstGeom>
      </xdr:spPr>
    </xdr:pic>
    <xdr:clientData/>
  </xdr:twoCellAnchor>
  <xdr:twoCellAnchor>
    <xdr:from>
      <xdr:col>2</xdr:col>
      <xdr:colOff>762001</xdr:colOff>
      <xdr:row>57</xdr:row>
      <xdr:rowOff>211667</xdr:rowOff>
    </xdr:from>
    <xdr:to>
      <xdr:col>2</xdr:col>
      <xdr:colOff>1524001</xdr:colOff>
      <xdr:row>57</xdr:row>
      <xdr:rowOff>1245447</xdr:rowOff>
    </xdr:to>
    <xdr:pic>
      <xdr:nvPicPr>
        <xdr:cNvPr id="81" name="Picture 80"/>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5979584" y="48408167"/>
          <a:ext cx="762000" cy="1033780"/>
        </a:xfrm>
        <a:prstGeom prst="rect">
          <a:avLst/>
        </a:prstGeom>
      </xdr:spPr>
    </xdr:pic>
    <xdr:clientData/>
  </xdr:twoCellAnchor>
  <xdr:twoCellAnchor>
    <xdr:from>
      <xdr:col>2</xdr:col>
      <xdr:colOff>846667</xdr:colOff>
      <xdr:row>71</xdr:row>
      <xdr:rowOff>63500</xdr:rowOff>
    </xdr:from>
    <xdr:to>
      <xdr:col>2</xdr:col>
      <xdr:colOff>1492250</xdr:colOff>
      <xdr:row>71</xdr:row>
      <xdr:rowOff>1111250</xdr:rowOff>
    </xdr:to>
    <xdr:pic>
      <xdr:nvPicPr>
        <xdr:cNvPr id="82" name="Picture 81"/>
        <xdr:cNvPicPr>
          <a:picLocks noChangeAspect="1"/>
        </xdr:cNvPicPr>
      </xdr:nvPicPr>
      <xdr:blipFill rotWithShape="1">
        <a:blip xmlns:r="http://schemas.openxmlformats.org/officeDocument/2006/relationships" r:embed="rId40" cstate="email">
          <a:extLst>
            <a:ext uri="{28A0092B-C50C-407E-A947-70E740481C1C}">
              <a14:useLocalDpi xmlns:a14="http://schemas.microsoft.com/office/drawing/2010/main" val="0"/>
            </a:ext>
          </a:extLst>
        </a:blip>
        <a:srcRect/>
        <a:stretch/>
      </xdr:blipFill>
      <xdr:spPr>
        <a:xfrm>
          <a:off x="6064250" y="47138167"/>
          <a:ext cx="645583" cy="1047750"/>
        </a:xfrm>
        <a:prstGeom prst="rect">
          <a:avLst/>
        </a:prstGeom>
      </xdr:spPr>
    </xdr:pic>
    <xdr:clientData/>
  </xdr:twoCellAnchor>
  <xdr:twoCellAnchor>
    <xdr:from>
      <xdr:col>2</xdr:col>
      <xdr:colOff>698531</xdr:colOff>
      <xdr:row>42</xdr:row>
      <xdr:rowOff>52917</xdr:rowOff>
    </xdr:from>
    <xdr:to>
      <xdr:col>2</xdr:col>
      <xdr:colOff>1544136</xdr:colOff>
      <xdr:row>42</xdr:row>
      <xdr:rowOff>1241637</xdr:rowOff>
    </xdr:to>
    <xdr:pic>
      <xdr:nvPicPr>
        <xdr:cNvPr id="83" name="Picture 82"/>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5916114" y="32596667"/>
          <a:ext cx="845605" cy="1188720"/>
        </a:xfrm>
        <a:prstGeom prst="rect">
          <a:avLst/>
        </a:prstGeom>
      </xdr:spPr>
    </xdr:pic>
    <xdr:clientData/>
  </xdr:twoCellAnchor>
  <xdr:twoCellAnchor>
    <xdr:from>
      <xdr:col>2</xdr:col>
      <xdr:colOff>677338</xdr:colOff>
      <xdr:row>117</xdr:row>
      <xdr:rowOff>95249</xdr:rowOff>
    </xdr:from>
    <xdr:to>
      <xdr:col>2</xdr:col>
      <xdr:colOff>1624657</xdr:colOff>
      <xdr:row>117</xdr:row>
      <xdr:rowOff>1375409</xdr:rowOff>
    </xdr:to>
    <xdr:pic>
      <xdr:nvPicPr>
        <xdr:cNvPr id="4" name="Picture 3"/>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val="0"/>
            </a:ext>
          </a:extLst>
        </a:blip>
        <a:stretch>
          <a:fillRect/>
        </a:stretch>
      </xdr:blipFill>
      <xdr:spPr>
        <a:xfrm>
          <a:off x="5894921" y="81142416"/>
          <a:ext cx="947319" cy="1280160"/>
        </a:xfrm>
        <a:prstGeom prst="rect">
          <a:avLst/>
        </a:prstGeom>
      </xdr:spPr>
    </xdr:pic>
    <xdr:clientData/>
  </xdr:twoCellAnchor>
  <xdr:twoCellAnchor>
    <xdr:from>
      <xdr:col>2</xdr:col>
      <xdr:colOff>645586</xdr:colOff>
      <xdr:row>32</xdr:row>
      <xdr:rowOff>190500</xdr:rowOff>
    </xdr:from>
    <xdr:to>
      <xdr:col>2</xdr:col>
      <xdr:colOff>1684482</xdr:colOff>
      <xdr:row>32</xdr:row>
      <xdr:rowOff>1196340</xdr:rowOff>
    </xdr:to>
    <xdr:pic>
      <xdr:nvPicPr>
        <xdr:cNvPr id="28" name="Picture 27"/>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val="0"/>
            </a:ext>
          </a:extLst>
        </a:blip>
        <a:stretch>
          <a:fillRect/>
        </a:stretch>
      </xdr:blipFill>
      <xdr:spPr>
        <a:xfrm>
          <a:off x="5863169" y="22510750"/>
          <a:ext cx="1038896" cy="1005840"/>
        </a:xfrm>
        <a:prstGeom prst="rect">
          <a:avLst/>
        </a:prstGeom>
      </xdr:spPr>
    </xdr:pic>
    <xdr:clientData/>
  </xdr:twoCellAnchor>
  <xdr:twoCellAnchor>
    <xdr:from>
      <xdr:col>2</xdr:col>
      <xdr:colOff>666750</xdr:colOff>
      <xdr:row>127</xdr:row>
      <xdr:rowOff>179916</xdr:rowOff>
    </xdr:from>
    <xdr:to>
      <xdr:col>2</xdr:col>
      <xdr:colOff>1680985</xdr:colOff>
      <xdr:row>127</xdr:row>
      <xdr:rowOff>1194151</xdr:rowOff>
    </xdr:to>
    <xdr:pic>
      <xdr:nvPicPr>
        <xdr:cNvPr id="85" name="Picture 84"/>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val="0"/>
            </a:ext>
          </a:extLst>
        </a:blip>
        <a:stretch>
          <a:fillRect/>
        </a:stretch>
      </xdr:blipFill>
      <xdr:spPr>
        <a:xfrm>
          <a:off x="5884333" y="88233249"/>
          <a:ext cx="1014235" cy="1014235"/>
        </a:xfrm>
        <a:prstGeom prst="rect">
          <a:avLst/>
        </a:prstGeom>
      </xdr:spPr>
    </xdr:pic>
    <xdr:clientData/>
  </xdr:twoCellAnchor>
  <xdr:twoCellAnchor>
    <xdr:from>
      <xdr:col>2</xdr:col>
      <xdr:colOff>497416</xdr:colOff>
      <xdr:row>24</xdr:row>
      <xdr:rowOff>116416</xdr:rowOff>
    </xdr:from>
    <xdr:to>
      <xdr:col>2</xdr:col>
      <xdr:colOff>1669889</xdr:colOff>
      <xdr:row>24</xdr:row>
      <xdr:rowOff>1187975</xdr:rowOff>
    </xdr:to>
    <xdr:pic>
      <xdr:nvPicPr>
        <xdr:cNvPr id="86" name="Picture 85"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714999" y="17144999"/>
          <a:ext cx="1172473" cy="1071559"/>
        </a:xfrm>
        <a:prstGeom prst="rect">
          <a:avLst/>
        </a:prstGeom>
      </xdr:spPr>
    </xdr:pic>
    <xdr:clientData/>
  </xdr:twoCellAnchor>
  <xdr:twoCellAnchor>
    <xdr:from>
      <xdr:col>2</xdr:col>
      <xdr:colOff>613834</xdr:colOff>
      <xdr:row>9</xdr:row>
      <xdr:rowOff>105834</xdr:rowOff>
    </xdr:from>
    <xdr:to>
      <xdr:col>2</xdr:col>
      <xdr:colOff>1786307</xdr:colOff>
      <xdr:row>9</xdr:row>
      <xdr:rowOff>1177393</xdr:rowOff>
    </xdr:to>
    <xdr:pic>
      <xdr:nvPicPr>
        <xdr:cNvPr id="87" name="Picture 86"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831417" y="6138334"/>
          <a:ext cx="1172473" cy="1071559"/>
        </a:xfrm>
        <a:prstGeom prst="rect">
          <a:avLst/>
        </a:prstGeom>
      </xdr:spPr>
    </xdr:pic>
    <xdr:clientData/>
  </xdr:twoCellAnchor>
  <xdr:twoCellAnchor>
    <xdr:from>
      <xdr:col>2</xdr:col>
      <xdr:colOff>645584</xdr:colOff>
      <xdr:row>7</xdr:row>
      <xdr:rowOff>63500</xdr:rowOff>
    </xdr:from>
    <xdr:to>
      <xdr:col>2</xdr:col>
      <xdr:colOff>1818057</xdr:colOff>
      <xdr:row>7</xdr:row>
      <xdr:rowOff>1135059</xdr:rowOff>
    </xdr:to>
    <xdr:pic>
      <xdr:nvPicPr>
        <xdr:cNvPr id="88" name="Picture 87"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863167" y="4751917"/>
          <a:ext cx="1172473" cy="1071559"/>
        </a:xfrm>
        <a:prstGeom prst="rect">
          <a:avLst/>
        </a:prstGeom>
      </xdr:spPr>
    </xdr:pic>
    <xdr:clientData/>
  </xdr:twoCellAnchor>
  <xdr:twoCellAnchor>
    <xdr:from>
      <xdr:col>2</xdr:col>
      <xdr:colOff>222251</xdr:colOff>
      <xdr:row>142</xdr:row>
      <xdr:rowOff>52916</xdr:rowOff>
    </xdr:from>
    <xdr:to>
      <xdr:col>2</xdr:col>
      <xdr:colOff>1933262</xdr:colOff>
      <xdr:row>142</xdr:row>
      <xdr:rowOff>1515956</xdr:rowOff>
    </xdr:to>
    <xdr:pic>
      <xdr:nvPicPr>
        <xdr:cNvPr id="30" name="Picture 29"/>
        <xdr:cNvPicPr>
          <a:picLocks noChangeAspect="1"/>
        </xdr:cNvPicPr>
      </xdr:nvPicPr>
      <xdr:blipFill rotWithShape="1">
        <a:blip xmlns:r="http://schemas.openxmlformats.org/officeDocument/2006/relationships" r:embed="rId56" cstate="print">
          <a:extLst>
            <a:ext uri="{28A0092B-C50C-407E-A947-70E740481C1C}">
              <a14:useLocalDpi xmlns:a14="http://schemas.microsoft.com/office/drawing/2010/main" val="0"/>
            </a:ext>
          </a:extLst>
        </a:blip>
        <a:srcRect/>
        <a:stretch/>
      </xdr:blipFill>
      <xdr:spPr>
        <a:xfrm>
          <a:off x="5439834" y="112892416"/>
          <a:ext cx="1711011" cy="1463040"/>
        </a:xfrm>
        <a:prstGeom prst="rect">
          <a:avLst/>
        </a:prstGeom>
      </xdr:spPr>
    </xdr:pic>
    <xdr:clientData/>
  </xdr:twoCellAnchor>
  <xdr:twoCellAnchor>
    <xdr:from>
      <xdr:col>2</xdr:col>
      <xdr:colOff>635000</xdr:colOff>
      <xdr:row>116</xdr:row>
      <xdr:rowOff>42333</xdr:rowOff>
    </xdr:from>
    <xdr:to>
      <xdr:col>2</xdr:col>
      <xdr:colOff>1698257</xdr:colOff>
      <xdr:row>116</xdr:row>
      <xdr:rowOff>956733</xdr:rowOff>
    </xdr:to>
    <xdr:pic>
      <xdr:nvPicPr>
        <xdr:cNvPr id="29" name="Picture 28"/>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val="0"/>
            </a:ext>
          </a:extLst>
        </a:blip>
        <a:stretch>
          <a:fillRect/>
        </a:stretch>
      </xdr:blipFill>
      <xdr:spPr>
        <a:xfrm>
          <a:off x="5852583" y="86455250"/>
          <a:ext cx="1063257" cy="914400"/>
        </a:xfrm>
        <a:prstGeom prst="rect">
          <a:avLst/>
        </a:prstGeom>
      </xdr:spPr>
    </xdr:pic>
    <xdr:clientData/>
  </xdr:twoCellAnchor>
  <xdr:twoCellAnchor>
    <xdr:from>
      <xdr:col>2</xdr:col>
      <xdr:colOff>772584</xdr:colOff>
      <xdr:row>56</xdr:row>
      <xdr:rowOff>158750</xdr:rowOff>
    </xdr:from>
    <xdr:to>
      <xdr:col>2</xdr:col>
      <xdr:colOff>1534584</xdr:colOff>
      <xdr:row>56</xdr:row>
      <xdr:rowOff>1192530</xdr:rowOff>
    </xdr:to>
    <xdr:pic>
      <xdr:nvPicPr>
        <xdr:cNvPr id="91" name="Picture 90"/>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5990167" y="47191083"/>
          <a:ext cx="762000" cy="1033780"/>
        </a:xfrm>
        <a:prstGeom prst="rect">
          <a:avLst/>
        </a:prstGeom>
      </xdr:spPr>
    </xdr:pic>
    <xdr:clientData/>
  </xdr:twoCellAnchor>
  <xdr:twoCellAnchor>
    <xdr:from>
      <xdr:col>2</xdr:col>
      <xdr:colOff>698499</xdr:colOff>
      <xdr:row>114</xdr:row>
      <xdr:rowOff>63500</xdr:rowOff>
    </xdr:from>
    <xdr:to>
      <xdr:col>2</xdr:col>
      <xdr:colOff>1617492</xdr:colOff>
      <xdr:row>114</xdr:row>
      <xdr:rowOff>977900</xdr:rowOff>
    </xdr:to>
    <xdr:pic>
      <xdr:nvPicPr>
        <xdr:cNvPr id="31" name="Picture 30"/>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val="0"/>
            </a:ext>
          </a:extLst>
        </a:blip>
        <a:stretch>
          <a:fillRect/>
        </a:stretch>
      </xdr:blipFill>
      <xdr:spPr>
        <a:xfrm>
          <a:off x="5916082" y="87936917"/>
          <a:ext cx="918993" cy="914400"/>
        </a:xfrm>
        <a:prstGeom prst="rect">
          <a:avLst/>
        </a:prstGeom>
      </xdr:spPr>
    </xdr:pic>
    <xdr:clientData/>
  </xdr:twoCellAnchor>
  <xdr:twoCellAnchor>
    <xdr:from>
      <xdr:col>2</xdr:col>
      <xdr:colOff>603251</xdr:colOff>
      <xdr:row>49</xdr:row>
      <xdr:rowOff>21166</xdr:rowOff>
    </xdr:from>
    <xdr:to>
      <xdr:col>2</xdr:col>
      <xdr:colOff>1609091</xdr:colOff>
      <xdr:row>49</xdr:row>
      <xdr:rowOff>1027006</xdr:rowOff>
    </xdr:to>
    <xdr:pic>
      <xdr:nvPicPr>
        <xdr:cNvPr id="32" name="Picture 31"/>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val="0"/>
            </a:ext>
          </a:extLst>
        </a:blip>
        <a:stretch>
          <a:fillRect/>
        </a:stretch>
      </xdr:blipFill>
      <xdr:spPr>
        <a:xfrm>
          <a:off x="5820834" y="45889333"/>
          <a:ext cx="1005840" cy="1005840"/>
        </a:xfrm>
        <a:prstGeom prst="rect">
          <a:avLst/>
        </a:prstGeom>
      </xdr:spPr>
    </xdr:pic>
    <xdr:clientData/>
  </xdr:twoCellAnchor>
  <xdr:twoCellAnchor>
    <xdr:from>
      <xdr:col>2</xdr:col>
      <xdr:colOff>592668</xdr:colOff>
      <xdr:row>48</xdr:row>
      <xdr:rowOff>52916</xdr:rowOff>
    </xdr:from>
    <xdr:to>
      <xdr:col>2</xdr:col>
      <xdr:colOff>1598508</xdr:colOff>
      <xdr:row>48</xdr:row>
      <xdr:rowOff>1058756</xdr:rowOff>
    </xdr:to>
    <xdr:pic>
      <xdr:nvPicPr>
        <xdr:cNvPr id="33" name="Picture 32"/>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val="0"/>
            </a:ext>
          </a:extLst>
        </a:blip>
        <a:stretch>
          <a:fillRect/>
        </a:stretch>
      </xdr:blipFill>
      <xdr:spPr>
        <a:xfrm>
          <a:off x="5810251" y="45921083"/>
          <a:ext cx="1005840" cy="1005840"/>
        </a:xfrm>
        <a:prstGeom prst="rect">
          <a:avLst/>
        </a:prstGeom>
      </xdr:spPr>
    </xdr:pic>
    <xdr:clientData/>
  </xdr:twoCellAnchor>
  <xdr:twoCellAnchor>
    <xdr:from>
      <xdr:col>2</xdr:col>
      <xdr:colOff>624415</xdr:colOff>
      <xdr:row>124</xdr:row>
      <xdr:rowOff>158750</xdr:rowOff>
    </xdr:from>
    <xdr:to>
      <xdr:col>2</xdr:col>
      <xdr:colOff>1727206</xdr:colOff>
      <xdr:row>124</xdr:row>
      <xdr:rowOff>1256030</xdr:rowOff>
    </xdr:to>
    <xdr:pic>
      <xdr:nvPicPr>
        <xdr:cNvPr id="34" name="Picture 33"/>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val="0"/>
            </a:ext>
          </a:extLst>
        </a:blip>
        <a:stretch>
          <a:fillRect/>
        </a:stretch>
      </xdr:blipFill>
      <xdr:spPr>
        <a:xfrm>
          <a:off x="5841998" y="95207667"/>
          <a:ext cx="1102791" cy="1097280"/>
        </a:xfrm>
        <a:prstGeom prst="rect">
          <a:avLst/>
        </a:prstGeom>
      </xdr:spPr>
    </xdr:pic>
    <xdr:clientData/>
  </xdr:twoCellAnchor>
  <xdr:twoCellAnchor>
    <xdr:from>
      <xdr:col>2</xdr:col>
      <xdr:colOff>349250</xdr:colOff>
      <xdr:row>144</xdr:row>
      <xdr:rowOff>74084</xdr:rowOff>
    </xdr:from>
    <xdr:to>
      <xdr:col>2</xdr:col>
      <xdr:colOff>2060261</xdr:colOff>
      <xdr:row>144</xdr:row>
      <xdr:rowOff>1537124</xdr:rowOff>
    </xdr:to>
    <xdr:pic>
      <xdr:nvPicPr>
        <xdr:cNvPr id="35" name="Picture 34"/>
        <xdr:cNvPicPr>
          <a:picLocks noChangeAspect="1"/>
        </xdr:cNvPicPr>
      </xdr:nvPicPr>
      <xdr:blipFill rotWithShape="1">
        <a:blip xmlns:r="http://schemas.openxmlformats.org/officeDocument/2006/relationships" r:embed="rId62" cstate="print">
          <a:extLst>
            <a:ext uri="{28A0092B-C50C-407E-A947-70E740481C1C}">
              <a14:useLocalDpi xmlns:a14="http://schemas.microsoft.com/office/drawing/2010/main" val="0"/>
            </a:ext>
          </a:extLst>
        </a:blip>
        <a:srcRect/>
        <a:stretch/>
      </xdr:blipFill>
      <xdr:spPr>
        <a:xfrm>
          <a:off x="5566833" y="114543417"/>
          <a:ext cx="1711011" cy="1463040"/>
        </a:xfrm>
        <a:prstGeom prst="rect">
          <a:avLst/>
        </a:prstGeom>
      </xdr:spPr>
    </xdr:pic>
    <xdr:clientData/>
  </xdr:twoCellAnchor>
  <xdr:twoCellAnchor>
    <xdr:from>
      <xdr:col>2</xdr:col>
      <xdr:colOff>328083</xdr:colOff>
      <xdr:row>147</xdr:row>
      <xdr:rowOff>74083</xdr:rowOff>
    </xdr:from>
    <xdr:to>
      <xdr:col>2</xdr:col>
      <xdr:colOff>2015297</xdr:colOff>
      <xdr:row>147</xdr:row>
      <xdr:rowOff>1537123</xdr:rowOff>
    </xdr:to>
    <xdr:pic>
      <xdr:nvPicPr>
        <xdr:cNvPr id="36" name="Picture 35"/>
        <xdr:cNvPicPr>
          <a:picLocks noChangeAspect="1"/>
        </xdr:cNvPicPr>
      </xdr:nvPicPr>
      <xdr:blipFill rotWithShape="1">
        <a:blip xmlns:r="http://schemas.openxmlformats.org/officeDocument/2006/relationships" r:embed="rId63" cstate="print">
          <a:extLst>
            <a:ext uri="{28A0092B-C50C-407E-A947-70E740481C1C}">
              <a14:useLocalDpi xmlns:a14="http://schemas.microsoft.com/office/drawing/2010/main" val="0"/>
            </a:ext>
          </a:extLst>
        </a:blip>
        <a:srcRect/>
        <a:stretch/>
      </xdr:blipFill>
      <xdr:spPr>
        <a:xfrm>
          <a:off x="5545666" y="116173250"/>
          <a:ext cx="1687214" cy="1463040"/>
        </a:xfrm>
        <a:prstGeom prst="rect">
          <a:avLst/>
        </a:prstGeom>
      </xdr:spPr>
    </xdr:pic>
    <xdr:clientData/>
  </xdr:twoCellAnchor>
  <xdr:twoCellAnchor>
    <xdr:from>
      <xdr:col>2</xdr:col>
      <xdr:colOff>359833</xdr:colOff>
      <xdr:row>139</xdr:row>
      <xdr:rowOff>31750</xdr:rowOff>
    </xdr:from>
    <xdr:to>
      <xdr:col>2</xdr:col>
      <xdr:colOff>1914313</xdr:colOff>
      <xdr:row>139</xdr:row>
      <xdr:rowOff>1586230</xdr:rowOff>
    </xdr:to>
    <xdr:pic>
      <xdr:nvPicPr>
        <xdr:cNvPr id="55" name="Picture 54"/>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val="0"/>
            </a:ext>
          </a:extLst>
        </a:blip>
        <a:stretch>
          <a:fillRect/>
        </a:stretch>
      </xdr:blipFill>
      <xdr:spPr>
        <a:xfrm>
          <a:off x="5577416" y="112871250"/>
          <a:ext cx="1554480" cy="1554480"/>
        </a:xfrm>
        <a:prstGeom prst="rect">
          <a:avLst/>
        </a:prstGeom>
      </xdr:spPr>
    </xdr:pic>
    <xdr:clientData/>
  </xdr:twoCellAnchor>
  <xdr:twoCellAnchor>
    <xdr:from>
      <xdr:col>2</xdr:col>
      <xdr:colOff>656166</xdr:colOff>
      <xdr:row>52</xdr:row>
      <xdr:rowOff>52917</xdr:rowOff>
    </xdr:from>
    <xdr:to>
      <xdr:col>2</xdr:col>
      <xdr:colOff>1662006</xdr:colOff>
      <xdr:row>52</xdr:row>
      <xdr:rowOff>1058757</xdr:rowOff>
    </xdr:to>
    <xdr:pic>
      <xdr:nvPicPr>
        <xdr:cNvPr id="57" name="Picture 56"/>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val="0"/>
            </a:ext>
          </a:extLst>
        </a:blip>
        <a:stretch>
          <a:fillRect/>
        </a:stretch>
      </xdr:blipFill>
      <xdr:spPr>
        <a:xfrm>
          <a:off x="5873749" y="48185917"/>
          <a:ext cx="1005840" cy="1005840"/>
        </a:xfrm>
        <a:prstGeom prst="rect">
          <a:avLst/>
        </a:prstGeom>
      </xdr:spPr>
    </xdr:pic>
    <xdr:clientData/>
  </xdr:twoCellAnchor>
  <xdr:twoCellAnchor>
    <xdr:from>
      <xdr:col>2</xdr:col>
      <xdr:colOff>285750</xdr:colOff>
      <xdr:row>148</xdr:row>
      <xdr:rowOff>84666</xdr:rowOff>
    </xdr:from>
    <xdr:to>
      <xdr:col>2</xdr:col>
      <xdr:colOff>1989666</xdr:colOff>
      <xdr:row>148</xdr:row>
      <xdr:rowOff>1598083</xdr:rowOff>
    </xdr:to>
    <xdr:pic>
      <xdr:nvPicPr>
        <xdr:cNvPr id="67" name="Picture 66"/>
        <xdr:cNvPicPr>
          <a:picLocks noChangeAspect="1"/>
        </xdr:cNvPicPr>
      </xdr:nvPicPr>
      <xdr:blipFill rotWithShape="1">
        <a:blip xmlns:r="http://schemas.openxmlformats.org/officeDocument/2006/relationships" r:embed="rId66" cstate="email">
          <a:extLst>
            <a:ext uri="{28A0092B-C50C-407E-A947-70E740481C1C}">
              <a14:useLocalDpi xmlns:a14="http://schemas.microsoft.com/office/drawing/2010/main" val="0"/>
            </a:ext>
          </a:extLst>
        </a:blip>
        <a:srcRect/>
        <a:stretch/>
      </xdr:blipFill>
      <xdr:spPr>
        <a:xfrm>
          <a:off x="5503333" y="120575916"/>
          <a:ext cx="1703916" cy="1513417"/>
        </a:xfrm>
        <a:prstGeom prst="rect">
          <a:avLst/>
        </a:prstGeom>
      </xdr:spPr>
    </xdr:pic>
    <xdr:clientData/>
  </xdr:twoCellAnchor>
  <xdr:twoCellAnchor>
    <xdr:from>
      <xdr:col>2</xdr:col>
      <xdr:colOff>571500</xdr:colOff>
      <xdr:row>96</xdr:row>
      <xdr:rowOff>52917</xdr:rowOff>
    </xdr:from>
    <xdr:to>
      <xdr:col>2</xdr:col>
      <xdr:colOff>1683949</xdr:colOff>
      <xdr:row>96</xdr:row>
      <xdr:rowOff>1165366</xdr:rowOff>
    </xdr:to>
    <xdr:pic>
      <xdr:nvPicPr>
        <xdr:cNvPr id="101" name="Picture 100" descr="SIMCOM 5320a.jpg"/>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val="0"/>
            </a:ext>
          </a:extLst>
        </a:blip>
        <a:stretch>
          <a:fillRect/>
        </a:stretch>
      </xdr:blipFill>
      <xdr:spPr>
        <a:xfrm>
          <a:off x="5789083" y="79629000"/>
          <a:ext cx="1112449" cy="1112449"/>
        </a:xfrm>
        <a:prstGeom prst="rect">
          <a:avLst/>
        </a:prstGeom>
      </xdr:spPr>
    </xdr:pic>
    <xdr:clientData/>
  </xdr:twoCellAnchor>
  <xdr:twoCellAnchor>
    <xdr:from>
      <xdr:col>2</xdr:col>
      <xdr:colOff>709087</xdr:colOff>
      <xdr:row>33</xdr:row>
      <xdr:rowOff>31750</xdr:rowOff>
    </xdr:from>
    <xdr:to>
      <xdr:col>2</xdr:col>
      <xdr:colOff>1608180</xdr:colOff>
      <xdr:row>33</xdr:row>
      <xdr:rowOff>1311910</xdr:rowOff>
    </xdr:to>
    <xdr:pic>
      <xdr:nvPicPr>
        <xdr:cNvPr id="44" name="Picture 43"/>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val="0"/>
            </a:ext>
          </a:extLst>
        </a:blip>
        <a:stretch>
          <a:fillRect/>
        </a:stretch>
      </xdr:blipFill>
      <xdr:spPr>
        <a:xfrm>
          <a:off x="5926670" y="27717750"/>
          <a:ext cx="899093" cy="1280160"/>
        </a:xfrm>
        <a:prstGeom prst="rect">
          <a:avLst/>
        </a:prstGeom>
      </xdr:spPr>
    </xdr:pic>
    <xdr:clientData/>
  </xdr:twoCellAnchor>
  <xdr:twoCellAnchor>
    <xdr:from>
      <xdr:col>2</xdr:col>
      <xdr:colOff>539750</xdr:colOff>
      <xdr:row>164</xdr:row>
      <xdr:rowOff>148167</xdr:rowOff>
    </xdr:from>
    <xdr:to>
      <xdr:col>2</xdr:col>
      <xdr:colOff>1819910</xdr:colOff>
      <xdr:row>164</xdr:row>
      <xdr:rowOff>1428327</xdr:rowOff>
    </xdr:to>
    <xdr:pic>
      <xdr:nvPicPr>
        <xdr:cNvPr id="61" name="Picture 60"/>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val="0"/>
            </a:ext>
          </a:extLst>
        </a:blip>
        <a:stretch>
          <a:fillRect/>
        </a:stretch>
      </xdr:blipFill>
      <xdr:spPr>
        <a:xfrm>
          <a:off x="5757333" y="124925667"/>
          <a:ext cx="1280160" cy="1280160"/>
        </a:xfrm>
        <a:prstGeom prst="rect">
          <a:avLst/>
        </a:prstGeom>
      </xdr:spPr>
    </xdr:pic>
    <xdr:clientData/>
  </xdr:twoCellAnchor>
  <xdr:twoCellAnchor>
    <xdr:from>
      <xdr:col>2</xdr:col>
      <xdr:colOff>571500</xdr:colOff>
      <xdr:row>97</xdr:row>
      <xdr:rowOff>52917</xdr:rowOff>
    </xdr:from>
    <xdr:to>
      <xdr:col>2</xdr:col>
      <xdr:colOff>1683949</xdr:colOff>
      <xdr:row>97</xdr:row>
      <xdr:rowOff>1165366</xdr:rowOff>
    </xdr:to>
    <xdr:pic>
      <xdr:nvPicPr>
        <xdr:cNvPr id="104" name="Picture 103" descr="SIMCOM 5320a.jpg"/>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val="0"/>
            </a:ext>
          </a:extLst>
        </a:blip>
        <a:stretch>
          <a:fillRect/>
        </a:stretch>
      </xdr:blipFill>
      <xdr:spPr>
        <a:xfrm>
          <a:off x="5789083" y="81004834"/>
          <a:ext cx="1112449" cy="1112449"/>
        </a:xfrm>
        <a:prstGeom prst="rect">
          <a:avLst/>
        </a:prstGeom>
      </xdr:spPr>
    </xdr:pic>
    <xdr:clientData/>
  </xdr:twoCellAnchor>
  <xdr:twoCellAnchor>
    <xdr:from>
      <xdr:col>2</xdr:col>
      <xdr:colOff>497417</xdr:colOff>
      <xdr:row>13</xdr:row>
      <xdr:rowOff>63500</xdr:rowOff>
    </xdr:from>
    <xdr:to>
      <xdr:col>2</xdr:col>
      <xdr:colOff>1709759</xdr:colOff>
      <xdr:row>13</xdr:row>
      <xdr:rowOff>1275842</xdr:rowOff>
    </xdr:to>
    <xdr:pic>
      <xdr:nvPicPr>
        <xdr:cNvPr id="105" name="Picture 104"/>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val="0"/>
            </a:ext>
          </a:extLst>
        </a:blip>
        <a:stretch>
          <a:fillRect/>
        </a:stretch>
      </xdr:blipFill>
      <xdr:spPr>
        <a:xfrm>
          <a:off x="5715000" y="10128250"/>
          <a:ext cx="1212342" cy="1212342"/>
        </a:xfrm>
        <a:prstGeom prst="rect">
          <a:avLst/>
        </a:prstGeom>
      </xdr:spPr>
    </xdr:pic>
    <xdr:clientData/>
  </xdr:twoCellAnchor>
  <xdr:twoCellAnchor>
    <xdr:from>
      <xdr:col>2</xdr:col>
      <xdr:colOff>508000</xdr:colOff>
      <xdr:row>12</xdr:row>
      <xdr:rowOff>52917</xdr:rowOff>
    </xdr:from>
    <xdr:to>
      <xdr:col>2</xdr:col>
      <xdr:colOff>1720342</xdr:colOff>
      <xdr:row>12</xdr:row>
      <xdr:rowOff>1265259</xdr:rowOff>
    </xdr:to>
    <xdr:pic>
      <xdr:nvPicPr>
        <xdr:cNvPr id="106" name="Picture 105"/>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val="0"/>
            </a:ext>
          </a:extLst>
        </a:blip>
        <a:stretch>
          <a:fillRect/>
        </a:stretch>
      </xdr:blipFill>
      <xdr:spPr>
        <a:xfrm>
          <a:off x="5725583" y="10117667"/>
          <a:ext cx="1212342" cy="1212342"/>
        </a:xfrm>
        <a:prstGeom prst="rect">
          <a:avLst/>
        </a:prstGeom>
      </xdr:spPr>
    </xdr:pic>
    <xdr:clientData/>
  </xdr:twoCellAnchor>
  <xdr:twoCellAnchor>
    <xdr:from>
      <xdr:col>2</xdr:col>
      <xdr:colOff>709086</xdr:colOff>
      <xdr:row>16</xdr:row>
      <xdr:rowOff>42333</xdr:rowOff>
    </xdr:from>
    <xdr:to>
      <xdr:col>2</xdr:col>
      <xdr:colOff>1535804</xdr:colOff>
      <xdr:row>16</xdr:row>
      <xdr:rowOff>865293</xdr:rowOff>
    </xdr:to>
    <xdr:pic>
      <xdr:nvPicPr>
        <xdr:cNvPr id="68" name="Picture 67"/>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926669" y="13716000"/>
          <a:ext cx="826718" cy="822960"/>
        </a:xfrm>
        <a:prstGeom prst="rect">
          <a:avLst/>
        </a:prstGeom>
      </xdr:spPr>
    </xdr:pic>
    <xdr:clientData/>
  </xdr:twoCellAnchor>
  <xdr:twoCellAnchor>
    <xdr:from>
      <xdr:col>2</xdr:col>
      <xdr:colOff>687916</xdr:colOff>
      <xdr:row>17</xdr:row>
      <xdr:rowOff>63500</xdr:rowOff>
    </xdr:from>
    <xdr:to>
      <xdr:col>2</xdr:col>
      <xdr:colOff>1514634</xdr:colOff>
      <xdr:row>17</xdr:row>
      <xdr:rowOff>886460</xdr:rowOff>
    </xdr:to>
    <xdr:pic>
      <xdr:nvPicPr>
        <xdr:cNvPr id="108" name="Picture 107"/>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905499" y="14657917"/>
          <a:ext cx="826718" cy="822960"/>
        </a:xfrm>
        <a:prstGeom prst="rect">
          <a:avLst/>
        </a:prstGeom>
      </xdr:spPr>
    </xdr:pic>
    <xdr:clientData/>
  </xdr:twoCellAnchor>
  <xdr:twoCellAnchor>
    <xdr:from>
      <xdr:col>2</xdr:col>
      <xdr:colOff>709083</xdr:colOff>
      <xdr:row>18</xdr:row>
      <xdr:rowOff>63500</xdr:rowOff>
    </xdr:from>
    <xdr:to>
      <xdr:col>2</xdr:col>
      <xdr:colOff>1535801</xdr:colOff>
      <xdr:row>18</xdr:row>
      <xdr:rowOff>886460</xdr:rowOff>
    </xdr:to>
    <xdr:pic>
      <xdr:nvPicPr>
        <xdr:cNvPr id="109" name="Picture 108"/>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5926666" y="15578667"/>
          <a:ext cx="826718" cy="822960"/>
        </a:xfrm>
        <a:prstGeom prst="rect">
          <a:avLst/>
        </a:prstGeom>
      </xdr:spPr>
    </xdr:pic>
    <xdr:clientData/>
  </xdr:twoCellAnchor>
  <xdr:twoCellAnchor>
    <xdr:from>
      <xdr:col>2</xdr:col>
      <xdr:colOff>317500</xdr:colOff>
      <xdr:row>145</xdr:row>
      <xdr:rowOff>74081</xdr:rowOff>
    </xdr:from>
    <xdr:to>
      <xdr:col>2</xdr:col>
      <xdr:colOff>2022141</xdr:colOff>
      <xdr:row>145</xdr:row>
      <xdr:rowOff>1537121</xdr:rowOff>
    </xdr:to>
    <xdr:pic>
      <xdr:nvPicPr>
        <xdr:cNvPr id="113" name="Picture 112"/>
        <xdr:cNvPicPr>
          <a:picLocks noChangeAspect="1"/>
        </xdr:cNvPicPr>
      </xdr:nvPicPr>
      <xdr:blipFill rotWithShape="1">
        <a:blip xmlns:r="http://schemas.openxmlformats.org/officeDocument/2006/relationships" r:embed="rId70" cstate="print">
          <a:extLst>
            <a:ext uri="{28A0092B-C50C-407E-A947-70E740481C1C}">
              <a14:useLocalDpi xmlns:a14="http://schemas.microsoft.com/office/drawing/2010/main" val="0"/>
            </a:ext>
          </a:extLst>
        </a:blip>
        <a:srcRect/>
        <a:stretch/>
      </xdr:blipFill>
      <xdr:spPr>
        <a:xfrm>
          <a:off x="5535083" y="133212414"/>
          <a:ext cx="1704641" cy="1463040"/>
        </a:xfrm>
        <a:prstGeom prst="rect">
          <a:avLst/>
        </a:prstGeom>
      </xdr:spPr>
    </xdr:pic>
    <xdr:clientData/>
  </xdr:twoCellAnchor>
  <xdr:twoCellAnchor>
    <xdr:from>
      <xdr:col>2</xdr:col>
      <xdr:colOff>645584</xdr:colOff>
      <xdr:row>85</xdr:row>
      <xdr:rowOff>95250</xdr:rowOff>
    </xdr:from>
    <xdr:to>
      <xdr:col>2</xdr:col>
      <xdr:colOff>1576917</xdr:colOff>
      <xdr:row>85</xdr:row>
      <xdr:rowOff>1079500</xdr:rowOff>
    </xdr:to>
    <xdr:pic>
      <xdr:nvPicPr>
        <xdr:cNvPr id="70" name="Picture 69"/>
        <xdr:cNvPicPr>
          <a:picLocks noChangeAspect="1"/>
        </xdr:cNvPicPr>
      </xdr:nvPicPr>
      <xdr:blipFill rotWithShape="1">
        <a:blip xmlns:r="http://schemas.openxmlformats.org/officeDocument/2006/relationships" r:embed="rId71" cstate="email">
          <a:extLst>
            <a:ext uri="{28A0092B-C50C-407E-A947-70E740481C1C}">
              <a14:useLocalDpi xmlns:a14="http://schemas.microsoft.com/office/drawing/2010/main" val="0"/>
            </a:ext>
          </a:extLst>
        </a:blip>
        <a:srcRect/>
        <a:stretch/>
      </xdr:blipFill>
      <xdr:spPr>
        <a:xfrm>
          <a:off x="5863167" y="78697667"/>
          <a:ext cx="931333" cy="984250"/>
        </a:xfrm>
        <a:prstGeom prst="rect">
          <a:avLst/>
        </a:prstGeom>
      </xdr:spPr>
    </xdr:pic>
    <xdr:clientData/>
  </xdr:twoCellAnchor>
  <xdr:twoCellAnchor>
    <xdr:from>
      <xdr:col>2</xdr:col>
      <xdr:colOff>677333</xdr:colOff>
      <xdr:row>70</xdr:row>
      <xdr:rowOff>127000</xdr:rowOff>
    </xdr:from>
    <xdr:to>
      <xdr:col>2</xdr:col>
      <xdr:colOff>1619250</xdr:colOff>
      <xdr:row>70</xdr:row>
      <xdr:rowOff>1047750</xdr:rowOff>
    </xdr:to>
    <xdr:pic>
      <xdr:nvPicPr>
        <xdr:cNvPr id="72" name="Picture 71"/>
        <xdr:cNvPicPr>
          <a:picLocks noChangeAspect="1"/>
        </xdr:cNvPicPr>
      </xdr:nvPicPr>
      <xdr:blipFill rotWithShape="1">
        <a:blip xmlns:r="http://schemas.openxmlformats.org/officeDocument/2006/relationships" r:embed="rId72" cstate="email">
          <a:extLst>
            <a:ext uri="{28A0092B-C50C-407E-A947-70E740481C1C}">
              <a14:useLocalDpi xmlns:a14="http://schemas.microsoft.com/office/drawing/2010/main" val="0"/>
            </a:ext>
          </a:extLst>
        </a:blip>
        <a:srcRect/>
        <a:stretch/>
      </xdr:blipFill>
      <xdr:spPr>
        <a:xfrm>
          <a:off x="3227916" y="68167250"/>
          <a:ext cx="941917" cy="920750"/>
        </a:xfrm>
        <a:prstGeom prst="rect">
          <a:avLst/>
        </a:prstGeom>
      </xdr:spPr>
    </xdr:pic>
    <xdr:clientData/>
  </xdr:twoCellAnchor>
  <xdr:twoCellAnchor>
    <xdr:from>
      <xdr:col>2</xdr:col>
      <xdr:colOff>687917</xdr:colOff>
      <xdr:row>69</xdr:row>
      <xdr:rowOff>95250</xdr:rowOff>
    </xdr:from>
    <xdr:to>
      <xdr:col>2</xdr:col>
      <xdr:colOff>1602317</xdr:colOff>
      <xdr:row>69</xdr:row>
      <xdr:rowOff>1009650</xdr:rowOff>
    </xdr:to>
    <xdr:pic>
      <xdr:nvPicPr>
        <xdr:cNvPr id="73" name="Picture 72"/>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5905500" y="64325500"/>
          <a:ext cx="914400" cy="914400"/>
        </a:xfrm>
        <a:prstGeom prst="rect">
          <a:avLst/>
        </a:prstGeom>
      </xdr:spPr>
    </xdr:pic>
    <xdr:clientData/>
  </xdr:twoCellAnchor>
  <xdr:twoCellAnchor>
    <xdr:from>
      <xdr:col>2</xdr:col>
      <xdr:colOff>635004</xdr:colOff>
      <xdr:row>123</xdr:row>
      <xdr:rowOff>148167</xdr:rowOff>
    </xdr:from>
    <xdr:to>
      <xdr:col>2</xdr:col>
      <xdr:colOff>1740268</xdr:colOff>
      <xdr:row>123</xdr:row>
      <xdr:rowOff>1245447</xdr:rowOff>
    </xdr:to>
    <xdr:pic>
      <xdr:nvPicPr>
        <xdr:cNvPr id="114" name="Picture 113" descr="https://www.devcentralonboarding.com/UploadedDocs_NCTR/UE910N3G_200x200_2015_2_4-10234.jpg"/>
        <xdr:cNvPicPr>
          <a:picLocks noChangeAspect="1" noChangeArrowheads="1"/>
        </xdr:cNvPicPr>
      </xdr:nvPicPr>
      <xdr:blipFill>
        <a:blip xmlns:r="http://schemas.openxmlformats.org/officeDocument/2006/relationships" r:embed="rId74" cstate="email">
          <a:extLst>
            <a:ext uri="{28A0092B-C50C-407E-A947-70E740481C1C}">
              <a14:useLocalDpi xmlns:a14="http://schemas.microsoft.com/office/drawing/2010/main" val="0"/>
            </a:ext>
          </a:extLst>
        </a:blip>
        <a:srcRect/>
        <a:stretch>
          <a:fillRect/>
        </a:stretch>
      </xdr:blipFill>
      <xdr:spPr bwMode="auto">
        <a:xfrm>
          <a:off x="5852587" y="109177667"/>
          <a:ext cx="1105264"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624418</xdr:colOff>
      <xdr:row>128</xdr:row>
      <xdr:rowOff>179916</xdr:rowOff>
    </xdr:from>
    <xdr:to>
      <xdr:col>2</xdr:col>
      <xdr:colOff>1720480</xdr:colOff>
      <xdr:row>128</xdr:row>
      <xdr:rowOff>1277196</xdr:rowOff>
    </xdr:to>
    <xdr:pic>
      <xdr:nvPicPr>
        <xdr:cNvPr id="115" name="Picture 114" descr="https://www.devcentralonboarding.com/UploadedDocs_NCTR/UL865N3G_V2_200x200_2015_2_4-101258.jpg"/>
        <xdr:cNvPicPr>
          <a:picLocks noChangeAspect="1" noChangeArrowheads="1"/>
        </xdr:cNvPicPr>
      </xdr:nvPicPr>
      <xdr:blipFill>
        <a:blip xmlns:r="http://schemas.openxmlformats.org/officeDocument/2006/relationships" r:embed="rId75" cstate="email">
          <a:extLst>
            <a:ext uri="{28A0092B-C50C-407E-A947-70E740481C1C}">
              <a14:useLocalDpi xmlns:a14="http://schemas.microsoft.com/office/drawing/2010/main" val="0"/>
            </a:ext>
          </a:extLst>
        </a:blip>
        <a:srcRect/>
        <a:stretch>
          <a:fillRect/>
        </a:stretch>
      </xdr:blipFill>
      <xdr:spPr bwMode="auto">
        <a:xfrm>
          <a:off x="5842001" y="116204999"/>
          <a:ext cx="1096062" cy="1097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402169</xdr:colOff>
      <xdr:row>122</xdr:row>
      <xdr:rowOff>243417</xdr:rowOff>
    </xdr:from>
    <xdr:to>
      <xdr:col>2</xdr:col>
      <xdr:colOff>1888998</xdr:colOff>
      <xdr:row>122</xdr:row>
      <xdr:rowOff>1157817</xdr:rowOff>
    </xdr:to>
    <xdr:pic>
      <xdr:nvPicPr>
        <xdr:cNvPr id="116" name="Picture 115" descr="https://www.devcentralonboarding.com/UploadedDocs_NCTR/UE866N3G_200x200_2015_2_4-10712.jpg"/>
        <xdr:cNvPicPr>
          <a:picLocks noChangeAspect="1" noChangeArrowheads="1"/>
        </xdr:cNvPicPr>
      </xdr:nvPicPr>
      <xdr:blipFill>
        <a:blip xmlns:r="http://schemas.openxmlformats.org/officeDocument/2006/relationships" r:embed="rId76" cstate="email">
          <a:extLst>
            <a:ext uri="{28A0092B-C50C-407E-A947-70E740481C1C}">
              <a14:useLocalDpi xmlns:a14="http://schemas.microsoft.com/office/drawing/2010/main" val="0"/>
            </a:ext>
          </a:extLst>
        </a:blip>
        <a:srcRect/>
        <a:stretch>
          <a:fillRect/>
        </a:stretch>
      </xdr:blipFill>
      <xdr:spPr bwMode="auto">
        <a:xfrm>
          <a:off x="5619752" y="109272917"/>
          <a:ext cx="1486829"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603249</xdr:colOff>
      <xdr:row>120</xdr:row>
      <xdr:rowOff>232833</xdr:rowOff>
    </xdr:from>
    <xdr:to>
      <xdr:col>2</xdr:col>
      <xdr:colOff>1598084</xdr:colOff>
      <xdr:row>120</xdr:row>
      <xdr:rowOff>1238251</xdr:rowOff>
    </xdr:to>
    <xdr:pic>
      <xdr:nvPicPr>
        <xdr:cNvPr id="75" name="Picture 74"/>
        <xdr:cNvPicPr>
          <a:picLocks noChangeAspect="1"/>
        </xdr:cNvPicPr>
      </xdr:nvPicPr>
      <xdr:blipFill rotWithShape="1">
        <a:blip xmlns:r="http://schemas.openxmlformats.org/officeDocument/2006/relationships" r:embed="rId77" cstate="email">
          <a:extLst>
            <a:ext uri="{28A0092B-C50C-407E-A947-70E740481C1C}">
              <a14:useLocalDpi xmlns:a14="http://schemas.microsoft.com/office/drawing/2010/main" val="0"/>
            </a:ext>
          </a:extLst>
        </a:blip>
        <a:srcRect/>
        <a:stretch/>
      </xdr:blipFill>
      <xdr:spPr>
        <a:xfrm>
          <a:off x="5820832" y="107875916"/>
          <a:ext cx="994835" cy="1005418"/>
        </a:xfrm>
        <a:prstGeom prst="rect">
          <a:avLst/>
        </a:prstGeom>
      </xdr:spPr>
    </xdr:pic>
    <xdr:clientData/>
  </xdr:twoCellAnchor>
  <xdr:twoCellAnchor>
    <xdr:from>
      <xdr:col>2</xdr:col>
      <xdr:colOff>571500</xdr:colOff>
      <xdr:row>98</xdr:row>
      <xdr:rowOff>116416</xdr:rowOff>
    </xdr:from>
    <xdr:to>
      <xdr:col>2</xdr:col>
      <xdr:colOff>1668780</xdr:colOff>
      <xdr:row>98</xdr:row>
      <xdr:rowOff>1213696</xdr:rowOff>
    </xdr:to>
    <xdr:pic>
      <xdr:nvPicPr>
        <xdr:cNvPr id="76" name="Picture 75"/>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val="0"/>
            </a:ext>
          </a:extLst>
        </a:blip>
        <a:stretch>
          <a:fillRect/>
        </a:stretch>
      </xdr:blipFill>
      <xdr:spPr>
        <a:xfrm>
          <a:off x="5789083" y="92540666"/>
          <a:ext cx="1097280" cy="1097280"/>
        </a:xfrm>
        <a:prstGeom prst="rect">
          <a:avLst/>
        </a:prstGeom>
      </xdr:spPr>
    </xdr:pic>
    <xdr:clientData/>
  </xdr:twoCellAnchor>
  <xdr:twoCellAnchor>
    <xdr:from>
      <xdr:col>2</xdr:col>
      <xdr:colOff>285757</xdr:colOff>
      <xdr:row>150</xdr:row>
      <xdr:rowOff>31750</xdr:rowOff>
    </xdr:from>
    <xdr:to>
      <xdr:col>2</xdr:col>
      <xdr:colOff>2119761</xdr:colOff>
      <xdr:row>150</xdr:row>
      <xdr:rowOff>1586230</xdr:rowOff>
    </xdr:to>
    <xdr:pic>
      <xdr:nvPicPr>
        <xdr:cNvPr id="84" name="Picture 83"/>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5503340" y="144822333"/>
          <a:ext cx="1834004" cy="1554480"/>
        </a:xfrm>
        <a:prstGeom prst="rect">
          <a:avLst/>
        </a:prstGeom>
      </xdr:spPr>
    </xdr:pic>
    <xdr:clientData/>
  </xdr:twoCellAnchor>
  <xdr:twoCellAnchor>
    <xdr:from>
      <xdr:col>2</xdr:col>
      <xdr:colOff>338666</xdr:colOff>
      <xdr:row>51</xdr:row>
      <xdr:rowOff>95250</xdr:rowOff>
    </xdr:from>
    <xdr:to>
      <xdr:col>2</xdr:col>
      <xdr:colOff>1848347</xdr:colOff>
      <xdr:row>51</xdr:row>
      <xdr:rowOff>1009650</xdr:rowOff>
    </xdr:to>
    <xdr:pic>
      <xdr:nvPicPr>
        <xdr:cNvPr id="78" name="Picture 77"/>
        <xdr:cNvPicPr>
          <a:picLocks noChangeAspect="1"/>
        </xdr:cNvPicPr>
      </xdr:nvPicPr>
      <xdr:blipFill rotWithShape="1">
        <a:blip xmlns:r="http://schemas.openxmlformats.org/officeDocument/2006/relationships" r:embed="rId80" cstate="email">
          <a:extLst>
            <a:ext uri="{28A0092B-C50C-407E-A947-70E740481C1C}">
              <a14:useLocalDpi xmlns:a14="http://schemas.microsoft.com/office/drawing/2010/main" val="0"/>
            </a:ext>
          </a:extLst>
        </a:blip>
        <a:srcRect/>
        <a:stretch/>
      </xdr:blipFill>
      <xdr:spPr>
        <a:xfrm>
          <a:off x="5556249" y="56366833"/>
          <a:ext cx="1509681" cy="914400"/>
        </a:xfrm>
        <a:prstGeom prst="rect">
          <a:avLst/>
        </a:prstGeom>
      </xdr:spPr>
    </xdr:pic>
    <xdr:clientData/>
  </xdr:twoCellAnchor>
  <xdr:twoCellAnchor>
    <xdr:from>
      <xdr:col>2</xdr:col>
      <xdr:colOff>603249</xdr:colOff>
      <xdr:row>118</xdr:row>
      <xdr:rowOff>232833</xdr:rowOff>
    </xdr:from>
    <xdr:to>
      <xdr:col>2</xdr:col>
      <xdr:colOff>1598084</xdr:colOff>
      <xdr:row>118</xdr:row>
      <xdr:rowOff>1238251</xdr:rowOff>
    </xdr:to>
    <xdr:pic>
      <xdr:nvPicPr>
        <xdr:cNvPr id="121" name="Picture 120"/>
        <xdr:cNvPicPr>
          <a:picLocks noChangeAspect="1"/>
        </xdr:cNvPicPr>
      </xdr:nvPicPr>
      <xdr:blipFill rotWithShape="1">
        <a:blip xmlns:r="http://schemas.openxmlformats.org/officeDocument/2006/relationships" r:embed="rId77" cstate="email">
          <a:extLst>
            <a:ext uri="{28A0092B-C50C-407E-A947-70E740481C1C}">
              <a14:useLocalDpi xmlns:a14="http://schemas.microsoft.com/office/drawing/2010/main" val="0"/>
            </a:ext>
          </a:extLst>
        </a:blip>
        <a:srcRect/>
        <a:stretch/>
      </xdr:blipFill>
      <xdr:spPr>
        <a:xfrm>
          <a:off x="3153832" y="111760000"/>
          <a:ext cx="994835" cy="1005418"/>
        </a:xfrm>
        <a:prstGeom prst="rect">
          <a:avLst/>
        </a:prstGeom>
      </xdr:spPr>
    </xdr:pic>
    <xdr:clientData/>
  </xdr:twoCellAnchor>
  <xdr:twoCellAnchor>
    <xdr:from>
      <xdr:col>2</xdr:col>
      <xdr:colOff>306917</xdr:colOff>
      <xdr:row>135</xdr:row>
      <xdr:rowOff>74083</xdr:rowOff>
    </xdr:from>
    <xdr:to>
      <xdr:col>2</xdr:col>
      <xdr:colOff>2021417</xdr:colOff>
      <xdr:row>135</xdr:row>
      <xdr:rowOff>1555750</xdr:rowOff>
    </xdr:to>
    <xdr:pic>
      <xdr:nvPicPr>
        <xdr:cNvPr id="122" name="Picture 121"/>
        <xdr:cNvPicPr>
          <a:picLocks noChangeAspect="1"/>
        </xdr:cNvPicPr>
      </xdr:nvPicPr>
      <xdr:blipFill rotWithShape="1">
        <a:blip xmlns:r="http://schemas.openxmlformats.org/officeDocument/2006/relationships" r:embed="rId36" cstate="print">
          <a:extLst>
            <a:ext uri="{28A0092B-C50C-407E-A947-70E740481C1C}">
              <a14:useLocalDpi xmlns:a14="http://schemas.microsoft.com/office/drawing/2010/main" val="0"/>
            </a:ext>
          </a:extLst>
        </a:blip>
        <a:srcRect/>
        <a:stretch/>
      </xdr:blipFill>
      <xdr:spPr>
        <a:xfrm>
          <a:off x="2857500" y="131487333"/>
          <a:ext cx="1714500" cy="1481667"/>
        </a:xfrm>
        <a:prstGeom prst="rect">
          <a:avLst/>
        </a:prstGeom>
      </xdr:spPr>
    </xdr:pic>
    <xdr:clientData/>
  </xdr:twoCellAnchor>
  <xdr:twoCellAnchor>
    <xdr:from>
      <xdr:col>2</xdr:col>
      <xdr:colOff>222251</xdr:colOff>
      <xdr:row>143</xdr:row>
      <xdr:rowOff>52916</xdr:rowOff>
    </xdr:from>
    <xdr:to>
      <xdr:col>2</xdr:col>
      <xdr:colOff>1933262</xdr:colOff>
      <xdr:row>143</xdr:row>
      <xdr:rowOff>1515956</xdr:rowOff>
    </xdr:to>
    <xdr:pic>
      <xdr:nvPicPr>
        <xdr:cNvPr id="123" name="Picture 122"/>
        <xdr:cNvPicPr>
          <a:picLocks noChangeAspect="1"/>
        </xdr:cNvPicPr>
      </xdr:nvPicPr>
      <xdr:blipFill rotWithShape="1">
        <a:blip xmlns:r="http://schemas.openxmlformats.org/officeDocument/2006/relationships" r:embed="rId56" cstate="print">
          <a:extLst>
            <a:ext uri="{28A0092B-C50C-407E-A947-70E740481C1C}">
              <a14:useLocalDpi xmlns:a14="http://schemas.microsoft.com/office/drawing/2010/main" val="0"/>
            </a:ext>
          </a:extLst>
        </a:blip>
        <a:srcRect/>
        <a:stretch/>
      </xdr:blipFill>
      <xdr:spPr>
        <a:xfrm>
          <a:off x="2772834" y="139615333"/>
          <a:ext cx="1711011" cy="1463040"/>
        </a:xfrm>
        <a:prstGeom prst="rect">
          <a:avLst/>
        </a:prstGeom>
      </xdr:spPr>
    </xdr:pic>
    <xdr:clientData/>
  </xdr:twoCellAnchor>
  <xdr:twoCellAnchor>
    <xdr:from>
      <xdr:col>2</xdr:col>
      <xdr:colOff>317500</xdr:colOff>
      <xdr:row>146</xdr:row>
      <xdr:rowOff>74081</xdr:rowOff>
    </xdr:from>
    <xdr:to>
      <xdr:col>2</xdr:col>
      <xdr:colOff>2022141</xdr:colOff>
      <xdr:row>146</xdr:row>
      <xdr:rowOff>1537121</xdr:rowOff>
    </xdr:to>
    <xdr:pic>
      <xdr:nvPicPr>
        <xdr:cNvPr id="125" name="Picture 124"/>
        <xdr:cNvPicPr>
          <a:picLocks noChangeAspect="1"/>
        </xdr:cNvPicPr>
      </xdr:nvPicPr>
      <xdr:blipFill rotWithShape="1">
        <a:blip xmlns:r="http://schemas.openxmlformats.org/officeDocument/2006/relationships" r:embed="rId70" cstate="print">
          <a:extLst>
            <a:ext uri="{28A0092B-C50C-407E-A947-70E740481C1C}">
              <a14:useLocalDpi xmlns:a14="http://schemas.microsoft.com/office/drawing/2010/main" val="0"/>
            </a:ext>
          </a:extLst>
        </a:blip>
        <a:srcRect/>
        <a:stretch/>
      </xdr:blipFill>
      <xdr:spPr>
        <a:xfrm>
          <a:off x="2868083" y="144525998"/>
          <a:ext cx="1704641" cy="1463040"/>
        </a:xfrm>
        <a:prstGeom prst="rect">
          <a:avLst/>
        </a:prstGeom>
      </xdr:spPr>
    </xdr:pic>
    <xdr:clientData/>
  </xdr:twoCellAnchor>
  <xdr:twoCellAnchor>
    <xdr:from>
      <xdr:col>2</xdr:col>
      <xdr:colOff>582083</xdr:colOff>
      <xdr:row>107</xdr:row>
      <xdr:rowOff>52916</xdr:rowOff>
    </xdr:from>
    <xdr:to>
      <xdr:col>2</xdr:col>
      <xdr:colOff>1501531</xdr:colOff>
      <xdr:row>107</xdr:row>
      <xdr:rowOff>986366</xdr:rowOff>
    </xdr:to>
    <xdr:pic>
      <xdr:nvPicPr>
        <xdr:cNvPr id="126" name="Picture 125"/>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val="0"/>
            </a:ext>
          </a:extLst>
        </a:blip>
        <a:stretch>
          <a:fillRect/>
        </a:stretch>
      </xdr:blipFill>
      <xdr:spPr>
        <a:xfrm>
          <a:off x="3132666" y="102478416"/>
          <a:ext cx="919448" cy="933450"/>
        </a:xfrm>
        <a:prstGeom prst="rect">
          <a:avLst/>
        </a:prstGeom>
      </xdr:spPr>
    </xdr:pic>
    <xdr:clientData/>
  </xdr:twoCellAnchor>
  <xdr:twoCellAnchor>
    <xdr:from>
      <xdr:col>2</xdr:col>
      <xdr:colOff>539750</xdr:colOff>
      <xdr:row>8</xdr:row>
      <xdr:rowOff>201084</xdr:rowOff>
    </xdr:from>
    <xdr:to>
      <xdr:col>2</xdr:col>
      <xdr:colOff>1712223</xdr:colOff>
      <xdr:row>8</xdr:row>
      <xdr:rowOff>1272643</xdr:rowOff>
    </xdr:to>
    <xdr:pic>
      <xdr:nvPicPr>
        <xdr:cNvPr id="127" name="Picture 126"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090333" y="6233584"/>
          <a:ext cx="1172473" cy="1071559"/>
        </a:xfrm>
        <a:prstGeom prst="rect">
          <a:avLst/>
        </a:prstGeom>
      </xdr:spPr>
    </xdr:pic>
    <xdr:clientData/>
  </xdr:twoCellAnchor>
  <xdr:twoCellAnchor>
    <xdr:from>
      <xdr:col>2</xdr:col>
      <xdr:colOff>371265</xdr:colOff>
      <xdr:row>136</xdr:row>
      <xdr:rowOff>85331</xdr:rowOff>
    </xdr:from>
    <xdr:to>
      <xdr:col>2</xdr:col>
      <xdr:colOff>1834305</xdr:colOff>
      <xdr:row>136</xdr:row>
      <xdr:rowOff>1548371</xdr:rowOff>
    </xdr:to>
    <xdr:pic>
      <xdr:nvPicPr>
        <xdr:cNvPr id="79" name="Picture 78"/>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val="0"/>
            </a:ext>
          </a:extLst>
        </a:blip>
        <a:stretch>
          <a:fillRect/>
        </a:stretch>
      </xdr:blipFill>
      <xdr:spPr>
        <a:xfrm>
          <a:off x="2921848" y="137298248"/>
          <a:ext cx="1463040" cy="1463040"/>
        </a:xfrm>
        <a:prstGeom prst="rect">
          <a:avLst/>
        </a:prstGeom>
      </xdr:spPr>
    </xdr:pic>
    <xdr:clientData/>
  </xdr:twoCellAnchor>
  <xdr:twoCellAnchor>
    <xdr:from>
      <xdr:col>2</xdr:col>
      <xdr:colOff>730250</xdr:colOff>
      <xdr:row>59</xdr:row>
      <xdr:rowOff>158750</xdr:rowOff>
    </xdr:from>
    <xdr:to>
      <xdr:col>2</xdr:col>
      <xdr:colOff>1492250</xdr:colOff>
      <xdr:row>59</xdr:row>
      <xdr:rowOff>1192530</xdr:rowOff>
    </xdr:to>
    <xdr:pic>
      <xdr:nvPicPr>
        <xdr:cNvPr id="128" name="Picture 127"/>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3280833" y="64420750"/>
          <a:ext cx="762000" cy="1033780"/>
        </a:xfrm>
        <a:prstGeom prst="rect">
          <a:avLst/>
        </a:prstGeom>
      </xdr:spPr>
    </xdr:pic>
    <xdr:clientData/>
  </xdr:twoCellAnchor>
  <xdr:twoCellAnchor>
    <xdr:from>
      <xdr:col>2</xdr:col>
      <xdr:colOff>836083</xdr:colOff>
      <xdr:row>74</xdr:row>
      <xdr:rowOff>52917</xdr:rowOff>
    </xdr:from>
    <xdr:to>
      <xdr:col>2</xdr:col>
      <xdr:colOff>1481666</xdr:colOff>
      <xdr:row>74</xdr:row>
      <xdr:rowOff>1100667</xdr:rowOff>
    </xdr:to>
    <xdr:pic>
      <xdr:nvPicPr>
        <xdr:cNvPr id="129" name="Picture 128"/>
        <xdr:cNvPicPr>
          <a:picLocks noChangeAspect="1"/>
        </xdr:cNvPicPr>
      </xdr:nvPicPr>
      <xdr:blipFill rotWithShape="1">
        <a:blip xmlns:r="http://schemas.openxmlformats.org/officeDocument/2006/relationships" r:embed="rId40" cstate="email">
          <a:extLst>
            <a:ext uri="{28A0092B-C50C-407E-A947-70E740481C1C}">
              <a14:useLocalDpi xmlns:a14="http://schemas.microsoft.com/office/drawing/2010/main" val="0"/>
            </a:ext>
          </a:extLst>
        </a:blip>
        <a:srcRect/>
        <a:stretch/>
      </xdr:blipFill>
      <xdr:spPr>
        <a:xfrm>
          <a:off x="3481916" y="90540417"/>
          <a:ext cx="645583" cy="1047750"/>
        </a:xfrm>
        <a:prstGeom prst="rect">
          <a:avLst/>
        </a:prstGeom>
      </xdr:spPr>
    </xdr:pic>
    <xdr:clientData/>
  </xdr:twoCellAnchor>
  <xdr:twoCellAnchor>
    <xdr:from>
      <xdr:col>2</xdr:col>
      <xdr:colOff>603249</xdr:colOff>
      <xdr:row>119</xdr:row>
      <xdr:rowOff>232833</xdr:rowOff>
    </xdr:from>
    <xdr:to>
      <xdr:col>2</xdr:col>
      <xdr:colOff>1598084</xdr:colOff>
      <xdr:row>119</xdr:row>
      <xdr:rowOff>1238251</xdr:rowOff>
    </xdr:to>
    <xdr:pic>
      <xdr:nvPicPr>
        <xdr:cNvPr id="131" name="Picture 130"/>
        <xdr:cNvPicPr>
          <a:picLocks noChangeAspect="1"/>
        </xdr:cNvPicPr>
      </xdr:nvPicPr>
      <xdr:blipFill rotWithShape="1">
        <a:blip xmlns:r="http://schemas.openxmlformats.org/officeDocument/2006/relationships" r:embed="rId77" cstate="email">
          <a:extLst>
            <a:ext uri="{28A0092B-C50C-407E-A947-70E740481C1C}">
              <a14:useLocalDpi xmlns:a14="http://schemas.microsoft.com/office/drawing/2010/main" val="0"/>
            </a:ext>
          </a:extLst>
        </a:blip>
        <a:srcRect/>
        <a:stretch/>
      </xdr:blipFill>
      <xdr:spPr>
        <a:xfrm>
          <a:off x="3153832" y="118385166"/>
          <a:ext cx="994835" cy="1005418"/>
        </a:xfrm>
        <a:prstGeom prst="rect">
          <a:avLst/>
        </a:prstGeom>
      </xdr:spPr>
    </xdr:pic>
    <xdr:clientData/>
  </xdr:twoCellAnchor>
  <xdr:twoCellAnchor>
    <xdr:from>
      <xdr:col>2</xdr:col>
      <xdr:colOff>645584</xdr:colOff>
      <xdr:row>86</xdr:row>
      <xdr:rowOff>95250</xdr:rowOff>
    </xdr:from>
    <xdr:to>
      <xdr:col>2</xdr:col>
      <xdr:colOff>1576917</xdr:colOff>
      <xdr:row>86</xdr:row>
      <xdr:rowOff>1079500</xdr:rowOff>
    </xdr:to>
    <xdr:pic>
      <xdr:nvPicPr>
        <xdr:cNvPr id="132" name="Picture 131"/>
        <xdr:cNvPicPr>
          <a:picLocks noChangeAspect="1"/>
        </xdr:cNvPicPr>
      </xdr:nvPicPr>
      <xdr:blipFill rotWithShape="1">
        <a:blip xmlns:r="http://schemas.openxmlformats.org/officeDocument/2006/relationships" r:embed="rId71" cstate="email">
          <a:extLst>
            <a:ext uri="{28A0092B-C50C-407E-A947-70E740481C1C}">
              <a14:useLocalDpi xmlns:a14="http://schemas.microsoft.com/office/drawing/2010/main" val="0"/>
            </a:ext>
          </a:extLst>
        </a:blip>
        <a:srcRect/>
        <a:stretch/>
      </xdr:blipFill>
      <xdr:spPr>
        <a:xfrm>
          <a:off x="3196167" y="86285917"/>
          <a:ext cx="931333" cy="984250"/>
        </a:xfrm>
        <a:prstGeom prst="rect">
          <a:avLst/>
        </a:prstGeom>
      </xdr:spPr>
    </xdr:pic>
    <xdr:clientData/>
  </xdr:twoCellAnchor>
  <xdr:twoCellAnchor>
    <xdr:from>
      <xdr:col>2</xdr:col>
      <xdr:colOff>539750</xdr:colOff>
      <xdr:row>50</xdr:row>
      <xdr:rowOff>10583</xdr:rowOff>
    </xdr:from>
    <xdr:to>
      <xdr:col>2</xdr:col>
      <xdr:colOff>1637030</xdr:colOff>
      <xdr:row>50</xdr:row>
      <xdr:rowOff>1107863</xdr:rowOff>
    </xdr:to>
    <xdr:pic>
      <xdr:nvPicPr>
        <xdr:cNvPr id="89" name="Picture 88"/>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val="0"/>
            </a:ext>
          </a:extLst>
        </a:blip>
        <a:stretch>
          <a:fillRect/>
        </a:stretch>
      </xdr:blipFill>
      <xdr:spPr>
        <a:xfrm>
          <a:off x="3090333" y="56483250"/>
          <a:ext cx="1097280" cy="1097280"/>
        </a:xfrm>
        <a:prstGeom prst="rect">
          <a:avLst/>
        </a:prstGeom>
      </xdr:spPr>
    </xdr:pic>
    <xdr:clientData/>
  </xdr:twoCellAnchor>
  <xdr:twoCellAnchor>
    <xdr:from>
      <xdr:col>2</xdr:col>
      <xdr:colOff>497416</xdr:colOff>
      <xdr:row>25</xdr:row>
      <xdr:rowOff>116416</xdr:rowOff>
    </xdr:from>
    <xdr:to>
      <xdr:col>2</xdr:col>
      <xdr:colOff>1669889</xdr:colOff>
      <xdr:row>25</xdr:row>
      <xdr:rowOff>1187975</xdr:rowOff>
    </xdr:to>
    <xdr:pic>
      <xdr:nvPicPr>
        <xdr:cNvPr id="133" name="Picture 132"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047999" y="24108833"/>
          <a:ext cx="1172473" cy="1071559"/>
        </a:xfrm>
        <a:prstGeom prst="rect">
          <a:avLst/>
        </a:prstGeom>
      </xdr:spPr>
    </xdr:pic>
    <xdr:clientData/>
  </xdr:twoCellAnchor>
  <xdr:twoCellAnchor>
    <xdr:from>
      <xdr:col>2</xdr:col>
      <xdr:colOff>486834</xdr:colOff>
      <xdr:row>26</xdr:row>
      <xdr:rowOff>105833</xdr:rowOff>
    </xdr:from>
    <xdr:to>
      <xdr:col>2</xdr:col>
      <xdr:colOff>1659307</xdr:colOff>
      <xdr:row>26</xdr:row>
      <xdr:rowOff>1177392</xdr:rowOff>
    </xdr:to>
    <xdr:pic>
      <xdr:nvPicPr>
        <xdr:cNvPr id="134" name="Picture 133"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037417" y="28045833"/>
          <a:ext cx="1172473" cy="1071559"/>
        </a:xfrm>
        <a:prstGeom prst="rect">
          <a:avLst/>
        </a:prstGeom>
      </xdr:spPr>
    </xdr:pic>
    <xdr:clientData/>
  </xdr:twoCellAnchor>
  <xdr:twoCellAnchor>
    <xdr:from>
      <xdr:col>2</xdr:col>
      <xdr:colOff>613833</xdr:colOff>
      <xdr:row>6</xdr:row>
      <xdr:rowOff>95250</xdr:rowOff>
    </xdr:from>
    <xdr:to>
      <xdr:col>2</xdr:col>
      <xdr:colOff>1786306</xdr:colOff>
      <xdr:row>6</xdr:row>
      <xdr:rowOff>1166809</xdr:rowOff>
    </xdr:to>
    <xdr:pic>
      <xdr:nvPicPr>
        <xdr:cNvPr id="135" name="Picture 134" descr="Cinterion PHS8.jpg"/>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3164416" y="4783667"/>
          <a:ext cx="1172473" cy="1071559"/>
        </a:xfrm>
        <a:prstGeom prst="rect">
          <a:avLst/>
        </a:prstGeom>
      </xdr:spPr>
    </xdr:pic>
    <xdr:clientData/>
  </xdr:twoCellAnchor>
  <xdr:twoCellAnchor>
    <xdr:from>
      <xdr:col>2</xdr:col>
      <xdr:colOff>730250</xdr:colOff>
      <xdr:row>61</xdr:row>
      <xdr:rowOff>158750</xdr:rowOff>
    </xdr:from>
    <xdr:to>
      <xdr:col>2</xdr:col>
      <xdr:colOff>1492250</xdr:colOff>
      <xdr:row>61</xdr:row>
      <xdr:rowOff>1192530</xdr:rowOff>
    </xdr:to>
    <xdr:pic>
      <xdr:nvPicPr>
        <xdr:cNvPr id="136" name="Picture 135"/>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3280833" y="69500750"/>
          <a:ext cx="762000" cy="1033780"/>
        </a:xfrm>
        <a:prstGeom prst="rect">
          <a:avLst/>
        </a:prstGeom>
      </xdr:spPr>
    </xdr:pic>
    <xdr:clientData/>
  </xdr:twoCellAnchor>
  <xdr:twoCellAnchor>
    <xdr:from>
      <xdr:col>2</xdr:col>
      <xdr:colOff>486834</xdr:colOff>
      <xdr:row>39</xdr:row>
      <xdr:rowOff>42333</xdr:rowOff>
    </xdr:from>
    <xdr:to>
      <xdr:col>2</xdr:col>
      <xdr:colOff>1744134</xdr:colOff>
      <xdr:row>39</xdr:row>
      <xdr:rowOff>1265343</xdr:rowOff>
    </xdr:to>
    <xdr:pic>
      <xdr:nvPicPr>
        <xdr:cNvPr id="90" name="Picture 89"/>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val="0"/>
            </a:ext>
          </a:extLst>
        </a:blip>
        <a:stretch>
          <a:fillRect/>
        </a:stretch>
      </xdr:blipFill>
      <xdr:spPr>
        <a:xfrm>
          <a:off x="3037417" y="45264916"/>
          <a:ext cx="1257300" cy="1223010"/>
        </a:xfrm>
        <a:prstGeom prst="rect">
          <a:avLst/>
        </a:prstGeom>
      </xdr:spPr>
    </xdr:pic>
    <xdr:clientData/>
  </xdr:twoCellAnchor>
  <xdr:twoCellAnchor>
    <xdr:from>
      <xdr:col>2</xdr:col>
      <xdr:colOff>624416</xdr:colOff>
      <xdr:row>35</xdr:row>
      <xdr:rowOff>137583</xdr:rowOff>
    </xdr:from>
    <xdr:to>
      <xdr:col>2</xdr:col>
      <xdr:colOff>1691216</xdr:colOff>
      <xdr:row>35</xdr:row>
      <xdr:rowOff>1175808</xdr:rowOff>
    </xdr:to>
    <xdr:pic>
      <xdr:nvPicPr>
        <xdr:cNvPr id="138" name="Picture 87" descr="mu509_small.jpg"/>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174999" y="41423166"/>
          <a:ext cx="1066800" cy="1038225"/>
        </a:xfrm>
        <a:prstGeom prst="rect">
          <a:avLst/>
        </a:prstGeom>
        <a:noFill/>
        <a:ln w="9525">
          <a:noFill/>
          <a:miter lim="800000"/>
          <a:headEnd/>
          <a:tailEnd/>
        </a:ln>
      </xdr:spPr>
    </xdr:pic>
    <xdr:clientData/>
  </xdr:twoCellAnchor>
  <xdr:twoCellAnchor>
    <xdr:from>
      <xdr:col>2</xdr:col>
      <xdr:colOff>687917</xdr:colOff>
      <xdr:row>64</xdr:row>
      <xdr:rowOff>116417</xdr:rowOff>
    </xdr:from>
    <xdr:to>
      <xdr:col>2</xdr:col>
      <xdr:colOff>1602317</xdr:colOff>
      <xdr:row>64</xdr:row>
      <xdr:rowOff>1030817</xdr:rowOff>
    </xdr:to>
    <xdr:pic>
      <xdr:nvPicPr>
        <xdr:cNvPr id="54" name="Picture 53"/>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3238500" y="73935167"/>
          <a:ext cx="914400" cy="914400"/>
        </a:xfrm>
        <a:prstGeom prst="rect">
          <a:avLst/>
        </a:prstGeom>
      </xdr:spPr>
    </xdr:pic>
    <xdr:clientData/>
  </xdr:twoCellAnchor>
  <xdr:twoCellAnchor>
    <xdr:from>
      <xdr:col>2</xdr:col>
      <xdr:colOff>285750</xdr:colOff>
      <xdr:row>149</xdr:row>
      <xdr:rowOff>84666</xdr:rowOff>
    </xdr:from>
    <xdr:to>
      <xdr:col>2</xdr:col>
      <xdr:colOff>1989666</xdr:colOff>
      <xdr:row>149</xdr:row>
      <xdr:rowOff>1598083</xdr:rowOff>
    </xdr:to>
    <xdr:pic>
      <xdr:nvPicPr>
        <xdr:cNvPr id="137" name="Picture 136"/>
        <xdr:cNvPicPr>
          <a:picLocks noChangeAspect="1"/>
        </xdr:cNvPicPr>
      </xdr:nvPicPr>
      <xdr:blipFill rotWithShape="1">
        <a:blip xmlns:r="http://schemas.openxmlformats.org/officeDocument/2006/relationships" r:embed="rId66" cstate="email">
          <a:extLst>
            <a:ext uri="{28A0092B-C50C-407E-A947-70E740481C1C}">
              <a14:useLocalDpi xmlns:a14="http://schemas.microsoft.com/office/drawing/2010/main" val="0"/>
            </a:ext>
          </a:extLst>
        </a:blip>
        <a:srcRect/>
        <a:stretch/>
      </xdr:blipFill>
      <xdr:spPr>
        <a:xfrm>
          <a:off x="2836333" y="165470416"/>
          <a:ext cx="1703916" cy="1513417"/>
        </a:xfrm>
        <a:prstGeom prst="rect">
          <a:avLst/>
        </a:prstGeom>
      </xdr:spPr>
    </xdr:pic>
    <xdr:clientData/>
  </xdr:twoCellAnchor>
  <xdr:twoCellAnchor>
    <xdr:from>
      <xdr:col>2</xdr:col>
      <xdr:colOff>359833</xdr:colOff>
      <xdr:row>140</xdr:row>
      <xdr:rowOff>31750</xdr:rowOff>
    </xdr:from>
    <xdr:to>
      <xdr:col>2</xdr:col>
      <xdr:colOff>1914313</xdr:colOff>
      <xdr:row>140</xdr:row>
      <xdr:rowOff>1586230</xdr:rowOff>
    </xdr:to>
    <xdr:pic>
      <xdr:nvPicPr>
        <xdr:cNvPr id="139" name="Picture 138"/>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val="0"/>
            </a:ext>
          </a:extLst>
        </a:blip>
        <a:stretch>
          <a:fillRect/>
        </a:stretch>
      </xdr:blipFill>
      <xdr:spPr>
        <a:xfrm>
          <a:off x="2910416" y="154008667"/>
          <a:ext cx="1554480" cy="1554480"/>
        </a:xfrm>
        <a:prstGeom prst="rect">
          <a:avLst/>
        </a:prstGeom>
      </xdr:spPr>
    </xdr:pic>
    <xdr:clientData/>
  </xdr:twoCellAnchor>
  <xdr:twoCellAnchor>
    <xdr:from>
      <xdr:col>2</xdr:col>
      <xdr:colOff>455083</xdr:colOff>
      <xdr:row>53</xdr:row>
      <xdr:rowOff>95251</xdr:rowOff>
    </xdr:from>
    <xdr:to>
      <xdr:col>2</xdr:col>
      <xdr:colOff>2035689</xdr:colOff>
      <xdr:row>53</xdr:row>
      <xdr:rowOff>1009651</xdr:rowOff>
    </xdr:to>
    <xdr:pic>
      <xdr:nvPicPr>
        <xdr:cNvPr id="92" name="Picture 91"/>
        <xdr:cNvPicPr>
          <a:picLocks noChangeAspect="1"/>
        </xdr:cNvPicPr>
      </xdr:nvPicPr>
      <xdr:blipFill rotWithShape="1">
        <a:blip xmlns:r="http://schemas.openxmlformats.org/officeDocument/2006/relationships" r:embed="rId85" cstate="email">
          <a:extLst>
            <a:ext uri="{28A0092B-C50C-407E-A947-70E740481C1C}">
              <a14:useLocalDpi xmlns:a14="http://schemas.microsoft.com/office/drawing/2010/main" val="0"/>
            </a:ext>
          </a:extLst>
        </a:blip>
        <a:srcRect/>
        <a:stretch/>
      </xdr:blipFill>
      <xdr:spPr>
        <a:xfrm>
          <a:off x="3005666" y="62875584"/>
          <a:ext cx="1580606" cy="914400"/>
        </a:xfrm>
        <a:prstGeom prst="rect">
          <a:avLst/>
        </a:prstGeom>
      </xdr:spPr>
    </xdr:pic>
    <xdr:clientData/>
  </xdr:twoCellAnchor>
  <xdr:twoCellAnchor>
    <xdr:from>
      <xdr:col>2</xdr:col>
      <xdr:colOff>719669</xdr:colOff>
      <xdr:row>113</xdr:row>
      <xdr:rowOff>63500</xdr:rowOff>
    </xdr:from>
    <xdr:to>
      <xdr:col>2</xdr:col>
      <xdr:colOff>1655335</xdr:colOff>
      <xdr:row>113</xdr:row>
      <xdr:rowOff>977900</xdr:rowOff>
    </xdr:to>
    <xdr:pic>
      <xdr:nvPicPr>
        <xdr:cNvPr id="93" name="Picture 92"/>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val="0"/>
            </a:ext>
          </a:extLst>
        </a:blip>
        <a:stretch>
          <a:fillRect/>
        </a:stretch>
      </xdr:blipFill>
      <xdr:spPr>
        <a:xfrm>
          <a:off x="3270252" y="120671167"/>
          <a:ext cx="935666" cy="914400"/>
        </a:xfrm>
        <a:prstGeom prst="rect">
          <a:avLst/>
        </a:prstGeom>
      </xdr:spPr>
    </xdr:pic>
    <xdr:clientData/>
  </xdr:twoCellAnchor>
  <xdr:twoCellAnchor>
    <xdr:from>
      <xdr:col>2</xdr:col>
      <xdr:colOff>719669</xdr:colOff>
      <xdr:row>112</xdr:row>
      <xdr:rowOff>74084</xdr:rowOff>
    </xdr:from>
    <xdr:to>
      <xdr:col>2</xdr:col>
      <xdr:colOff>1655335</xdr:colOff>
      <xdr:row>112</xdr:row>
      <xdr:rowOff>988484</xdr:rowOff>
    </xdr:to>
    <xdr:pic>
      <xdr:nvPicPr>
        <xdr:cNvPr id="94" name="Picture 93"/>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val="0"/>
            </a:ext>
          </a:extLst>
        </a:blip>
        <a:stretch>
          <a:fillRect/>
        </a:stretch>
      </xdr:blipFill>
      <xdr:spPr>
        <a:xfrm>
          <a:off x="3270252" y="120681751"/>
          <a:ext cx="935666" cy="914400"/>
        </a:xfrm>
        <a:prstGeom prst="rect">
          <a:avLst/>
        </a:prstGeom>
      </xdr:spPr>
    </xdr:pic>
    <xdr:clientData/>
  </xdr:twoCellAnchor>
  <xdr:twoCellAnchor>
    <xdr:from>
      <xdr:col>2</xdr:col>
      <xdr:colOff>687917</xdr:colOff>
      <xdr:row>65</xdr:row>
      <xdr:rowOff>95250</xdr:rowOff>
    </xdr:from>
    <xdr:to>
      <xdr:col>2</xdr:col>
      <xdr:colOff>1602317</xdr:colOff>
      <xdr:row>65</xdr:row>
      <xdr:rowOff>1009650</xdr:rowOff>
    </xdr:to>
    <xdr:pic>
      <xdr:nvPicPr>
        <xdr:cNvPr id="95" name="Picture 94"/>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3238500" y="74898250"/>
          <a:ext cx="914400" cy="914400"/>
        </a:xfrm>
        <a:prstGeom prst="rect">
          <a:avLst/>
        </a:prstGeom>
      </xdr:spPr>
    </xdr:pic>
    <xdr:clientData/>
  </xdr:twoCellAnchor>
  <xdr:twoCellAnchor>
    <xdr:from>
      <xdr:col>2</xdr:col>
      <xdr:colOff>455084</xdr:colOff>
      <xdr:row>14</xdr:row>
      <xdr:rowOff>63499</xdr:rowOff>
    </xdr:from>
    <xdr:to>
      <xdr:col>2</xdr:col>
      <xdr:colOff>1762675</xdr:colOff>
      <xdr:row>14</xdr:row>
      <xdr:rowOff>1252219</xdr:rowOff>
    </xdr:to>
    <xdr:pic>
      <xdr:nvPicPr>
        <xdr:cNvPr id="96" name="Picture 95"/>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val="0"/>
            </a:ext>
          </a:extLst>
        </a:blip>
        <a:stretch>
          <a:fillRect/>
        </a:stretch>
      </xdr:blipFill>
      <xdr:spPr>
        <a:xfrm>
          <a:off x="3005667" y="15673916"/>
          <a:ext cx="1307591" cy="1188720"/>
        </a:xfrm>
        <a:prstGeom prst="rect">
          <a:avLst/>
        </a:prstGeom>
      </xdr:spPr>
    </xdr:pic>
    <xdr:clientData/>
  </xdr:twoCellAnchor>
  <xdr:twoCellAnchor>
    <xdr:from>
      <xdr:col>2</xdr:col>
      <xdr:colOff>635000</xdr:colOff>
      <xdr:row>115</xdr:row>
      <xdr:rowOff>116416</xdr:rowOff>
    </xdr:from>
    <xdr:to>
      <xdr:col>2</xdr:col>
      <xdr:colOff>1698257</xdr:colOff>
      <xdr:row>115</xdr:row>
      <xdr:rowOff>1030816</xdr:rowOff>
    </xdr:to>
    <xdr:pic>
      <xdr:nvPicPr>
        <xdr:cNvPr id="144" name="Picture 143"/>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val="0"/>
            </a:ext>
          </a:extLst>
        </a:blip>
        <a:stretch>
          <a:fillRect/>
        </a:stretch>
      </xdr:blipFill>
      <xdr:spPr>
        <a:xfrm>
          <a:off x="3185583" y="126312083"/>
          <a:ext cx="1063257" cy="914400"/>
        </a:xfrm>
        <a:prstGeom prst="rect">
          <a:avLst/>
        </a:prstGeom>
      </xdr:spPr>
    </xdr:pic>
    <xdr:clientData/>
  </xdr:twoCellAnchor>
  <xdr:twoCellAnchor>
    <xdr:from>
      <xdr:col>2</xdr:col>
      <xdr:colOff>402166</xdr:colOff>
      <xdr:row>153</xdr:row>
      <xdr:rowOff>31750</xdr:rowOff>
    </xdr:from>
    <xdr:to>
      <xdr:col>2</xdr:col>
      <xdr:colOff>1956646</xdr:colOff>
      <xdr:row>153</xdr:row>
      <xdr:rowOff>1586230</xdr:rowOff>
    </xdr:to>
    <xdr:pic>
      <xdr:nvPicPr>
        <xdr:cNvPr id="97" name="Picture 96"/>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val="0"/>
            </a:ext>
          </a:extLst>
        </a:blip>
        <a:stretch>
          <a:fillRect/>
        </a:stretch>
      </xdr:blipFill>
      <xdr:spPr>
        <a:xfrm>
          <a:off x="2952749" y="178921833"/>
          <a:ext cx="1554480" cy="1554480"/>
        </a:xfrm>
        <a:prstGeom prst="rect">
          <a:avLst/>
        </a:prstGeom>
      </xdr:spPr>
    </xdr:pic>
    <xdr:clientData/>
  </xdr:twoCellAnchor>
  <xdr:twoCellAnchor>
    <xdr:from>
      <xdr:col>2</xdr:col>
      <xdr:colOff>476252</xdr:colOff>
      <xdr:row>160</xdr:row>
      <xdr:rowOff>190499</xdr:rowOff>
    </xdr:from>
    <xdr:to>
      <xdr:col>2</xdr:col>
      <xdr:colOff>1833522</xdr:colOff>
      <xdr:row>160</xdr:row>
      <xdr:rowOff>1379219</xdr:rowOff>
    </xdr:to>
    <xdr:pic>
      <xdr:nvPicPr>
        <xdr:cNvPr id="99" name="Picture 98"/>
        <xdr:cNvPicPr>
          <a:picLocks noChangeAspect="1"/>
        </xdr:cNvPicPr>
      </xdr:nvPicPr>
      <xdr:blipFill rotWithShape="1">
        <a:blip xmlns:r="http://schemas.openxmlformats.org/officeDocument/2006/relationships" r:embed="rId91" cstate="email">
          <a:extLst>
            <a:ext uri="{28A0092B-C50C-407E-A947-70E740481C1C}">
              <a14:useLocalDpi xmlns:a14="http://schemas.microsoft.com/office/drawing/2010/main" val="0"/>
            </a:ext>
          </a:extLst>
        </a:blip>
        <a:srcRect/>
        <a:stretch/>
      </xdr:blipFill>
      <xdr:spPr>
        <a:xfrm>
          <a:off x="3026835" y="180710416"/>
          <a:ext cx="1357270" cy="1188720"/>
        </a:xfrm>
        <a:prstGeom prst="rect">
          <a:avLst/>
        </a:prstGeom>
      </xdr:spPr>
    </xdr:pic>
    <xdr:clientData/>
  </xdr:twoCellAnchor>
  <xdr:twoCellAnchor>
    <xdr:from>
      <xdr:col>2</xdr:col>
      <xdr:colOff>603252</xdr:colOff>
      <xdr:row>54</xdr:row>
      <xdr:rowOff>84667</xdr:rowOff>
    </xdr:from>
    <xdr:to>
      <xdr:col>2</xdr:col>
      <xdr:colOff>1624407</xdr:colOff>
      <xdr:row>54</xdr:row>
      <xdr:rowOff>999067</xdr:rowOff>
    </xdr:to>
    <xdr:pic>
      <xdr:nvPicPr>
        <xdr:cNvPr id="98" name="Picture 97"/>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val="0"/>
            </a:ext>
          </a:extLst>
        </a:blip>
        <a:stretch>
          <a:fillRect/>
        </a:stretch>
      </xdr:blipFill>
      <xdr:spPr>
        <a:xfrm>
          <a:off x="3153835" y="64029167"/>
          <a:ext cx="1021155" cy="914400"/>
        </a:xfrm>
        <a:prstGeom prst="rect">
          <a:avLst/>
        </a:prstGeom>
      </xdr:spPr>
    </xdr:pic>
    <xdr:clientData/>
  </xdr:twoCellAnchor>
  <xdr:twoCellAnchor>
    <xdr:from>
      <xdr:col>2</xdr:col>
      <xdr:colOff>508000</xdr:colOff>
      <xdr:row>40</xdr:row>
      <xdr:rowOff>63499</xdr:rowOff>
    </xdr:from>
    <xdr:to>
      <xdr:col>2</xdr:col>
      <xdr:colOff>1696720</xdr:colOff>
      <xdr:row>40</xdr:row>
      <xdr:rowOff>1252219</xdr:rowOff>
    </xdr:to>
    <xdr:pic>
      <xdr:nvPicPr>
        <xdr:cNvPr id="100" name="Picture 99"/>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val="0"/>
            </a:ext>
          </a:extLst>
        </a:blip>
        <a:stretch>
          <a:fillRect/>
        </a:stretch>
      </xdr:blipFill>
      <xdr:spPr>
        <a:xfrm>
          <a:off x="3153833" y="49254832"/>
          <a:ext cx="1188720" cy="1188720"/>
        </a:xfrm>
        <a:prstGeom prst="rect">
          <a:avLst/>
        </a:prstGeom>
      </xdr:spPr>
    </xdr:pic>
    <xdr:clientData/>
  </xdr:twoCellAnchor>
  <xdr:twoCellAnchor>
    <xdr:from>
      <xdr:col>2</xdr:col>
      <xdr:colOff>433917</xdr:colOff>
      <xdr:row>154</xdr:row>
      <xdr:rowOff>169333</xdr:rowOff>
    </xdr:from>
    <xdr:to>
      <xdr:col>2</xdr:col>
      <xdr:colOff>1839408</xdr:colOff>
      <xdr:row>154</xdr:row>
      <xdr:rowOff>1449493</xdr:rowOff>
    </xdr:to>
    <xdr:pic>
      <xdr:nvPicPr>
        <xdr:cNvPr id="17" name="Picture 16"/>
        <xdr:cNvPicPr>
          <a:picLocks noChangeAspect="1"/>
        </xdr:cNvPicPr>
      </xdr:nvPicPr>
      <xdr:blipFill rotWithShape="1">
        <a:blip xmlns:r="http://schemas.openxmlformats.org/officeDocument/2006/relationships" r:embed="rId94" cstate="email">
          <a:extLst>
            <a:ext uri="{28A0092B-C50C-407E-A947-70E740481C1C}">
              <a14:useLocalDpi xmlns:a14="http://schemas.microsoft.com/office/drawing/2010/main" val="0"/>
            </a:ext>
          </a:extLst>
        </a:blip>
        <a:srcRect/>
        <a:stretch/>
      </xdr:blipFill>
      <xdr:spPr>
        <a:xfrm>
          <a:off x="3079750" y="181758166"/>
          <a:ext cx="1405491" cy="1280160"/>
        </a:xfrm>
        <a:prstGeom prst="rect">
          <a:avLst/>
        </a:prstGeom>
      </xdr:spPr>
    </xdr:pic>
    <xdr:clientData/>
  </xdr:twoCellAnchor>
  <xdr:twoCellAnchor>
    <xdr:from>
      <xdr:col>2</xdr:col>
      <xdr:colOff>423335</xdr:colOff>
      <xdr:row>159</xdr:row>
      <xdr:rowOff>158751</xdr:rowOff>
    </xdr:from>
    <xdr:to>
      <xdr:col>2</xdr:col>
      <xdr:colOff>1872928</xdr:colOff>
      <xdr:row>159</xdr:row>
      <xdr:rowOff>1438911</xdr:rowOff>
    </xdr:to>
    <xdr:pic>
      <xdr:nvPicPr>
        <xdr:cNvPr id="102" name="Picture 101"/>
        <xdr:cNvPicPr>
          <a:picLocks noChangeAspect="1"/>
        </xdr:cNvPicPr>
      </xdr:nvPicPr>
      <xdr:blipFill rotWithShape="1">
        <a:blip xmlns:r="http://schemas.openxmlformats.org/officeDocument/2006/relationships" r:embed="rId95" cstate="email">
          <a:extLst>
            <a:ext uri="{28A0092B-C50C-407E-A947-70E740481C1C}">
              <a14:useLocalDpi xmlns:a14="http://schemas.microsoft.com/office/drawing/2010/main" val="0"/>
            </a:ext>
          </a:extLst>
        </a:blip>
        <a:srcRect/>
        <a:stretch/>
      </xdr:blipFill>
      <xdr:spPr>
        <a:xfrm>
          <a:off x="3069168" y="185007251"/>
          <a:ext cx="1449593" cy="1280160"/>
        </a:xfrm>
        <a:prstGeom prst="rect">
          <a:avLst/>
        </a:prstGeom>
      </xdr:spPr>
    </xdr:pic>
    <xdr:clientData/>
  </xdr:twoCellAnchor>
  <xdr:twoCellAnchor>
    <xdr:from>
      <xdr:col>2</xdr:col>
      <xdr:colOff>402169</xdr:colOff>
      <xdr:row>155</xdr:row>
      <xdr:rowOff>126999</xdr:rowOff>
    </xdr:from>
    <xdr:to>
      <xdr:col>2</xdr:col>
      <xdr:colOff>1835588</xdr:colOff>
      <xdr:row>155</xdr:row>
      <xdr:rowOff>1407159</xdr:rowOff>
    </xdr:to>
    <xdr:pic>
      <xdr:nvPicPr>
        <xdr:cNvPr id="103" name="Picture 102"/>
        <xdr:cNvPicPr>
          <a:picLocks noChangeAspect="1"/>
        </xdr:cNvPicPr>
      </xdr:nvPicPr>
      <xdr:blipFill rotWithShape="1">
        <a:blip xmlns:r="http://schemas.openxmlformats.org/officeDocument/2006/relationships" r:embed="rId96" cstate="email">
          <a:extLst>
            <a:ext uri="{28A0092B-C50C-407E-A947-70E740481C1C}">
              <a14:useLocalDpi xmlns:a14="http://schemas.microsoft.com/office/drawing/2010/main" val="0"/>
            </a:ext>
          </a:extLst>
        </a:blip>
        <a:srcRect/>
        <a:stretch/>
      </xdr:blipFill>
      <xdr:spPr>
        <a:xfrm>
          <a:off x="3048002" y="183345666"/>
          <a:ext cx="1433419" cy="1280160"/>
        </a:xfrm>
        <a:prstGeom prst="rect">
          <a:avLst/>
        </a:prstGeom>
      </xdr:spPr>
    </xdr:pic>
    <xdr:clientData/>
  </xdr:twoCellAnchor>
  <xdr:twoCellAnchor>
    <xdr:from>
      <xdr:col>2</xdr:col>
      <xdr:colOff>677339</xdr:colOff>
      <xdr:row>67</xdr:row>
      <xdr:rowOff>95250</xdr:rowOff>
    </xdr:from>
    <xdr:to>
      <xdr:col>2</xdr:col>
      <xdr:colOff>1613004</xdr:colOff>
      <xdr:row>67</xdr:row>
      <xdr:rowOff>1009650</xdr:rowOff>
    </xdr:to>
    <xdr:pic>
      <xdr:nvPicPr>
        <xdr:cNvPr id="107" name="Picture 106"/>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val="0"/>
            </a:ext>
          </a:extLst>
        </a:blip>
        <a:stretch>
          <a:fillRect/>
        </a:stretch>
      </xdr:blipFill>
      <xdr:spPr>
        <a:xfrm>
          <a:off x="3323172" y="78475417"/>
          <a:ext cx="935665" cy="914400"/>
        </a:xfrm>
        <a:prstGeom prst="rect">
          <a:avLst/>
        </a:prstGeom>
      </xdr:spPr>
    </xdr:pic>
    <xdr:clientData/>
  </xdr:twoCellAnchor>
  <xdr:twoCellAnchor>
    <xdr:from>
      <xdr:col>2</xdr:col>
      <xdr:colOff>645587</xdr:colOff>
      <xdr:row>68</xdr:row>
      <xdr:rowOff>95250</xdr:rowOff>
    </xdr:from>
    <xdr:to>
      <xdr:col>2</xdr:col>
      <xdr:colOff>1622132</xdr:colOff>
      <xdr:row>68</xdr:row>
      <xdr:rowOff>1009650</xdr:rowOff>
    </xdr:to>
    <xdr:pic>
      <xdr:nvPicPr>
        <xdr:cNvPr id="110" name="Picture 109"/>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val="0"/>
            </a:ext>
          </a:extLst>
        </a:blip>
        <a:stretch>
          <a:fillRect/>
        </a:stretch>
      </xdr:blipFill>
      <xdr:spPr>
        <a:xfrm>
          <a:off x="3291420" y="79639583"/>
          <a:ext cx="976545" cy="914400"/>
        </a:xfrm>
        <a:prstGeom prst="rect">
          <a:avLst/>
        </a:prstGeom>
      </xdr:spPr>
    </xdr:pic>
    <xdr:clientData/>
  </xdr:twoCellAnchor>
  <xdr:twoCellAnchor>
    <xdr:from>
      <xdr:col>2</xdr:col>
      <xdr:colOff>381001</xdr:colOff>
      <xdr:row>141</xdr:row>
      <xdr:rowOff>31750</xdr:rowOff>
    </xdr:from>
    <xdr:to>
      <xdr:col>2</xdr:col>
      <xdr:colOff>1935481</xdr:colOff>
      <xdr:row>141</xdr:row>
      <xdr:rowOff>1586230</xdr:rowOff>
    </xdr:to>
    <xdr:pic>
      <xdr:nvPicPr>
        <xdr:cNvPr id="111" name="Picture 110"/>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val="0"/>
            </a:ext>
          </a:extLst>
        </a:blip>
        <a:stretch>
          <a:fillRect/>
        </a:stretch>
      </xdr:blipFill>
      <xdr:spPr>
        <a:xfrm>
          <a:off x="3026834" y="167650583"/>
          <a:ext cx="1554480" cy="1554480"/>
        </a:xfrm>
        <a:prstGeom prst="rect">
          <a:avLst/>
        </a:prstGeom>
      </xdr:spPr>
    </xdr:pic>
    <xdr:clientData/>
  </xdr:twoCellAnchor>
  <xdr:twoCellAnchor>
    <xdr:from>
      <xdr:col>2</xdr:col>
      <xdr:colOff>359851</xdr:colOff>
      <xdr:row>3</xdr:row>
      <xdr:rowOff>237732</xdr:rowOff>
    </xdr:from>
    <xdr:to>
      <xdr:col>2</xdr:col>
      <xdr:colOff>1941265</xdr:colOff>
      <xdr:row>3</xdr:row>
      <xdr:rowOff>1047725</xdr:rowOff>
    </xdr:to>
    <xdr:pic>
      <xdr:nvPicPr>
        <xdr:cNvPr id="154" name="Picture 153"/>
        <xdr:cNvPicPr>
          <a:picLocks noChangeAspect="1"/>
        </xdr:cNvPicPr>
      </xdr:nvPicPr>
      <xdr:blipFill rotWithShape="1">
        <a:blip xmlns:r="http://schemas.openxmlformats.org/officeDocument/2006/relationships" r:embed="rId33" cstate="print">
          <a:extLst>
            <a:ext uri="{28A0092B-C50C-407E-A947-70E740481C1C}">
              <a14:useLocalDpi xmlns:a14="http://schemas.microsoft.com/office/drawing/2010/main" val="0"/>
            </a:ext>
          </a:extLst>
        </a:blip>
        <a:srcRect/>
        <a:stretch/>
      </xdr:blipFill>
      <xdr:spPr>
        <a:xfrm rot="16200000">
          <a:off x="3391394" y="508189"/>
          <a:ext cx="809993" cy="1581414"/>
        </a:xfrm>
        <a:prstGeom prst="rect">
          <a:avLst/>
        </a:prstGeom>
      </xdr:spPr>
    </xdr:pic>
    <xdr:clientData/>
  </xdr:twoCellAnchor>
  <xdr:twoCellAnchor>
    <xdr:from>
      <xdr:col>2</xdr:col>
      <xdr:colOff>848619</xdr:colOff>
      <xdr:row>1</xdr:row>
      <xdr:rowOff>88137</xdr:rowOff>
    </xdr:from>
    <xdr:to>
      <xdr:col>2</xdr:col>
      <xdr:colOff>1488699</xdr:colOff>
      <xdr:row>1</xdr:row>
      <xdr:rowOff>1282954</xdr:rowOff>
    </xdr:to>
    <xdr:pic>
      <xdr:nvPicPr>
        <xdr:cNvPr id="112" name="Picture 111"/>
        <xdr:cNvPicPr>
          <a:picLocks noChangeAspect="1"/>
        </xdr:cNvPicPr>
      </xdr:nvPicPr>
      <xdr:blipFill rotWithShape="1">
        <a:blip xmlns:r="http://schemas.openxmlformats.org/officeDocument/2006/relationships" r:embed="rId100" cstate="print">
          <a:extLst>
            <a:ext uri="{28A0092B-C50C-407E-A947-70E740481C1C}">
              <a14:useLocalDpi xmlns:a14="http://schemas.microsoft.com/office/drawing/2010/main" val="0"/>
            </a:ext>
          </a:extLst>
        </a:blip>
        <a:srcRect/>
        <a:stretch/>
      </xdr:blipFill>
      <xdr:spPr>
        <a:xfrm rot="16200000">
          <a:off x="3217083" y="1021673"/>
          <a:ext cx="1194817" cy="640080"/>
        </a:xfrm>
        <a:prstGeom prst="rect">
          <a:avLst/>
        </a:prstGeom>
      </xdr:spPr>
    </xdr:pic>
    <xdr:clientData/>
  </xdr:twoCellAnchor>
  <xdr:twoCellAnchor>
    <xdr:from>
      <xdr:col>2</xdr:col>
      <xdr:colOff>476252</xdr:colOff>
      <xdr:row>161</xdr:row>
      <xdr:rowOff>232833</xdr:rowOff>
    </xdr:from>
    <xdr:to>
      <xdr:col>2</xdr:col>
      <xdr:colOff>1850151</xdr:colOff>
      <xdr:row>161</xdr:row>
      <xdr:rowOff>1421553</xdr:rowOff>
    </xdr:to>
    <xdr:pic>
      <xdr:nvPicPr>
        <xdr:cNvPr id="117" name="Picture 116"/>
        <xdr:cNvPicPr>
          <a:picLocks noChangeAspect="1"/>
        </xdr:cNvPicPr>
      </xdr:nvPicPr>
      <xdr:blipFill rotWithShape="1">
        <a:blip xmlns:r="http://schemas.openxmlformats.org/officeDocument/2006/relationships" r:embed="rId101" cstate="email">
          <a:extLst>
            <a:ext uri="{28A0092B-C50C-407E-A947-70E740481C1C}">
              <a14:useLocalDpi xmlns:a14="http://schemas.microsoft.com/office/drawing/2010/main" val="0"/>
            </a:ext>
          </a:extLst>
        </a:blip>
        <a:srcRect/>
        <a:stretch/>
      </xdr:blipFill>
      <xdr:spPr>
        <a:xfrm>
          <a:off x="3122085" y="193643250"/>
          <a:ext cx="1373899" cy="1188720"/>
        </a:xfrm>
        <a:prstGeom prst="rect">
          <a:avLst/>
        </a:prstGeom>
      </xdr:spPr>
    </xdr:pic>
    <xdr:clientData/>
  </xdr:twoCellAnchor>
  <xdr:twoCellAnchor>
    <xdr:from>
      <xdr:col>2</xdr:col>
      <xdr:colOff>497420</xdr:colOff>
      <xdr:row>163</xdr:row>
      <xdr:rowOff>179917</xdr:rowOff>
    </xdr:from>
    <xdr:to>
      <xdr:col>2</xdr:col>
      <xdr:colOff>1950403</xdr:colOff>
      <xdr:row>163</xdr:row>
      <xdr:rowOff>1460077</xdr:rowOff>
    </xdr:to>
    <xdr:pic>
      <xdr:nvPicPr>
        <xdr:cNvPr id="7" name="Picture 6"/>
        <xdr:cNvPicPr>
          <a:picLocks noChangeAspect="1"/>
        </xdr:cNvPicPr>
      </xdr:nvPicPr>
      <xdr:blipFill rotWithShape="1">
        <a:blip xmlns:r="http://schemas.openxmlformats.org/officeDocument/2006/relationships" r:embed="rId102" cstate="email">
          <a:extLst>
            <a:ext uri="{28A0092B-C50C-407E-A947-70E740481C1C}">
              <a14:useLocalDpi xmlns:a14="http://schemas.microsoft.com/office/drawing/2010/main" val="0"/>
            </a:ext>
          </a:extLst>
        </a:blip>
        <a:srcRect/>
        <a:stretch/>
      </xdr:blipFill>
      <xdr:spPr>
        <a:xfrm>
          <a:off x="3143253" y="201739500"/>
          <a:ext cx="1452983" cy="1280160"/>
        </a:xfrm>
        <a:prstGeom prst="rect">
          <a:avLst/>
        </a:prstGeom>
      </xdr:spPr>
    </xdr:pic>
    <xdr:clientData/>
  </xdr:twoCellAnchor>
  <xdr:twoCellAnchor>
    <xdr:from>
      <xdr:col>2</xdr:col>
      <xdr:colOff>486833</xdr:colOff>
      <xdr:row>162</xdr:row>
      <xdr:rowOff>211667</xdr:rowOff>
    </xdr:from>
    <xdr:to>
      <xdr:col>2</xdr:col>
      <xdr:colOff>1958147</xdr:colOff>
      <xdr:row>162</xdr:row>
      <xdr:rowOff>1491827</xdr:rowOff>
    </xdr:to>
    <xdr:pic>
      <xdr:nvPicPr>
        <xdr:cNvPr id="118" name="Picture 117"/>
        <xdr:cNvPicPr>
          <a:picLocks noChangeAspect="1"/>
        </xdr:cNvPicPr>
      </xdr:nvPicPr>
      <xdr:blipFill rotWithShape="1">
        <a:blip xmlns:r="http://schemas.openxmlformats.org/officeDocument/2006/relationships" r:embed="rId103" cstate="print">
          <a:extLst>
            <a:ext uri="{28A0092B-C50C-407E-A947-70E740481C1C}">
              <a14:useLocalDpi xmlns:a14="http://schemas.microsoft.com/office/drawing/2010/main" val="0"/>
            </a:ext>
          </a:extLst>
        </a:blip>
        <a:srcRect r="-724"/>
        <a:stretch/>
      </xdr:blipFill>
      <xdr:spPr>
        <a:xfrm>
          <a:off x="3132666" y="200141417"/>
          <a:ext cx="1471314" cy="1280160"/>
        </a:xfrm>
        <a:prstGeom prst="rect">
          <a:avLst/>
        </a:prstGeom>
      </xdr:spPr>
    </xdr:pic>
    <xdr:clientData/>
  </xdr:twoCellAnchor>
  <xdr:twoCellAnchor>
    <xdr:from>
      <xdr:col>2</xdr:col>
      <xdr:colOff>402171</xdr:colOff>
      <xdr:row>156</xdr:row>
      <xdr:rowOff>169333</xdr:rowOff>
    </xdr:from>
    <xdr:to>
      <xdr:col>2</xdr:col>
      <xdr:colOff>1856331</xdr:colOff>
      <xdr:row>156</xdr:row>
      <xdr:rowOff>1449493</xdr:rowOff>
    </xdr:to>
    <xdr:pic>
      <xdr:nvPicPr>
        <xdr:cNvPr id="119" name="Picture 118"/>
        <xdr:cNvPicPr>
          <a:picLocks noChangeAspect="1"/>
        </xdr:cNvPicPr>
      </xdr:nvPicPr>
      <xdr:blipFill rotWithShape="1">
        <a:blip xmlns:r="http://schemas.openxmlformats.org/officeDocument/2006/relationships" r:embed="rId104" cstate="email">
          <a:extLst>
            <a:ext uri="{28A0092B-C50C-407E-A947-70E740481C1C}">
              <a14:useLocalDpi xmlns:a14="http://schemas.microsoft.com/office/drawing/2010/main" val="0"/>
            </a:ext>
          </a:extLst>
        </a:blip>
        <a:srcRect/>
        <a:stretch/>
      </xdr:blipFill>
      <xdr:spPr>
        <a:xfrm>
          <a:off x="3048004" y="190320083"/>
          <a:ext cx="1454160" cy="1280160"/>
        </a:xfrm>
        <a:prstGeom prst="rect">
          <a:avLst/>
        </a:prstGeom>
      </xdr:spPr>
    </xdr:pic>
    <xdr:clientData/>
  </xdr:twoCellAnchor>
  <xdr:twoCellAnchor>
    <xdr:from>
      <xdr:col>2</xdr:col>
      <xdr:colOff>402171</xdr:colOff>
      <xdr:row>157</xdr:row>
      <xdr:rowOff>169333</xdr:rowOff>
    </xdr:from>
    <xdr:to>
      <xdr:col>2</xdr:col>
      <xdr:colOff>1864282</xdr:colOff>
      <xdr:row>157</xdr:row>
      <xdr:rowOff>1449493</xdr:rowOff>
    </xdr:to>
    <xdr:pic>
      <xdr:nvPicPr>
        <xdr:cNvPr id="120" name="Picture 119"/>
        <xdr:cNvPicPr>
          <a:picLocks noChangeAspect="1"/>
        </xdr:cNvPicPr>
      </xdr:nvPicPr>
      <xdr:blipFill rotWithShape="1">
        <a:blip xmlns:r="http://schemas.openxmlformats.org/officeDocument/2006/relationships" r:embed="rId105" cstate="email">
          <a:extLst>
            <a:ext uri="{28A0092B-C50C-407E-A947-70E740481C1C}">
              <a14:useLocalDpi xmlns:a14="http://schemas.microsoft.com/office/drawing/2010/main" val="0"/>
            </a:ext>
          </a:extLst>
        </a:blip>
        <a:srcRect/>
        <a:stretch/>
      </xdr:blipFill>
      <xdr:spPr>
        <a:xfrm>
          <a:off x="3048004" y="191949916"/>
          <a:ext cx="1462111" cy="1280160"/>
        </a:xfrm>
        <a:prstGeom prst="rect">
          <a:avLst/>
        </a:prstGeom>
      </xdr:spPr>
    </xdr:pic>
    <xdr:clientData/>
  </xdr:twoCellAnchor>
  <xdr:twoCellAnchor>
    <xdr:from>
      <xdr:col>2</xdr:col>
      <xdr:colOff>359836</xdr:colOff>
      <xdr:row>158</xdr:row>
      <xdr:rowOff>127000</xdr:rowOff>
    </xdr:from>
    <xdr:to>
      <xdr:col>2</xdr:col>
      <xdr:colOff>1918149</xdr:colOff>
      <xdr:row>158</xdr:row>
      <xdr:rowOff>1498600</xdr:rowOff>
    </xdr:to>
    <xdr:pic>
      <xdr:nvPicPr>
        <xdr:cNvPr id="124" name="Picture 123"/>
        <xdr:cNvPicPr>
          <a:picLocks noChangeAspect="1"/>
        </xdr:cNvPicPr>
      </xdr:nvPicPr>
      <xdr:blipFill rotWithShape="1">
        <a:blip xmlns:r="http://schemas.openxmlformats.org/officeDocument/2006/relationships" r:embed="rId106" cstate="email">
          <a:extLst>
            <a:ext uri="{28A0092B-C50C-407E-A947-70E740481C1C}">
              <a14:useLocalDpi xmlns:a14="http://schemas.microsoft.com/office/drawing/2010/main" val="0"/>
            </a:ext>
          </a:extLst>
        </a:blip>
        <a:srcRect/>
        <a:stretch/>
      </xdr:blipFill>
      <xdr:spPr>
        <a:xfrm>
          <a:off x="3005669" y="193537417"/>
          <a:ext cx="1558313" cy="1371600"/>
        </a:xfrm>
        <a:prstGeom prst="rect">
          <a:avLst/>
        </a:prstGeom>
      </xdr:spPr>
    </xdr:pic>
    <xdr:clientData/>
  </xdr:twoCellAnchor>
  <xdr:twoCellAnchor>
    <xdr:from>
      <xdr:col>2</xdr:col>
      <xdr:colOff>624419</xdr:colOff>
      <xdr:row>92</xdr:row>
      <xdr:rowOff>10583</xdr:rowOff>
    </xdr:from>
    <xdr:to>
      <xdr:col>2</xdr:col>
      <xdr:colOff>1598255</xdr:colOff>
      <xdr:row>92</xdr:row>
      <xdr:rowOff>1016423</xdr:rowOff>
    </xdr:to>
    <xdr:pic>
      <xdr:nvPicPr>
        <xdr:cNvPr id="1024" name="Picture 1023"/>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val="0"/>
            </a:ext>
          </a:extLst>
        </a:blip>
        <a:stretch>
          <a:fillRect/>
        </a:stretch>
      </xdr:blipFill>
      <xdr:spPr>
        <a:xfrm>
          <a:off x="3270252" y="107431416"/>
          <a:ext cx="973836" cy="1005840"/>
        </a:xfrm>
        <a:prstGeom prst="rect">
          <a:avLst/>
        </a:prstGeom>
      </xdr:spPr>
    </xdr:pic>
    <xdr:clientData/>
  </xdr:twoCellAnchor>
  <xdr:twoCellAnchor>
    <xdr:from>
      <xdr:col>2</xdr:col>
      <xdr:colOff>624416</xdr:colOff>
      <xdr:row>93</xdr:row>
      <xdr:rowOff>10584</xdr:rowOff>
    </xdr:from>
    <xdr:to>
      <xdr:col>2</xdr:col>
      <xdr:colOff>1598252</xdr:colOff>
      <xdr:row>93</xdr:row>
      <xdr:rowOff>1016424</xdr:rowOff>
    </xdr:to>
    <xdr:pic>
      <xdr:nvPicPr>
        <xdr:cNvPr id="162" name="Picture 161"/>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val="0"/>
            </a:ext>
          </a:extLst>
        </a:blip>
        <a:stretch>
          <a:fillRect/>
        </a:stretch>
      </xdr:blipFill>
      <xdr:spPr>
        <a:xfrm>
          <a:off x="3270249" y="108458001"/>
          <a:ext cx="973836" cy="1005840"/>
        </a:xfrm>
        <a:prstGeom prst="rect">
          <a:avLst/>
        </a:prstGeom>
      </xdr:spPr>
    </xdr:pic>
    <xdr:clientData/>
  </xdr:twoCellAnchor>
  <xdr:twoCellAnchor>
    <xdr:from>
      <xdr:col>2</xdr:col>
      <xdr:colOff>645583</xdr:colOff>
      <xdr:row>66</xdr:row>
      <xdr:rowOff>74083</xdr:rowOff>
    </xdr:from>
    <xdr:to>
      <xdr:col>2</xdr:col>
      <xdr:colOff>1651423</xdr:colOff>
      <xdr:row>66</xdr:row>
      <xdr:rowOff>1079923</xdr:rowOff>
    </xdr:to>
    <xdr:pic>
      <xdr:nvPicPr>
        <xdr:cNvPr id="1025" name="Picture 1024"/>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val="0"/>
            </a:ext>
          </a:extLst>
        </a:blip>
        <a:stretch>
          <a:fillRect/>
        </a:stretch>
      </xdr:blipFill>
      <xdr:spPr>
        <a:xfrm>
          <a:off x="3291416" y="79798333"/>
          <a:ext cx="1005840" cy="1005840"/>
        </a:xfrm>
        <a:prstGeom prst="rect">
          <a:avLst/>
        </a:prstGeom>
      </xdr:spPr>
    </xdr:pic>
    <xdr:clientData/>
  </xdr:twoCellAnchor>
  <xdr:twoCellAnchor>
    <xdr:from>
      <xdr:col>2</xdr:col>
      <xdr:colOff>719667</xdr:colOff>
      <xdr:row>60</xdr:row>
      <xdr:rowOff>169333</xdr:rowOff>
    </xdr:from>
    <xdr:to>
      <xdr:col>2</xdr:col>
      <xdr:colOff>1481667</xdr:colOff>
      <xdr:row>60</xdr:row>
      <xdr:rowOff>1203113</xdr:rowOff>
    </xdr:to>
    <xdr:pic>
      <xdr:nvPicPr>
        <xdr:cNvPr id="164" name="Picture 163"/>
        <xdr:cNvPicPr>
          <a:picLocks noChangeAspect="1"/>
        </xdr:cNvPicPr>
      </xdr:nvPicPr>
      <xdr:blipFill rotWithShape="1">
        <a:blip xmlns:r="http://schemas.openxmlformats.org/officeDocument/2006/relationships" r:embed="rId43" cstate="email">
          <a:extLst>
            <a:ext uri="{28A0092B-C50C-407E-A947-70E740481C1C}">
              <a14:useLocalDpi xmlns:a14="http://schemas.microsoft.com/office/drawing/2010/main" val="0"/>
            </a:ext>
          </a:extLst>
        </a:blip>
        <a:srcRect/>
        <a:stretch/>
      </xdr:blipFill>
      <xdr:spPr>
        <a:xfrm>
          <a:off x="3365500" y="73501250"/>
          <a:ext cx="762000" cy="1033780"/>
        </a:xfrm>
        <a:prstGeom prst="rect">
          <a:avLst/>
        </a:prstGeom>
      </xdr:spPr>
    </xdr:pic>
    <xdr:clientData/>
  </xdr:twoCellAnchor>
  <xdr:twoCellAnchor>
    <xdr:from>
      <xdr:col>2</xdr:col>
      <xdr:colOff>804333</xdr:colOff>
      <xdr:row>75</xdr:row>
      <xdr:rowOff>52916</xdr:rowOff>
    </xdr:from>
    <xdr:to>
      <xdr:col>2</xdr:col>
      <xdr:colOff>1449916</xdr:colOff>
      <xdr:row>75</xdr:row>
      <xdr:rowOff>1100666</xdr:rowOff>
    </xdr:to>
    <xdr:pic>
      <xdr:nvPicPr>
        <xdr:cNvPr id="165" name="Picture 164"/>
        <xdr:cNvPicPr>
          <a:picLocks noChangeAspect="1"/>
        </xdr:cNvPicPr>
      </xdr:nvPicPr>
      <xdr:blipFill rotWithShape="1">
        <a:blip xmlns:r="http://schemas.openxmlformats.org/officeDocument/2006/relationships" r:embed="rId40" cstate="email">
          <a:extLst>
            <a:ext uri="{28A0092B-C50C-407E-A947-70E740481C1C}">
              <a14:useLocalDpi xmlns:a14="http://schemas.microsoft.com/office/drawing/2010/main" val="0"/>
            </a:ext>
          </a:extLst>
        </a:blip>
        <a:srcRect/>
        <a:stretch/>
      </xdr:blipFill>
      <xdr:spPr>
        <a:xfrm>
          <a:off x="3450166" y="91704583"/>
          <a:ext cx="645583" cy="1047750"/>
        </a:xfrm>
        <a:prstGeom prst="rect">
          <a:avLst/>
        </a:prstGeom>
      </xdr:spPr>
    </xdr:pic>
    <xdr:clientData/>
  </xdr:twoCellAnchor>
  <xdr:twoCellAnchor>
    <xdr:from>
      <xdr:col>2</xdr:col>
      <xdr:colOff>476250</xdr:colOff>
      <xdr:row>2</xdr:row>
      <xdr:rowOff>74084</xdr:rowOff>
    </xdr:from>
    <xdr:to>
      <xdr:col>2</xdr:col>
      <xdr:colOff>1902714</xdr:colOff>
      <xdr:row>2</xdr:row>
      <xdr:rowOff>1262804</xdr:rowOff>
    </xdr:to>
    <xdr:pic>
      <xdr:nvPicPr>
        <xdr:cNvPr id="1027" name="Picture 1026"/>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val="0"/>
            </a:ext>
          </a:extLst>
        </a:blip>
        <a:stretch>
          <a:fillRect/>
        </a:stretch>
      </xdr:blipFill>
      <xdr:spPr>
        <a:xfrm>
          <a:off x="3122083" y="2074334"/>
          <a:ext cx="1426464" cy="1188720"/>
        </a:xfrm>
        <a:prstGeom prst="rect">
          <a:avLst/>
        </a:prstGeom>
      </xdr:spPr>
    </xdr:pic>
    <xdr:clientData/>
  </xdr:twoCellAnchor>
  <xdr:twoCellAnchor>
    <xdr:from>
      <xdr:col>2</xdr:col>
      <xdr:colOff>328083</xdr:colOff>
      <xdr:row>152</xdr:row>
      <xdr:rowOff>74083</xdr:rowOff>
    </xdr:from>
    <xdr:to>
      <xdr:col>2</xdr:col>
      <xdr:colOff>2042584</xdr:colOff>
      <xdr:row>152</xdr:row>
      <xdr:rowOff>1545167</xdr:rowOff>
    </xdr:to>
    <xdr:pic>
      <xdr:nvPicPr>
        <xdr:cNvPr id="1028" name="Picture 1027"/>
        <xdr:cNvPicPr>
          <a:picLocks noChangeAspect="1"/>
        </xdr:cNvPicPr>
      </xdr:nvPicPr>
      <xdr:blipFill rotWithShape="1">
        <a:blip xmlns:r="http://schemas.openxmlformats.org/officeDocument/2006/relationships" r:embed="rId110" cstate="print">
          <a:extLst>
            <a:ext uri="{28A0092B-C50C-407E-A947-70E740481C1C}">
              <a14:useLocalDpi xmlns:a14="http://schemas.microsoft.com/office/drawing/2010/main" val="0"/>
            </a:ext>
          </a:extLst>
        </a:blip>
        <a:srcRect/>
        <a:stretch/>
      </xdr:blipFill>
      <xdr:spPr>
        <a:xfrm>
          <a:off x="2973916" y="192510833"/>
          <a:ext cx="1714501" cy="1471084"/>
        </a:xfrm>
        <a:prstGeom prst="rect">
          <a:avLst/>
        </a:prstGeom>
      </xdr:spPr>
    </xdr:pic>
    <xdr:clientData/>
  </xdr:twoCellAnchor>
  <xdr:twoCellAnchor>
    <xdr:from>
      <xdr:col>2</xdr:col>
      <xdr:colOff>444502</xdr:colOff>
      <xdr:row>165</xdr:row>
      <xdr:rowOff>116417</xdr:rowOff>
    </xdr:from>
    <xdr:to>
      <xdr:col>2</xdr:col>
      <xdr:colOff>1830465</xdr:colOff>
      <xdr:row>165</xdr:row>
      <xdr:rowOff>1488017</xdr:rowOff>
    </xdr:to>
    <xdr:pic>
      <xdr:nvPicPr>
        <xdr:cNvPr id="1029" name="Picture 1028"/>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val="0"/>
            </a:ext>
          </a:extLst>
        </a:blip>
        <a:stretch>
          <a:fillRect/>
        </a:stretch>
      </xdr:blipFill>
      <xdr:spPr>
        <a:xfrm>
          <a:off x="3090335" y="213741000"/>
          <a:ext cx="1385963" cy="1371600"/>
        </a:xfrm>
        <a:prstGeom prst="rect">
          <a:avLst/>
        </a:prstGeom>
      </xdr:spPr>
    </xdr:pic>
    <xdr:clientData/>
  </xdr:twoCellAnchor>
  <xdr:twoCellAnchor>
    <xdr:from>
      <xdr:col>2</xdr:col>
      <xdr:colOff>328083</xdr:colOff>
      <xdr:row>151</xdr:row>
      <xdr:rowOff>63499</xdr:rowOff>
    </xdr:from>
    <xdr:to>
      <xdr:col>2</xdr:col>
      <xdr:colOff>2042583</xdr:colOff>
      <xdr:row>151</xdr:row>
      <xdr:rowOff>1566332</xdr:rowOff>
    </xdr:to>
    <xdr:pic>
      <xdr:nvPicPr>
        <xdr:cNvPr id="1030" name="Picture 1029"/>
        <xdr:cNvPicPr>
          <a:picLocks noChangeAspect="1"/>
        </xdr:cNvPicPr>
      </xdr:nvPicPr>
      <xdr:blipFill rotWithShape="1">
        <a:blip xmlns:r="http://schemas.openxmlformats.org/officeDocument/2006/relationships" r:embed="rId112" cstate="print">
          <a:extLst>
            <a:ext uri="{28A0092B-C50C-407E-A947-70E740481C1C}">
              <a14:useLocalDpi xmlns:a14="http://schemas.microsoft.com/office/drawing/2010/main" val="0"/>
            </a:ext>
          </a:extLst>
        </a:blip>
        <a:srcRect/>
        <a:stretch/>
      </xdr:blipFill>
      <xdr:spPr>
        <a:xfrm>
          <a:off x="2973916" y="192500249"/>
          <a:ext cx="1714500" cy="15028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0</xdr:col>
      <xdr:colOff>95250</xdr:colOff>
      <xdr:row>14</xdr:row>
      <xdr:rowOff>76200</xdr:rowOff>
    </xdr:to>
    <xdr:pic>
      <xdr:nvPicPr>
        <xdr:cNvPr id="2049" name="Picture 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0" name="Picture 2"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1" name="Picture 3"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2" name="Picture 4"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3" name="Picture 5"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54" name="Picture 6"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5" name="Picture 7"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56" name="Picture 8"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7" name="Picture 9"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58" name="Picture 10"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76200</xdr:rowOff>
    </xdr:to>
    <xdr:pic>
      <xdr:nvPicPr>
        <xdr:cNvPr id="2059" name="Picture 11" descr="image0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171700"/>
          <a:ext cx="95250" cy="76200"/>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60" name="Picture 12"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61" name="Picture 13"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twoCellAnchor editAs="oneCell">
    <xdr:from>
      <xdr:col>0</xdr:col>
      <xdr:colOff>0</xdr:colOff>
      <xdr:row>14</xdr:row>
      <xdr:rowOff>0</xdr:rowOff>
    </xdr:from>
    <xdr:to>
      <xdr:col>0</xdr:col>
      <xdr:colOff>95250</xdr:colOff>
      <xdr:row>14</xdr:row>
      <xdr:rowOff>9525</xdr:rowOff>
    </xdr:to>
    <xdr:pic>
      <xdr:nvPicPr>
        <xdr:cNvPr id="2062" name="Picture 14" descr="image003"/>
        <xdr:cNvPicPr>
          <a:picLocks noChangeAspect="1" noChangeArrowheads="1"/>
        </xdr:cNvPicPr>
      </xdr:nvPicPr>
      <xdr:blipFill>
        <a:blip xmlns:r="http://schemas.openxmlformats.org/officeDocument/2006/relationships" r:embed="rId2"/>
        <a:srcRect/>
        <a:stretch>
          <a:fillRect/>
        </a:stretch>
      </xdr:blipFill>
      <xdr:spPr bwMode="auto">
        <a:xfrm>
          <a:off x="0" y="2171700"/>
          <a:ext cx="95250" cy="95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tt.com/Documents%20and%20Settings/jpicking/My%20Documents/Customer%20Services/Budgets/SQM_FY2006_Resource_Budget_051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tt.com/Documents%20and%20Settings/jpicking/My%20Documents/CW/LOE/R3.0.1/WIP/CW%20SQM%20R3.0.1%20LOE%200608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QM Opportunity"/>
      <sheetName val="Cingular R2.0"/>
      <sheetName val="Cingular R2.1"/>
      <sheetName val="KPN"/>
      <sheetName val="Controls"/>
    </sheetNames>
    <sheetDataSet>
      <sheetData sheetId="0"/>
      <sheetData sheetId="1">
        <row r="12">
          <cell r="Q12">
            <v>0.1</v>
          </cell>
        </row>
        <row r="19">
          <cell r="Q19">
            <v>1000000</v>
          </cell>
        </row>
        <row r="20">
          <cell r="Q20">
            <v>450000</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E"/>
      <sheetName val="Delivery Plan"/>
      <sheetName val="Deliverable-Milestone-Depend"/>
      <sheetName val="Rates"/>
      <sheetName val="T&amp;E"/>
      <sheetName val="CapEx"/>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sim.com/" TargetMode="External"/><Relationship Id="rId18" Type="http://schemas.openxmlformats.org/officeDocument/2006/relationships/hyperlink" Target="mailto:info_us@u-blox.com" TargetMode="External"/><Relationship Id="rId26" Type="http://schemas.openxmlformats.org/officeDocument/2006/relationships/hyperlink" Target="mailto:greg.beairsto@quectel.com" TargetMode="External"/><Relationship Id="rId39" Type="http://schemas.openxmlformats.org/officeDocument/2006/relationships/hyperlink" Target="mailto:customersupport@sequans.com" TargetMode="External"/><Relationship Id="rId21" Type="http://schemas.openxmlformats.org/officeDocument/2006/relationships/hyperlink" Target="http://www.nvidia.com/" TargetMode="External"/><Relationship Id="rId34" Type="http://schemas.openxmlformats.org/officeDocument/2006/relationships/hyperlink" Target="mailto:mike.ueland@telit.com" TargetMode="External"/><Relationship Id="rId7" Type="http://schemas.openxmlformats.org/officeDocument/2006/relationships/hyperlink" Target="http://www.option.com/" TargetMode="External"/><Relationship Id="rId2" Type="http://schemas.openxmlformats.org/officeDocument/2006/relationships/hyperlink" Target="mailto:mike.ueland@telit.com" TargetMode="External"/><Relationship Id="rId16" Type="http://schemas.openxmlformats.org/officeDocument/2006/relationships/hyperlink" Target="mailto:bmakarowski@sierrawireless.com" TargetMode="External"/><Relationship Id="rId20" Type="http://schemas.openxmlformats.org/officeDocument/2006/relationships/hyperlink" Target="mailto:Module.Sales@zteusa.com" TargetMode="External"/><Relationship Id="rId29" Type="http://schemas.openxmlformats.org/officeDocument/2006/relationships/hyperlink" Target="mailto:sale.adm@wnc.com.tw" TargetMode="External"/><Relationship Id="rId41" Type="http://schemas.openxmlformats.org/officeDocument/2006/relationships/drawing" Target="../drawings/drawing2.xml"/><Relationship Id="rId1" Type="http://schemas.openxmlformats.org/officeDocument/2006/relationships/hyperlink" Target="http://www.telit.com/" TargetMode="External"/><Relationship Id="rId6" Type="http://schemas.openxmlformats.org/officeDocument/2006/relationships/hyperlink" Target="mailto:Brandt.Elster@gemalto.com" TargetMode="External"/><Relationship Id="rId11" Type="http://schemas.openxmlformats.org/officeDocument/2006/relationships/hyperlink" Target="mailto:yuhuan.cai@huawei.com" TargetMode="External"/><Relationship Id="rId24" Type="http://schemas.openxmlformats.org/officeDocument/2006/relationships/hyperlink" Target="mailto:yuhuan.cai@huawei.com" TargetMode="External"/><Relationship Id="rId32" Type="http://schemas.openxmlformats.org/officeDocument/2006/relationships/hyperlink" Target="mailto:Chuck.Phillips@kyocera.com" TargetMode="External"/><Relationship Id="rId37" Type="http://schemas.openxmlformats.org/officeDocument/2006/relationships/hyperlink" Target="http://www.sequans.com/" TargetMode="External"/><Relationship Id="rId40" Type="http://schemas.openxmlformats.org/officeDocument/2006/relationships/printerSettings" Target="../printerSettings/printerSettings3.bin"/><Relationship Id="rId5" Type="http://schemas.openxmlformats.org/officeDocument/2006/relationships/hyperlink" Target="mailto:angela.roepenack@gemalto.com" TargetMode="External"/><Relationship Id="rId15" Type="http://schemas.openxmlformats.org/officeDocument/2006/relationships/hyperlink" Target="http://www.zteusa.com/" TargetMode="External"/><Relationship Id="rId23" Type="http://schemas.openxmlformats.org/officeDocument/2006/relationships/hyperlink" Target="mailto:wtsao@nvidia.com" TargetMode="External"/><Relationship Id="rId28" Type="http://schemas.openxmlformats.org/officeDocument/2006/relationships/hyperlink" Target="http://www.wnc.com.tw/" TargetMode="External"/><Relationship Id="rId36" Type="http://schemas.openxmlformats.org/officeDocument/2006/relationships/hyperlink" Target="http://www.telit.com/" TargetMode="External"/><Relationship Id="rId10" Type="http://schemas.openxmlformats.org/officeDocument/2006/relationships/hyperlink" Target="http://www.huaweidevice.com/" TargetMode="External"/><Relationship Id="rId19" Type="http://schemas.openxmlformats.org/officeDocument/2006/relationships/hyperlink" Target="mailto:support_us@u-blox.com" TargetMode="External"/><Relationship Id="rId31" Type="http://schemas.openxmlformats.org/officeDocument/2006/relationships/hyperlink" Target="http://global.kyocera.com/prdct/telecom/business/m2m-modules/index.html" TargetMode="External"/><Relationship Id="rId4" Type="http://schemas.openxmlformats.org/officeDocument/2006/relationships/hyperlink" Target="http://www.gemaltom2m.com/" TargetMode="External"/><Relationship Id="rId9" Type="http://schemas.openxmlformats.org/officeDocument/2006/relationships/hyperlink" Target="http://www.sierrawireless.com/" TargetMode="External"/><Relationship Id="rId14" Type="http://schemas.openxmlformats.org/officeDocument/2006/relationships/hyperlink" Target="mailto:lib@sim.com" TargetMode="External"/><Relationship Id="rId22" Type="http://schemas.openxmlformats.org/officeDocument/2006/relationships/hyperlink" Target="mailto:pachang@nvidia.com" TargetMode="External"/><Relationship Id="rId27" Type="http://schemas.openxmlformats.org/officeDocument/2006/relationships/hyperlink" Target="mailto:delbert.sun@quectel.com" TargetMode="External"/><Relationship Id="rId30" Type="http://schemas.openxmlformats.org/officeDocument/2006/relationships/hyperlink" Target="mailto:technical.support.adm@wnc.com.tw" TargetMode="External"/><Relationship Id="rId35" Type="http://schemas.openxmlformats.org/officeDocument/2006/relationships/hyperlink" Target="mailto:ken.bednasz@telit.com" TargetMode="External"/><Relationship Id="rId8" Type="http://schemas.openxmlformats.org/officeDocument/2006/relationships/hyperlink" Target="mailto:s.ekelund@option.com" TargetMode="External"/><Relationship Id="rId3" Type="http://schemas.openxmlformats.org/officeDocument/2006/relationships/hyperlink" Target="mailto:ken.bednasz@telit.com" TargetMode="External"/><Relationship Id="rId12" Type="http://schemas.openxmlformats.org/officeDocument/2006/relationships/hyperlink" Target="http://www.u-blox.com/" TargetMode="External"/><Relationship Id="rId17" Type="http://schemas.openxmlformats.org/officeDocument/2006/relationships/hyperlink" Target="mailto:rmarcotorc@sierrawireless.com" TargetMode="External"/><Relationship Id="rId25" Type="http://schemas.openxmlformats.org/officeDocument/2006/relationships/hyperlink" Target="http://www.quectel.com/" TargetMode="External"/><Relationship Id="rId33" Type="http://schemas.openxmlformats.org/officeDocument/2006/relationships/hyperlink" Target="mailto:kazuya.konno@kyocera.com" TargetMode="External"/><Relationship Id="rId38" Type="http://schemas.openxmlformats.org/officeDocument/2006/relationships/hyperlink" Target="mailto:sequans-sales@sequa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787"/>
  <sheetViews>
    <sheetView tabSelected="1" zoomScale="90" zoomScaleNormal="90" workbookViewId="0">
      <pane xSplit="3" ySplit="1" topLeftCell="D2" activePane="bottomRight" state="frozen"/>
      <selection pane="topRight" activeCell="E1" sqref="E1"/>
      <selection pane="bottomLeft" activeCell="A2" sqref="A2"/>
      <selection pane="bottomRight"/>
    </sheetView>
  </sheetViews>
  <sheetFormatPr defaultColWidth="12.28515625" defaultRowHeight="12.75" x14ac:dyDescent="0.2"/>
  <cols>
    <col min="1" max="1" width="22.5703125" style="33" customWidth="1"/>
    <col min="2" max="2" width="17.140625" style="34" customWidth="1"/>
    <col min="3" max="3" width="34.28515625" style="30" bestFit="1" customWidth="1"/>
    <col min="4" max="4" width="39.140625" style="30" customWidth="1"/>
    <col min="5" max="5" width="19.42578125" style="30" customWidth="1"/>
    <col min="6" max="6" width="17.28515625" style="30" customWidth="1"/>
    <col min="7" max="7" width="19.140625" style="30" customWidth="1"/>
    <col min="8" max="9" width="17.7109375" style="30" customWidth="1"/>
    <col min="10" max="10" width="14.5703125" style="30" customWidth="1"/>
    <col min="11" max="12" width="12.28515625" style="30"/>
    <col min="13" max="13" width="12.28515625" style="30" customWidth="1"/>
    <col min="14" max="18" width="12.28515625" style="30"/>
    <col min="19" max="19" width="15.42578125" style="30" customWidth="1"/>
    <col min="20" max="20" width="13.85546875" style="30" customWidth="1"/>
    <col min="21" max="21" width="12.28515625" style="30"/>
    <col min="22" max="22" width="15.42578125" style="30" customWidth="1"/>
    <col min="23" max="23" width="17.5703125" style="30" customWidth="1"/>
    <col min="24" max="24" width="12.42578125" style="30" bestFit="1" customWidth="1"/>
    <col min="25" max="25" width="14.42578125" style="30" customWidth="1"/>
    <col min="26" max="29" width="12.28515625" style="30"/>
    <col min="30" max="30" width="12.42578125" style="30" customWidth="1"/>
    <col min="31" max="31" width="12.28515625" style="30" hidden="1" customWidth="1"/>
    <col min="32" max="35" width="12.28515625" style="58"/>
    <col min="36" max="16384" width="12.28515625" style="30"/>
  </cols>
  <sheetData>
    <row r="1" spans="1:52" s="34" customFormat="1" ht="51.75" thickBot="1" x14ac:dyDescent="0.25">
      <c r="A1" s="227" t="s">
        <v>141</v>
      </c>
      <c r="B1" s="39" t="s">
        <v>48</v>
      </c>
      <c r="C1" s="44" t="s">
        <v>51</v>
      </c>
      <c r="D1" s="41" t="s">
        <v>12</v>
      </c>
      <c r="E1" s="231" t="s">
        <v>4</v>
      </c>
      <c r="F1" s="230" t="s">
        <v>676</v>
      </c>
      <c r="G1" s="41" t="s">
        <v>53</v>
      </c>
      <c r="H1" s="42" t="s">
        <v>226</v>
      </c>
      <c r="I1" s="42" t="s">
        <v>187</v>
      </c>
      <c r="J1" s="42" t="s">
        <v>56</v>
      </c>
      <c r="K1" s="39" t="s">
        <v>57</v>
      </c>
      <c r="L1" s="39" t="s">
        <v>58</v>
      </c>
      <c r="M1" s="39" t="s">
        <v>59</v>
      </c>
      <c r="N1" s="39" t="s">
        <v>60</v>
      </c>
      <c r="O1" s="42" t="s">
        <v>248</v>
      </c>
      <c r="P1" s="43" t="s">
        <v>42</v>
      </c>
      <c r="Q1" s="42" t="s">
        <v>63</v>
      </c>
      <c r="R1" s="42" t="s">
        <v>64</v>
      </c>
      <c r="S1" s="228" t="s">
        <v>54</v>
      </c>
      <c r="T1" s="228" t="s">
        <v>55</v>
      </c>
      <c r="U1" s="228" t="s">
        <v>62</v>
      </c>
      <c r="V1" s="229" t="s">
        <v>5</v>
      </c>
      <c r="W1" s="39" t="s">
        <v>6</v>
      </c>
      <c r="X1" s="42" t="s">
        <v>41</v>
      </c>
      <c r="Y1" s="228" t="s">
        <v>677</v>
      </c>
      <c r="Z1" s="228" t="s">
        <v>61</v>
      </c>
      <c r="AA1" s="230" t="s">
        <v>39</v>
      </c>
      <c r="AB1" s="43" t="s">
        <v>193</v>
      </c>
      <c r="AC1" s="43" t="s">
        <v>890</v>
      </c>
      <c r="AD1" s="41" t="s">
        <v>9</v>
      </c>
      <c r="AE1" s="39" t="s">
        <v>52</v>
      </c>
      <c r="AF1" s="57"/>
      <c r="AG1" s="57"/>
      <c r="AH1" s="57"/>
      <c r="AI1" s="57"/>
      <c r="AJ1" s="57"/>
      <c r="AK1" s="57"/>
      <c r="AL1" s="57"/>
      <c r="AM1" s="57"/>
      <c r="AN1" s="57"/>
      <c r="AO1" s="57"/>
      <c r="AP1" s="57"/>
      <c r="AQ1" s="57"/>
      <c r="AR1" s="57"/>
      <c r="AS1" s="57"/>
      <c r="AT1" s="57"/>
      <c r="AU1" s="57"/>
      <c r="AV1" s="57"/>
      <c r="AW1" s="57"/>
      <c r="AX1" s="57"/>
      <c r="AY1" s="57"/>
      <c r="AZ1" s="57"/>
    </row>
    <row r="2" spans="1:52" ht="105.75" customHeight="1" thickBot="1" x14ac:dyDescent="0.25">
      <c r="A2" s="243" t="s">
        <v>821</v>
      </c>
      <c r="B2" s="243" t="s">
        <v>822</v>
      </c>
      <c r="C2" s="91"/>
      <c r="D2" s="91" t="s">
        <v>837</v>
      </c>
      <c r="E2" s="84" t="s">
        <v>680</v>
      </c>
      <c r="F2" s="158" t="s">
        <v>180</v>
      </c>
      <c r="G2" s="158" t="s">
        <v>100</v>
      </c>
      <c r="H2" s="158" t="s">
        <v>145</v>
      </c>
      <c r="I2" s="158" t="s">
        <v>40</v>
      </c>
      <c r="J2" s="158" t="s">
        <v>74</v>
      </c>
      <c r="K2" s="158">
        <v>33</v>
      </c>
      <c r="L2" s="158">
        <v>33</v>
      </c>
      <c r="M2" s="158" t="s">
        <v>86</v>
      </c>
      <c r="N2" s="158" t="s">
        <v>103</v>
      </c>
      <c r="O2" s="158" t="s">
        <v>40</v>
      </c>
      <c r="P2" s="86" t="s">
        <v>43</v>
      </c>
      <c r="Q2" s="86" t="s">
        <v>43</v>
      </c>
      <c r="R2" s="86" t="s">
        <v>43</v>
      </c>
      <c r="S2" s="159" t="s">
        <v>259</v>
      </c>
      <c r="T2" s="159" t="s">
        <v>271</v>
      </c>
      <c r="U2" s="144" t="s">
        <v>823</v>
      </c>
      <c r="V2" s="158" t="s">
        <v>27</v>
      </c>
      <c r="W2" s="88" t="s">
        <v>824</v>
      </c>
      <c r="X2" s="201">
        <f>42*22*2.38/1000</f>
        <v>2.1991199999999997</v>
      </c>
      <c r="Y2" s="200" t="s">
        <v>40</v>
      </c>
      <c r="Z2" s="159" t="s">
        <v>45</v>
      </c>
      <c r="AA2" s="158" t="s">
        <v>24</v>
      </c>
      <c r="AB2" s="100" t="s">
        <v>43</v>
      </c>
      <c r="AC2" s="100" t="s">
        <v>43</v>
      </c>
      <c r="AD2" s="89">
        <v>42629</v>
      </c>
      <c r="AE2" s="47"/>
      <c r="AF2" s="137"/>
      <c r="AG2" s="137"/>
      <c r="AH2" s="137"/>
      <c r="AI2" s="137"/>
      <c r="AJ2" s="137"/>
      <c r="AK2" s="137"/>
      <c r="AL2" s="137"/>
      <c r="AM2" s="137"/>
      <c r="AN2" s="137"/>
      <c r="AO2" s="137"/>
      <c r="AP2" s="137"/>
      <c r="AQ2" s="137"/>
      <c r="AR2" s="137"/>
      <c r="AS2" s="137"/>
      <c r="AT2" s="137"/>
      <c r="AU2" s="137"/>
      <c r="AV2" s="137"/>
      <c r="AW2" s="137"/>
      <c r="AX2" s="137"/>
      <c r="AY2" s="137"/>
      <c r="AZ2" s="137"/>
    </row>
    <row r="3" spans="1:52" ht="105.75" customHeight="1" thickBot="1" x14ac:dyDescent="0.25">
      <c r="A3" s="243" t="s">
        <v>821</v>
      </c>
      <c r="B3" s="243" t="s">
        <v>867</v>
      </c>
      <c r="C3" s="91"/>
      <c r="D3" s="91" t="s">
        <v>872</v>
      </c>
      <c r="E3" s="136" t="s">
        <v>681</v>
      </c>
      <c r="F3" s="158" t="s">
        <v>194</v>
      </c>
      <c r="G3" s="158" t="s">
        <v>100</v>
      </c>
      <c r="H3" s="158" t="s">
        <v>145</v>
      </c>
      <c r="I3" s="245" t="s">
        <v>781</v>
      </c>
      <c r="J3" s="158" t="s">
        <v>80</v>
      </c>
      <c r="K3" s="158">
        <v>10</v>
      </c>
      <c r="L3" s="158">
        <v>10</v>
      </c>
      <c r="M3" s="158" t="s">
        <v>81</v>
      </c>
      <c r="N3" s="158" t="s">
        <v>103</v>
      </c>
      <c r="O3" s="158" t="s">
        <v>251</v>
      </c>
      <c r="P3" s="86" t="s">
        <v>43</v>
      </c>
      <c r="Q3" s="86" t="s">
        <v>43</v>
      </c>
      <c r="R3" s="86" t="s">
        <v>43</v>
      </c>
      <c r="S3" s="159" t="s">
        <v>259</v>
      </c>
      <c r="T3" s="159" t="s">
        <v>800</v>
      </c>
      <c r="U3" s="144" t="s">
        <v>868</v>
      </c>
      <c r="V3" s="158" t="s">
        <v>27</v>
      </c>
      <c r="W3" s="158" t="s">
        <v>871</v>
      </c>
      <c r="X3" s="201">
        <f>30*21*1.55/1000</f>
        <v>0.97650000000000003</v>
      </c>
      <c r="Y3" s="244">
        <f>30*21</f>
        <v>630</v>
      </c>
      <c r="Z3" s="159" t="s">
        <v>45</v>
      </c>
      <c r="AA3" s="158" t="s">
        <v>24</v>
      </c>
      <c r="AB3" s="100" t="s">
        <v>43</v>
      </c>
      <c r="AC3" s="100" t="s">
        <v>43</v>
      </c>
      <c r="AD3" s="89">
        <v>42726</v>
      </c>
      <c r="AE3" s="47"/>
      <c r="AF3" s="137"/>
      <c r="AG3" s="137"/>
      <c r="AH3" s="137"/>
      <c r="AI3" s="137"/>
      <c r="AJ3" s="137"/>
      <c r="AK3" s="137"/>
      <c r="AL3" s="137"/>
      <c r="AM3" s="137"/>
      <c r="AN3" s="137"/>
      <c r="AO3" s="137"/>
      <c r="AP3" s="137"/>
      <c r="AQ3" s="137"/>
      <c r="AR3" s="137"/>
      <c r="AS3" s="137"/>
      <c r="AT3" s="137"/>
      <c r="AU3" s="137"/>
      <c r="AV3" s="137"/>
      <c r="AW3" s="137"/>
      <c r="AX3" s="137"/>
      <c r="AY3" s="137"/>
      <c r="AZ3" s="137"/>
    </row>
    <row r="4" spans="1:52" ht="105.75" customHeight="1" thickBot="1" x14ac:dyDescent="0.25">
      <c r="A4" s="38" t="s">
        <v>405</v>
      </c>
      <c r="B4" s="38" t="s">
        <v>299</v>
      </c>
      <c r="C4" s="91"/>
      <c r="D4" s="91" t="s">
        <v>303</v>
      </c>
      <c r="E4" s="84" t="s">
        <v>680</v>
      </c>
      <c r="F4" s="158" t="s">
        <v>180</v>
      </c>
      <c r="G4" s="158" t="s">
        <v>100</v>
      </c>
      <c r="H4" s="158" t="s">
        <v>73</v>
      </c>
      <c r="I4" s="158" t="s">
        <v>40</v>
      </c>
      <c r="J4" s="158" t="s">
        <v>91</v>
      </c>
      <c r="K4" s="158">
        <v>12</v>
      </c>
      <c r="L4" s="158">
        <v>12</v>
      </c>
      <c r="M4" s="158" t="s">
        <v>86</v>
      </c>
      <c r="N4" s="158" t="s">
        <v>103</v>
      </c>
      <c r="O4" s="158" t="s">
        <v>40</v>
      </c>
      <c r="P4" s="158" t="s">
        <v>44</v>
      </c>
      <c r="Q4" s="86" t="s">
        <v>43</v>
      </c>
      <c r="R4" s="158" t="s">
        <v>44</v>
      </c>
      <c r="S4" s="159" t="s">
        <v>35</v>
      </c>
      <c r="T4" s="159" t="s">
        <v>147</v>
      </c>
      <c r="U4" s="144" t="s">
        <v>298</v>
      </c>
      <c r="V4" s="158" t="s">
        <v>27</v>
      </c>
      <c r="W4" s="88" t="s">
        <v>302</v>
      </c>
      <c r="X4" s="201">
        <f>33.9*53*3.1/1000</f>
        <v>5.5697699999999992</v>
      </c>
      <c r="Y4" s="200" t="s">
        <v>40</v>
      </c>
      <c r="Z4" s="159" t="s">
        <v>45</v>
      </c>
      <c r="AA4" s="158" t="s">
        <v>10</v>
      </c>
      <c r="AB4" s="100" t="s">
        <v>43</v>
      </c>
      <c r="AC4" s="100" t="s">
        <v>43</v>
      </c>
      <c r="AD4" s="89">
        <v>41211</v>
      </c>
      <c r="AE4" s="47"/>
      <c r="AF4" s="137"/>
      <c r="AG4" s="137"/>
      <c r="AH4" s="137"/>
      <c r="AI4" s="137"/>
      <c r="AJ4" s="137"/>
      <c r="AK4" s="137"/>
      <c r="AL4" s="137"/>
      <c r="AM4" s="137"/>
      <c r="AN4" s="137"/>
      <c r="AO4" s="137"/>
      <c r="AP4" s="137"/>
      <c r="AQ4" s="137"/>
      <c r="AR4" s="137"/>
      <c r="AS4" s="137"/>
      <c r="AT4" s="137"/>
      <c r="AU4" s="137"/>
      <c r="AV4" s="137"/>
      <c r="AW4" s="137"/>
      <c r="AX4" s="137"/>
      <c r="AY4" s="137"/>
      <c r="AZ4" s="137"/>
    </row>
    <row r="5" spans="1:52" ht="105.75" customHeight="1" thickBot="1" x14ac:dyDescent="0.25">
      <c r="A5" s="38" t="s">
        <v>405</v>
      </c>
      <c r="B5" s="38" t="s">
        <v>300</v>
      </c>
      <c r="C5" s="91"/>
      <c r="D5" s="91" t="s">
        <v>304</v>
      </c>
      <c r="E5" s="84" t="s">
        <v>680</v>
      </c>
      <c r="F5" s="158" t="s">
        <v>180</v>
      </c>
      <c r="G5" s="158" t="s">
        <v>100</v>
      </c>
      <c r="H5" s="158" t="s">
        <v>73</v>
      </c>
      <c r="I5" s="158" t="s">
        <v>40</v>
      </c>
      <c r="J5" s="158" t="s">
        <v>91</v>
      </c>
      <c r="K5" s="158">
        <v>12</v>
      </c>
      <c r="L5" s="158">
        <v>12</v>
      </c>
      <c r="M5" s="158" t="s">
        <v>86</v>
      </c>
      <c r="N5" s="158" t="s">
        <v>103</v>
      </c>
      <c r="O5" s="158" t="s">
        <v>40</v>
      </c>
      <c r="P5" s="158" t="s">
        <v>44</v>
      </c>
      <c r="Q5" s="86" t="s">
        <v>43</v>
      </c>
      <c r="R5" s="158" t="s">
        <v>44</v>
      </c>
      <c r="S5" s="159" t="s">
        <v>35</v>
      </c>
      <c r="T5" s="159" t="s">
        <v>147</v>
      </c>
      <c r="U5" s="144" t="s">
        <v>298</v>
      </c>
      <c r="V5" s="158" t="s">
        <v>27</v>
      </c>
      <c r="W5" s="88" t="s">
        <v>302</v>
      </c>
      <c r="X5" s="201">
        <f>33.9*53*3.1/1000</f>
        <v>5.5697699999999992</v>
      </c>
      <c r="Y5" s="200" t="s">
        <v>40</v>
      </c>
      <c r="Z5" s="159" t="s">
        <v>45</v>
      </c>
      <c r="AA5" s="158" t="s">
        <v>10</v>
      </c>
      <c r="AB5" s="100" t="s">
        <v>43</v>
      </c>
      <c r="AC5" s="100" t="s">
        <v>43</v>
      </c>
      <c r="AD5" s="89">
        <v>41211</v>
      </c>
      <c r="AE5" s="47"/>
      <c r="AF5" s="137"/>
      <c r="AG5" s="137"/>
      <c r="AH5" s="137"/>
      <c r="AI5" s="137"/>
      <c r="AJ5" s="137"/>
      <c r="AK5" s="137"/>
      <c r="AL5" s="137"/>
      <c r="AM5" s="137"/>
      <c r="AN5" s="137"/>
      <c r="AO5" s="137"/>
      <c r="AP5" s="137"/>
      <c r="AQ5" s="137"/>
      <c r="AR5" s="137"/>
      <c r="AS5" s="137"/>
      <c r="AT5" s="137"/>
      <c r="AU5" s="137"/>
      <c r="AV5" s="137"/>
      <c r="AW5" s="137"/>
      <c r="AX5" s="137"/>
      <c r="AY5" s="137"/>
      <c r="AZ5" s="137"/>
    </row>
    <row r="6" spans="1:52" ht="105.75" customHeight="1" thickBot="1" x14ac:dyDescent="0.25">
      <c r="A6" s="38" t="s">
        <v>405</v>
      </c>
      <c r="B6" s="38" t="s">
        <v>301</v>
      </c>
      <c r="C6" s="91"/>
      <c r="D6" s="91" t="s">
        <v>305</v>
      </c>
      <c r="E6" s="84" t="s">
        <v>680</v>
      </c>
      <c r="F6" s="158" t="s">
        <v>180</v>
      </c>
      <c r="G6" s="158" t="s">
        <v>100</v>
      </c>
      <c r="H6" s="158" t="s">
        <v>73</v>
      </c>
      <c r="I6" s="158" t="s">
        <v>40</v>
      </c>
      <c r="J6" s="158" t="s">
        <v>80</v>
      </c>
      <c r="K6" s="158">
        <v>12</v>
      </c>
      <c r="L6" s="158">
        <v>12</v>
      </c>
      <c r="M6" s="158" t="s">
        <v>86</v>
      </c>
      <c r="N6" s="158" t="s">
        <v>103</v>
      </c>
      <c r="O6" s="158" t="s">
        <v>40</v>
      </c>
      <c r="P6" s="158" t="s">
        <v>44</v>
      </c>
      <c r="Q6" s="86" t="s">
        <v>43</v>
      </c>
      <c r="R6" s="158" t="s">
        <v>44</v>
      </c>
      <c r="S6" s="159" t="s">
        <v>35</v>
      </c>
      <c r="T6" s="159" t="s">
        <v>147</v>
      </c>
      <c r="U6" s="144" t="s">
        <v>674</v>
      </c>
      <c r="V6" s="158" t="s">
        <v>27</v>
      </c>
      <c r="W6" s="88" t="s">
        <v>225</v>
      </c>
      <c r="X6" s="111">
        <f>33*29*2/1000</f>
        <v>1.9139999999999999</v>
      </c>
      <c r="Y6" s="111">
        <f>33*29</f>
        <v>957</v>
      </c>
      <c r="Z6" s="159" t="s">
        <v>45</v>
      </c>
      <c r="AA6" s="158" t="s">
        <v>10</v>
      </c>
      <c r="AB6" s="100" t="s">
        <v>43</v>
      </c>
      <c r="AC6" s="100" t="s">
        <v>43</v>
      </c>
      <c r="AD6" s="89">
        <v>42339</v>
      </c>
      <c r="AE6" s="47"/>
      <c r="AF6" s="137"/>
      <c r="AG6" s="137"/>
      <c r="AH6" s="137"/>
      <c r="AI6" s="137"/>
      <c r="AJ6" s="137"/>
      <c r="AK6" s="137"/>
      <c r="AL6" s="137"/>
      <c r="AM6" s="137"/>
      <c r="AN6" s="137"/>
      <c r="AO6" s="137"/>
      <c r="AP6" s="137"/>
      <c r="AQ6" s="137"/>
      <c r="AR6" s="137"/>
      <c r="AS6" s="137"/>
      <c r="AT6" s="137"/>
      <c r="AU6" s="137"/>
      <c r="AV6" s="137"/>
      <c r="AW6" s="137"/>
      <c r="AX6" s="137"/>
      <c r="AY6" s="137"/>
      <c r="AZ6" s="137"/>
    </row>
    <row r="7" spans="1:52" ht="105.75" customHeight="1" thickBot="1" x14ac:dyDescent="0.25">
      <c r="A7" s="38" t="s">
        <v>405</v>
      </c>
      <c r="B7" s="38" t="s">
        <v>704</v>
      </c>
      <c r="C7" s="170"/>
      <c r="D7" s="91" t="s">
        <v>715</v>
      </c>
      <c r="E7" s="136" t="s">
        <v>681</v>
      </c>
      <c r="F7" s="158" t="s">
        <v>194</v>
      </c>
      <c r="G7" s="158" t="s">
        <v>100</v>
      </c>
      <c r="H7" s="158" t="s">
        <v>73</v>
      </c>
      <c r="I7" s="158" t="s">
        <v>706</v>
      </c>
      <c r="J7" s="158" t="s">
        <v>80</v>
      </c>
      <c r="K7" s="158">
        <v>12</v>
      </c>
      <c r="L7" s="158">
        <v>12</v>
      </c>
      <c r="M7" s="158" t="s">
        <v>86</v>
      </c>
      <c r="N7" s="158" t="s">
        <v>103</v>
      </c>
      <c r="O7" s="158" t="s">
        <v>253</v>
      </c>
      <c r="P7" s="158" t="s">
        <v>43</v>
      </c>
      <c r="Q7" s="86" t="s">
        <v>43</v>
      </c>
      <c r="R7" s="158" t="s">
        <v>43</v>
      </c>
      <c r="S7" s="159" t="s">
        <v>35</v>
      </c>
      <c r="T7" s="159" t="s">
        <v>408</v>
      </c>
      <c r="U7" s="144" t="s">
        <v>705</v>
      </c>
      <c r="V7" s="158" t="s">
        <v>27</v>
      </c>
      <c r="W7" s="88" t="s">
        <v>225</v>
      </c>
      <c r="X7" s="111">
        <f>33*29*2/1000</f>
        <v>1.9139999999999999</v>
      </c>
      <c r="Y7" s="111">
        <f>33*29</f>
        <v>957</v>
      </c>
      <c r="Z7" s="159" t="s">
        <v>45</v>
      </c>
      <c r="AA7" s="158" t="s">
        <v>24</v>
      </c>
      <c r="AB7" s="100" t="s">
        <v>43</v>
      </c>
      <c r="AC7" s="100" t="s">
        <v>43</v>
      </c>
      <c r="AD7" s="89">
        <v>42390</v>
      </c>
      <c r="AE7" s="47"/>
      <c r="AF7" s="137"/>
      <c r="AG7" s="137"/>
      <c r="AH7" s="137"/>
      <c r="AI7" s="137"/>
      <c r="AJ7" s="137"/>
      <c r="AK7" s="137"/>
      <c r="AL7" s="137"/>
      <c r="AM7" s="137"/>
      <c r="AN7" s="137"/>
      <c r="AO7" s="137"/>
      <c r="AP7" s="137"/>
      <c r="AQ7" s="137"/>
      <c r="AR7" s="137"/>
      <c r="AS7" s="137"/>
      <c r="AT7" s="137"/>
      <c r="AU7" s="137"/>
      <c r="AV7" s="137"/>
      <c r="AW7" s="137"/>
      <c r="AX7" s="137"/>
      <c r="AY7" s="137"/>
      <c r="AZ7" s="137"/>
    </row>
    <row r="8" spans="1:52" ht="105.75" customHeight="1" thickBot="1" x14ac:dyDescent="0.25">
      <c r="A8" s="38" t="s">
        <v>405</v>
      </c>
      <c r="B8" s="38" t="s">
        <v>480</v>
      </c>
      <c r="C8" s="170"/>
      <c r="D8" s="91" t="s">
        <v>486</v>
      </c>
      <c r="E8" s="136" t="s">
        <v>681</v>
      </c>
      <c r="F8" s="158" t="s">
        <v>194</v>
      </c>
      <c r="G8" s="158" t="s">
        <v>100</v>
      </c>
      <c r="H8" s="158" t="s">
        <v>73</v>
      </c>
      <c r="I8" s="158" t="s">
        <v>357</v>
      </c>
      <c r="J8" s="158" t="s">
        <v>80</v>
      </c>
      <c r="K8" s="158">
        <v>12</v>
      </c>
      <c r="L8" s="158">
        <v>12</v>
      </c>
      <c r="M8" s="156" t="s">
        <v>86</v>
      </c>
      <c r="N8" s="156" t="s">
        <v>103</v>
      </c>
      <c r="O8" s="158" t="s">
        <v>253</v>
      </c>
      <c r="P8" s="158" t="s">
        <v>44</v>
      </c>
      <c r="Q8" s="86" t="s">
        <v>43</v>
      </c>
      <c r="R8" s="158" t="s">
        <v>44</v>
      </c>
      <c r="S8" s="159" t="s">
        <v>35</v>
      </c>
      <c r="T8" s="159" t="s">
        <v>408</v>
      </c>
      <c r="U8" s="144" t="s">
        <v>563</v>
      </c>
      <c r="V8" s="158" t="s">
        <v>27</v>
      </c>
      <c r="W8" s="88" t="s">
        <v>225</v>
      </c>
      <c r="X8" s="111">
        <f>33*29*2/1000</f>
        <v>1.9139999999999999</v>
      </c>
      <c r="Y8" s="111">
        <f>33*29</f>
        <v>957</v>
      </c>
      <c r="Z8" s="159" t="s">
        <v>45</v>
      </c>
      <c r="AA8" s="158" t="s">
        <v>10</v>
      </c>
      <c r="AB8" s="100" t="s">
        <v>43</v>
      </c>
      <c r="AC8" s="100" t="s">
        <v>43</v>
      </c>
      <c r="AD8" s="89">
        <v>42032</v>
      </c>
      <c r="AE8" s="47"/>
      <c r="AF8" s="137"/>
      <c r="AG8" s="137"/>
      <c r="AH8" s="137"/>
      <c r="AI8" s="137"/>
      <c r="AJ8" s="137"/>
      <c r="AK8" s="137"/>
      <c r="AL8" s="137"/>
      <c r="AM8" s="137"/>
      <c r="AN8" s="137"/>
      <c r="AO8" s="137"/>
      <c r="AP8" s="137"/>
      <c r="AQ8" s="137"/>
      <c r="AR8" s="137"/>
      <c r="AS8" s="137"/>
      <c r="AT8" s="137"/>
      <c r="AU8" s="137"/>
      <c r="AV8" s="137"/>
      <c r="AW8" s="137"/>
      <c r="AX8" s="137"/>
      <c r="AY8" s="137"/>
      <c r="AZ8" s="137"/>
    </row>
    <row r="9" spans="1:52" ht="119.25" customHeight="1" thickBot="1" x14ac:dyDescent="0.25">
      <c r="A9" s="38" t="s">
        <v>405</v>
      </c>
      <c r="B9" s="38" t="s">
        <v>645</v>
      </c>
      <c r="C9" s="170"/>
      <c r="D9" s="216" t="s">
        <v>649</v>
      </c>
      <c r="E9" s="136" t="s">
        <v>681</v>
      </c>
      <c r="F9" s="158" t="s">
        <v>194</v>
      </c>
      <c r="G9" s="158" t="s">
        <v>100</v>
      </c>
      <c r="H9" s="158" t="s">
        <v>111</v>
      </c>
      <c r="I9" s="158" t="s">
        <v>357</v>
      </c>
      <c r="J9" s="158" t="s">
        <v>80</v>
      </c>
      <c r="K9" s="158">
        <v>12</v>
      </c>
      <c r="L9" s="158">
        <v>12</v>
      </c>
      <c r="M9" s="158" t="s">
        <v>625</v>
      </c>
      <c r="N9" s="156" t="s">
        <v>103</v>
      </c>
      <c r="O9" s="158" t="s">
        <v>253</v>
      </c>
      <c r="P9" s="158" t="s">
        <v>44</v>
      </c>
      <c r="Q9" s="86" t="s">
        <v>43</v>
      </c>
      <c r="R9" s="158" t="s">
        <v>44</v>
      </c>
      <c r="S9" s="159" t="s">
        <v>35</v>
      </c>
      <c r="T9" s="159" t="s">
        <v>408</v>
      </c>
      <c r="U9" s="144" t="s">
        <v>647</v>
      </c>
      <c r="V9" s="158" t="s">
        <v>27</v>
      </c>
      <c r="W9" s="158" t="s">
        <v>646</v>
      </c>
      <c r="X9" s="111">
        <f>33*29*2.2/1000</f>
        <v>2.1053999999999999</v>
      </c>
      <c r="Y9" s="111">
        <f>33*29</f>
        <v>957</v>
      </c>
      <c r="Z9" s="159" t="s">
        <v>45</v>
      </c>
      <c r="AA9" s="158" t="s">
        <v>10</v>
      </c>
      <c r="AB9" s="100" t="s">
        <v>43</v>
      </c>
      <c r="AC9" s="100" t="s">
        <v>43</v>
      </c>
      <c r="AD9" s="89">
        <v>42255</v>
      </c>
      <c r="AE9" s="47"/>
      <c r="AF9" s="137"/>
      <c r="AG9" s="137"/>
      <c r="AH9" s="137"/>
      <c r="AI9" s="137"/>
      <c r="AJ9" s="137"/>
      <c r="AK9" s="137"/>
      <c r="AL9" s="137"/>
      <c r="AM9" s="137"/>
      <c r="AN9" s="137"/>
      <c r="AO9" s="137"/>
      <c r="AP9" s="137"/>
      <c r="AQ9" s="137"/>
      <c r="AR9" s="137"/>
      <c r="AS9" s="137"/>
      <c r="AT9" s="137"/>
      <c r="AU9" s="137"/>
      <c r="AV9" s="137"/>
      <c r="AW9" s="137"/>
      <c r="AX9" s="137"/>
      <c r="AY9" s="137"/>
      <c r="AZ9" s="137"/>
    </row>
    <row r="10" spans="1:52" ht="105.75" customHeight="1" thickBot="1" x14ac:dyDescent="0.25">
      <c r="A10" s="38" t="s">
        <v>405</v>
      </c>
      <c r="B10" s="38" t="s">
        <v>481</v>
      </c>
      <c r="C10" s="170"/>
      <c r="D10" s="91" t="s">
        <v>486</v>
      </c>
      <c r="E10" s="136" t="s">
        <v>681</v>
      </c>
      <c r="F10" s="158" t="s">
        <v>194</v>
      </c>
      <c r="G10" s="158" t="s">
        <v>100</v>
      </c>
      <c r="H10" s="158" t="s">
        <v>73</v>
      </c>
      <c r="I10" s="158" t="s">
        <v>357</v>
      </c>
      <c r="J10" s="158" t="s">
        <v>80</v>
      </c>
      <c r="K10" s="158">
        <v>12</v>
      </c>
      <c r="L10" s="158">
        <v>12</v>
      </c>
      <c r="M10" s="156" t="s">
        <v>86</v>
      </c>
      <c r="N10" s="156" t="s">
        <v>103</v>
      </c>
      <c r="O10" s="158" t="s">
        <v>253</v>
      </c>
      <c r="P10" s="158" t="s">
        <v>44</v>
      </c>
      <c r="Q10" s="86" t="s">
        <v>43</v>
      </c>
      <c r="R10" s="158" t="s">
        <v>44</v>
      </c>
      <c r="S10" s="159" t="s">
        <v>35</v>
      </c>
      <c r="T10" s="159" t="s">
        <v>408</v>
      </c>
      <c r="U10" s="144" t="s">
        <v>563</v>
      </c>
      <c r="V10" s="158" t="s">
        <v>27</v>
      </c>
      <c r="W10" s="88" t="s">
        <v>225</v>
      </c>
      <c r="X10" s="111">
        <f>33*29*2/1000</f>
        <v>1.9139999999999999</v>
      </c>
      <c r="Y10" s="111">
        <f>33*29</f>
        <v>957</v>
      </c>
      <c r="Z10" s="159" t="s">
        <v>45</v>
      </c>
      <c r="AA10" s="158" t="s">
        <v>24</v>
      </c>
      <c r="AB10" s="100" t="s">
        <v>43</v>
      </c>
      <c r="AC10" s="100" t="s">
        <v>43</v>
      </c>
      <c r="AD10" s="89">
        <v>42032</v>
      </c>
      <c r="AE10" s="47"/>
      <c r="AF10" s="137"/>
      <c r="AG10" s="137"/>
      <c r="AH10" s="137"/>
      <c r="AI10" s="137"/>
      <c r="AJ10" s="137"/>
      <c r="AK10" s="137"/>
      <c r="AL10" s="137"/>
      <c r="AM10" s="137"/>
      <c r="AN10" s="137"/>
      <c r="AO10" s="137"/>
      <c r="AP10" s="137"/>
      <c r="AQ10" s="137"/>
      <c r="AR10" s="137"/>
      <c r="AS10" s="137"/>
      <c r="AT10" s="137"/>
      <c r="AU10" s="137"/>
      <c r="AV10" s="137"/>
      <c r="AW10" s="137"/>
      <c r="AX10" s="137"/>
      <c r="AY10" s="137"/>
      <c r="AZ10" s="137"/>
    </row>
    <row r="11" spans="1:52" ht="105.75" customHeight="1" thickBot="1" x14ac:dyDescent="0.25">
      <c r="A11" s="38" t="s">
        <v>405</v>
      </c>
      <c r="B11" s="38" t="s">
        <v>360</v>
      </c>
      <c r="C11" s="170"/>
      <c r="D11" s="91" t="s">
        <v>397</v>
      </c>
      <c r="E11" s="84" t="s">
        <v>682</v>
      </c>
      <c r="F11" s="158" t="s">
        <v>140</v>
      </c>
      <c r="G11" s="158" t="s">
        <v>73</v>
      </c>
      <c r="H11" s="158" t="s">
        <v>73</v>
      </c>
      <c r="I11" s="158" t="s">
        <v>40</v>
      </c>
      <c r="J11" s="158" t="s">
        <v>80</v>
      </c>
      <c r="K11" s="158">
        <v>12</v>
      </c>
      <c r="L11" s="158">
        <v>12</v>
      </c>
      <c r="M11" s="158" t="s">
        <v>81</v>
      </c>
      <c r="N11" s="158" t="s">
        <v>103</v>
      </c>
      <c r="O11" s="158" t="s">
        <v>40</v>
      </c>
      <c r="P11" s="158" t="s">
        <v>43</v>
      </c>
      <c r="Q11" s="86" t="s">
        <v>43</v>
      </c>
      <c r="R11" s="158" t="s">
        <v>43</v>
      </c>
      <c r="S11" s="159" t="s">
        <v>259</v>
      </c>
      <c r="T11" s="159" t="s">
        <v>258</v>
      </c>
      <c r="U11" s="144" t="s">
        <v>298</v>
      </c>
      <c r="V11" s="158" t="s">
        <v>27</v>
      </c>
      <c r="W11" s="88" t="s">
        <v>361</v>
      </c>
      <c r="X11" s="201">
        <f>27.6*18.8*2.4/1000</f>
        <v>1.245312</v>
      </c>
      <c r="Y11" s="225">
        <f>27.6*18.8</f>
        <v>518.88</v>
      </c>
      <c r="Z11" s="159" t="s">
        <v>395</v>
      </c>
      <c r="AA11" s="158" t="s">
        <v>10</v>
      </c>
      <c r="AB11" s="100" t="s">
        <v>43</v>
      </c>
      <c r="AC11" s="100" t="s">
        <v>43</v>
      </c>
      <c r="AD11" s="89">
        <v>42033</v>
      </c>
      <c r="AE11" s="47"/>
      <c r="AF11" s="137"/>
      <c r="AG11" s="137"/>
      <c r="AH11" s="137"/>
      <c r="AI11" s="137"/>
      <c r="AJ11" s="137"/>
      <c r="AK11" s="137"/>
      <c r="AL11" s="137"/>
      <c r="AM11" s="137"/>
      <c r="AN11" s="137"/>
      <c r="AO11" s="137"/>
      <c r="AP11" s="137"/>
      <c r="AQ11" s="137"/>
      <c r="AR11" s="137"/>
      <c r="AS11" s="137"/>
      <c r="AT11" s="137"/>
      <c r="AU11" s="137"/>
      <c r="AV11" s="137"/>
      <c r="AW11" s="137"/>
      <c r="AX11" s="137"/>
      <c r="AY11" s="137"/>
      <c r="AZ11" s="137"/>
    </row>
    <row r="12" spans="1:52" ht="105.75" customHeight="1" thickBot="1" x14ac:dyDescent="0.25">
      <c r="A12" s="38" t="s">
        <v>405</v>
      </c>
      <c r="B12" s="38" t="s">
        <v>394</v>
      </c>
      <c r="C12" s="170"/>
      <c r="D12" s="91" t="s">
        <v>398</v>
      </c>
      <c r="E12" s="84" t="s">
        <v>682</v>
      </c>
      <c r="F12" s="158" t="s">
        <v>140</v>
      </c>
      <c r="G12" s="158" t="s">
        <v>100</v>
      </c>
      <c r="H12" s="158" t="s">
        <v>111</v>
      </c>
      <c r="I12" s="158" t="s">
        <v>40</v>
      </c>
      <c r="J12" s="158" t="s">
        <v>80</v>
      </c>
      <c r="K12" s="158">
        <v>12</v>
      </c>
      <c r="L12" s="158">
        <v>12</v>
      </c>
      <c r="M12" s="158" t="s">
        <v>81</v>
      </c>
      <c r="N12" s="158" t="s">
        <v>103</v>
      </c>
      <c r="O12" s="158" t="s">
        <v>40</v>
      </c>
      <c r="P12" s="158" t="s">
        <v>43</v>
      </c>
      <c r="Q12" s="86" t="s">
        <v>43</v>
      </c>
      <c r="R12" s="158" t="s">
        <v>43</v>
      </c>
      <c r="S12" s="159" t="s">
        <v>259</v>
      </c>
      <c r="T12" s="159" t="s">
        <v>258</v>
      </c>
      <c r="U12" s="144" t="s">
        <v>298</v>
      </c>
      <c r="V12" s="158" t="s">
        <v>27</v>
      </c>
      <c r="W12" s="88" t="s">
        <v>361</v>
      </c>
      <c r="X12" s="201">
        <f>27.6*18.8*2.4/1000</f>
        <v>1.245312</v>
      </c>
      <c r="Y12" s="225">
        <f>27.6*18.8</f>
        <v>518.88</v>
      </c>
      <c r="Z12" s="158" t="s">
        <v>396</v>
      </c>
      <c r="AA12" s="158" t="s">
        <v>10</v>
      </c>
      <c r="AB12" s="100" t="s">
        <v>43</v>
      </c>
      <c r="AC12" s="100" t="s">
        <v>43</v>
      </c>
      <c r="AD12" s="89">
        <v>42033</v>
      </c>
      <c r="AE12" s="47"/>
      <c r="AF12" s="137"/>
      <c r="AG12" s="137"/>
      <c r="AH12" s="137"/>
      <c r="AI12" s="137"/>
      <c r="AJ12" s="137"/>
      <c r="AK12" s="137"/>
      <c r="AL12" s="137"/>
      <c r="AM12" s="137"/>
      <c r="AN12" s="137"/>
      <c r="AO12" s="137"/>
      <c r="AP12" s="137"/>
      <c r="AQ12" s="137"/>
      <c r="AR12" s="137"/>
      <c r="AS12" s="137"/>
      <c r="AT12" s="137"/>
      <c r="AU12" s="137"/>
      <c r="AV12" s="137"/>
      <c r="AW12" s="137"/>
      <c r="AX12" s="137"/>
      <c r="AY12" s="137"/>
      <c r="AZ12" s="137"/>
    </row>
    <row r="13" spans="1:52" ht="105.75" customHeight="1" thickBot="1" x14ac:dyDescent="0.25">
      <c r="A13" s="38" t="s">
        <v>405</v>
      </c>
      <c r="B13" s="38" t="s">
        <v>569</v>
      </c>
      <c r="C13" s="170"/>
      <c r="D13" s="91" t="s">
        <v>583</v>
      </c>
      <c r="E13" s="84" t="s">
        <v>682</v>
      </c>
      <c r="F13" s="158" t="s">
        <v>140</v>
      </c>
      <c r="G13" s="158" t="s">
        <v>100</v>
      </c>
      <c r="H13" s="158" t="s">
        <v>145</v>
      </c>
      <c r="I13" s="158" t="s">
        <v>40</v>
      </c>
      <c r="J13" s="158" t="s">
        <v>80</v>
      </c>
      <c r="K13" s="158">
        <v>12</v>
      </c>
      <c r="L13" s="158">
        <v>12</v>
      </c>
      <c r="M13" s="158" t="s">
        <v>81</v>
      </c>
      <c r="N13" s="158" t="s">
        <v>103</v>
      </c>
      <c r="O13" s="158" t="s">
        <v>40</v>
      </c>
      <c r="P13" s="158" t="s">
        <v>43</v>
      </c>
      <c r="Q13" s="86" t="s">
        <v>43</v>
      </c>
      <c r="R13" s="158" t="s">
        <v>43</v>
      </c>
      <c r="S13" s="159" t="s">
        <v>259</v>
      </c>
      <c r="T13" s="159" t="s">
        <v>258</v>
      </c>
      <c r="U13" s="144" t="s">
        <v>298</v>
      </c>
      <c r="V13" s="158" t="s">
        <v>27</v>
      </c>
      <c r="W13" s="88" t="s">
        <v>568</v>
      </c>
      <c r="X13" s="201">
        <f>27.6*25.4*2.4/1000</f>
        <v>1.6824959999999998</v>
      </c>
      <c r="Y13" s="225">
        <f>27.6*25.4</f>
        <v>701.04</v>
      </c>
      <c r="Z13" s="158" t="s">
        <v>396</v>
      </c>
      <c r="AA13" s="158" t="s">
        <v>10</v>
      </c>
      <c r="AB13" s="100" t="s">
        <v>43</v>
      </c>
      <c r="AC13" s="100" t="s">
        <v>43</v>
      </c>
      <c r="AD13" s="89">
        <v>42033</v>
      </c>
      <c r="AE13" s="47"/>
      <c r="AF13" s="137"/>
      <c r="AG13" s="137"/>
      <c r="AH13" s="137"/>
      <c r="AI13" s="137"/>
      <c r="AJ13" s="137"/>
      <c r="AK13" s="137"/>
      <c r="AL13" s="137"/>
      <c r="AM13" s="137"/>
      <c r="AN13" s="137"/>
      <c r="AO13" s="137"/>
      <c r="AP13" s="137"/>
      <c r="AQ13" s="137"/>
      <c r="AR13" s="137"/>
      <c r="AS13" s="137"/>
      <c r="AT13" s="137"/>
      <c r="AU13" s="137"/>
      <c r="AV13" s="137"/>
      <c r="AW13" s="137"/>
      <c r="AX13" s="137"/>
      <c r="AY13" s="137"/>
      <c r="AZ13" s="137"/>
    </row>
    <row r="14" spans="1:52" ht="105.75" customHeight="1" thickBot="1" x14ac:dyDescent="0.25">
      <c r="A14" s="38" t="s">
        <v>405</v>
      </c>
      <c r="B14" s="38" t="s">
        <v>567</v>
      </c>
      <c r="C14" s="170"/>
      <c r="D14" s="91" t="s">
        <v>398</v>
      </c>
      <c r="E14" s="84" t="s">
        <v>682</v>
      </c>
      <c r="F14" s="158" t="s">
        <v>140</v>
      </c>
      <c r="G14" s="158" t="s">
        <v>100</v>
      </c>
      <c r="H14" s="158" t="s">
        <v>145</v>
      </c>
      <c r="I14" s="158" t="s">
        <v>40</v>
      </c>
      <c r="J14" s="158" t="s">
        <v>80</v>
      </c>
      <c r="K14" s="158">
        <v>12</v>
      </c>
      <c r="L14" s="158">
        <v>12</v>
      </c>
      <c r="M14" s="158" t="s">
        <v>81</v>
      </c>
      <c r="N14" s="158" t="s">
        <v>103</v>
      </c>
      <c r="O14" s="158" t="s">
        <v>40</v>
      </c>
      <c r="P14" s="158" t="s">
        <v>44</v>
      </c>
      <c r="Q14" s="86" t="s">
        <v>43</v>
      </c>
      <c r="R14" s="158" t="s">
        <v>44</v>
      </c>
      <c r="S14" s="159" t="s">
        <v>259</v>
      </c>
      <c r="T14" s="159" t="s">
        <v>258</v>
      </c>
      <c r="U14" s="144" t="s">
        <v>298</v>
      </c>
      <c r="V14" s="158" t="s">
        <v>27</v>
      </c>
      <c r="W14" s="88" t="s">
        <v>568</v>
      </c>
      <c r="X14" s="201">
        <f>27.6*25.4*2.4/1000</f>
        <v>1.6824959999999998</v>
      </c>
      <c r="Y14" s="225">
        <f>27.6*25.4</f>
        <v>701.04</v>
      </c>
      <c r="Z14" s="158" t="s">
        <v>396</v>
      </c>
      <c r="AA14" s="158" t="s">
        <v>10</v>
      </c>
      <c r="AB14" s="100" t="s">
        <v>43</v>
      </c>
      <c r="AC14" s="100" t="s">
        <v>43</v>
      </c>
      <c r="AD14" s="89">
        <v>42033</v>
      </c>
      <c r="AE14" s="47"/>
      <c r="AF14" s="137"/>
      <c r="AG14" s="137"/>
      <c r="AH14" s="137"/>
      <c r="AI14" s="137"/>
      <c r="AJ14" s="137"/>
      <c r="AK14" s="137"/>
      <c r="AL14" s="137"/>
      <c r="AM14" s="137"/>
      <c r="AN14" s="137"/>
      <c r="AO14" s="137"/>
      <c r="AP14" s="137"/>
      <c r="AQ14" s="137"/>
      <c r="AR14" s="137"/>
      <c r="AS14" s="137"/>
      <c r="AT14" s="137"/>
      <c r="AU14" s="137"/>
      <c r="AV14" s="137"/>
      <c r="AW14" s="137"/>
      <c r="AX14" s="137"/>
      <c r="AY14" s="137"/>
      <c r="AZ14" s="137"/>
    </row>
    <row r="15" spans="1:52" ht="105.75" customHeight="1" thickBot="1" x14ac:dyDescent="0.25">
      <c r="A15" s="38" t="s">
        <v>405</v>
      </c>
      <c r="B15" s="38" t="s">
        <v>772</v>
      </c>
      <c r="C15" s="170"/>
      <c r="D15" s="91" t="s">
        <v>776</v>
      </c>
      <c r="E15" s="84" t="s">
        <v>629</v>
      </c>
      <c r="F15" s="158" t="s">
        <v>194</v>
      </c>
      <c r="G15" s="158" t="s">
        <v>40</v>
      </c>
      <c r="H15" s="158" t="s">
        <v>111</v>
      </c>
      <c r="I15" s="158" t="s">
        <v>720</v>
      </c>
      <c r="J15" s="158" t="s">
        <v>80</v>
      </c>
      <c r="K15" s="158" t="s">
        <v>40</v>
      </c>
      <c r="L15" s="158" t="s">
        <v>40</v>
      </c>
      <c r="M15" s="158" t="s">
        <v>81</v>
      </c>
      <c r="N15" s="158" t="s">
        <v>103</v>
      </c>
      <c r="O15" s="158" t="s">
        <v>251</v>
      </c>
      <c r="P15" s="158" t="s">
        <v>43</v>
      </c>
      <c r="Q15" s="86" t="s">
        <v>43</v>
      </c>
      <c r="R15" s="158" t="s">
        <v>43</v>
      </c>
      <c r="S15" s="159" t="s">
        <v>259</v>
      </c>
      <c r="T15" s="159" t="s">
        <v>466</v>
      </c>
      <c r="U15" s="144" t="s">
        <v>773</v>
      </c>
      <c r="V15" s="158" t="s">
        <v>27</v>
      </c>
      <c r="W15" s="88" t="s">
        <v>568</v>
      </c>
      <c r="X15" s="201">
        <f>27.6*25.4*2.4/1000</f>
        <v>1.6824959999999998</v>
      </c>
      <c r="Y15" s="225">
        <f>27.6*25.4</f>
        <v>701.04</v>
      </c>
      <c r="Z15" s="158" t="s">
        <v>775</v>
      </c>
      <c r="AA15" s="158" t="s">
        <v>24</v>
      </c>
      <c r="AB15" s="100" t="s">
        <v>43</v>
      </c>
      <c r="AC15" s="100" t="s">
        <v>810</v>
      </c>
      <c r="AD15" s="89">
        <v>42517</v>
      </c>
      <c r="AE15" s="47"/>
      <c r="AF15" s="137"/>
      <c r="AG15" s="137"/>
      <c r="AH15" s="137"/>
      <c r="AI15" s="137"/>
      <c r="AJ15" s="137"/>
      <c r="AK15" s="137"/>
      <c r="AL15" s="137"/>
      <c r="AM15" s="137"/>
      <c r="AN15" s="137"/>
      <c r="AO15" s="137"/>
      <c r="AP15" s="137"/>
      <c r="AQ15" s="137"/>
      <c r="AR15" s="137"/>
      <c r="AS15" s="137"/>
      <c r="AT15" s="137"/>
      <c r="AU15" s="137"/>
      <c r="AV15" s="137"/>
      <c r="AW15" s="137"/>
      <c r="AX15" s="137"/>
      <c r="AY15" s="137"/>
      <c r="AZ15" s="137"/>
    </row>
    <row r="16" spans="1:52" ht="72.75" customHeight="1" thickBot="1" x14ac:dyDescent="0.25">
      <c r="A16" s="38" t="s">
        <v>405</v>
      </c>
      <c r="B16" s="38" t="s">
        <v>26</v>
      </c>
      <c r="C16" s="31"/>
      <c r="D16" s="91" t="s">
        <v>129</v>
      </c>
      <c r="E16" s="84" t="s">
        <v>682</v>
      </c>
      <c r="F16" s="85" t="s">
        <v>140</v>
      </c>
      <c r="G16" s="85" t="s">
        <v>100</v>
      </c>
      <c r="H16" s="85" t="s">
        <v>111</v>
      </c>
      <c r="I16" s="85" t="s">
        <v>40</v>
      </c>
      <c r="J16" s="85" t="s">
        <v>91</v>
      </c>
      <c r="K16" s="85">
        <v>10</v>
      </c>
      <c r="L16" s="85">
        <v>10</v>
      </c>
      <c r="M16" s="85" t="s">
        <v>75</v>
      </c>
      <c r="N16" s="85" t="s">
        <v>76</v>
      </c>
      <c r="O16" s="85" t="s">
        <v>40</v>
      </c>
      <c r="P16" s="85" t="s">
        <v>44</v>
      </c>
      <c r="Q16" s="86" t="s">
        <v>43</v>
      </c>
      <c r="R16" s="85" t="s">
        <v>44</v>
      </c>
      <c r="S16" s="87" t="s">
        <v>35</v>
      </c>
      <c r="T16" s="87" t="s">
        <v>113</v>
      </c>
      <c r="U16" s="112" t="s">
        <v>117</v>
      </c>
      <c r="V16" s="85" t="s">
        <v>7</v>
      </c>
      <c r="W16" s="85" t="s">
        <v>28</v>
      </c>
      <c r="X16" s="87">
        <f>34*50*4.5/1000</f>
        <v>7.65</v>
      </c>
      <c r="Y16" s="200" t="s">
        <v>40</v>
      </c>
      <c r="Z16" s="87" t="s">
        <v>45</v>
      </c>
      <c r="AA16" s="85" t="s">
        <v>10</v>
      </c>
      <c r="AB16" s="100" t="s">
        <v>43</v>
      </c>
      <c r="AC16" s="100" t="s">
        <v>43</v>
      </c>
      <c r="AD16" s="89">
        <v>39296</v>
      </c>
      <c r="AE16" s="48"/>
      <c r="AJ16" s="58"/>
      <c r="AK16" s="58"/>
      <c r="AL16" s="58"/>
      <c r="AM16" s="58"/>
      <c r="AN16" s="58"/>
      <c r="AO16" s="58"/>
      <c r="AP16" s="58"/>
      <c r="AQ16" s="58"/>
      <c r="AR16" s="58"/>
      <c r="AS16" s="58"/>
      <c r="AT16" s="58"/>
      <c r="AU16" s="58"/>
      <c r="AV16" s="58"/>
      <c r="AW16" s="58"/>
      <c r="AX16" s="58"/>
      <c r="AY16" s="58"/>
      <c r="AZ16" s="58"/>
    </row>
    <row r="17" spans="1:52" ht="72.75" customHeight="1" thickBot="1" x14ac:dyDescent="0.25">
      <c r="A17" s="38" t="s">
        <v>405</v>
      </c>
      <c r="B17" s="38" t="s">
        <v>579</v>
      </c>
      <c r="C17" s="31"/>
      <c r="D17" s="91" t="s">
        <v>398</v>
      </c>
      <c r="E17" s="84" t="s">
        <v>682</v>
      </c>
      <c r="F17" s="158" t="s">
        <v>140</v>
      </c>
      <c r="G17" s="156" t="s">
        <v>73</v>
      </c>
      <c r="H17" s="156" t="s">
        <v>73</v>
      </c>
      <c r="I17" s="158" t="s">
        <v>40</v>
      </c>
      <c r="J17" s="158" t="s">
        <v>80</v>
      </c>
      <c r="K17" s="158">
        <v>12</v>
      </c>
      <c r="L17" s="158">
        <v>12</v>
      </c>
      <c r="M17" s="156" t="s">
        <v>81</v>
      </c>
      <c r="N17" s="156" t="s">
        <v>103</v>
      </c>
      <c r="O17" s="158" t="s">
        <v>40</v>
      </c>
      <c r="P17" s="156" t="s">
        <v>43</v>
      </c>
      <c r="Q17" s="86" t="s">
        <v>43</v>
      </c>
      <c r="R17" s="158" t="s">
        <v>43</v>
      </c>
      <c r="S17" s="159" t="s">
        <v>259</v>
      </c>
      <c r="T17" s="83" t="s">
        <v>258</v>
      </c>
      <c r="U17" s="112" t="s">
        <v>298</v>
      </c>
      <c r="V17" s="158" t="s">
        <v>27</v>
      </c>
      <c r="W17" s="156" t="s">
        <v>582</v>
      </c>
      <c r="X17" s="200">
        <f>33*29*2.3/1000</f>
        <v>2.2010999999999998</v>
      </c>
      <c r="Y17" s="171">
        <f>33*29</f>
        <v>957</v>
      </c>
      <c r="Z17" s="158" t="s">
        <v>396</v>
      </c>
      <c r="AA17" s="158" t="s">
        <v>10</v>
      </c>
      <c r="AB17" s="100" t="s">
        <v>43</v>
      </c>
      <c r="AC17" s="100" t="s">
        <v>43</v>
      </c>
      <c r="AD17" s="89">
        <v>42039</v>
      </c>
      <c r="AE17" s="48"/>
      <c r="AF17" s="137"/>
      <c r="AG17" s="137"/>
      <c r="AH17" s="137"/>
      <c r="AI17" s="137"/>
      <c r="AJ17" s="137"/>
      <c r="AK17" s="137"/>
      <c r="AL17" s="137"/>
      <c r="AM17" s="137"/>
      <c r="AN17" s="137"/>
      <c r="AO17" s="137"/>
      <c r="AP17" s="137"/>
      <c r="AQ17" s="137"/>
      <c r="AR17" s="137"/>
      <c r="AS17" s="137"/>
      <c r="AT17" s="137"/>
      <c r="AU17" s="137"/>
      <c r="AV17" s="137"/>
      <c r="AW17" s="137"/>
      <c r="AX17" s="137"/>
      <c r="AY17" s="137"/>
      <c r="AZ17" s="137"/>
    </row>
    <row r="18" spans="1:52" ht="72.75" customHeight="1" thickBot="1" x14ac:dyDescent="0.25">
      <c r="A18" s="38" t="s">
        <v>405</v>
      </c>
      <c r="B18" s="38" t="s">
        <v>580</v>
      </c>
      <c r="C18" s="31"/>
      <c r="D18" s="91" t="s">
        <v>583</v>
      </c>
      <c r="E18" s="84" t="s">
        <v>682</v>
      </c>
      <c r="F18" s="158" t="s">
        <v>140</v>
      </c>
      <c r="G18" s="156" t="s">
        <v>100</v>
      </c>
      <c r="H18" s="156" t="s">
        <v>145</v>
      </c>
      <c r="I18" s="158" t="s">
        <v>40</v>
      </c>
      <c r="J18" s="158" t="s">
        <v>80</v>
      </c>
      <c r="K18" s="158">
        <v>12</v>
      </c>
      <c r="L18" s="158">
        <v>12</v>
      </c>
      <c r="M18" s="156" t="s">
        <v>81</v>
      </c>
      <c r="N18" s="156" t="s">
        <v>103</v>
      </c>
      <c r="O18" s="158" t="s">
        <v>40</v>
      </c>
      <c r="P18" s="156" t="s">
        <v>43</v>
      </c>
      <c r="Q18" s="86" t="s">
        <v>43</v>
      </c>
      <c r="R18" s="158" t="s">
        <v>43</v>
      </c>
      <c r="S18" s="159" t="s">
        <v>259</v>
      </c>
      <c r="T18" s="83" t="s">
        <v>258</v>
      </c>
      <c r="U18" s="112" t="s">
        <v>298</v>
      </c>
      <c r="V18" s="158" t="s">
        <v>27</v>
      </c>
      <c r="W18" s="156" t="s">
        <v>582</v>
      </c>
      <c r="X18" s="200">
        <f>33*29*2.3/1000</f>
        <v>2.2010999999999998</v>
      </c>
      <c r="Y18" s="171">
        <f>33*29</f>
        <v>957</v>
      </c>
      <c r="Z18" s="158" t="s">
        <v>396</v>
      </c>
      <c r="AA18" s="158" t="s">
        <v>10</v>
      </c>
      <c r="AB18" s="100" t="s">
        <v>43</v>
      </c>
      <c r="AC18" s="100" t="s">
        <v>43</v>
      </c>
      <c r="AD18" s="89">
        <v>42039</v>
      </c>
      <c r="AE18" s="48"/>
      <c r="AF18" s="137"/>
      <c r="AG18" s="137"/>
      <c r="AH18" s="137"/>
      <c r="AI18" s="137"/>
      <c r="AJ18" s="137"/>
      <c r="AK18" s="137"/>
      <c r="AL18" s="137"/>
      <c r="AM18" s="137"/>
      <c r="AN18" s="137"/>
      <c r="AO18" s="137"/>
      <c r="AP18" s="137"/>
      <c r="AQ18" s="137"/>
      <c r="AR18" s="137"/>
      <c r="AS18" s="137"/>
      <c r="AT18" s="137"/>
      <c r="AU18" s="137"/>
      <c r="AV18" s="137"/>
      <c r="AW18" s="137"/>
      <c r="AX18" s="137"/>
      <c r="AY18" s="137"/>
      <c r="AZ18" s="137"/>
    </row>
    <row r="19" spans="1:52" ht="72.75" customHeight="1" thickBot="1" x14ac:dyDescent="0.25">
      <c r="A19" s="38" t="s">
        <v>405</v>
      </c>
      <c r="B19" s="38" t="s">
        <v>581</v>
      </c>
      <c r="C19" s="31"/>
      <c r="D19" s="91" t="s">
        <v>398</v>
      </c>
      <c r="E19" s="84" t="s">
        <v>682</v>
      </c>
      <c r="F19" s="158" t="s">
        <v>140</v>
      </c>
      <c r="G19" s="156" t="s">
        <v>100</v>
      </c>
      <c r="H19" s="156" t="s">
        <v>145</v>
      </c>
      <c r="I19" s="158" t="s">
        <v>40</v>
      </c>
      <c r="J19" s="158" t="s">
        <v>80</v>
      </c>
      <c r="K19" s="158">
        <v>12</v>
      </c>
      <c r="L19" s="158">
        <v>12</v>
      </c>
      <c r="M19" s="156" t="s">
        <v>81</v>
      </c>
      <c r="N19" s="156" t="s">
        <v>103</v>
      </c>
      <c r="O19" s="158" t="s">
        <v>40</v>
      </c>
      <c r="P19" s="156" t="s">
        <v>44</v>
      </c>
      <c r="Q19" s="86" t="s">
        <v>43</v>
      </c>
      <c r="R19" s="158" t="s">
        <v>44</v>
      </c>
      <c r="S19" s="159" t="s">
        <v>259</v>
      </c>
      <c r="T19" s="83" t="s">
        <v>258</v>
      </c>
      <c r="U19" s="112" t="s">
        <v>298</v>
      </c>
      <c r="V19" s="158" t="s">
        <v>27</v>
      </c>
      <c r="W19" s="156" t="s">
        <v>582</v>
      </c>
      <c r="X19" s="200">
        <f>33*29*2.3/1000</f>
        <v>2.2010999999999998</v>
      </c>
      <c r="Y19" s="171">
        <f>33*29</f>
        <v>957</v>
      </c>
      <c r="Z19" s="158" t="s">
        <v>396</v>
      </c>
      <c r="AA19" s="158" t="s">
        <v>10</v>
      </c>
      <c r="AB19" s="100" t="s">
        <v>43</v>
      </c>
      <c r="AC19" s="100" t="s">
        <v>43</v>
      </c>
      <c r="AD19" s="89">
        <v>42039</v>
      </c>
      <c r="AE19" s="48"/>
      <c r="AF19" s="137"/>
      <c r="AG19" s="137"/>
      <c r="AH19" s="137"/>
      <c r="AI19" s="137"/>
      <c r="AJ19" s="137"/>
      <c r="AK19" s="137"/>
      <c r="AL19" s="137"/>
      <c r="AM19" s="137"/>
      <c r="AN19" s="137"/>
      <c r="AO19" s="137"/>
      <c r="AP19" s="137"/>
      <c r="AQ19" s="137"/>
      <c r="AR19" s="137"/>
      <c r="AS19" s="137"/>
      <c r="AT19" s="137"/>
      <c r="AU19" s="137"/>
      <c r="AV19" s="137"/>
      <c r="AW19" s="137"/>
      <c r="AX19" s="137"/>
      <c r="AY19" s="137"/>
      <c r="AZ19" s="137"/>
    </row>
    <row r="20" spans="1:52" ht="96.75" customHeight="1" thickBot="1" x14ac:dyDescent="0.25">
      <c r="A20" s="38" t="s">
        <v>405</v>
      </c>
      <c r="B20" s="142" t="s">
        <v>218</v>
      </c>
      <c r="C20" s="31"/>
      <c r="D20" s="91" t="s">
        <v>221</v>
      </c>
      <c r="E20" s="84" t="s">
        <v>680</v>
      </c>
      <c r="F20" s="85" t="s">
        <v>180</v>
      </c>
      <c r="G20" s="40" t="s">
        <v>100</v>
      </c>
      <c r="H20" s="40" t="s">
        <v>111</v>
      </c>
      <c r="I20" s="85" t="s">
        <v>40</v>
      </c>
      <c r="J20" s="85" t="s">
        <v>91</v>
      </c>
      <c r="K20" s="85">
        <v>12</v>
      </c>
      <c r="L20" s="85">
        <v>12</v>
      </c>
      <c r="M20" s="40" t="s">
        <v>86</v>
      </c>
      <c r="N20" s="40" t="s">
        <v>103</v>
      </c>
      <c r="O20" s="85" t="s">
        <v>40</v>
      </c>
      <c r="P20" s="40" t="s">
        <v>44</v>
      </c>
      <c r="Q20" s="86" t="s">
        <v>43</v>
      </c>
      <c r="R20" s="85" t="s">
        <v>44</v>
      </c>
      <c r="S20" s="87" t="s">
        <v>35</v>
      </c>
      <c r="T20" s="83" t="s">
        <v>147</v>
      </c>
      <c r="U20" s="144" t="s">
        <v>674</v>
      </c>
      <c r="V20" s="85" t="s">
        <v>27</v>
      </c>
      <c r="W20" s="40" t="s">
        <v>220</v>
      </c>
      <c r="X20" s="200">
        <f>50*33.9*3.1/1000</f>
        <v>5.2545000000000002</v>
      </c>
      <c r="Y20" s="200" t="s">
        <v>40</v>
      </c>
      <c r="Z20" s="87" t="s">
        <v>45</v>
      </c>
      <c r="AA20" s="85" t="s">
        <v>10</v>
      </c>
      <c r="AB20" s="100" t="s">
        <v>43</v>
      </c>
      <c r="AC20" s="100" t="s">
        <v>43</v>
      </c>
      <c r="AD20" s="89">
        <v>42339</v>
      </c>
      <c r="AE20" s="48"/>
      <c r="AF20" s="137"/>
      <c r="AG20" s="137"/>
      <c r="AH20" s="137"/>
      <c r="AI20" s="137"/>
      <c r="AJ20" s="137"/>
      <c r="AK20" s="137"/>
      <c r="AL20" s="137"/>
      <c r="AM20" s="137"/>
      <c r="AN20" s="137"/>
      <c r="AO20" s="137"/>
      <c r="AP20" s="137"/>
      <c r="AQ20" s="137"/>
      <c r="AR20" s="137"/>
      <c r="AS20" s="137"/>
      <c r="AT20" s="137"/>
      <c r="AU20" s="137"/>
      <c r="AV20" s="137"/>
      <c r="AW20" s="137"/>
      <c r="AX20" s="137"/>
      <c r="AY20" s="137"/>
      <c r="AZ20" s="137"/>
    </row>
    <row r="21" spans="1:52" ht="95.25" customHeight="1" thickBot="1" x14ac:dyDescent="0.25">
      <c r="A21" s="38" t="s">
        <v>405</v>
      </c>
      <c r="B21" s="142" t="s">
        <v>219</v>
      </c>
      <c r="C21" s="31"/>
      <c r="D21" s="91" t="s">
        <v>227</v>
      </c>
      <c r="E21" s="84" t="s">
        <v>680</v>
      </c>
      <c r="F21" s="85" t="s">
        <v>180</v>
      </c>
      <c r="G21" s="40" t="s">
        <v>100</v>
      </c>
      <c r="H21" s="40" t="s">
        <v>145</v>
      </c>
      <c r="I21" s="85" t="s">
        <v>40</v>
      </c>
      <c r="J21" s="85" t="s">
        <v>91</v>
      </c>
      <c r="K21" s="85">
        <v>12</v>
      </c>
      <c r="L21" s="85">
        <v>12</v>
      </c>
      <c r="M21" s="40" t="s">
        <v>86</v>
      </c>
      <c r="N21" s="40" t="s">
        <v>103</v>
      </c>
      <c r="O21" s="85" t="s">
        <v>40</v>
      </c>
      <c r="P21" s="40" t="s">
        <v>44</v>
      </c>
      <c r="Q21" s="86" t="s">
        <v>43</v>
      </c>
      <c r="R21" s="85" t="s">
        <v>44</v>
      </c>
      <c r="S21" s="87" t="s">
        <v>35</v>
      </c>
      <c r="T21" s="83" t="s">
        <v>147</v>
      </c>
      <c r="U21" s="144" t="s">
        <v>674</v>
      </c>
      <c r="V21" s="85" t="s">
        <v>27</v>
      </c>
      <c r="W21" s="40" t="s">
        <v>220</v>
      </c>
      <c r="X21" s="200">
        <f>50*33.9*3.1/1000</f>
        <v>5.2545000000000002</v>
      </c>
      <c r="Y21" s="200" t="s">
        <v>40</v>
      </c>
      <c r="Z21" s="87" t="s">
        <v>45</v>
      </c>
      <c r="AA21" s="85" t="s">
        <v>10</v>
      </c>
      <c r="AB21" s="100" t="s">
        <v>43</v>
      </c>
      <c r="AC21" s="100" t="s">
        <v>43</v>
      </c>
      <c r="AD21" s="89">
        <v>42339</v>
      </c>
      <c r="AE21" s="48"/>
      <c r="AF21" s="137"/>
      <c r="AG21" s="137"/>
      <c r="AH21" s="137"/>
      <c r="AI21" s="137"/>
      <c r="AJ21" s="137"/>
      <c r="AK21" s="137"/>
      <c r="AL21" s="137"/>
      <c r="AM21" s="137"/>
      <c r="AN21" s="137"/>
      <c r="AO21" s="137"/>
      <c r="AP21" s="137"/>
      <c r="AQ21" s="137"/>
      <c r="AR21" s="137"/>
      <c r="AS21" s="137"/>
      <c r="AT21" s="137"/>
      <c r="AU21" s="137"/>
      <c r="AV21" s="137"/>
      <c r="AW21" s="137"/>
      <c r="AX21" s="137"/>
      <c r="AY21" s="137"/>
      <c r="AZ21" s="137"/>
    </row>
    <row r="22" spans="1:52" ht="93.75" customHeight="1" thickBot="1" x14ac:dyDescent="0.25">
      <c r="A22" s="38" t="s">
        <v>405</v>
      </c>
      <c r="B22" s="38" t="s">
        <v>222</v>
      </c>
      <c r="C22" s="31"/>
      <c r="D22" s="91" t="s">
        <v>228</v>
      </c>
      <c r="E22" s="84" t="s">
        <v>680</v>
      </c>
      <c r="F22" s="85" t="s">
        <v>180</v>
      </c>
      <c r="G22" s="85" t="s">
        <v>100</v>
      </c>
      <c r="H22" s="40" t="s">
        <v>145</v>
      </c>
      <c r="I22" s="85" t="s">
        <v>40</v>
      </c>
      <c r="J22" s="85" t="s">
        <v>80</v>
      </c>
      <c r="K22" s="85">
        <v>12</v>
      </c>
      <c r="L22" s="85">
        <v>12</v>
      </c>
      <c r="M22" s="40" t="s">
        <v>86</v>
      </c>
      <c r="N22" s="40" t="s">
        <v>103</v>
      </c>
      <c r="O22" s="85" t="s">
        <v>40</v>
      </c>
      <c r="P22" s="85" t="s">
        <v>44</v>
      </c>
      <c r="Q22" s="86" t="s">
        <v>43</v>
      </c>
      <c r="R22" s="85" t="s">
        <v>44</v>
      </c>
      <c r="S22" s="87" t="s">
        <v>35</v>
      </c>
      <c r="T22" s="87" t="s">
        <v>147</v>
      </c>
      <c r="U22" s="144" t="s">
        <v>674</v>
      </c>
      <c r="V22" s="85" t="s">
        <v>27</v>
      </c>
      <c r="W22" s="85" t="s">
        <v>225</v>
      </c>
      <c r="X22" s="87">
        <f t="shared" ref="X22:X28" si="0">33*29*2/1000</f>
        <v>1.9139999999999999</v>
      </c>
      <c r="Y22" s="171">
        <f t="shared" ref="Y22:Y28" si="1">33*29</f>
        <v>957</v>
      </c>
      <c r="Z22" s="87" t="s">
        <v>45</v>
      </c>
      <c r="AA22" s="85" t="s">
        <v>10</v>
      </c>
      <c r="AB22" s="100" t="s">
        <v>43</v>
      </c>
      <c r="AC22" s="100" t="s">
        <v>43</v>
      </c>
      <c r="AD22" s="89">
        <v>42339</v>
      </c>
      <c r="AE22" s="48"/>
      <c r="AF22" s="137"/>
      <c r="AG22" s="137"/>
      <c r="AH22" s="137"/>
      <c r="AI22" s="137"/>
      <c r="AJ22" s="137"/>
      <c r="AK22" s="137"/>
      <c r="AL22" s="137"/>
      <c r="AM22" s="137"/>
      <c r="AN22" s="137"/>
      <c r="AO22" s="137"/>
      <c r="AP22" s="137"/>
      <c r="AQ22" s="137"/>
      <c r="AR22" s="137"/>
      <c r="AS22" s="137"/>
      <c r="AT22" s="137"/>
      <c r="AU22" s="137"/>
      <c r="AV22" s="137"/>
      <c r="AW22" s="137"/>
      <c r="AX22" s="137"/>
      <c r="AY22" s="137"/>
      <c r="AZ22" s="137"/>
    </row>
    <row r="23" spans="1:52" ht="96" customHeight="1" thickBot="1" x14ac:dyDescent="0.25">
      <c r="A23" s="38" t="s">
        <v>405</v>
      </c>
      <c r="B23" s="38" t="s">
        <v>223</v>
      </c>
      <c r="C23" s="31"/>
      <c r="D23" s="91" t="s">
        <v>229</v>
      </c>
      <c r="E23" s="84" t="s">
        <v>680</v>
      </c>
      <c r="F23" s="85" t="s">
        <v>180</v>
      </c>
      <c r="G23" s="85" t="s">
        <v>73</v>
      </c>
      <c r="H23" s="85" t="s">
        <v>73</v>
      </c>
      <c r="I23" s="85" t="s">
        <v>40</v>
      </c>
      <c r="J23" s="85" t="s">
        <v>80</v>
      </c>
      <c r="K23" s="85">
        <v>12</v>
      </c>
      <c r="L23" s="85">
        <v>12</v>
      </c>
      <c r="M23" s="40" t="s">
        <v>86</v>
      </c>
      <c r="N23" s="40" t="s">
        <v>103</v>
      </c>
      <c r="O23" s="85" t="s">
        <v>40</v>
      </c>
      <c r="P23" s="85" t="s">
        <v>44</v>
      </c>
      <c r="Q23" s="86" t="s">
        <v>43</v>
      </c>
      <c r="R23" s="85" t="s">
        <v>44</v>
      </c>
      <c r="S23" s="87" t="s">
        <v>35</v>
      </c>
      <c r="T23" s="87" t="s">
        <v>147</v>
      </c>
      <c r="U23" s="144" t="s">
        <v>674</v>
      </c>
      <c r="V23" s="85" t="s">
        <v>27</v>
      </c>
      <c r="W23" s="85" t="s">
        <v>225</v>
      </c>
      <c r="X23" s="87">
        <f t="shared" si="0"/>
        <v>1.9139999999999999</v>
      </c>
      <c r="Y23" s="171">
        <f t="shared" si="1"/>
        <v>957</v>
      </c>
      <c r="Z23" s="87" t="s">
        <v>45</v>
      </c>
      <c r="AA23" s="85" t="s">
        <v>10</v>
      </c>
      <c r="AB23" s="100" t="s">
        <v>43</v>
      </c>
      <c r="AC23" s="100" t="s">
        <v>43</v>
      </c>
      <c r="AD23" s="89">
        <v>42339</v>
      </c>
      <c r="AE23" s="48"/>
      <c r="AF23" s="137"/>
      <c r="AG23" s="137"/>
      <c r="AH23" s="137"/>
      <c r="AI23" s="137"/>
      <c r="AJ23" s="137"/>
      <c r="AK23" s="137"/>
      <c r="AL23" s="137"/>
      <c r="AM23" s="137"/>
      <c r="AN23" s="137"/>
      <c r="AO23" s="137"/>
      <c r="AP23" s="137"/>
      <c r="AQ23" s="137"/>
      <c r="AR23" s="137"/>
      <c r="AS23" s="137"/>
      <c r="AT23" s="137"/>
      <c r="AU23" s="137"/>
      <c r="AV23" s="137"/>
      <c r="AW23" s="137"/>
      <c r="AX23" s="137"/>
      <c r="AY23" s="137"/>
      <c r="AZ23" s="137"/>
    </row>
    <row r="24" spans="1:52" ht="94.5" customHeight="1" thickBot="1" x14ac:dyDescent="0.25">
      <c r="A24" s="38" t="s">
        <v>405</v>
      </c>
      <c r="B24" s="38" t="s">
        <v>224</v>
      </c>
      <c r="C24" s="31"/>
      <c r="D24" s="91" t="s">
        <v>230</v>
      </c>
      <c r="E24" s="84" t="s">
        <v>680</v>
      </c>
      <c r="F24" s="85" t="s">
        <v>180</v>
      </c>
      <c r="G24" s="85" t="s">
        <v>73</v>
      </c>
      <c r="H24" s="85" t="s">
        <v>73</v>
      </c>
      <c r="I24" s="85" t="s">
        <v>40</v>
      </c>
      <c r="J24" s="85" t="s">
        <v>80</v>
      </c>
      <c r="K24" s="85">
        <v>12</v>
      </c>
      <c r="L24" s="85">
        <v>12</v>
      </c>
      <c r="M24" s="40" t="s">
        <v>86</v>
      </c>
      <c r="N24" s="40" t="s">
        <v>103</v>
      </c>
      <c r="O24" s="85" t="s">
        <v>40</v>
      </c>
      <c r="P24" s="85" t="s">
        <v>44</v>
      </c>
      <c r="Q24" s="86" t="s">
        <v>43</v>
      </c>
      <c r="R24" s="85" t="s">
        <v>44</v>
      </c>
      <c r="S24" s="87" t="s">
        <v>35</v>
      </c>
      <c r="T24" s="87" t="s">
        <v>147</v>
      </c>
      <c r="U24" s="144" t="s">
        <v>674</v>
      </c>
      <c r="V24" s="85" t="s">
        <v>27</v>
      </c>
      <c r="W24" s="85" t="s">
        <v>225</v>
      </c>
      <c r="X24" s="87">
        <f t="shared" si="0"/>
        <v>1.9139999999999999</v>
      </c>
      <c r="Y24" s="171">
        <f t="shared" si="1"/>
        <v>957</v>
      </c>
      <c r="Z24" s="87" t="s">
        <v>45</v>
      </c>
      <c r="AA24" s="85" t="s">
        <v>10</v>
      </c>
      <c r="AB24" s="100" t="s">
        <v>43</v>
      </c>
      <c r="AC24" s="100" t="s">
        <v>43</v>
      </c>
      <c r="AD24" s="89">
        <v>42339</v>
      </c>
      <c r="AE24" s="48"/>
      <c r="AF24" s="137"/>
      <c r="AG24" s="137"/>
      <c r="AH24" s="137"/>
      <c r="AI24" s="137"/>
      <c r="AJ24" s="137"/>
      <c r="AK24" s="137"/>
      <c r="AL24" s="137"/>
      <c r="AM24" s="137"/>
      <c r="AN24" s="137"/>
      <c r="AO24" s="137"/>
      <c r="AP24" s="137"/>
      <c r="AQ24" s="137"/>
      <c r="AR24" s="137"/>
      <c r="AS24" s="137"/>
      <c r="AT24" s="137"/>
      <c r="AU24" s="137"/>
      <c r="AV24" s="137"/>
      <c r="AW24" s="137"/>
      <c r="AX24" s="137"/>
      <c r="AY24" s="137"/>
      <c r="AZ24" s="137"/>
    </row>
    <row r="25" spans="1:52" ht="102.75" customHeight="1" thickBot="1" x14ac:dyDescent="0.25">
      <c r="A25" s="38" t="s">
        <v>405</v>
      </c>
      <c r="B25" s="38" t="s">
        <v>482</v>
      </c>
      <c r="C25" s="31"/>
      <c r="D25" s="91" t="s">
        <v>487</v>
      </c>
      <c r="E25" s="136" t="s">
        <v>681</v>
      </c>
      <c r="F25" s="158" t="s">
        <v>194</v>
      </c>
      <c r="G25" s="158" t="s">
        <v>100</v>
      </c>
      <c r="H25" s="158" t="s">
        <v>73</v>
      </c>
      <c r="I25" s="158" t="s">
        <v>357</v>
      </c>
      <c r="J25" s="158" t="s">
        <v>80</v>
      </c>
      <c r="K25" s="158">
        <v>12</v>
      </c>
      <c r="L25" s="158">
        <v>12</v>
      </c>
      <c r="M25" s="156" t="s">
        <v>86</v>
      </c>
      <c r="N25" s="156" t="s">
        <v>103</v>
      </c>
      <c r="O25" s="158" t="s">
        <v>253</v>
      </c>
      <c r="P25" s="158" t="s">
        <v>44</v>
      </c>
      <c r="Q25" s="86" t="s">
        <v>43</v>
      </c>
      <c r="R25" s="158" t="s">
        <v>44</v>
      </c>
      <c r="S25" s="159" t="s">
        <v>35</v>
      </c>
      <c r="T25" s="159" t="s">
        <v>408</v>
      </c>
      <c r="U25" s="144" t="s">
        <v>563</v>
      </c>
      <c r="V25" s="158" t="s">
        <v>27</v>
      </c>
      <c r="W25" s="158" t="s">
        <v>225</v>
      </c>
      <c r="X25" s="159">
        <f t="shared" si="0"/>
        <v>1.9139999999999999</v>
      </c>
      <c r="Y25" s="171">
        <f t="shared" si="1"/>
        <v>957</v>
      </c>
      <c r="Z25" s="159" t="s">
        <v>45</v>
      </c>
      <c r="AA25" s="158" t="s">
        <v>10</v>
      </c>
      <c r="AB25" s="100" t="s">
        <v>43</v>
      </c>
      <c r="AC25" s="100" t="s">
        <v>43</v>
      </c>
      <c r="AD25" s="89">
        <v>42027</v>
      </c>
      <c r="AE25" s="48"/>
      <c r="AF25" s="137"/>
      <c r="AG25" s="137"/>
      <c r="AH25" s="137"/>
      <c r="AI25" s="137"/>
      <c r="AJ25" s="137"/>
      <c r="AK25" s="137"/>
      <c r="AL25" s="137"/>
      <c r="AM25" s="137"/>
      <c r="AN25" s="137"/>
      <c r="AO25" s="137"/>
      <c r="AP25" s="137"/>
      <c r="AQ25" s="137"/>
      <c r="AR25" s="137"/>
      <c r="AS25" s="137"/>
      <c r="AT25" s="137"/>
      <c r="AU25" s="137"/>
      <c r="AV25" s="137"/>
      <c r="AW25" s="137"/>
      <c r="AX25" s="137"/>
      <c r="AY25" s="137"/>
      <c r="AZ25" s="137"/>
    </row>
    <row r="26" spans="1:52" ht="102.75" customHeight="1" thickBot="1" x14ac:dyDescent="0.25">
      <c r="A26" s="38" t="s">
        <v>405</v>
      </c>
      <c r="B26" s="38" t="s">
        <v>701</v>
      </c>
      <c r="C26" s="31"/>
      <c r="D26" s="91" t="s">
        <v>487</v>
      </c>
      <c r="E26" s="136" t="s">
        <v>681</v>
      </c>
      <c r="F26" s="158" t="s">
        <v>194</v>
      </c>
      <c r="G26" s="158" t="s">
        <v>100</v>
      </c>
      <c r="H26" s="158" t="s">
        <v>73</v>
      </c>
      <c r="I26" s="158" t="s">
        <v>357</v>
      </c>
      <c r="J26" s="158" t="s">
        <v>80</v>
      </c>
      <c r="K26" s="158">
        <v>12</v>
      </c>
      <c r="L26" s="158">
        <v>12</v>
      </c>
      <c r="M26" s="156" t="s">
        <v>86</v>
      </c>
      <c r="N26" s="156" t="s">
        <v>103</v>
      </c>
      <c r="O26" s="158" t="s">
        <v>253</v>
      </c>
      <c r="P26" s="158" t="s">
        <v>44</v>
      </c>
      <c r="Q26" s="86" t="s">
        <v>43</v>
      </c>
      <c r="R26" s="158" t="s">
        <v>44</v>
      </c>
      <c r="S26" s="159" t="s">
        <v>35</v>
      </c>
      <c r="T26" s="159" t="s">
        <v>408</v>
      </c>
      <c r="U26" s="144" t="s">
        <v>702</v>
      </c>
      <c r="V26" s="158" t="s">
        <v>27</v>
      </c>
      <c r="W26" s="158" t="s">
        <v>225</v>
      </c>
      <c r="X26" s="159">
        <f t="shared" si="0"/>
        <v>1.9139999999999999</v>
      </c>
      <c r="Y26" s="171">
        <f t="shared" si="1"/>
        <v>957</v>
      </c>
      <c r="Z26" s="159" t="s">
        <v>45</v>
      </c>
      <c r="AA26" s="158" t="s">
        <v>10</v>
      </c>
      <c r="AB26" s="100" t="s">
        <v>43</v>
      </c>
      <c r="AC26" s="100" t="s">
        <v>43</v>
      </c>
      <c r="AD26" s="89">
        <v>42390</v>
      </c>
      <c r="AE26" s="48"/>
      <c r="AF26" s="137"/>
      <c r="AG26" s="137"/>
      <c r="AH26" s="137"/>
      <c r="AI26" s="137"/>
      <c r="AJ26" s="137"/>
      <c r="AK26" s="137"/>
      <c r="AL26" s="137"/>
      <c r="AM26" s="137"/>
      <c r="AN26" s="137"/>
      <c r="AO26" s="137"/>
      <c r="AP26" s="137"/>
      <c r="AQ26" s="137"/>
      <c r="AR26" s="137"/>
      <c r="AS26" s="137"/>
      <c r="AT26" s="137"/>
      <c r="AU26" s="137"/>
      <c r="AV26" s="137"/>
      <c r="AW26" s="137"/>
      <c r="AX26" s="137"/>
      <c r="AY26" s="137"/>
      <c r="AZ26" s="137"/>
    </row>
    <row r="27" spans="1:52" ht="102.75" customHeight="1" thickBot="1" x14ac:dyDescent="0.25">
      <c r="A27" s="38" t="s">
        <v>405</v>
      </c>
      <c r="B27" s="38" t="s">
        <v>700</v>
      </c>
      <c r="C27" s="31"/>
      <c r="D27" s="91" t="s">
        <v>714</v>
      </c>
      <c r="E27" s="136" t="s">
        <v>681</v>
      </c>
      <c r="F27" s="158" t="s">
        <v>194</v>
      </c>
      <c r="G27" s="158" t="s">
        <v>100</v>
      </c>
      <c r="H27" s="158" t="s">
        <v>73</v>
      </c>
      <c r="I27" s="158" t="s">
        <v>703</v>
      </c>
      <c r="J27" s="158" t="s">
        <v>80</v>
      </c>
      <c r="K27" s="158">
        <v>12</v>
      </c>
      <c r="L27" s="158">
        <v>12</v>
      </c>
      <c r="M27" s="156" t="s">
        <v>250</v>
      </c>
      <c r="N27" s="156" t="s">
        <v>103</v>
      </c>
      <c r="O27" s="158" t="s">
        <v>253</v>
      </c>
      <c r="P27" s="158" t="s">
        <v>44</v>
      </c>
      <c r="Q27" s="86" t="s">
        <v>43</v>
      </c>
      <c r="R27" s="158" t="s">
        <v>44</v>
      </c>
      <c r="S27" s="159" t="s">
        <v>35</v>
      </c>
      <c r="T27" s="159" t="s">
        <v>408</v>
      </c>
      <c r="U27" s="144" t="s">
        <v>702</v>
      </c>
      <c r="V27" s="158" t="s">
        <v>27</v>
      </c>
      <c r="W27" s="158" t="s">
        <v>225</v>
      </c>
      <c r="X27" s="159">
        <f t="shared" si="0"/>
        <v>1.9139999999999999</v>
      </c>
      <c r="Y27" s="171">
        <f t="shared" si="1"/>
        <v>957</v>
      </c>
      <c r="Z27" s="159" t="s">
        <v>45</v>
      </c>
      <c r="AA27" s="158" t="s">
        <v>24</v>
      </c>
      <c r="AB27" s="100" t="s">
        <v>43</v>
      </c>
      <c r="AC27" s="100" t="s">
        <v>43</v>
      </c>
      <c r="AD27" s="89">
        <v>42390</v>
      </c>
      <c r="AE27" s="48"/>
      <c r="AF27" s="137"/>
      <c r="AG27" s="137"/>
      <c r="AH27" s="137"/>
      <c r="AI27" s="137"/>
      <c r="AJ27" s="137"/>
      <c r="AK27" s="137"/>
      <c r="AL27" s="137"/>
      <c r="AM27" s="137"/>
      <c r="AN27" s="137"/>
      <c r="AO27" s="137"/>
      <c r="AP27" s="137"/>
      <c r="AQ27" s="137"/>
      <c r="AR27" s="137"/>
      <c r="AS27" s="137"/>
      <c r="AT27" s="137"/>
      <c r="AU27" s="137"/>
      <c r="AV27" s="137"/>
      <c r="AW27" s="137"/>
      <c r="AX27" s="137"/>
      <c r="AY27" s="137"/>
      <c r="AZ27" s="137"/>
    </row>
    <row r="28" spans="1:52" ht="93.75" customHeight="1" thickBot="1" x14ac:dyDescent="0.25">
      <c r="A28" s="38" t="s">
        <v>405</v>
      </c>
      <c r="B28" s="38" t="s">
        <v>391</v>
      </c>
      <c r="C28" s="31"/>
      <c r="D28" s="91" t="s">
        <v>228</v>
      </c>
      <c r="E28" s="84" t="s">
        <v>680</v>
      </c>
      <c r="F28" s="158" t="s">
        <v>180</v>
      </c>
      <c r="G28" s="158" t="s">
        <v>100</v>
      </c>
      <c r="H28" s="156" t="s">
        <v>145</v>
      </c>
      <c r="I28" s="158" t="s">
        <v>40</v>
      </c>
      <c r="J28" s="158" t="s">
        <v>80</v>
      </c>
      <c r="K28" s="158">
        <v>12</v>
      </c>
      <c r="L28" s="158">
        <v>12</v>
      </c>
      <c r="M28" s="156" t="s">
        <v>86</v>
      </c>
      <c r="N28" s="156" t="s">
        <v>103</v>
      </c>
      <c r="O28" s="158" t="s">
        <v>40</v>
      </c>
      <c r="P28" s="158" t="s">
        <v>44</v>
      </c>
      <c r="Q28" s="86" t="s">
        <v>43</v>
      </c>
      <c r="R28" s="158" t="s">
        <v>44</v>
      </c>
      <c r="S28" s="159" t="s">
        <v>35</v>
      </c>
      <c r="T28" s="159" t="s">
        <v>142</v>
      </c>
      <c r="U28" s="144" t="s">
        <v>675</v>
      </c>
      <c r="V28" s="158" t="s">
        <v>27</v>
      </c>
      <c r="W28" s="158" t="s">
        <v>225</v>
      </c>
      <c r="X28" s="159">
        <f t="shared" si="0"/>
        <v>1.9139999999999999</v>
      </c>
      <c r="Y28" s="171">
        <f t="shared" si="1"/>
        <v>957</v>
      </c>
      <c r="Z28" s="159" t="s">
        <v>45</v>
      </c>
      <c r="AA28" s="158" t="s">
        <v>10</v>
      </c>
      <c r="AB28" s="100" t="s">
        <v>43</v>
      </c>
      <c r="AC28" s="100" t="s">
        <v>43</v>
      </c>
      <c r="AD28" s="89">
        <v>42339</v>
      </c>
      <c r="AE28" s="48"/>
      <c r="AF28" s="137"/>
      <c r="AG28" s="137"/>
      <c r="AH28" s="137"/>
      <c r="AI28" s="137"/>
      <c r="AJ28" s="137"/>
      <c r="AK28" s="137"/>
      <c r="AL28" s="137"/>
      <c r="AM28" s="137"/>
      <c r="AN28" s="137"/>
      <c r="AO28" s="137"/>
      <c r="AP28" s="137"/>
      <c r="AQ28" s="137"/>
      <c r="AR28" s="137"/>
      <c r="AS28" s="137"/>
      <c r="AT28" s="137"/>
      <c r="AU28" s="137"/>
      <c r="AV28" s="137"/>
      <c r="AW28" s="137"/>
      <c r="AX28" s="137"/>
      <c r="AY28" s="137"/>
      <c r="AZ28" s="137"/>
    </row>
    <row r="29" spans="1:52" ht="100.5" customHeight="1" thickBot="1" x14ac:dyDescent="0.25">
      <c r="A29" s="124" t="s">
        <v>123</v>
      </c>
      <c r="B29" s="124" t="s">
        <v>171</v>
      </c>
      <c r="C29" s="97"/>
      <c r="D29" s="93" t="s">
        <v>172</v>
      </c>
      <c r="E29" s="52" t="s">
        <v>680</v>
      </c>
      <c r="F29" s="40" t="s">
        <v>180</v>
      </c>
      <c r="G29" s="40" t="s">
        <v>100</v>
      </c>
      <c r="H29" s="40" t="s">
        <v>111</v>
      </c>
      <c r="I29" s="40" t="s">
        <v>40</v>
      </c>
      <c r="J29" s="40" t="s">
        <v>74</v>
      </c>
      <c r="K29" s="40">
        <v>10</v>
      </c>
      <c r="L29" s="40">
        <v>10</v>
      </c>
      <c r="M29" s="40" t="s">
        <v>86</v>
      </c>
      <c r="N29" s="40" t="s">
        <v>103</v>
      </c>
      <c r="O29" s="85" t="s">
        <v>40</v>
      </c>
      <c r="P29" s="40" t="s">
        <v>44</v>
      </c>
      <c r="Q29" s="45" t="s">
        <v>43</v>
      </c>
      <c r="R29" s="40" t="s">
        <v>43</v>
      </c>
      <c r="S29" s="126" t="s">
        <v>35</v>
      </c>
      <c r="T29" s="126" t="s">
        <v>147</v>
      </c>
      <c r="U29" s="126">
        <v>1575</v>
      </c>
      <c r="V29" s="40" t="s">
        <v>34</v>
      </c>
      <c r="W29" s="40" t="s">
        <v>143</v>
      </c>
      <c r="X29" s="127">
        <f>51*30*3/1000</f>
        <v>4.59</v>
      </c>
      <c r="Y29" s="96" t="s">
        <v>40</v>
      </c>
      <c r="Z29" s="145" t="s">
        <v>45</v>
      </c>
      <c r="AA29" s="32" t="s">
        <v>24</v>
      </c>
      <c r="AB29" s="51" t="s">
        <v>43</v>
      </c>
      <c r="AC29" s="51" t="s">
        <v>43</v>
      </c>
      <c r="AD29" s="46">
        <v>40651</v>
      </c>
      <c r="AE29" s="48"/>
      <c r="AJ29" s="58"/>
      <c r="AK29" s="58"/>
      <c r="AL29" s="58"/>
      <c r="AM29" s="58"/>
      <c r="AN29" s="58"/>
      <c r="AO29" s="58"/>
      <c r="AP29" s="58"/>
      <c r="AQ29" s="58"/>
      <c r="AR29" s="58"/>
      <c r="AS29" s="58"/>
      <c r="AT29" s="58"/>
      <c r="AU29" s="58"/>
      <c r="AV29" s="58"/>
      <c r="AW29" s="58"/>
      <c r="AX29" s="58"/>
      <c r="AY29" s="58"/>
      <c r="AZ29" s="58"/>
    </row>
    <row r="30" spans="1:52" ht="108" customHeight="1" thickBot="1" x14ac:dyDescent="0.25">
      <c r="A30" s="66" t="s">
        <v>123</v>
      </c>
      <c r="B30" s="66" t="s">
        <v>173</v>
      </c>
      <c r="C30" s="31"/>
      <c r="D30" s="94" t="s">
        <v>175</v>
      </c>
      <c r="E30" s="84" t="s">
        <v>680</v>
      </c>
      <c r="F30" s="85" t="s">
        <v>180</v>
      </c>
      <c r="G30" s="85" t="s">
        <v>100</v>
      </c>
      <c r="H30" s="85" t="s">
        <v>111</v>
      </c>
      <c r="I30" s="85" t="s">
        <v>40</v>
      </c>
      <c r="J30" s="85" t="s">
        <v>74</v>
      </c>
      <c r="K30" s="85">
        <v>12</v>
      </c>
      <c r="L30" s="85">
        <v>12</v>
      </c>
      <c r="M30" s="85" t="s">
        <v>250</v>
      </c>
      <c r="N30" s="85" t="s">
        <v>103</v>
      </c>
      <c r="O30" s="85" t="s">
        <v>40</v>
      </c>
      <c r="P30" s="104" t="s">
        <v>43</v>
      </c>
      <c r="Q30" s="104" t="s">
        <v>43</v>
      </c>
      <c r="R30" s="104" t="s">
        <v>43</v>
      </c>
      <c r="S30" s="85" t="s">
        <v>35</v>
      </c>
      <c r="T30" s="85" t="s">
        <v>174</v>
      </c>
      <c r="U30" s="85" t="s">
        <v>257</v>
      </c>
      <c r="V30" s="85" t="s">
        <v>116</v>
      </c>
      <c r="W30" s="85" t="s">
        <v>29</v>
      </c>
      <c r="X30" s="109">
        <f>51*30*4.5/1000</f>
        <v>6.8849999999999998</v>
      </c>
      <c r="Y30" s="96" t="s">
        <v>40</v>
      </c>
      <c r="Z30" s="110" t="s">
        <v>45</v>
      </c>
      <c r="AA30" s="85" t="s">
        <v>24</v>
      </c>
      <c r="AB30" s="84" t="s">
        <v>43</v>
      </c>
      <c r="AC30" s="84" t="s">
        <v>43</v>
      </c>
      <c r="AD30" s="89">
        <v>40940</v>
      </c>
      <c r="AE30" s="48"/>
      <c r="AJ30" s="58"/>
      <c r="AK30" s="58"/>
      <c r="AL30" s="58"/>
      <c r="AM30" s="58"/>
      <c r="AN30" s="58"/>
      <c r="AO30" s="58"/>
      <c r="AP30" s="58"/>
      <c r="AQ30" s="58"/>
      <c r="AR30" s="58"/>
      <c r="AS30" s="58"/>
      <c r="AT30" s="58"/>
      <c r="AU30" s="58"/>
      <c r="AV30" s="58"/>
      <c r="AW30" s="58"/>
      <c r="AX30" s="58"/>
      <c r="AY30" s="58"/>
      <c r="AZ30" s="58"/>
    </row>
    <row r="31" spans="1:52" ht="108" customHeight="1" thickBot="1" x14ac:dyDescent="0.25">
      <c r="A31" s="66" t="s">
        <v>123</v>
      </c>
      <c r="B31" s="66" t="s">
        <v>418</v>
      </c>
      <c r="C31" s="31"/>
      <c r="D31" s="91" t="s">
        <v>420</v>
      </c>
      <c r="E31" s="136" t="s">
        <v>681</v>
      </c>
      <c r="F31" s="158" t="s">
        <v>194</v>
      </c>
      <c r="G31" s="158" t="s">
        <v>100</v>
      </c>
      <c r="H31" s="158" t="s">
        <v>145</v>
      </c>
      <c r="I31" s="158" t="s">
        <v>357</v>
      </c>
      <c r="J31" s="158" t="s">
        <v>838</v>
      </c>
      <c r="K31" s="158">
        <v>10</v>
      </c>
      <c r="L31" s="158">
        <v>12</v>
      </c>
      <c r="M31" s="158" t="s">
        <v>250</v>
      </c>
      <c r="N31" s="158" t="s">
        <v>103</v>
      </c>
      <c r="O31" s="158" t="s">
        <v>253</v>
      </c>
      <c r="P31" s="104" t="s">
        <v>44</v>
      </c>
      <c r="Q31" s="104" t="s">
        <v>44</v>
      </c>
      <c r="R31" s="104" t="s">
        <v>43</v>
      </c>
      <c r="S31" s="158" t="s">
        <v>35</v>
      </c>
      <c r="T31" s="158" t="s">
        <v>408</v>
      </c>
      <c r="U31" s="158" t="s">
        <v>419</v>
      </c>
      <c r="V31" s="158" t="s">
        <v>169</v>
      </c>
      <c r="W31" s="108" t="s">
        <v>364</v>
      </c>
      <c r="X31" s="109">
        <f>42*30*2.3/1000</f>
        <v>2.8980000000000001</v>
      </c>
      <c r="Y31" s="200" t="s">
        <v>40</v>
      </c>
      <c r="Z31" s="110" t="s">
        <v>45</v>
      </c>
      <c r="AA31" s="158" t="s">
        <v>24</v>
      </c>
      <c r="AB31" s="84" t="s">
        <v>44</v>
      </c>
      <c r="AC31" s="84" t="s">
        <v>43</v>
      </c>
      <c r="AD31" s="89">
        <v>41610</v>
      </c>
      <c r="AE31" s="48"/>
      <c r="AF31" s="137"/>
      <c r="AG31" s="137"/>
      <c r="AH31" s="137"/>
      <c r="AI31" s="137"/>
      <c r="AJ31" s="137"/>
      <c r="AK31" s="137"/>
      <c r="AL31" s="137"/>
      <c r="AM31" s="137"/>
      <c r="AN31" s="137"/>
      <c r="AO31" s="137"/>
      <c r="AP31" s="137"/>
      <c r="AQ31" s="137"/>
      <c r="AR31" s="137"/>
      <c r="AS31" s="137"/>
      <c r="AT31" s="137"/>
      <c r="AU31" s="137"/>
      <c r="AV31" s="137"/>
      <c r="AW31" s="137"/>
      <c r="AX31" s="137"/>
      <c r="AY31" s="137"/>
      <c r="AZ31" s="137"/>
    </row>
    <row r="32" spans="1:52" ht="108" customHeight="1" thickBot="1" x14ac:dyDescent="0.25">
      <c r="A32" s="66" t="s">
        <v>123</v>
      </c>
      <c r="B32" s="66" t="s">
        <v>379</v>
      </c>
      <c r="C32" s="31"/>
      <c r="D32" s="91" t="s">
        <v>363</v>
      </c>
      <c r="E32" s="136" t="s">
        <v>681</v>
      </c>
      <c r="F32" s="158" t="s">
        <v>194</v>
      </c>
      <c r="G32" s="158" t="s">
        <v>100</v>
      </c>
      <c r="H32" s="158" t="s">
        <v>145</v>
      </c>
      <c r="I32" s="158" t="s">
        <v>357</v>
      </c>
      <c r="J32" s="158" t="s">
        <v>838</v>
      </c>
      <c r="K32" s="158">
        <v>10</v>
      </c>
      <c r="L32" s="158">
        <v>12</v>
      </c>
      <c r="M32" s="158" t="s">
        <v>250</v>
      </c>
      <c r="N32" s="158" t="s">
        <v>103</v>
      </c>
      <c r="O32" s="158" t="s">
        <v>253</v>
      </c>
      <c r="P32" s="104" t="s">
        <v>44</v>
      </c>
      <c r="Q32" s="104" t="s">
        <v>44</v>
      </c>
      <c r="R32" s="104" t="s">
        <v>43</v>
      </c>
      <c r="S32" s="158" t="s">
        <v>35</v>
      </c>
      <c r="T32" s="158" t="s">
        <v>356</v>
      </c>
      <c r="U32" s="158" t="s">
        <v>417</v>
      </c>
      <c r="V32" s="158" t="s">
        <v>169</v>
      </c>
      <c r="W32" s="108" t="s">
        <v>364</v>
      </c>
      <c r="X32" s="109">
        <f>42*30*2.3/1000</f>
        <v>2.8980000000000001</v>
      </c>
      <c r="Y32" s="200" t="s">
        <v>40</v>
      </c>
      <c r="Z32" s="110" t="s">
        <v>45</v>
      </c>
      <c r="AA32" s="158" t="s">
        <v>24</v>
      </c>
      <c r="AB32" s="84" t="s">
        <v>43</v>
      </c>
      <c r="AC32" s="84" t="s">
        <v>43</v>
      </c>
      <c r="AD32" s="89">
        <v>41596</v>
      </c>
      <c r="AE32" s="48"/>
      <c r="AF32" s="137"/>
      <c r="AG32" s="137"/>
      <c r="AH32" s="137"/>
      <c r="AI32" s="137"/>
      <c r="AJ32" s="137"/>
      <c r="AK32" s="137"/>
      <c r="AL32" s="137"/>
      <c r="AM32" s="137"/>
      <c r="AN32" s="137"/>
      <c r="AO32" s="137"/>
      <c r="AP32" s="137"/>
      <c r="AQ32" s="137"/>
      <c r="AR32" s="137"/>
      <c r="AS32" s="137"/>
      <c r="AT32" s="137"/>
      <c r="AU32" s="137"/>
      <c r="AV32" s="137"/>
      <c r="AW32" s="137"/>
      <c r="AX32" s="137"/>
      <c r="AY32" s="137"/>
      <c r="AZ32" s="137"/>
    </row>
    <row r="33" spans="1:52" ht="108" customHeight="1" thickBot="1" x14ac:dyDescent="0.25">
      <c r="A33" s="66" t="s">
        <v>123</v>
      </c>
      <c r="B33" s="66" t="s">
        <v>473</v>
      </c>
      <c r="C33" s="31"/>
      <c r="D33" s="91" t="s">
        <v>474</v>
      </c>
      <c r="E33" s="136" t="s">
        <v>629</v>
      </c>
      <c r="F33" s="158" t="s">
        <v>194</v>
      </c>
      <c r="G33" s="158" t="s">
        <v>40</v>
      </c>
      <c r="H33" s="158" t="s">
        <v>73</v>
      </c>
      <c r="I33" s="158" t="s">
        <v>357</v>
      </c>
      <c r="J33" s="158" t="s">
        <v>80</v>
      </c>
      <c r="K33" s="158" t="s">
        <v>40</v>
      </c>
      <c r="L33" s="158" t="s">
        <v>40</v>
      </c>
      <c r="M33" s="158" t="s">
        <v>250</v>
      </c>
      <c r="N33" s="158" t="s">
        <v>103</v>
      </c>
      <c r="O33" s="158" t="s">
        <v>253</v>
      </c>
      <c r="P33" s="104" t="s">
        <v>44</v>
      </c>
      <c r="Q33" s="104" t="s">
        <v>44</v>
      </c>
      <c r="R33" s="104" t="s">
        <v>43</v>
      </c>
      <c r="S33" s="158" t="s">
        <v>35</v>
      </c>
      <c r="T33" s="158" t="s">
        <v>408</v>
      </c>
      <c r="U33" s="158" t="s">
        <v>869</v>
      </c>
      <c r="V33" s="158" t="s">
        <v>477</v>
      </c>
      <c r="W33" s="108" t="s">
        <v>475</v>
      </c>
      <c r="X33" s="109">
        <f>30*30*2.3/1000</f>
        <v>2.0699999999999998</v>
      </c>
      <c r="Y33" s="171">
        <f>30*30</f>
        <v>900</v>
      </c>
      <c r="Z33" s="110" t="s">
        <v>45</v>
      </c>
      <c r="AA33" s="158" t="s">
        <v>24</v>
      </c>
      <c r="AB33" s="84" t="s">
        <v>43</v>
      </c>
      <c r="AC33" s="84" t="s">
        <v>43</v>
      </c>
      <c r="AD33" s="89">
        <v>42740</v>
      </c>
      <c r="AE33" s="48"/>
      <c r="AF33" s="137"/>
      <c r="AG33" s="137"/>
      <c r="AH33" s="137"/>
      <c r="AI33" s="137"/>
      <c r="AJ33" s="137"/>
      <c r="AK33" s="137"/>
      <c r="AL33" s="137"/>
      <c r="AM33" s="137"/>
      <c r="AN33" s="137"/>
      <c r="AO33" s="137"/>
      <c r="AP33" s="137"/>
      <c r="AQ33" s="137"/>
      <c r="AR33" s="137"/>
      <c r="AS33" s="137"/>
      <c r="AT33" s="137"/>
      <c r="AU33" s="137"/>
      <c r="AV33" s="137"/>
      <c r="AW33" s="137"/>
      <c r="AX33" s="137"/>
      <c r="AY33" s="137"/>
      <c r="AZ33" s="137"/>
    </row>
    <row r="34" spans="1:52" ht="108" customHeight="1" thickBot="1" x14ac:dyDescent="0.25">
      <c r="A34" s="66" t="s">
        <v>123</v>
      </c>
      <c r="B34" s="66" t="s">
        <v>543</v>
      </c>
      <c r="C34" s="31"/>
      <c r="D34" s="91" t="s">
        <v>547</v>
      </c>
      <c r="E34" s="136" t="s">
        <v>681</v>
      </c>
      <c r="F34" s="158" t="s">
        <v>194</v>
      </c>
      <c r="G34" s="158" t="s">
        <v>100</v>
      </c>
      <c r="H34" s="158" t="s">
        <v>145</v>
      </c>
      <c r="I34" s="158" t="s">
        <v>545</v>
      </c>
      <c r="J34" s="158" t="s">
        <v>838</v>
      </c>
      <c r="K34" s="158">
        <v>10</v>
      </c>
      <c r="L34" s="158">
        <v>12</v>
      </c>
      <c r="M34" s="158" t="s">
        <v>250</v>
      </c>
      <c r="N34" s="158" t="s">
        <v>103</v>
      </c>
      <c r="O34" s="158" t="s">
        <v>253</v>
      </c>
      <c r="P34" s="104" t="s">
        <v>44</v>
      </c>
      <c r="Q34" s="104" t="s">
        <v>44</v>
      </c>
      <c r="R34" s="104" t="s">
        <v>43</v>
      </c>
      <c r="S34" s="158" t="s">
        <v>259</v>
      </c>
      <c r="T34" s="158" t="s">
        <v>466</v>
      </c>
      <c r="U34" s="158" t="s">
        <v>544</v>
      </c>
      <c r="V34" s="158" t="s">
        <v>169</v>
      </c>
      <c r="W34" s="108" t="s">
        <v>353</v>
      </c>
      <c r="X34" s="109">
        <f>42*30*2/1000</f>
        <v>2.52</v>
      </c>
      <c r="Y34" s="200" t="s">
        <v>40</v>
      </c>
      <c r="Z34" s="110" t="s">
        <v>45</v>
      </c>
      <c r="AA34" s="158" t="s">
        <v>24</v>
      </c>
      <c r="AB34" s="84" t="s">
        <v>43</v>
      </c>
      <c r="AC34" s="84" t="s">
        <v>43</v>
      </c>
      <c r="AD34" s="89">
        <v>41992</v>
      </c>
      <c r="AE34" s="48"/>
      <c r="AF34" s="137"/>
      <c r="AG34" s="137"/>
      <c r="AH34" s="137"/>
      <c r="AI34" s="137"/>
      <c r="AJ34" s="137"/>
      <c r="AK34" s="137"/>
      <c r="AL34" s="137"/>
      <c r="AM34" s="137"/>
      <c r="AN34" s="137"/>
      <c r="AO34" s="137"/>
      <c r="AP34" s="137"/>
      <c r="AQ34" s="137"/>
      <c r="AR34" s="137"/>
      <c r="AS34" s="137"/>
      <c r="AT34" s="137"/>
      <c r="AU34" s="137"/>
      <c r="AV34" s="137"/>
      <c r="AW34" s="137"/>
      <c r="AX34" s="137"/>
      <c r="AY34" s="137"/>
      <c r="AZ34" s="137"/>
    </row>
    <row r="35" spans="1:52" ht="103.5" customHeight="1" thickBot="1" x14ac:dyDescent="0.25">
      <c r="A35" s="66" t="s">
        <v>123</v>
      </c>
      <c r="B35" s="66" t="s">
        <v>525</v>
      </c>
      <c r="C35" s="31"/>
      <c r="D35" s="94" t="s">
        <v>170</v>
      </c>
      <c r="E35" s="84" t="s">
        <v>682</v>
      </c>
      <c r="F35" s="85" t="s">
        <v>140</v>
      </c>
      <c r="G35" s="85" t="s">
        <v>100</v>
      </c>
      <c r="H35" s="85" t="s">
        <v>73</v>
      </c>
      <c r="I35" s="85" t="s">
        <v>40</v>
      </c>
      <c r="J35" s="85" t="s">
        <v>80</v>
      </c>
      <c r="K35" s="85">
        <v>10</v>
      </c>
      <c r="L35" s="85">
        <v>12</v>
      </c>
      <c r="M35" s="85" t="s">
        <v>75</v>
      </c>
      <c r="N35" s="85" t="s">
        <v>76</v>
      </c>
      <c r="O35" s="85" t="s">
        <v>40</v>
      </c>
      <c r="P35" s="104" t="s">
        <v>43</v>
      </c>
      <c r="Q35" s="104" t="s">
        <v>43</v>
      </c>
      <c r="R35" s="104" t="s">
        <v>43</v>
      </c>
      <c r="S35" s="85" t="s">
        <v>35</v>
      </c>
      <c r="T35" s="85" t="s">
        <v>112</v>
      </c>
      <c r="U35" s="85" t="s">
        <v>621</v>
      </c>
      <c r="V35" s="85" t="s">
        <v>169</v>
      </c>
      <c r="W35" s="108" t="s">
        <v>168</v>
      </c>
      <c r="X35" s="109">
        <f>30*30*2.65/1000</f>
        <v>2.3849999999999998</v>
      </c>
      <c r="Y35" s="171">
        <f>30*30</f>
        <v>900</v>
      </c>
      <c r="Z35" s="110" t="s">
        <v>45</v>
      </c>
      <c r="AA35" s="85" t="s">
        <v>10</v>
      </c>
      <c r="AB35" s="84" t="s">
        <v>43</v>
      </c>
      <c r="AC35" s="84" t="s">
        <v>43</v>
      </c>
      <c r="AD35" s="89">
        <v>42177</v>
      </c>
      <c r="AE35" s="48"/>
      <c r="AJ35" s="58"/>
      <c r="AK35" s="58"/>
      <c r="AL35" s="58"/>
      <c r="AM35" s="58"/>
      <c r="AN35" s="58"/>
      <c r="AO35" s="58"/>
      <c r="AP35" s="58"/>
      <c r="AQ35" s="58"/>
      <c r="AR35" s="58"/>
      <c r="AS35" s="58"/>
      <c r="AT35" s="58"/>
      <c r="AU35" s="58"/>
      <c r="AV35" s="58"/>
      <c r="AW35" s="58"/>
      <c r="AX35" s="58"/>
      <c r="AY35" s="58"/>
      <c r="AZ35" s="58"/>
    </row>
    <row r="36" spans="1:52" ht="103.5" customHeight="1" thickBot="1" x14ac:dyDescent="0.25">
      <c r="A36" s="66" t="s">
        <v>123</v>
      </c>
      <c r="B36" s="66" t="s">
        <v>730</v>
      </c>
      <c r="C36" s="31"/>
      <c r="D36" s="91" t="s">
        <v>732</v>
      </c>
      <c r="E36" s="84" t="s">
        <v>683</v>
      </c>
      <c r="F36" s="158" t="s">
        <v>140</v>
      </c>
      <c r="G36" s="158" t="s">
        <v>40</v>
      </c>
      <c r="H36" s="158" t="s">
        <v>73</v>
      </c>
      <c r="I36" s="158" t="s">
        <v>40</v>
      </c>
      <c r="J36" s="158" t="s">
        <v>80</v>
      </c>
      <c r="K36" s="158" t="s">
        <v>40</v>
      </c>
      <c r="L36" s="158" t="s">
        <v>40</v>
      </c>
      <c r="M36" s="158" t="s">
        <v>75</v>
      </c>
      <c r="N36" s="158" t="s">
        <v>76</v>
      </c>
      <c r="O36" s="158" t="s">
        <v>40</v>
      </c>
      <c r="P36" s="104" t="s">
        <v>43</v>
      </c>
      <c r="Q36" s="104" t="s">
        <v>43</v>
      </c>
      <c r="R36" s="104" t="s">
        <v>43</v>
      </c>
      <c r="S36" s="158" t="s">
        <v>35</v>
      </c>
      <c r="T36" s="158" t="s">
        <v>112</v>
      </c>
      <c r="U36" s="158" t="s">
        <v>731</v>
      </c>
      <c r="V36" s="158" t="s">
        <v>169</v>
      </c>
      <c r="W36" s="108" t="s">
        <v>168</v>
      </c>
      <c r="X36" s="109">
        <f>30*30*2.65/1000</f>
        <v>2.3849999999999998</v>
      </c>
      <c r="Y36" s="171">
        <f>30*30</f>
        <v>900</v>
      </c>
      <c r="Z36" s="110" t="s">
        <v>45</v>
      </c>
      <c r="AA36" s="158" t="s">
        <v>10</v>
      </c>
      <c r="AB36" s="84" t="s">
        <v>43</v>
      </c>
      <c r="AC36" s="84" t="s">
        <v>810</v>
      </c>
      <c r="AD36" s="89">
        <v>42467</v>
      </c>
      <c r="AE36" s="48"/>
      <c r="AF36" s="137"/>
      <c r="AG36" s="137"/>
      <c r="AH36" s="137"/>
      <c r="AI36" s="137"/>
      <c r="AJ36" s="137"/>
      <c r="AK36" s="137"/>
      <c r="AL36" s="137"/>
      <c r="AM36" s="137"/>
      <c r="AN36" s="137"/>
      <c r="AO36" s="137"/>
      <c r="AP36" s="137"/>
      <c r="AQ36" s="137"/>
      <c r="AR36" s="137"/>
      <c r="AS36" s="137"/>
      <c r="AT36" s="137"/>
      <c r="AU36" s="137"/>
      <c r="AV36" s="137"/>
      <c r="AW36" s="137"/>
      <c r="AX36" s="137"/>
      <c r="AY36" s="137"/>
      <c r="AZ36" s="137"/>
    </row>
    <row r="37" spans="1:52" ht="103.5" customHeight="1" thickBot="1" x14ac:dyDescent="0.25">
      <c r="A37" s="66" t="s">
        <v>123</v>
      </c>
      <c r="B37" s="66" t="s">
        <v>445</v>
      </c>
      <c r="C37" s="31"/>
      <c r="D37" s="91" t="s">
        <v>447</v>
      </c>
      <c r="E37" s="84" t="s">
        <v>680</v>
      </c>
      <c r="F37" s="158" t="s">
        <v>180</v>
      </c>
      <c r="G37" s="158" t="s">
        <v>100</v>
      </c>
      <c r="H37" s="158" t="s">
        <v>145</v>
      </c>
      <c r="I37" s="158" t="s">
        <v>40</v>
      </c>
      <c r="J37" s="158" t="s">
        <v>80</v>
      </c>
      <c r="K37" s="158">
        <v>10</v>
      </c>
      <c r="L37" s="158">
        <v>12</v>
      </c>
      <c r="M37" s="158" t="s">
        <v>86</v>
      </c>
      <c r="N37" s="158" t="s">
        <v>103</v>
      </c>
      <c r="O37" s="158" t="s">
        <v>40</v>
      </c>
      <c r="P37" s="104" t="s">
        <v>44</v>
      </c>
      <c r="Q37" s="104" t="s">
        <v>44</v>
      </c>
      <c r="R37" s="104" t="s">
        <v>43</v>
      </c>
      <c r="S37" s="158" t="s">
        <v>35</v>
      </c>
      <c r="T37" s="158" t="s">
        <v>147</v>
      </c>
      <c r="U37" s="158" t="s">
        <v>650</v>
      </c>
      <c r="V37" s="158" t="s">
        <v>169</v>
      </c>
      <c r="W37" s="108" t="s">
        <v>446</v>
      </c>
      <c r="X37" s="109">
        <f>30*30*2/1000</f>
        <v>1.8</v>
      </c>
      <c r="Y37" s="171">
        <f>30*30</f>
        <v>900</v>
      </c>
      <c r="Z37" s="110" t="s">
        <v>45</v>
      </c>
      <c r="AA37" s="158" t="s">
        <v>24</v>
      </c>
      <c r="AB37" s="84" t="s">
        <v>43</v>
      </c>
      <c r="AC37" s="84" t="s">
        <v>43</v>
      </c>
      <c r="AD37" s="89">
        <v>42261</v>
      </c>
      <c r="AE37" s="48"/>
      <c r="AF37" s="137"/>
      <c r="AG37" s="137"/>
      <c r="AH37" s="137"/>
      <c r="AI37" s="137"/>
      <c r="AJ37" s="137"/>
      <c r="AK37" s="137"/>
      <c r="AL37" s="137"/>
      <c r="AM37" s="137"/>
      <c r="AN37" s="137"/>
      <c r="AO37" s="137"/>
      <c r="AP37" s="137"/>
      <c r="AQ37" s="137"/>
      <c r="AR37" s="137"/>
      <c r="AS37" s="137"/>
      <c r="AT37" s="137"/>
      <c r="AU37" s="137"/>
      <c r="AV37" s="137"/>
      <c r="AW37" s="137"/>
      <c r="AX37" s="137"/>
      <c r="AY37" s="137"/>
      <c r="AZ37" s="137"/>
    </row>
    <row r="38" spans="1:52" ht="103.5" customHeight="1" thickBot="1" x14ac:dyDescent="0.25">
      <c r="A38" s="66" t="s">
        <v>123</v>
      </c>
      <c r="B38" s="66" t="s">
        <v>295</v>
      </c>
      <c r="C38" s="31"/>
      <c r="D38" s="91" t="s">
        <v>297</v>
      </c>
      <c r="E38" s="84" t="s">
        <v>680</v>
      </c>
      <c r="F38" s="158" t="s">
        <v>180</v>
      </c>
      <c r="G38" s="158" t="s">
        <v>100</v>
      </c>
      <c r="H38" s="158" t="s">
        <v>145</v>
      </c>
      <c r="I38" s="158" t="s">
        <v>40</v>
      </c>
      <c r="J38" s="158" t="s">
        <v>91</v>
      </c>
      <c r="K38" s="158">
        <v>10</v>
      </c>
      <c r="L38" s="158">
        <v>12</v>
      </c>
      <c r="M38" s="158" t="s">
        <v>250</v>
      </c>
      <c r="N38" s="158" t="s">
        <v>103</v>
      </c>
      <c r="O38" s="158" t="s">
        <v>40</v>
      </c>
      <c r="P38" s="104" t="s">
        <v>43</v>
      </c>
      <c r="Q38" s="104" t="s">
        <v>43</v>
      </c>
      <c r="R38" s="104" t="s">
        <v>43</v>
      </c>
      <c r="S38" s="158" t="s">
        <v>259</v>
      </c>
      <c r="T38" s="158" t="s">
        <v>271</v>
      </c>
      <c r="U38" s="158" t="s">
        <v>437</v>
      </c>
      <c r="V38" s="158" t="s">
        <v>169</v>
      </c>
      <c r="W38" s="108" t="s">
        <v>296</v>
      </c>
      <c r="X38" s="109">
        <f>40*20*2/1000</f>
        <v>1.6</v>
      </c>
      <c r="Y38" s="200" t="s">
        <v>40</v>
      </c>
      <c r="Z38" s="110" t="s">
        <v>45</v>
      </c>
      <c r="AA38" s="158" t="s">
        <v>24</v>
      </c>
      <c r="AB38" s="84" t="s">
        <v>43</v>
      </c>
      <c r="AC38" s="84" t="s">
        <v>43</v>
      </c>
      <c r="AD38" s="89">
        <v>41673</v>
      </c>
      <c r="AE38" s="48"/>
      <c r="AF38" s="137"/>
      <c r="AG38" s="137"/>
      <c r="AH38" s="137"/>
      <c r="AI38" s="137"/>
      <c r="AJ38" s="137"/>
      <c r="AK38" s="137"/>
      <c r="AL38" s="137"/>
      <c r="AM38" s="137"/>
      <c r="AN38" s="137"/>
      <c r="AO38" s="137"/>
      <c r="AP38" s="137"/>
      <c r="AQ38" s="137"/>
      <c r="AR38" s="137"/>
      <c r="AS38" s="137"/>
      <c r="AT38" s="137"/>
      <c r="AU38" s="137"/>
      <c r="AV38" s="137"/>
      <c r="AW38" s="137"/>
      <c r="AX38" s="137"/>
      <c r="AY38" s="137"/>
      <c r="AZ38" s="137"/>
    </row>
    <row r="39" spans="1:52" ht="103.5" customHeight="1" thickBot="1" x14ac:dyDescent="0.25">
      <c r="A39" s="66" t="s">
        <v>123</v>
      </c>
      <c r="B39" s="66" t="s">
        <v>352</v>
      </c>
      <c r="C39" s="31"/>
      <c r="D39" s="91" t="s">
        <v>355</v>
      </c>
      <c r="E39" s="84" t="s">
        <v>680</v>
      </c>
      <c r="F39" s="158" t="s">
        <v>180</v>
      </c>
      <c r="G39" s="158" t="s">
        <v>100</v>
      </c>
      <c r="H39" s="158" t="s">
        <v>145</v>
      </c>
      <c r="I39" s="158" t="s">
        <v>40</v>
      </c>
      <c r="J39" s="158" t="s">
        <v>838</v>
      </c>
      <c r="K39" s="158">
        <v>10</v>
      </c>
      <c r="L39" s="158">
        <v>12</v>
      </c>
      <c r="M39" s="158" t="s">
        <v>250</v>
      </c>
      <c r="N39" s="158" t="s">
        <v>103</v>
      </c>
      <c r="O39" s="158" t="s">
        <v>40</v>
      </c>
      <c r="P39" s="104" t="s">
        <v>44</v>
      </c>
      <c r="Q39" s="105" t="s">
        <v>44</v>
      </c>
      <c r="R39" s="104" t="s">
        <v>43</v>
      </c>
      <c r="S39" s="158" t="s">
        <v>259</v>
      </c>
      <c r="T39" s="158" t="s">
        <v>271</v>
      </c>
      <c r="U39" s="158" t="s">
        <v>774</v>
      </c>
      <c r="V39" s="158" t="s">
        <v>169</v>
      </c>
      <c r="W39" s="108" t="s">
        <v>353</v>
      </c>
      <c r="X39" s="109">
        <f>42*30*2/1000</f>
        <v>2.52</v>
      </c>
      <c r="Y39" s="200" t="s">
        <v>40</v>
      </c>
      <c r="Z39" s="110" t="s">
        <v>45</v>
      </c>
      <c r="AA39" s="158" t="s">
        <v>24</v>
      </c>
      <c r="AB39" s="84" t="s">
        <v>43</v>
      </c>
      <c r="AC39" s="84" t="s">
        <v>43</v>
      </c>
      <c r="AD39" s="89">
        <v>42523</v>
      </c>
      <c r="AE39" s="48"/>
      <c r="AF39" s="137"/>
      <c r="AG39" s="137"/>
      <c r="AH39" s="137"/>
      <c r="AI39" s="137"/>
      <c r="AJ39" s="137"/>
      <c r="AK39" s="137"/>
      <c r="AL39" s="137"/>
      <c r="AM39" s="137"/>
      <c r="AN39" s="137"/>
      <c r="AO39" s="137"/>
      <c r="AP39" s="137"/>
      <c r="AQ39" s="137"/>
      <c r="AR39" s="137"/>
      <c r="AS39" s="137"/>
      <c r="AT39" s="137"/>
      <c r="AU39" s="137"/>
      <c r="AV39" s="137"/>
      <c r="AW39" s="137"/>
      <c r="AX39" s="137"/>
      <c r="AY39" s="137"/>
      <c r="AZ39" s="137"/>
    </row>
    <row r="40" spans="1:52" ht="103.5" customHeight="1" thickBot="1" x14ac:dyDescent="0.25">
      <c r="A40" s="232" t="s">
        <v>717</v>
      </c>
      <c r="B40" s="232" t="s">
        <v>718</v>
      </c>
      <c r="C40" s="31"/>
      <c r="D40" s="91" t="s">
        <v>721</v>
      </c>
      <c r="E40" s="84" t="s">
        <v>629</v>
      </c>
      <c r="F40" s="158" t="s">
        <v>194</v>
      </c>
      <c r="G40" s="158" t="s">
        <v>40</v>
      </c>
      <c r="H40" s="158" t="s">
        <v>73</v>
      </c>
      <c r="I40" s="158" t="s">
        <v>720</v>
      </c>
      <c r="J40" s="158" t="s">
        <v>80</v>
      </c>
      <c r="K40" s="158" t="s">
        <v>40</v>
      </c>
      <c r="L40" s="158" t="s">
        <v>40</v>
      </c>
      <c r="M40" s="158" t="s">
        <v>250</v>
      </c>
      <c r="N40" s="158" t="s">
        <v>103</v>
      </c>
      <c r="O40" s="158" t="s">
        <v>253</v>
      </c>
      <c r="P40" s="104" t="s">
        <v>44</v>
      </c>
      <c r="Q40" s="105" t="s">
        <v>43</v>
      </c>
      <c r="R40" s="104" t="s">
        <v>43</v>
      </c>
      <c r="S40" s="158" t="s">
        <v>35</v>
      </c>
      <c r="T40" s="158" t="s">
        <v>408</v>
      </c>
      <c r="U40" s="158" t="s">
        <v>771</v>
      </c>
      <c r="V40" s="158" t="s">
        <v>27</v>
      </c>
      <c r="W40" s="108" t="s">
        <v>719</v>
      </c>
      <c r="X40" s="233">
        <f>39.9*39.9*4.3/1000</f>
        <v>6.8456429999999999</v>
      </c>
      <c r="Y40" s="200" t="s">
        <v>40</v>
      </c>
      <c r="Z40" s="110" t="s">
        <v>45</v>
      </c>
      <c r="AA40" s="158" t="s">
        <v>10</v>
      </c>
      <c r="AB40" s="84" t="s">
        <v>43</v>
      </c>
      <c r="AC40" s="84" t="s">
        <v>43</v>
      </c>
      <c r="AD40" s="89">
        <v>42517</v>
      </c>
      <c r="AE40" s="48"/>
      <c r="AF40" s="137"/>
      <c r="AG40" s="137"/>
      <c r="AH40" s="137"/>
      <c r="AI40" s="137"/>
      <c r="AJ40" s="137"/>
      <c r="AK40" s="137"/>
      <c r="AL40" s="137"/>
      <c r="AM40" s="137"/>
      <c r="AN40" s="137"/>
      <c r="AO40" s="137"/>
      <c r="AP40" s="137"/>
      <c r="AQ40" s="137"/>
      <c r="AR40" s="137"/>
      <c r="AS40" s="137"/>
      <c r="AT40" s="137"/>
      <c r="AU40" s="137"/>
      <c r="AV40" s="137"/>
      <c r="AW40" s="137"/>
      <c r="AX40" s="137"/>
      <c r="AY40" s="137"/>
      <c r="AZ40" s="137"/>
    </row>
    <row r="41" spans="1:52" ht="103.5" customHeight="1" thickBot="1" x14ac:dyDescent="0.25">
      <c r="A41" s="232" t="s">
        <v>717</v>
      </c>
      <c r="B41" s="232" t="s">
        <v>793</v>
      </c>
      <c r="C41" s="240"/>
      <c r="D41" s="91" t="s">
        <v>721</v>
      </c>
      <c r="E41" s="84" t="s">
        <v>629</v>
      </c>
      <c r="F41" s="158" t="s">
        <v>194</v>
      </c>
      <c r="G41" s="158" t="s">
        <v>40</v>
      </c>
      <c r="H41" s="158" t="s">
        <v>73</v>
      </c>
      <c r="I41" s="158" t="s">
        <v>794</v>
      </c>
      <c r="J41" s="158" t="s">
        <v>80</v>
      </c>
      <c r="K41" s="158" t="s">
        <v>40</v>
      </c>
      <c r="L41" s="158" t="s">
        <v>40</v>
      </c>
      <c r="M41" s="158" t="s">
        <v>250</v>
      </c>
      <c r="N41" s="158" t="s">
        <v>103</v>
      </c>
      <c r="O41" s="158" t="s">
        <v>253</v>
      </c>
      <c r="P41" s="104" t="s">
        <v>44</v>
      </c>
      <c r="Q41" s="105" t="s">
        <v>43</v>
      </c>
      <c r="R41" s="104" t="s">
        <v>43</v>
      </c>
      <c r="S41" s="158" t="s">
        <v>35</v>
      </c>
      <c r="T41" s="158" t="s">
        <v>408</v>
      </c>
      <c r="U41" s="158" t="s">
        <v>863</v>
      </c>
      <c r="V41" s="158" t="s">
        <v>27</v>
      </c>
      <c r="W41" s="108" t="s">
        <v>719</v>
      </c>
      <c r="X41" s="233">
        <f>39.9*39.9*4.3/1000</f>
        <v>6.8456429999999999</v>
      </c>
      <c r="Y41" s="200" t="s">
        <v>40</v>
      </c>
      <c r="Z41" s="110" t="s">
        <v>45</v>
      </c>
      <c r="AA41" s="158" t="s">
        <v>10</v>
      </c>
      <c r="AB41" s="84" t="s">
        <v>43</v>
      </c>
      <c r="AC41" s="84" t="s">
        <v>43</v>
      </c>
      <c r="AD41" s="89">
        <v>42679</v>
      </c>
      <c r="AE41" s="48"/>
      <c r="AF41" s="137"/>
      <c r="AG41" s="137"/>
      <c r="AH41" s="137"/>
      <c r="AI41" s="137"/>
      <c r="AJ41" s="137"/>
      <c r="AK41" s="137"/>
      <c r="AL41" s="137"/>
      <c r="AM41" s="137"/>
      <c r="AN41" s="137"/>
      <c r="AO41" s="137"/>
      <c r="AP41" s="137"/>
      <c r="AQ41" s="137"/>
      <c r="AR41" s="137"/>
      <c r="AS41" s="137"/>
      <c r="AT41" s="137"/>
      <c r="AU41" s="137"/>
      <c r="AV41" s="137"/>
      <c r="AW41" s="137"/>
      <c r="AX41" s="137"/>
      <c r="AY41" s="137"/>
      <c r="AZ41" s="137"/>
    </row>
    <row r="42" spans="1:52" ht="99.75" customHeight="1" thickBot="1" x14ac:dyDescent="0.25">
      <c r="A42" s="181" t="s">
        <v>330</v>
      </c>
      <c r="B42" s="181" t="s">
        <v>438</v>
      </c>
      <c r="C42" s="180"/>
      <c r="D42" s="149" t="s">
        <v>442</v>
      </c>
      <c r="E42" s="136" t="s">
        <v>681</v>
      </c>
      <c r="F42" s="158" t="s">
        <v>194</v>
      </c>
      <c r="G42" s="158" t="s">
        <v>100</v>
      </c>
      <c r="H42" s="158" t="s">
        <v>111</v>
      </c>
      <c r="I42" s="158" t="s">
        <v>357</v>
      </c>
      <c r="J42" s="158" t="s">
        <v>838</v>
      </c>
      <c r="K42" s="158">
        <v>12</v>
      </c>
      <c r="L42" s="158">
        <v>12</v>
      </c>
      <c r="M42" s="158" t="s">
        <v>250</v>
      </c>
      <c r="N42" s="158" t="s">
        <v>103</v>
      </c>
      <c r="O42" s="158" t="s">
        <v>253</v>
      </c>
      <c r="P42" s="104" t="s">
        <v>43</v>
      </c>
      <c r="Q42" s="105" t="s">
        <v>43</v>
      </c>
      <c r="R42" s="104" t="s">
        <v>43</v>
      </c>
      <c r="S42" s="96" t="s">
        <v>330</v>
      </c>
      <c r="T42" s="96" t="s">
        <v>439</v>
      </c>
      <c r="U42" s="107" t="s">
        <v>460</v>
      </c>
      <c r="V42" s="158" t="s">
        <v>116</v>
      </c>
      <c r="W42" s="104" t="s">
        <v>364</v>
      </c>
      <c r="X42" s="101">
        <f>42*30*2.3/1000</f>
        <v>2.8980000000000001</v>
      </c>
      <c r="Y42" s="200" t="s">
        <v>40</v>
      </c>
      <c r="Z42" s="159" t="s">
        <v>45</v>
      </c>
      <c r="AA42" s="88" t="s">
        <v>24</v>
      </c>
      <c r="AB42" s="100" t="s">
        <v>43</v>
      </c>
      <c r="AC42" s="100" t="s">
        <v>43</v>
      </c>
      <c r="AD42" s="106">
        <v>41681</v>
      </c>
      <c r="AE42" s="48"/>
      <c r="AF42" s="137"/>
      <c r="AG42" s="137"/>
      <c r="AH42" s="137"/>
      <c r="AI42" s="137"/>
      <c r="AJ42" s="137"/>
      <c r="AK42" s="137"/>
      <c r="AL42" s="137"/>
      <c r="AM42" s="137"/>
      <c r="AN42" s="137"/>
      <c r="AO42" s="137"/>
      <c r="AP42" s="137"/>
      <c r="AQ42" s="137"/>
      <c r="AR42" s="137"/>
      <c r="AS42" s="137"/>
      <c r="AT42" s="137"/>
      <c r="AU42" s="137"/>
      <c r="AV42" s="137"/>
      <c r="AW42" s="137"/>
      <c r="AX42" s="137"/>
      <c r="AY42" s="137"/>
      <c r="AZ42" s="137"/>
    </row>
    <row r="43" spans="1:52" ht="99.75" customHeight="1" thickBot="1" x14ac:dyDescent="0.25">
      <c r="A43" s="181" t="s">
        <v>330</v>
      </c>
      <c r="B43" s="181" t="s">
        <v>459</v>
      </c>
      <c r="C43" s="180"/>
      <c r="D43" s="149" t="s">
        <v>442</v>
      </c>
      <c r="E43" s="136" t="s">
        <v>681</v>
      </c>
      <c r="F43" s="158" t="s">
        <v>194</v>
      </c>
      <c r="G43" s="158" t="s">
        <v>100</v>
      </c>
      <c r="H43" s="158" t="s">
        <v>111</v>
      </c>
      <c r="I43" s="158" t="s">
        <v>357</v>
      </c>
      <c r="J43" s="158" t="s">
        <v>838</v>
      </c>
      <c r="K43" s="158">
        <v>12</v>
      </c>
      <c r="L43" s="158">
        <v>12</v>
      </c>
      <c r="M43" s="158" t="s">
        <v>250</v>
      </c>
      <c r="N43" s="158" t="s">
        <v>103</v>
      </c>
      <c r="O43" s="158" t="s">
        <v>253</v>
      </c>
      <c r="P43" s="104" t="s">
        <v>43</v>
      </c>
      <c r="Q43" s="105" t="s">
        <v>43</v>
      </c>
      <c r="R43" s="104" t="s">
        <v>43</v>
      </c>
      <c r="S43" s="96" t="s">
        <v>330</v>
      </c>
      <c r="T43" s="96" t="s">
        <v>439</v>
      </c>
      <c r="U43" s="107" t="s">
        <v>596</v>
      </c>
      <c r="V43" s="158" t="s">
        <v>116</v>
      </c>
      <c r="W43" s="104" t="s">
        <v>364</v>
      </c>
      <c r="X43" s="101">
        <f>42*30*2.3/1000</f>
        <v>2.8980000000000001</v>
      </c>
      <c r="Y43" s="200" t="s">
        <v>40</v>
      </c>
      <c r="Z43" s="159" t="s">
        <v>45</v>
      </c>
      <c r="AA43" s="88" t="s">
        <v>24</v>
      </c>
      <c r="AB43" s="100" t="s">
        <v>43</v>
      </c>
      <c r="AC43" s="100" t="s">
        <v>43</v>
      </c>
      <c r="AD43" s="106">
        <v>42100</v>
      </c>
      <c r="AE43" s="48"/>
      <c r="AF43" s="137"/>
      <c r="AG43" s="137"/>
      <c r="AH43" s="137"/>
      <c r="AI43" s="137"/>
      <c r="AJ43" s="137"/>
      <c r="AK43" s="137"/>
      <c r="AL43" s="137"/>
      <c r="AM43" s="137"/>
      <c r="AN43" s="137"/>
      <c r="AO43" s="137"/>
      <c r="AP43" s="137"/>
      <c r="AQ43" s="137"/>
      <c r="AR43" s="137"/>
      <c r="AS43" s="137"/>
      <c r="AT43" s="137"/>
      <c r="AU43" s="137"/>
      <c r="AV43" s="137"/>
      <c r="AW43" s="137"/>
      <c r="AX43" s="137"/>
      <c r="AY43" s="137"/>
      <c r="AZ43" s="137"/>
    </row>
    <row r="44" spans="1:52" ht="87" customHeight="1" thickBot="1" x14ac:dyDescent="0.25">
      <c r="A44" s="35" t="s">
        <v>33</v>
      </c>
      <c r="B44" s="35" t="s">
        <v>365</v>
      </c>
      <c r="C44" s="123"/>
      <c r="D44" s="94" t="s">
        <v>167</v>
      </c>
      <c r="E44" s="84" t="s">
        <v>680</v>
      </c>
      <c r="F44" s="85" t="s">
        <v>180</v>
      </c>
      <c r="G44" s="85" t="s">
        <v>100</v>
      </c>
      <c r="H44" s="85" t="s">
        <v>145</v>
      </c>
      <c r="I44" s="85" t="s">
        <v>40</v>
      </c>
      <c r="J44" s="85" t="s">
        <v>80</v>
      </c>
      <c r="K44" s="85">
        <v>10</v>
      </c>
      <c r="L44" s="85">
        <v>10</v>
      </c>
      <c r="M44" s="85" t="s">
        <v>86</v>
      </c>
      <c r="N44" s="85" t="s">
        <v>103</v>
      </c>
      <c r="O44" s="85" t="s">
        <v>40</v>
      </c>
      <c r="P44" s="85" t="s">
        <v>44</v>
      </c>
      <c r="Q44" s="86" t="s">
        <v>44</v>
      </c>
      <c r="R44" s="85" t="s">
        <v>43</v>
      </c>
      <c r="S44" s="88" t="s">
        <v>35</v>
      </c>
      <c r="T44" s="88" t="s">
        <v>147</v>
      </c>
      <c r="U44" s="88" t="s">
        <v>164</v>
      </c>
      <c r="V44" s="85" t="s">
        <v>166</v>
      </c>
      <c r="W44" s="85" t="s">
        <v>165</v>
      </c>
      <c r="X44" s="101">
        <f>31.8*26.8*2/1000</f>
        <v>1.70448</v>
      </c>
      <c r="Y44" s="171">
        <f>31.8*26.8</f>
        <v>852.24</v>
      </c>
      <c r="Z44" s="102" t="s">
        <v>45</v>
      </c>
      <c r="AA44" s="85" t="s">
        <v>24</v>
      </c>
      <c r="AB44" s="84" t="s">
        <v>43</v>
      </c>
      <c r="AC44" s="84" t="s">
        <v>43</v>
      </c>
      <c r="AD44" s="103">
        <v>40604</v>
      </c>
      <c r="AE44" s="48"/>
      <c r="AJ44" s="58"/>
      <c r="AK44" s="58"/>
      <c r="AL44" s="58"/>
      <c r="AM44" s="58"/>
      <c r="AN44" s="58"/>
      <c r="AO44" s="58"/>
      <c r="AP44" s="58"/>
      <c r="AQ44" s="58"/>
      <c r="AR44" s="58"/>
      <c r="AS44" s="58"/>
      <c r="AT44" s="58"/>
      <c r="AU44" s="58"/>
      <c r="AV44" s="58"/>
      <c r="AW44" s="58"/>
      <c r="AX44" s="58"/>
      <c r="AY44" s="58"/>
      <c r="AZ44" s="58"/>
    </row>
    <row r="45" spans="1:52" ht="87.75" customHeight="1" thickBot="1" x14ac:dyDescent="0.25">
      <c r="A45" s="35" t="s">
        <v>33</v>
      </c>
      <c r="B45" s="35" t="s">
        <v>369</v>
      </c>
      <c r="C45" s="123"/>
      <c r="D45" s="94" t="s">
        <v>177</v>
      </c>
      <c r="E45" s="84" t="s">
        <v>680</v>
      </c>
      <c r="F45" s="85" t="s">
        <v>180</v>
      </c>
      <c r="G45" s="85" t="s">
        <v>100</v>
      </c>
      <c r="H45" s="85" t="s">
        <v>145</v>
      </c>
      <c r="I45" s="85" t="s">
        <v>40</v>
      </c>
      <c r="J45" s="85" t="s">
        <v>215</v>
      </c>
      <c r="K45" s="85">
        <v>10</v>
      </c>
      <c r="L45" s="85">
        <v>10</v>
      </c>
      <c r="M45" s="85" t="s">
        <v>86</v>
      </c>
      <c r="N45" s="85" t="s">
        <v>103</v>
      </c>
      <c r="O45" s="85" t="s">
        <v>40</v>
      </c>
      <c r="P45" s="85" t="s">
        <v>44</v>
      </c>
      <c r="Q45" s="86" t="s">
        <v>44</v>
      </c>
      <c r="R45" s="85" t="s">
        <v>43</v>
      </c>
      <c r="S45" s="88" t="s">
        <v>35</v>
      </c>
      <c r="T45" s="88" t="s">
        <v>147</v>
      </c>
      <c r="U45" s="88" t="s">
        <v>164</v>
      </c>
      <c r="V45" s="85" t="s">
        <v>166</v>
      </c>
      <c r="W45" s="85" t="s">
        <v>165</v>
      </c>
      <c r="X45" s="101">
        <f>31.8*26.8*2/1000</f>
        <v>1.70448</v>
      </c>
      <c r="Y45" s="96" t="s">
        <v>40</v>
      </c>
      <c r="Z45" s="102" t="s">
        <v>45</v>
      </c>
      <c r="AA45" s="85" t="s">
        <v>24</v>
      </c>
      <c r="AB45" s="84" t="s">
        <v>43</v>
      </c>
      <c r="AC45" s="84" t="s">
        <v>43</v>
      </c>
      <c r="AD45" s="103">
        <v>40697</v>
      </c>
      <c r="AE45" s="48"/>
      <c r="AJ45" s="58"/>
      <c r="AK45" s="58"/>
      <c r="AL45" s="58"/>
      <c r="AM45" s="58"/>
      <c r="AN45" s="58"/>
      <c r="AO45" s="58"/>
      <c r="AP45" s="58"/>
      <c r="AQ45" s="58"/>
      <c r="AR45" s="58"/>
      <c r="AS45" s="58"/>
      <c r="AT45" s="58"/>
      <c r="AU45" s="58"/>
      <c r="AV45" s="58"/>
      <c r="AW45" s="58"/>
      <c r="AX45" s="58"/>
      <c r="AY45" s="58"/>
      <c r="AZ45" s="58"/>
    </row>
    <row r="46" spans="1:52" ht="86.25" customHeight="1" thickBot="1" x14ac:dyDescent="0.25">
      <c r="A46" s="35" t="s">
        <v>33</v>
      </c>
      <c r="B46" s="35" t="s">
        <v>366</v>
      </c>
      <c r="C46" s="143"/>
      <c r="D46" s="125" t="s">
        <v>178</v>
      </c>
      <c r="E46" s="84" t="s">
        <v>680</v>
      </c>
      <c r="F46" s="85" t="s">
        <v>180</v>
      </c>
      <c r="G46" s="40" t="s">
        <v>100</v>
      </c>
      <c r="H46" s="40" t="s">
        <v>145</v>
      </c>
      <c r="I46" s="85" t="s">
        <v>40</v>
      </c>
      <c r="J46" s="40" t="s">
        <v>215</v>
      </c>
      <c r="K46" s="40">
        <v>10</v>
      </c>
      <c r="L46" s="40">
        <v>10</v>
      </c>
      <c r="M46" s="40" t="s">
        <v>86</v>
      </c>
      <c r="N46" s="40" t="s">
        <v>103</v>
      </c>
      <c r="O46" s="85" t="s">
        <v>40</v>
      </c>
      <c r="P46" s="40" t="s">
        <v>44</v>
      </c>
      <c r="Q46" s="45" t="s">
        <v>44</v>
      </c>
      <c r="R46" s="40" t="s">
        <v>43</v>
      </c>
      <c r="S46" s="126" t="s">
        <v>35</v>
      </c>
      <c r="T46" s="126" t="s">
        <v>147</v>
      </c>
      <c r="U46" s="126" t="s">
        <v>164</v>
      </c>
      <c r="V46" s="40" t="s">
        <v>166</v>
      </c>
      <c r="W46" s="40" t="s">
        <v>165</v>
      </c>
      <c r="X46" s="127">
        <f>31.8*26.8*2/1000</f>
        <v>1.70448</v>
      </c>
      <c r="Y46" s="96" t="s">
        <v>40</v>
      </c>
      <c r="Z46" s="128" t="s">
        <v>45</v>
      </c>
      <c r="AA46" s="40" t="s">
        <v>24</v>
      </c>
      <c r="AB46" s="52" t="s">
        <v>43</v>
      </c>
      <c r="AC46" s="51" t="s">
        <v>43</v>
      </c>
      <c r="AD46" s="99">
        <v>40675</v>
      </c>
      <c r="AE46" s="48"/>
      <c r="AJ46" s="58"/>
      <c r="AK46" s="58"/>
      <c r="AL46" s="58"/>
      <c r="AM46" s="58"/>
      <c r="AN46" s="58"/>
      <c r="AO46" s="58"/>
      <c r="AP46" s="58"/>
      <c r="AQ46" s="58"/>
      <c r="AR46" s="58"/>
      <c r="AS46" s="58"/>
      <c r="AT46" s="58"/>
      <c r="AU46" s="58"/>
      <c r="AV46" s="58"/>
      <c r="AW46" s="58"/>
      <c r="AX46" s="58"/>
      <c r="AY46" s="58"/>
      <c r="AZ46" s="58"/>
    </row>
    <row r="47" spans="1:52" ht="82.5" customHeight="1" thickBot="1" x14ac:dyDescent="0.25">
      <c r="A47" s="35" t="s">
        <v>33</v>
      </c>
      <c r="B47" s="35" t="s">
        <v>367</v>
      </c>
      <c r="C47" s="123"/>
      <c r="D47" s="139" t="s">
        <v>232</v>
      </c>
      <c r="E47" s="84" t="s">
        <v>682</v>
      </c>
      <c r="F47" s="85" t="s">
        <v>140</v>
      </c>
      <c r="G47" s="85" t="s">
        <v>100</v>
      </c>
      <c r="H47" s="85" t="s">
        <v>111</v>
      </c>
      <c r="I47" s="85" t="s">
        <v>40</v>
      </c>
      <c r="J47" s="85" t="s">
        <v>74</v>
      </c>
      <c r="K47" s="85">
        <v>10</v>
      </c>
      <c r="L47" s="85">
        <v>10</v>
      </c>
      <c r="M47" s="85" t="s">
        <v>81</v>
      </c>
      <c r="N47" s="85" t="s">
        <v>101</v>
      </c>
      <c r="O47" s="85" t="s">
        <v>40</v>
      </c>
      <c r="P47" s="85" t="s">
        <v>44</v>
      </c>
      <c r="Q47" s="86" t="s">
        <v>43</v>
      </c>
      <c r="R47" s="85" t="s">
        <v>43</v>
      </c>
      <c r="S47" s="88" t="s">
        <v>35</v>
      </c>
      <c r="T47" s="88" t="s">
        <v>147</v>
      </c>
      <c r="U47" s="88">
        <v>1580</v>
      </c>
      <c r="V47" s="85" t="s">
        <v>34</v>
      </c>
      <c r="W47" s="85" t="s">
        <v>143</v>
      </c>
      <c r="X47" s="101">
        <f>51*30*3/1000</f>
        <v>4.59</v>
      </c>
      <c r="Y47" s="96" t="s">
        <v>40</v>
      </c>
      <c r="Z47" s="102" t="s">
        <v>45</v>
      </c>
      <c r="AA47" s="85" t="s">
        <v>24</v>
      </c>
      <c r="AB47" s="84" t="s">
        <v>43</v>
      </c>
      <c r="AC47" s="84" t="s">
        <v>43</v>
      </c>
      <c r="AD47" s="103">
        <v>41257</v>
      </c>
      <c r="AE47" s="48"/>
      <c r="AJ47" s="58"/>
      <c r="AK47" s="58"/>
      <c r="AL47" s="58"/>
      <c r="AM47" s="58"/>
      <c r="AN47" s="58"/>
      <c r="AO47" s="58"/>
      <c r="AP47" s="58"/>
      <c r="AQ47" s="58"/>
      <c r="AR47" s="58"/>
      <c r="AS47" s="58"/>
      <c r="AT47" s="58"/>
      <c r="AU47" s="58"/>
      <c r="AV47" s="58"/>
      <c r="AW47" s="58"/>
      <c r="AX47" s="58"/>
      <c r="AY47" s="58"/>
      <c r="AZ47" s="58"/>
    </row>
    <row r="48" spans="1:52" ht="83.25" customHeight="1" thickBot="1" x14ac:dyDescent="0.25">
      <c r="A48" s="122" t="s">
        <v>33</v>
      </c>
      <c r="B48" s="35" t="s">
        <v>368</v>
      </c>
      <c r="C48" s="143"/>
      <c r="D48" s="139" t="s">
        <v>233</v>
      </c>
      <c r="E48" s="84" t="s">
        <v>682</v>
      </c>
      <c r="F48" s="85" t="s">
        <v>140</v>
      </c>
      <c r="G48" s="85" t="s">
        <v>100</v>
      </c>
      <c r="H48" s="85" t="s">
        <v>111</v>
      </c>
      <c r="I48" s="85" t="s">
        <v>40</v>
      </c>
      <c r="J48" s="85" t="s">
        <v>74</v>
      </c>
      <c r="K48" s="85">
        <v>10</v>
      </c>
      <c r="L48" s="85">
        <v>10</v>
      </c>
      <c r="M48" s="85" t="s">
        <v>81</v>
      </c>
      <c r="N48" s="85" t="s">
        <v>101</v>
      </c>
      <c r="O48" s="85" t="s">
        <v>40</v>
      </c>
      <c r="P48" s="85" t="s">
        <v>44</v>
      </c>
      <c r="Q48" s="86" t="s">
        <v>43</v>
      </c>
      <c r="R48" s="85" t="s">
        <v>43</v>
      </c>
      <c r="S48" s="88" t="s">
        <v>35</v>
      </c>
      <c r="T48" s="88" t="s">
        <v>142</v>
      </c>
      <c r="U48" s="88">
        <v>1580</v>
      </c>
      <c r="V48" s="85" t="s">
        <v>34</v>
      </c>
      <c r="W48" s="85" t="s">
        <v>143</v>
      </c>
      <c r="X48" s="101">
        <f>51*30*3/1000</f>
        <v>4.59</v>
      </c>
      <c r="Y48" s="96" t="s">
        <v>40</v>
      </c>
      <c r="Z48" s="121" t="s">
        <v>45</v>
      </c>
      <c r="AA48" s="85" t="s">
        <v>24</v>
      </c>
      <c r="AB48" s="84" t="s">
        <v>43</v>
      </c>
      <c r="AC48" s="84" t="s">
        <v>43</v>
      </c>
      <c r="AD48" s="103">
        <v>41218</v>
      </c>
      <c r="AE48" s="48"/>
      <c r="AJ48" s="58"/>
      <c r="AK48" s="58"/>
      <c r="AL48" s="58"/>
      <c r="AM48" s="58"/>
      <c r="AN48" s="58"/>
      <c r="AO48" s="58"/>
      <c r="AP48" s="58"/>
      <c r="AQ48" s="58"/>
      <c r="AR48" s="58"/>
      <c r="AS48" s="58"/>
      <c r="AT48" s="58"/>
      <c r="AU48" s="58"/>
      <c r="AV48" s="58"/>
      <c r="AW48" s="58"/>
      <c r="AX48" s="58"/>
      <c r="AY48" s="58"/>
      <c r="AZ48" s="58"/>
    </row>
    <row r="49" spans="1:52" ht="89.25" customHeight="1" thickBot="1" x14ac:dyDescent="0.25">
      <c r="A49" s="191" t="s">
        <v>502</v>
      </c>
      <c r="B49" s="191" t="s">
        <v>511</v>
      </c>
      <c r="C49" s="190"/>
      <c r="D49" s="91" t="s">
        <v>533</v>
      </c>
      <c r="E49" s="84" t="s">
        <v>682</v>
      </c>
      <c r="F49" s="158" t="s">
        <v>140</v>
      </c>
      <c r="G49" s="158" t="s">
        <v>100</v>
      </c>
      <c r="H49" s="158" t="s">
        <v>73</v>
      </c>
      <c r="I49" s="158" t="s">
        <v>40</v>
      </c>
      <c r="J49" s="156" t="s">
        <v>412</v>
      </c>
      <c r="K49" s="158">
        <v>12</v>
      </c>
      <c r="L49" s="158">
        <v>12</v>
      </c>
      <c r="M49" s="158" t="s">
        <v>75</v>
      </c>
      <c r="N49" s="158" t="s">
        <v>40</v>
      </c>
      <c r="O49" s="158" t="s">
        <v>40</v>
      </c>
      <c r="P49" s="86" t="s">
        <v>43</v>
      </c>
      <c r="Q49" s="86" t="s">
        <v>43</v>
      </c>
      <c r="R49" s="86" t="s">
        <v>43</v>
      </c>
      <c r="S49" s="88" t="s">
        <v>35</v>
      </c>
      <c r="T49" s="158" t="s">
        <v>112</v>
      </c>
      <c r="U49" s="158" t="s">
        <v>512</v>
      </c>
      <c r="V49" s="158" t="s">
        <v>27</v>
      </c>
      <c r="W49" s="158" t="s">
        <v>513</v>
      </c>
      <c r="X49" s="101">
        <f>29*29*2.5/1000</f>
        <v>2.1025</v>
      </c>
      <c r="Y49" s="171">
        <f>29*29</f>
        <v>841</v>
      </c>
      <c r="Z49" s="159" t="s">
        <v>45</v>
      </c>
      <c r="AA49" s="158" t="s">
        <v>24</v>
      </c>
      <c r="AB49" s="84" t="s">
        <v>43</v>
      </c>
      <c r="AC49" s="84" t="s">
        <v>43</v>
      </c>
      <c r="AD49" s="103">
        <v>41877</v>
      </c>
      <c r="AE49" s="48"/>
      <c r="AF49" s="137"/>
      <c r="AG49" s="137"/>
      <c r="AH49" s="137"/>
      <c r="AI49" s="137"/>
      <c r="AJ49" s="137"/>
      <c r="AK49" s="137"/>
      <c r="AL49" s="137"/>
      <c r="AM49" s="137"/>
      <c r="AN49" s="137"/>
      <c r="AO49" s="137"/>
      <c r="AP49" s="137"/>
      <c r="AQ49" s="137"/>
      <c r="AR49" s="137"/>
      <c r="AS49" s="137"/>
      <c r="AT49" s="137"/>
      <c r="AU49" s="137"/>
      <c r="AV49" s="137"/>
      <c r="AW49" s="137"/>
      <c r="AX49" s="137"/>
      <c r="AY49" s="137"/>
      <c r="AZ49" s="137"/>
    </row>
    <row r="50" spans="1:52" ht="89.25" customHeight="1" thickBot="1" x14ac:dyDescent="0.25">
      <c r="A50" s="191" t="s">
        <v>502</v>
      </c>
      <c r="B50" s="191" t="s">
        <v>499</v>
      </c>
      <c r="C50" s="190"/>
      <c r="D50" s="91" t="s">
        <v>505</v>
      </c>
      <c r="E50" s="84" t="s">
        <v>501</v>
      </c>
      <c r="F50" s="156" t="s">
        <v>180</v>
      </c>
      <c r="G50" s="158" t="s">
        <v>40</v>
      </c>
      <c r="H50" s="158" t="s">
        <v>73</v>
      </c>
      <c r="I50" s="158" t="s">
        <v>40</v>
      </c>
      <c r="J50" s="156" t="s">
        <v>412</v>
      </c>
      <c r="K50" s="158" t="s">
        <v>40</v>
      </c>
      <c r="L50" s="158" t="s">
        <v>40</v>
      </c>
      <c r="M50" s="158" t="s">
        <v>86</v>
      </c>
      <c r="N50" s="158" t="s">
        <v>103</v>
      </c>
      <c r="O50" s="158" t="s">
        <v>40</v>
      </c>
      <c r="P50" s="158" t="s">
        <v>44</v>
      </c>
      <c r="Q50" s="86" t="s">
        <v>44</v>
      </c>
      <c r="R50" s="158" t="s">
        <v>44</v>
      </c>
      <c r="S50" s="88" t="s">
        <v>35</v>
      </c>
      <c r="T50" s="119" t="s">
        <v>147</v>
      </c>
      <c r="U50" s="88" t="s">
        <v>765</v>
      </c>
      <c r="V50" s="158" t="s">
        <v>27</v>
      </c>
      <c r="W50" s="158" t="s">
        <v>500</v>
      </c>
      <c r="X50" s="200">
        <f>32*29*2.5/1000</f>
        <v>2.3199999999999998</v>
      </c>
      <c r="Y50" s="171">
        <f>32*29</f>
        <v>928</v>
      </c>
      <c r="Z50" s="121" t="s">
        <v>45</v>
      </c>
      <c r="AA50" s="158" t="s">
        <v>10</v>
      </c>
      <c r="AB50" s="84" t="s">
        <v>43</v>
      </c>
      <c r="AC50" s="84" t="s">
        <v>43</v>
      </c>
      <c r="AD50" s="103">
        <v>42502</v>
      </c>
      <c r="AE50" s="48"/>
      <c r="AF50" s="137"/>
      <c r="AG50" s="137"/>
      <c r="AH50" s="137"/>
      <c r="AI50" s="137"/>
      <c r="AJ50" s="137"/>
      <c r="AK50" s="137"/>
      <c r="AL50" s="137"/>
      <c r="AM50" s="137"/>
      <c r="AN50" s="137"/>
      <c r="AO50" s="137"/>
      <c r="AP50" s="137"/>
      <c r="AQ50" s="137"/>
      <c r="AR50" s="137"/>
      <c r="AS50" s="137"/>
      <c r="AT50" s="137"/>
      <c r="AU50" s="137"/>
      <c r="AV50" s="137"/>
      <c r="AW50" s="137"/>
      <c r="AX50" s="137"/>
      <c r="AY50" s="137"/>
      <c r="AZ50" s="137"/>
    </row>
    <row r="51" spans="1:52" ht="89.25" customHeight="1" thickBot="1" x14ac:dyDescent="0.25">
      <c r="A51" s="191" t="s">
        <v>502</v>
      </c>
      <c r="B51" s="191" t="s">
        <v>698</v>
      </c>
      <c r="C51" s="190"/>
      <c r="D51" s="91" t="s">
        <v>505</v>
      </c>
      <c r="E51" s="84" t="s">
        <v>501</v>
      </c>
      <c r="F51" s="156" t="s">
        <v>180</v>
      </c>
      <c r="G51" s="158" t="s">
        <v>40</v>
      </c>
      <c r="H51" s="158" t="s">
        <v>73</v>
      </c>
      <c r="I51" s="158" t="s">
        <v>40</v>
      </c>
      <c r="J51" s="156" t="s">
        <v>412</v>
      </c>
      <c r="K51" s="158" t="s">
        <v>40</v>
      </c>
      <c r="L51" s="158" t="s">
        <v>40</v>
      </c>
      <c r="M51" s="158" t="s">
        <v>86</v>
      </c>
      <c r="N51" s="158" t="s">
        <v>103</v>
      </c>
      <c r="O51" s="158" t="s">
        <v>40</v>
      </c>
      <c r="P51" s="158" t="s">
        <v>44</v>
      </c>
      <c r="Q51" s="86" t="s">
        <v>44</v>
      </c>
      <c r="R51" s="158" t="s">
        <v>44</v>
      </c>
      <c r="S51" s="88" t="s">
        <v>35</v>
      </c>
      <c r="T51" s="119" t="s">
        <v>147</v>
      </c>
      <c r="U51" s="88" t="s">
        <v>699</v>
      </c>
      <c r="V51" s="158" t="s">
        <v>27</v>
      </c>
      <c r="W51" s="158" t="s">
        <v>500</v>
      </c>
      <c r="X51" s="200">
        <f>32*29*2.5/1000</f>
        <v>2.3199999999999998</v>
      </c>
      <c r="Y51" s="171">
        <f>32*29</f>
        <v>928</v>
      </c>
      <c r="Z51" s="121" t="s">
        <v>45</v>
      </c>
      <c r="AA51" s="158" t="s">
        <v>10</v>
      </c>
      <c r="AB51" s="84" t="s">
        <v>43</v>
      </c>
      <c r="AC51" s="84" t="s">
        <v>43</v>
      </c>
      <c r="AD51" s="103">
        <v>42373</v>
      </c>
      <c r="AE51" s="48"/>
      <c r="AF51" s="137"/>
      <c r="AG51" s="137"/>
      <c r="AH51" s="137"/>
      <c r="AI51" s="137"/>
      <c r="AJ51" s="137"/>
      <c r="AK51" s="137"/>
      <c r="AL51" s="137"/>
      <c r="AM51" s="137"/>
      <c r="AN51" s="137"/>
      <c r="AO51" s="137"/>
      <c r="AP51" s="137"/>
      <c r="AQ51" s="137"/>
      <c r="AR51" s="137"/>
      <c r="AS51" s="137"/>
      <c r="AT51" s="137"/>
      <c r="AU51" s="137"/>
      <c r="AV51" s="137"/>
      <c r="AW51" s="137"/>
      <c r="AX51" s="137"/>
      <c r="AY51" s="137"/>
      <c r="AZ51" s="137"/>
    </row>
    <row r="52" spans="1:52" ht="89.25" customHeight="1" thickBot="1" x14ac:dyDescent="0.25">
      <c r="A52" s="191" t="s">
        <v>502</v>
      </c>
      <c r="B52" s="191" t="s">
        <v>632</v>
      </c>
      <c r="C52" s="190"/>
      <c r="D52" s="91" t="s">
        <v>634</v>
      </c>
      <c r="E52" s="84" t="s">
        <v>501</v>
      </c>
      <c r="F52" s="156" t="s">
        <v>180</v>
      </c>
      <c r="G52" s="158" t="s">
        <v>40</v>
      </c>
      <c r="H52" s="158" t="s">
        <v>73</v>
      </c>
      <c r="I52" s="158" t="s">
        <v>40</v>
      </c>
      <c r="J52" s="156" t="s">
        <v>74</v>
      </c>
      <c r="K52" s="158" t="s">
        <v>40</v>
      </c>
      <c r="L52" s="158" t="s">
        <v>40</v>
      </c>
      <c r="M52" s="158" t="s">
        <v>86</v>
      </c>
      <c r="N52" s="158" t="s">
        <v>103</v>
      </c>
      <c r="O52" s="158" t="s">
        <v>40</v>
      </c>
      <c r="P52" s="158" t="s">
        <v>44</v>
      </c>
      <c r="Q52" s="86" t="s">
        <v>44</v>
      </c>
      <c r="R52" s="158" t="s">
        <v>44</v>
      </c>
      <c r="S52" s="88" t="s">
        <v>35</v>
      </c>
      <c r="T52" s="119" t="s">
        <v>147</v>
      </c>
      <c r="U52" s="88" t="s">
        <v>633</v>
      </c>
      <c r="V52" s="158" t="s">
        <v>27</v>
      </c>
      <c r="W52" s="158" t="s">
        <v>500</v>
      </c>
      <c r="X52" s="200">
        <f>32*29*2.5/1000</f>
        <v>2.3199999999999998</v>
      </c>
      <c r="Y52" s="96" t="s">
        <v>40</v>
      </c>
      <c r="Z52" s="121" t="s">
        <v>45</v>
      </c>
      <c r="AA52" s="158" t="s">
        <v>10</v>
      </c>
      <c r="AB52" s="84" t="s">
        <v>43</v>
      </c>
      <c r="AC52" s="84" t="s">
        <v>43</v>
      </c>
      <c r="AD52" s="103">
        <v>42219</v>
      </c>
      <c r="AE52" s="48"/>
      <c r="AF52" s="137"/>
      <c r="AG52" s="137"/>
      <c r="AH52" s="137"/>
      <c r="AI52" s="137"/>
      <c r="AJ52" s="137"/>
      <c r="AK52" s="137"/>
      <c r="AL52" s="137"/>
      <c r="AM52" s="137"/>
      <c r="AN52" s="137"/>
      <c r="AO52" s="137"/>
      <c r="AP52" s="137"/>
      <c r="AQ52" s="137"/>
      <c r="AR52" s="137"/>
      <c r="AS52" s="137"/>
      <c r="AT52" s="137"/>
      <c r="AU52" s="137"/>
      <c r="AV52" s="137"/>
      <c r="AW52" s="137"/>
      <c r="AX52" s="137"/>
      <c r="AY52" s="137"/>
      <c r="AZ52" s="137"/>
    </row>
    <row r="53" spans="1:52" ht="89.25" customHeight="1" thickBot="1" x14ac:dyDescent="0.25">
      <c r="A53" s="191" t="s">
        <v>502</v>
      </c>
      <c r="B53" s="191" t="s">
        <v>530</v>
      </c>
      <c r="C53" s="190"/>
      <c r="D53" s="91" t="s">
        <v>534</v>
      </c>
      <c r="E53" s="84" t="s">
        <v>683</v>
      </c>
      <c r="F53" s="156" t="s">
        <v>140</v>
      </c>
      <c r="G53" s="158" t="s">
        <v>40</v>
      </c>
      <c r="H53" s="158" t="s">
        <v>73</v>
      </c>
      <c r="I53" s="158" t="s">
        <v>40</v>
      </c>
      <c r="J53" s="156" t="s">
        <v>80</v>
      </c>
      <c r="K53" s="158" t="s">
        <v>40</v>
      </c>
      <c r="L53" s="158" t="s">
        <v>40</v>
      </c>
      <c r="M53" s="158" t="s">
        <v>81</v>
      </c>
      <c r="N53" s="158" t="s">
        <v>103</v>
      </c>
      <c r="O53" s="158" t="s">
        <v>40</v>
      </c>
      <c r="P53" s="86" t="s">
        <v>43</v>
      </c>
      <c r="Q53" s="86" t="s">
        <v>43</v>
      </c>
      <c r="R53" s="86" t="s">
        <v>43</v>
      </c>
      <c r="S53" s="88" t="s">
        <v>259</v>
      </c>
      <c r="T53" s="119" t="s">
        <v>461</v>
      </c>
      <c r="U53" s="88" t="s">
        <v>531</v>
      </c>
      <c r="V53" s="158" t="s">
        <v>27</v>
      </c>
      <c r="W53" s="158" t="s">
        <v>532</v>
      </c>
      <c r="X53" s="200">
        <f>19.9*23.6*2.2/1000</f>
        <v>1.0332080000000001</v>
      </c>
      <c r="Y53" s="171">
        <f>19.9*23.6</f>
        <v>469.64</v>
      </c>
      <c r="Z53" s="121" t="s">
        <v>45</v>
      </c>
      <c r="AA53" s="158" t="s">
        <v>24</v>
      </c>
      <c r="AB53" s="84" t="s">
        <v>43</v>
      </c>
      <c r="AC53" s="84" t="s">
        <v>43</v>
      </c>
      <c r="AD53" s="103">
        <v>41967</v>
      </c>
      <c r="AE53" s="48"/>
      <c r="AF53" s="137"/>
      <c r="AG53" s="137"/>
      <c r="AH53" s="137"/>
      <c r="AI53" s="137"/>
      <c r="AJ53" s="137"/>
      <c r="AK53" s="137"/>
      <c r="AL53" s="137"/>
      <c r="AM53" s="137"/>
      <c r="AN53" s="137"/>
      <c r="AO53" s="137"/>
      <c r="AP53" s="137"/>
      <c r="AQ53" s="137"/>
      <c r="AR53" s="137"/>
      <c r="AS53" s="137"/>
      <c r="AT53" s="137"/>
      <c r="AU53" s="137"/>
      <c r="AV53" s="137"/>
      <c r="AW53" s="137"/>
      <c r="AX53" s="137"/>
      <c r="AY53" s="137"/>
      <c r="AZ53" s="137"/>
    </row>
    <row r="54" spans="1:52" ht="89.25" customHeight="1" thickBot="1" x14ac:dyDescent="0.25">
      <c r="A54" s="236" t="s">
        <v>750</v>
      </c>
      <c r="B54" s="236" t="s">
        <v>742</v>
      </c>
      <c r="C54" s="190"/>
      <c r="D54" s="91" t="s">
        <v>751</v>
      </c>
      <c r="E54" s="84" t="s">
        <v>332</v>
      </c>
      <c r="F54" s="156" t="s">
        <v>194</v>
      </c>
      <c r="G54" s="158" t="s">
        <v>40</v>
      </c>
      <c r="H54" s="158" t="s">
        <v>40</v>
      </c>
      <c r="I54" s="86" t="s">
        <v>720</v>
      </c>
      <c r="J54" s="156" t="s">
        <v>80</v>
      </c>
      <c r="K54" s="158" t="s">
        <v>40</v>
      </c>
      <c r="L54" s="158" t="s">
        <v>40</v>
      </c>
      <c r="M54" s="158" t="s">
        <v>40</v>
      </c>
      <c r="N54" s="158" t="s">
        <v>40</v>
      </c>
      <c r="O54" s="158" t="s">
        <v>254</v>
      </c>
      <c r="P54" s="86" t="s">
        <v>43</v>
      </c>
      <c r="Q54" s="86" t="s">
        <v>43</v>
      </c>
      <c r="R54" s="86" t="s">
        <v>43</v>
      </c>
      <c r="S54" s="88" t="s">
        <v>692</v>
      </c>
      <c r="T54" s="119" t="s">
        <v>691</v>
      </c>
      <c r="U54" s="88" t="s">
        <v>743</v>
      </c>
      <c r="V54" s="158" t="s">
        <v>34</v>
      </c>
      <c r="W54" s="158" t="s">
        <v>744</v>
      </c>
      <c r="X54" s="200">
        <f>31.5*22*1.92/1000</f>
        <v>1.33056</v>
      </c>
      <c r="Y54" s="171">
        <f>31.5*22</f>
        <v>693</v>
      </c>
      <c r="Z54" s="237" t="s">
        <v>752</v>
      </c>
      <c r="AA54" s="158" t="s">
        <v>24</v>
      </c>
      <c r="AB54" s="84" t="s">
        <v>43</v>
      </c>
      <c r="AC54" s="84" t="s">
        <v>810</v>
      </c>
      <c r="AD54" s="103">
        <v>42482</v>
      </c>
      <c r="AE54" s="48"/>
      <c r="AF54" s="137"/>
      <c r="AG54" s="137"/>
      <c r="AH54" s="137"/>
      <c r="AI54" s="137"/>
      <c r="AJ54" s="137"/>
      <c r="AK54" s="137"/>
      <c r="AL54" s="137"/>
      <c r="AM54" s="137"/>
      <c r="AN54" s="137"/>
      <c r="AO54" s="137"/>
      <c r="AP54" s="137"/>
      <c r="AQ54" s="137"/>
      <c r="AR54" s="137"/>
      <c r="AS54" s="137"/>
      <c r="AT54" s="137"/>
      <c r="AU54" s="137"/>
      <c r="AV54" s="137"/>
      <c r="AW54" s="137"/>
      <c r="AX54" s="137"/>
      <c r="AY54" s="137"/>
      <c r="AZ54" s="137"/>
    </row>
    <row r="55" spans="1:52" ht="89.25" customHeight="1" thickBot="1" x14ac:dyDescent="0.25">
      <c r="A55" s="147" t="s">
        <v>36</v>
      </c>
      <c r="B55" s="148" t="s">
        <v>790</v>
      </c>
      <c r="C55" s="190"/>
      <c r="D55" s="168" t="s">
        <v>792</v>
      </c>
      <c r="E55" s="84" t="s">
        <v>629</v>
      </c>
      <c r="F55" s="156" t="s">
        <v>194</v>
      </c>
      <c r="G55" s="158" t="s">
        <v>40</v>
      </c>
      <c r="H55" s="158" t="s">
        <v>73</v>
      </c>
      <c r="I55" s="86" t="s">
        <v>684</v>
      </c>
      <c r="J55" s="156" t="s">
        <v>80</v>
      </c>
      <c r="K55" s="158" t="s">
        <v>40</v>
      </c>
      <c r="L55" s="158" t="s">
        <v>40</v>
      </c>
      <c r="M55" s="158" t="s">
        <v>250</v>
      </c>
      <c r="N55" s="158" t="s">
        <v>75</v>
      </c>
      <c r="O55" s="158" t="s">
        <v>253</v>
      </c>
      <c r="P55" s="86" t="s">
        <v>44</v>
      </c>
      <c r="Q55" s="86" t="s">
        <v>44</v>
      </c>
      <c r="R55" s="86" t="s">
        <v>44</v>
      </c>
      <c r="S55" s="88" t="s">
        <v>35</v>
      </c>
      <c r="T55" s="119" t="s">
        <v>408</v>
      </c>
      <c r="U55" s="88" t="s">
        <v>866</v>
      </c>
      <c r="V55" s="158" t="s">
        <v>34</v>
      </c>
      <c r="W55" s="158" t="s">
        <v>791</v>
      </c>
      <c r="X55" s="200">
        <f>32*37*3.64/1000</f>
        <v>4.3097599999999998</v>
      </c>
      <c r="Y55" s="171">
        <f>32*37</f>
        <v>1184</v>
      </c>
      <c r="Z55" s="159" t="s">
        <v>45</v>
      </c>
      <c r="AA55" s="158" t="s">
        <v>10</v>
      </c>
      <c r="AB55" s="84" t="s">
        <v>44</v>
      </c>
      <c r="AC55" s="84" t="s">
        <v>810</v>
      </c>
      <c r="AD55" s="103">
        <v>42720</v>
      </c>
      <c r="AE55" s="48"/>
      <c r="AF55" s="137"/>
      <c r="AG55" s="137"/>
      <c r="AH55" s="137"/>
      <c r="AI55" s="137"/>
      <c r="AJ55" s="137"/>
      <c r="AK55" s="137"/>
      <c r="AL55" s="137"/>
      <c r="AM55" s="137"/>
      <c r="AN55" s="137"/>
      <c r="AO55" s="137"/>
      <c r="AP55" s="137"/>
      <c r="AQ55" s="137"/>
      <c r="AR55" s="137"/>
      <c r="AS55" s="137"/>
      <c r="AT55" s="137"/>
      <c r="AU55" s="137"/>
      <c r="AV55" s="137"/>
      <c r="AW55" s="137"/>
      <c r="AX55" s="137"/>
      <c r="AY55" s="137"/>
      <c r="AZ55" s="137"/>
    </row>
    <row r="56" spans="1:52" ht="91.5" customHeight="1" thickBot="1" x14ac:dyDescent="0.25">
      <c r="A56" s="147" t="s">
        <v>36</v>
      </c>
      <c r="B56" s="148" t="s">
        <v>236</v>
      </c>
      <c r="C56" s="67"/>
      <c r="D56" s="91" t="s">
        <v>243</v>
      </c>
      <c r="E56" s="84" t="s">
        <v>680</v>
      </c>
      <c r="F56" s="40" t="s">
        <v>180</v>
      </c>
      <c r="G56" s="85" t="s">
        <v>100</v>
      </c>
      <c r="H56" s="85" t="s">
        <v>111</v>
      </c>
      <c r="I56" s="85" t="s">
        <v>40</v>
      </c>
      <c r="J56" s="40" t="s">
        <v>80</v>
      </c>
      <c r="K56" s="85">
        <v>10</v>
      </c>
      <c r="L56" s="85">
        <v>12</v>
      </c>
      <c r="M56" s="85" t="s">
        <v>86</v>
      </c>
      <c r="N56" s="85" t="s">
        <v>103</v>
      </c>
      <c r="O56" s="85" t="s">
        <v>40</v>
      </c>
      <c r="P56" s="85" t="s">
        <v>44</v>
      </c>
      <c r="Q56" s="86" t="s">
        <v>44</v>
      </c>
      <c r="R56" s="85" t="s">
        <v>44</v>
      </c>
      <c r="S56" s="96" t="s">
        <v>35</v>
      </c>
      <c r="T56" s="119" t="s">
        <v>147</v>
      </c>
      <c r="U56" s="242" t="s">
        <v>801</v>
      </c>
      <c r="V56" s="158" t="s">
        <v>7</v>
      </c>
      <c r="W56" s="158" t="s">
        <v>244</v>
      </c>
      <c r="X56" s="200">
        <f>40.25*40.25*4.14/1000</f>
        <v>6.707058749999999</v>
      </c>
      <c r="Y56" s="171">
        <f>40.25*40.25</f>
        <v>1620.0625</v>
      </c>
      <c r="Z56" s="87" t="s">
        <v>45</v>
      </c>
      <c r="AA56" s="88" t="s">
        <v>10</v>
      </c>
      <c r="AB56" s="100" t="s">
        <v>43</v>
      </c>
      <c r="AC56" s="100" t="s">
        <v>43</v>
      </c>
      <c r="AD56" s="89">
        <v>42587</v>
      </c>
      <c r="AE56" s="48"/>
      <c r="AF56" s="137"/>
      <c r="AG56" s="137"/>
      <c r="AH56" s="137"/>
      <c r="AI56" s="137"/>
      <c r="AJ56" s="137"/>
      <c r="AK56" s="137"/>
      <c r="AL56" s="137"/>
      <c r="AM56" s="137"/>
      <c r="AN56" s="137"/>
      <c r="AO56" s="137"/>
      <c r="AP56" s="137"/>
      <c r="AQ56" s="137"/>
      <c r="AR56" s="137"/>
      <c r="AS56" s="137"/>
      <c r="AT56" s="137"/>
      <c r="AU56" s="137"/>
      <c r="AV56" s="137"/>
      <c r="AW56" s="137"/>
      <c r="AX56" s="137"/>
      <c r="AY56" s="137"/>
      <c r="AZ56" s="137"/>
    </row>
    <row r="57" spans="1:52" ht="114.75" customHeight="1" thickBot="1" x14ac:dyDescent="0.25">
      <c r="A57" s="147" t="s">
        <v>36</v>
      </c>
      <c r="B57" s="148" t="s">
        <v>493</v>
      </c>
      <c r="C57" s="67"/>
      <c r="D57" s="91" t="s">
        <v>495</v>
      </c>
      <c r="E57" s="136" t="s">
        <v>681</v>
      </c>
      <c r="F57" s="158" t="s">
        <v>194</v>
      </c>
      <c r="G57" s="158" t="s">
        <v>100</v>
      </c>
      <c r="H57" s="158" t="s">
        <v>145</v>
      </c>
      <c r="I57" s="158" t="s">
        <v>494</v>
      </c>
      <c r="J57" s="158" t="s">
        <v>838</v>
      </c>
      <c r="K57" s="158">
        <v>33</v>
      </c>
      <c r="L57" s="158">
        <v>33</v>
      </c>
      <c r="M57" s="158" t="s">
        <v>250</v>
      </c>
      <c r="N57" s="158" t="s">
        <v>103</v>
      </c>
      <c r="O57" s="158" t="s">
        <v>253</v>
      </c>
      <c r="P57" s="158" t="s">
        <v>44</v>
      </c>
      <c r="Q57" s="158" t="s">
        <v>44</v>
      </c>
      <c r="R57" s="158" t="s">
        <v>43</v>
      </c>
      <c r="S57" s="158" t="s">
        <v>259</v>
      </c>
      <c r="T57" s="158" t="s">
        <v>466</v>
      </c>
      <c r="U57" s="158" t="s">
        <v>689</v>
      </c>
      <c r="V57" s="158" t="s">
        <v>496</v>
      </c>
      <c r="W57" s="158" t="s">
        <v>465</v>
      </c>
      <c r="X57" s="200">
        <f>42*30*2/1000</f>
        <v>2.52</v>
      </c>
      <c r="Y57" s="200" t="s">
        <v>40</v>
      </c>
      <c r="Z57" s="159" t="s">
        <v>45</v>
      </c>
      <c r="AA57" s="88" t="s">
        <v>10</v>
      </c>
      <c r="AB57" s="84" t="s">
        <v>43</v>
      </c>
      <c r="AC57" s="84" t="s">
        <v>43</v>
      </c>
      <c r="AD57" s="89">
        <v>42353</v>
      </c>
      <c r="AE57" s="48"/>
      <c r="AF57" s="137"/>
      <c r="AG57" s="137"/>
      <c r="AH57" s="137"/>
      <c r="AI57" s="137"/>
      <c r="AJ57" s="137"/>
      <c r="AK57" s="137"/>
      <c r="AL57" s="137"/>
      <c r="AM57" s="137"/>
      <c r="AN57" s="137"/>
      <c r="AO57" s="137"/>
      <c r="AP57" s="137"/>
      <c r="AQ57" s="137"/>
      <c r="AR57" s="137"/>
      <c r="AS57" s="137"/>
      <c r="AT57" s="137"/>
      <c r="AU57" s="137"/>
      <c r="AV57" s="137"/>
      <c r="AW57" s="137"/>
      <c r="AX57" s="137"/>
      <c r="AY57" s="137"/>
      <c r="AZ57" s="137"/>
    </row>
    <row r="58" spans="1:52" ht="114" customHeight="1" thickBot="1" x14ac:dyDescent="0.25">
      <c r="A58" s="147" t="s">
        <v>36</v>
      </c>
      <c r="B58" s="148" t="s">
        <v>456</v>
      </c>
      <c r="C58" s="67"/>
      <c r="D58" s="91" t="s">
        <v>457</v>
      </c>
      <c r="E58" s="136" t="s">
        <v>681</v>
      </c>
      <c r="F58" s="158" t="s">
        <v>194</v>
      </c>
      <c r="G58" s="158" t="s">
        <v>100</v>
      </c>
      <c r="H58" s="158" t="s">
        <v>145</v>
      </c>
      <c r="I58" s="158" t="s">
        <v>357</v>
      </c>
      <c r="J58" s="158" t="s">
        <v>838</v>
      </c>
      <c r="K58" s="158">
        <v>10</v>
      </c>
      <c r="L58" s="158">
        <v>12</v>
      </c>
      <c r="M58" s="158" t="s">
        <v>250</v>
      </c>
      <c r="N58" s="158" t="s">
        <v>103</v>
      </c>
      <c r="O58" s="158" t="s">
        <v>253</v>
      </c>
      <c r="P58" s="158" t="s">
        <v>44</v>
      </c>
      <c r="Q58" s="86" t="s">
        <v>44</v>
      </c>
      <c r="R58" s="158" t="s">
        <v>44</v>
      </c>
      <c r="S58" s="96" t="s">
        <v>35</v>
      </c>
      <c r="T58" s="119" t="s">
        <v>356</v>
      </c>
      <c r="U58" s="119" t="s">
        <v>602</v>
      </c>
      <c r="V58" s="158" t="s">
        <v>127</v>
      </c>
      <c r="W58" s="158" t="s">
        <v>353</v>
      </c>
      <c r="X58" s="200">
        <f>42*30*2/1000</f>
        <v>2.52</v>
      </c>
      <c r="Y58" s="200" t="s">
        <v>40</v>
      </c>
      <c r="Z58" s="159" t="s">
        <v>45</v>
      </c>
      <c r="AA58" s="158" t="s">
        <v>24</v>
      </c>
      <c r="AB58" s="84" t="s">
        <v>44</v>
      </c>
      <c r="AC58" s="84" t="s">
        <v>43</v>
      </c>
      <c r="AD58" s="89">
        <v>42130</v>
      </c>
      <c r="AE58" s="48"/>
      <c r="AF58" s="137"/>
      <c r="AG58" s="137"/>
      <c r="AH58" s="137"/>
      <c r="AI58" s="137"/>
      <c r="AJ58" s="137"/>
      <c r="AK58" s="137"/>
      <c r="AL58" s="137"/>
      <c r="AM58" s="137"/>
      <c r="AN58" s="137"/>
      <c r="AO58" s="137"/>
      <c r="AP58" s="137"/>
      <c r="AQ58" s="137"/>
      <c r="AR58" s="137"/>
      <c r="AS58" s="137"/>
      <c r="AT58" s="137"/>
      <c r="AU58" s="137"/>
      <c r="AV58" s="137"/>
      <c r="AW58" s="137"/>
      <c r="AX58" s="137"/>
      <c r="AY58" s="137"/>
      <c r="AZ58" s="137"/>
    </row>
    <row r="59" spans="1:52" ht="114" customHeight="1" thickBot="1" x14ac:dyDescent="0.25">
      <c r="A59" s="147" t="s">
        <v>36</v>
      </c>
      <c r="B59" s="148" t="s">
        <v>371</v>
      </c>
      <c r="C59" s="67"/>
      <c r="D59" s="91" t="s">
        <v>455</v>
      </c>
      <c r="E59" s="136" t="s">
        <v>681</v>
      </c>
      <c r="F59" s="158" t="s">
        <v>194</v>
      </c>
      <c r="G59" s="158" t="s">
        <v>100</v>
      </c>
      <c r="H59" s="158" t="s">
        <v>145</v>
      </c>
      <c r="I59" s="189" t="s">
        <v>188</v>
      </c>
      <c r="J59" s="158" t="s">
        <v>838</v>
      </c>
      <c r="K59" s="158">
        <v>10</v>
      </c>
      <c r="L59" s="158">
        <v>12</v>
      </c>
      <c r="M59" s="158" t="s">
        <v>250</v>
      </c>
      <c r="N59" s="158" t="s">
        <v>103</v>
      </c>
      <c r="O59" s="158" t="s">
        <v>253</v>
      </c>
      <c r="P59" s="158" t="s">
        <v>44</v>
      </c>
      <c r="Q59" s="86" t="s">
        <v>44</v>
      </c>
      <c r="R59" s="158" t="s">
        <v>44</v>
      </c>
      <c r="S59" s="96" t="s">
        <v>35</v>
      </c>
      <c r="T59" s="119" t="s">
        <v>356</v>
      </c>
      <c r="U59" s="119" t="s">
        <v>602</v>
      </c>
      <c r="V59" s="158" t="s">
        <v>127</v>
      </c>
      <c r="W59" s="158" t="s">
        <v>353</v>
      </c>
      <c r="X59" s="200">
        <f>42*30*2/1000</f>
        <v>2.52</v>
      </c>
      <c r="Y59" s="200" t="s">
        <v>40</v>
      </c>
      <c r="Z59" s="159" t="s">
        <v>45</v>
      </c>
      <c r="AA59" s="158" t="s">
        <v>24</v>
      </c>
      <c r="AB59" s="84" t="s">
        <v>43</v>
      </c>
      <c r="AC59" s="84" t="s">
        <v>43</v>
      </c>
      <c r="AD59" s="89">
        <v>42130</v>
      </c>
      <c r="AE59" s="48"/>
      <c r="AF59" s="137"/>
      <c r="AG59" s="137"/>
      <c r="AH59" s="137"/>
      <c r="AI59" s="137"/>
      <c r="AJ59" s="137"/>
      <c r="AK59" s="137"/>
      <c r="AL59" s="137"/>
      <c r="AM59" s="137"/>
      <c r="AN59" s="137"/>
      <c r="AO59" s="137"/>
      <c r="AP59" s="137"/>
      <c r="AQ59" s="137"/>
      <c r="AR59" s="137"/>
      <c r="AS59" s="137"/>
      <c r="AT59" s="137"/>
      <c r="AU59" s="137"/>
      <c r="AV59" s="137"/>
      <c r="AW59" s="137"/>
      <c r="AX59" s="137"/>
      <c r="AY59" s="137"/>
      <c r="AZ59" s="137"/>
    </row>
    <row r="60" spans="1:52" ht="114" customHeight="1" thickBot="1" x14ac:dyDescent="0.25">
      <c r="A60" s="147" t="s">
        <v>36</v>
      </c>
      <c r="B60" s="148" t="s">
        <v>654</v>
      </c>
      <c r="C60" s="67"/>
      <c r="D60" s="91" t="s">
        <v>658</v>
      </c>
      <c r="E60" s="136" t="s">
        <v>629</v>
      </c>
      <c r="F60" s="158" t="s">
        <v>194</v>
      </c>
      <c r="G60" s="158" t="s">
        <v>40</v>
      </c>
      <c r="H60" s="158" t="s">
        <v>145</v>
      </c>
      <c r="I60" s="189" t="s">
        <v>655</v>
      </c>
      <c r="J60" s="158" t="s">
        <v>838</v>
      </c>
      <c r="K60" s="158" t="s">
        <v>40</v>
      </c>
      <c r="L60" s="158" t="s">
        <v>40</v>
      </c>
      <c r="M60" s="158" t="s">
        <v>250</v>
      </c>
      <c r="N60" s="158" t="s">
        <v>103</v>
      </c>
      <c r="O60" s="158" t="s">
        <v>657</v>
      </c>
      <c r="P60" s="158" t="s">
        <v>43</v>
      </c>
      <c r="Q60" s="86" t="s">
        <v>43</v>
      </c>
      <c r="R60" s="158" t="s">
        <v>43</v>
      </c>
      <c r="S60" s="96" t="s">
        <v>35</v>
      </c>
      <c r="T60" s="119" t="s">
        <v>656</v>
      </c>
      <c r="U60" s="119" t="s">
        <v>844</v>
      </c>
      <c r="V60" s="158" t="s">
        <v>34</v>
      </c>
      <c r="W60" s="158" t="s">
        <v>364</v>
      </c>
      <c r="X60" s="200">
        <f>42*30*2.3/1000</f>
        <v>2.8980000000000001</v>
      </c>
      <c r="Y60" s="200" t="s">
        <v>40</v>
      </c>
      <c r="Z60" s="159" t="s">
        <v>45</v>
      </c>
      <c r="AA60" s="158" t="s">
        <v>24</v>
      </c>
      <c r="AB60" s="84" t="s">
        <v>43</v>
      </c>
      <c r="AC60" s="84" t="s">
        <v>810</v>
      </c>
      <c r="AD60" s="89">
        <v>42655</v>
      </c>
      <c r="AE60" s="48"/>
      <c r="AF60" s="137"/>
      <c r="AG60" s="137"/>
      <c r="AH60" s="137"/>
      <c r="AI60" s="137"/>
      <c r="AJ60" s="137"/>
      <c r="AK60" s="137"/>
      <c r="AL60" s="137"/>
      <c r="AM60" s="137"/>
      <c r="AN60" s="137"/>
      <c r="AO60" s="137"/>
      <c r="AP60" s="137"/>
      <c r="AQ60" s="137"/>
      <c r="AR60" s="137"/>
      <c r="AS60" s="137"/>
      <c r="AT60" s="137"/>
      <c r="AU60" s="137"/>
      <c r="AV60" s="137"/>
      <c r="AW60" s="137"/>
      <c r="AX60" s="137"/>
      <c r="AY60" s="137"/>
      <c r="AZ60" s="137"/>
    </row>
    <row r="61" spans="1:52" ht="114" customHeight="1" thickBot="1" x14ac:dyDescent="0.25">
      <c r="A61" s="147" t="s">
        <v>36</v>
      </c>
      <c r="B61" s="148" t="s">
        <v>859</v>
      </c>
      <c r="C61" s="67"/>
      <c r="D61" s="91" t="s">
        <v>658</v>
      </c>
      <c r="E61" s="136" t="s">
        <v>629</v>
      </c>
      <c r="F61" s="158" t="s">
        <v>194</v>
      </c>
      <c r="G61" s="158" t="s">
        <v>40</v>
      </c>
      <c r="H61" s="158" t="s">
        <v>145</v>
      </c>
      <c r="I61" s="189" t="s">
        <v>860</v>
      </c>
      <c r="J61" s="158" t="s">
        <v>838</v>
      </c>
      <c r="K61" s="158" t="s">
        <v>40</v>
      </c>
      <c r="L61" s="158" t="s">
        <v>40</v>
      </c>
      <c r="M61" s="158" t="s">
        <v>250</v>
      </c>
      <c r="N61" s="158" t="s">
        <v>103</v>
      </c>
      <c r="O61" s="158" t="s">
        <v>657</v>
      </c>
      <c r="P61" s="158" t="s">
        <v>43</v>
      </c>
      <c r="Q61" s="86" t="s">
        <v>43</v>
      </c>
      <c r="R61" s="158" t="s">
        <v>43</v>
      </c>
      <c r="S61" s="96" t="s">
        <v>35</v>
      </c>
      <c r="T61" s="119" t="s">
        <v>656</v>
      </c>
      <c r="U61" s="119" t="s">
        <v>844</v>
      </c>
      <c r="V61" s="158" t="s">
        <v>34</v>
      </c>
      <c r="W61" s="158" t="s">
        <v>364</v>
      </c>
      <c r="X61" s="200">
        <f>42*30*2.3/1000</f>
        <v>2.8980000000000001</v>
      </c>
      <c r="Y61" s="200" t="s">
        <v>40</v>
      </c>
      <c r="Z61" s="159" t="s">
        <v>45</v>
      </c>
      <c r="AA61" s="158" t="s">
        <v>24</v>
      </c>
      <c r="AB61" s="84" t="s">
        <v>43</v>
      </c>
      <c r="AC61" s="84" t="s">
        <v>810</v>
      </c>
      <c r="AD61" s="89">
        <v>42675</v>
      </c>
      <c r="AE61" s="48"/>
      <c r="AF61" s="137"/>
      <c r="AG61" s="137"/>
      <c r="AH61" s="137"/>
      <c r="AI61" s="137"/>
      <c r="AJ61" s="137"/>
      <c r="AK61" s="137"/>
      <c r="AL61" s="137"/>
      <c r="AM61" s="137"/>
      <c r="AN61" s="137"/>
      <c r="AO61" s="137"/>
      <c r="AP61" s="137"/>
      <c r="AQ61" s="137"/>
      <c r="AR61" s="137"/>
      <c r="AS61" s="137"/>
      <c r="AT61" s="137"/>
      <c r="AU61" s="137"/>
      <c r="AV61" s="137"/>
      <c r="AW61" s="137"/>
      <c r="AX61" s="137"/>
      <c r="AY61" s="137"/>
      <c r="AZ61" s="137"/>
    </row>
    <row r="62" spans="1:52" ht="114" customHeight="1" thickBot="1" x14ac:dyDescent="0.25">
      <c r="A62" s="147" t="s">
        <v>36</v>
      </c>
      <c r="B62" s="148" t="s">
        <v>716</v>
      </c>
      <c r="C62" s="67"/>
      <c r="D62" s="91" t="s">
        <v>658</v>
      </c>
      <c r="E62" s="136" t="s">
        <v>629</v>
      </c>
      <c r="F62" s="158" t="s">
        <v>194</v>
      </c>
      <c r="G62" s="158" t="s">
        <v>40</v>
      </c>
      <c r="H62" s="158" t="s">
        <v>145</v>
      </c>
      <c r="I62" s="189" t="s">
        <v>655</v>
      </c>
      <c r="J62" s="158" t="s">
        <v>838</v>
      </c>
      <c r="K62" s="158" t="s">
        <v>40</v>
      </c>
      <c r="L62" s="158" t="s">
        <v>40</v>
      </c>
      <c r="M62" s="158" t="s">
        <v>250</v>
      </c>
      <c r="N62" s="158" t="s">
        <v>103</v>
      </c>
      <c r="O62" s="158" t="s">
        <v>657</v>
      </c>
      <c r="P62" s="158" t="s">
        <v>43</v>
      </c>
      <c r="Q62" s="86" t="s">
        <v>43</v>
      </c>
      <c r="R62" s="158" t="s">
        <v>43</v>
      </c>
      <c r="S62" s="96" t="s">
        <v>35</v>
      </c>
      <c r="T62" s="119" t="s">
        <v>656</v>
      </c>
      <c r="U62" s="119" t="s">
        <v>844</v>
      </c>
      <c r="V62" s="158" t="s">
        <v>34</v>
      </c>
      <c r="W62" s="158" t="s">
        <v>353</v>
      </c>
      <c r="X62" s="200">
        <f>42*30*2/1000</f>
        <v>2.52</v>
      </c>
      <c r="Y62" s="200" t="s">
        <v>40</v>
      </c>
      <c r="Z62" s="159" t="s">
        <v>45</v>
      </c>
      <c r="AA62" s="158" t="s">
        <v>24</v>
      </c>
      <c r="AB62" s="84" t="s">
        <v>43</v>
      </c>
      <c r="AC62" s="84" t="s">
        <v>810</v>
      </c>
      <c r="AD62" s="89">
        <v>42675</v>
      </c>
      <c r="AE62" s="48"/>
      <c r="AF62" s="137"/>
      <c r="AG62" s="137"/>
      <c r="AH62" s="137"/>
      <c r="AI62" s="137"/>
      <c r="AJ62" s="137"/>
      <c r="AK62" s="137"/>
      <c r="AL62" s="137"/>
      <c r="AM62" s="137"/>
      <c r="AN62" s="137"/>
      <c r="AO62" s="137"/>
      <c r="AP62" s="137"/>
      <c r="AQ62" s="137"/>
      <c r="AR62" s="137"/>
      <c r="AS62" s="137"/>
      <c r="AT62" s="137"/>
      <c r="AU62" s="137"/>
      <c r="AV62" s="137"/>
      <c r="AW62" s="137"/>
      <c r="AX62" s="137"/>
      <c r="AY62" s="137"/>
      <c r="AZ62" s="137"/>
    </row>
    <row r="63" spans="1:52" ht="114" customHeight="1" thickBot="1" x14ac:dyDescent="0.25">
      <c r="A63" s="147" t="s">
        <v>36</v>
      </c>
      <c r="B63" s="148" t="s">
        <v>362</v>
      </c>
      <c r="C63" s="67"/>
      <c r="D63" s="91" t="s">
        <v>454</v>
      </c>
      <c r="E63" s="136" t="s">
        <v>681</v>
      </c>
      <c r="F63" s="158" t="s">
        <v>194</v>
      </c>
      <c r="G63" s="158" t="s">
        <v>100</v>
      </c>
      <c r="H63" s="158" t="s">
        <v>145</v>
      </c>
      <c r="I63" s="189" t="s">
        <v>188</v>
      </c>
      <c r="J63" s="156" t="s">
        <v>91</v>
      </c>
      <c r="K63" s="158">
        <v>10</v>
      </c>
      <c r="L63" s="158">
        <v>12</v>
      </c>
      <c r="M63" s="158" t="s">
        <v>86</v>
      </c>
      <c r="N63" s="158" t="s">
        <v>103</v>
      </c>
      <c r="O63" s="158" t="s">
        <v>253</v>
      </c>
      <c r="P63" s="158" t="s">
        <v>44</v>
      </c>
      <c r="Q63" s="86" t="s">
        <v>44</v>
      </c>
      <c r="R63" s="158" t="s">
        <v>44</v>
      </c>
      <c r="S63" s="96" t="s">
        <v>35</v>
      </c>
      <c r="T63" s="119" t="s">
        <v>356</v>
      </c>
      <c r="U63" s="98" t="s">
        <v>390</v>
      </c>
      <c r="V63" s="158" t="s">
        <v>277</v>
      </c>
      <c r="W63" s="158" t="s">
        <v>292</v>
      </c>
      <c r="X63" s="200">
        <f>50*30*3/1000</f>
        <v>4.5</v>
      </c>
      <c r="Y63" s="200" t="s">
        <v>40</v>
      </c>
      <c r="Z63" s="159" t="s">
        <v>45</v>
      </c>
      <c r="AA63" s="158" t="s">
        <v>24</v>
      </c>
      <c r="AB63" s="84" t="s">
        <v>43</v>
      </c>
      <c r="AC63" s="84" t="s">
        <v>43</v>
      </c>
      <c r="AD63" s="89">
        <v>41514</v>
      </c>
      <c r="AE63" s="48"/>
      <c r="AF63" s="137"/>
      <c r="AG63" s="137"/>
      <c r="AH63" s="137"/>
      <c r="AI63" s="137"/>
      <c r="AJ63" s="137"/>
      <c r="AK63" s="137"/>
      <c r="AL63" s="137"/>
      <c r="AM63" s="137"/>
      <c r="AN63" s="137"/>
      <c r="AO63" s="137"/>
      <c r="AP63" s="137"/>
      <c r="AQ63" s="137"/>
      <c r="AR63" s="137"/>
      <c r="AS63" s="137"/>
      <c r="AT63" s="137"/>
      <c r="AU63" s="137"/>
      <c r="AV63" s="137"/>
      <c r="AW63" s="137"/>
      <c r="AX63" s="137"/>
      <c r="AY63" s="137"/>
      <c r="AZ63" s="137"/>
    </row>
    <row r="64" spans="1:52" ht="91.5" customHeight="1" thickBot="1" x14ac:dyDescent="0.25">
      <c r="A64" s="147" t="s">
        <v>36</v>
      </c>
      <c r="B64" s="148" t="s">
        <v>290</v>
      </c>
      <c r="C64" s="167"/>
      <c r="D64" s="91" t="s">
        <v>293</v>
      </c>
      <c r="E64" s="136" t="s">
        <v>629</v>
      </c>
      <c r="F64" s="158" t="s">
        <v>194</v>
      </c>
      <c r="G64" s="158" t="s">
        <v>40</v>
      </c>
      <c r="H64" s="158" t="s">
        <v>111</v>
      </c>
      <c r="I64" s="158" t="s">
        <v>188</v>
      </c>
      <c r="J64" s="156" t="s">
        <v>91</v>
      </c>
      <c r="K64" s="158" t="s">
        <v>40</v>
      </c>
      <c r="L64" s="158" t="s">
        <v>40</v>
      </c>
      <c r="M64" s="158" t="s">
        <v>250</v>
      </c>
      <c r="N64" s="158" t="s">
        <v>103</v>
      </c>
      <c r="O64" s="158" t="s">
        <v>253</v>
      </c>
      <c r="P64" s="158" t="s">
        <v>44</v>
      </c>
      <c r="Q64" s="86" t="s">
        <v>44</v>
      </c>
      <c r="R64" s="158" t="s">
        <v>44</v>
      </c>
      <c r="S64" s="96" t="s">
        <v>35</v>
      </c>
      <c r="T64" s="119" t="s">
        <v>184</v>
      </c>
      <c r="U64" s="119" t="s">
        <v>291</v>
      </c>
      <c r="V64" s="158" t="s">
        <v>277</v>
      </c>
      <c r="W64" s="158" t="s">
        <v>292</v>
      </c>
      <c r="X64" s="200">
        <f>50*30*3/1000</f>
        <v>4.5</v>
      </c>
      <c r="Y64" s="200" t="s">
        <v>40</v>
      </c>
      <c r="Z64" s="159" t="s">
        <v>45</v>
      </c>
      <c r="AA64" s="158" t="s">
        <v>24</v>
      </c>
      <c r="AB64" s="84" t="s">
        <v>43</v>
      </c>
      <c r="AC64" s="84" t="s">
        <v>43</v>
      </c>
      <c r="AD64" s="89">
        <v>41177</v>
      </c>
      <c r="AE64" s="48"/>
      <c r="AF64" s="137"/>
      <c r="AG64" s="137"/>
      <c r="AH64" s="137"/>
      <c r="AI64" s="137"/>
      <c r="AJ64" s="137"/>
      <c r="AK64" s="137"/>
      <c r="AL64" s="137"/>
      <c r="AM64" s="137"/>
      <c r="AN64" s="137"/>
      <c r="AO64" s="137"/>
      <c r="AP64" s="137"/>
      <c r="AQ64" s="137"/>
      <c r="AR64" s="137"/>
      <c r="AS64" s="137"/>
      <c r="AT64" s="137"/>
      <c r="AU64" s="137"/>
      <c r="AV64" s="137"/>
      <c r="AW64" s="137"/>
      <c r="AX64" s="137"/>
      <c r="AY64" s="137"/>
      <c r="AZ64" s="137"/>
    </row>
    <row r="65" spans="1:52" ht="91.5" customHeight="1" thickBot="1" x14ac:dyDescent="0.25">
      <c r="A65" s="147" t="s">
        <v>36</v>
      </c>
      <c r="B65" s="148" t="s">
        <v>733</v>
      </c>
      <c r="C65" s="167"/>
      <c r="D65" s="91" t="s">
        <v>762</v>
      </c>
      <c r="E65" s="136" t="s">
        <v>332</v>
      </c>
      <c r="F65" s="158" t="s">
        <v>194</v>
      </c>
      <c r="G65" s="158" t="s">
        <v>40</v>
      </c>
      <c r="H65" s="158" t="s">
        <v>40</v>
      </c>
      <c r="I65" s="158" t="s">
        <v>357</v>
      </c>
      <c r="J65" s="156" t="s">
        <v>80</v>
      </c>
      <c r="K65" s="158" t="s">
        <v>40</v>
      </c>
      <c r="L65" s="158" t="s">
        <v>40</v>
      </c>
      <c r="M65" s="158" t="s">
        <v>40</v>
      </c>
      <c r="N65" s="158" t="s">
        <v>40</v>
      </c>
      <c r="O65" s="158" t="s">
        <v>254</v>
      </c>
      <c r="P65" s="158" t="s">
        <v>43</v>
      </c>
      <c r="Q65" s="86" t="s">
        <v>43</v>
      </c>
      <c r="R65" s="158" t="s">
        <v>43</v>
      </c>
      <c r="S65" s="96" t="s">
        <v>259</v>
      </c>
      <c r="T65" s="119" t="s">
        <v>734</v>
      </c>
      <c r="U65" s="119" t="s">
        <v>735</v>
      </c>
      <c r="V65" s="158" t="s">
        <v>27</v>
      </c>
      <c r="W65" s="158" t="s">
        <v>598</v>
      </c>
      <c r="X65" s="200">
        <f>23*22*2.5/1000</f>
        <v>1.2649999999999999</v>
      </c>
      <c r="Y65" s="171">
        <f t="shared" ref="Y65:Y71" si="2">23*22</f>
        <v>506</v>
      </c>
      <c r="Z65" s="159" t="s">
        <v>45</v>
      </c>
      <c r="AA65" s="158" t="s">
        <v>24</v>
      </c>
      <c r="AB65" s="84" t="s">
        <v>44</v>
      </c>
      <c r="AC65" s="84" t="s">
        <v>810</v>
      </c>
      <c r="AD65" s="89">
        <v>42474</v>
      </c>
      <c r="AE65" s="48"/>
      <c r="AF65" s="137"/>
      <c r="AG65" s="137"/>
      <c r="AH65" s="137"/>
      <c r="AI65" s="137"/>
      <c r="AJ65" s="137"/>
      <c r="AK65" s="137"/>
      <c r="AL65" s="137"/>
      <c r="AM65" s="137"/>
      <c r="AN65" s="137"/>
      <c r="AO65" s="137"/>
      <c r="AP65" s="137"/>
      <c r="AQ65" s="137"/>
      <c r="AR65" s="137"/>
      <c r="AS65" s="137"/>
      <c r="AT65" s="137"/>
      <c r="AU65" s="137"/>
      <c r="AV65" s="137"/>
      <c r="AW65" s="137"/>
      <c r="AX65" s="137"/>
      <c r="AY65" s="137"/>
      <c r="AZ65" s="137"/>
    </row>
    <row r="66" spans="1:52" ht="91.5" customHeight="1" thickBot="1" x14ac:dyDescent="0.25">
      <c r="A66" s="147" t="s">
        <v>36</v>
      </c>
      <c r="B66" s="148" t="s">
        <v>767</v>
      </c>
      <c r="C66" s="167"/>
      <c r="D66" s="91" t="s">
        <v>770</v>
      </c>
      <c r="E66" s="136" t="s">
        <v>332</v>
      </c>
      <c r="F66" s="158" t="s">
        <v>194</v>
      </c>
      <c r="G66" s="158" t="s">
        <v>40</v>
      </c>
      <c r="H66" s="158" t="s">
        <v>73</v>
      </c>
      <c r="I66" s="158" t="s">
        <v>357</v>
      </c>
      <c r="J66" s="156" t="s">
        <v>80</v>
      </c>
      <c r="K66" s="158" t="s">
        <v>40</v>
      </c>
      <c r="L66" s="158" t="s">
        <v>40</v>
      </c>
      <c r="M66" s="158" t="s">
        <v>250</v>
      </c>
      <c r="N66" s="158" t="s">
        <v>104</v>
      </c>
      <c r="O66" s="158" t="s">
        <v>254</v>
      </c>
      <c r="P66" s="158" t="s">
        <v>43</v>
      </c>
      <c r="Q66" s="86" t="s">
        <v>43</v>
      </c>
      <c r="R66" s="158" t="s">
        <v>43</v>
      </c>
      <c r="S66" s="96" t="s">
        <v>259</v>
      </c>
      <c r="T66" s="119" t="s">
        <v>466</v>
      </c>
      <c r="U66" s="119" t="s">
        <v>768</v>
      </c>
      <c r="V66" s="158" t="s">
        <v>27</v>
      </c>
      <c r="W66" s="158" t="s">
        <v>769</v>
      </c>
      <c r="X66" s="218">
        <f>23*22*3/1000</f>
        <v>1.518</v>
      </c>
      <c r="Y66" s="226">
        <f t="shared" si="2"/>
        <v>506</v>
      </c>
      <c r="Z66" s="158" t="s">
        <v>45</v>
      </c>
      <c r="AA66" s="158" t="s">
        <v>10</v>
      </c>
      <c r="AB66" s="84" t="s">
        <v>43</v>
      </c>
      <c r="AC66" s="84" t="s">
        <v>810</v>
      </c>
      <c r="AD66" s="89">
        <v>42499</v>
      </c>
      <c r="AE66" s="48"/>
      <c r="AF66" s="137"/>
      <c r="AG66" s="137"/>
      <c r="AH66" s="137"/>
      <c r="AI66" s="137"/>
      <c r="AJ66" s="137"/>
      <c r="AK66" s="137"/>
      <c r="AL66" s="137"/>
      <c r="AM66" s="137"/>
      <c r="AN66" s="137"/>
      <c r="AO66" s="137"/>
      <c r="AP66" s="137"/>
      <c r="AQ66" s="137"/>
      <c r="AR66" s="137"/>
      <c r="AS66" s="137"/>
      <c r="AT66" s="137"/>
      <c r="AU66" s="137"/>
      <c r="AV66" s="137"/>
      <c r="AW66" s="137"/>
      <c r="AX66" s="137"/>
      <c r="AY66" s="137"/>
      <c r="AZ66" s="137"/>
    </row>
    <row r="67" spans="1:52" ht="91.5" customHeight="1" thickBot="1" x14ac:dyDescent="0.25">
      <c r="A67" s="147" t="s">
        <v>36</v>
      </c>
      <c r="B67" s="148" t="s">
        <v>856</v>
      </c>
      <c r="C67" s="167"/>
      <c r="D67" s="91" t="s">
        <v>857</v>
      </c>
      <c r="E67" s="136" t="s">
        <v>629</v>
      </c>
      <c r="F67" s="158" t="s">
        <v>194</v>
      </c>
      <c r="G67" s="158" t="s">
        <v>40</v>
      </c>
      <c r="H67" s="158" t="s">
        <v>73</v>
      </c>
      <c r="I67" s="158" t="s">
        <v>357</v>
      </c>
      <c r="J67" s="156" t="s">
        <v>80</v>
      </c>
      <c r="K67" s="158" t="s">
        <v>40</v>
      </c>
      <c r="L67" s="158" t="s">
        <v>40</v>
      </c>
      <c r="M67" s="158" t="s">
        <v>625</v>
      </c>
      <c r="N67" s="158" t="s">
        <v>104</v>
      </c>
      <c r="O67" s="158" t="s">
        <v>251</v>
      </c>
      <c r="P67" s="158" t="s">
        <v>43</v>
      </c>
      <c r="Q67" s="86" t="s">
        <v>43</v>
      </c>
      <c r="R67" s="158" t="s">
        <v>43</v>
      </c>
      <c r="S67" s="96" t="s">
        <v>259</v>
      </c>
      <c r="T67" s="119" t="s">
        <v>466</v>
      </c>
      <c r="U67" s="119" t="s">
        <v>858</v>
      </c>
      <c r="V67" s="158" t="s">
        <v>27</v>
      </c>
      <c r="W67" s="158" t="s">
        <v>598</v>
      </c>
      <c r="X67" s="218">
        <f>23*22*2.5/1000</f>
        <v>1.2649999999999999</v>
      </c>
      <c r="Y67" s="226">
        <f t="shared" si="2"/>
        <v>506</v>
      </c>
      <c r="Z67" s="158" t="s">
        <v>45</v>
      </c>
      <c r="AA67" s="158" t="s">
        <v>10</v>
      </c>
      <c r="AB67" s="84" t="s">
        <v>43</v>
      </c>
      <c r="AC67" s="84" t="s">
        <v>810</v>
      </c>
      <c r="AD67" s="89">
        <v>42669</v>
      </c>
      <c r="AE67" s="48"/>
      <c r="AF67" s="137"/>
      <c r="AG67" s="137"/>
      <c r="AH67" s="137"/>
      <c r="AI67" s="137"/>
      <c r="AJ67" s="137"/>
      <c r="AK67" s="137"/>
      <c r="AL67" s="137"/>
      <c r="AM67" s="137"/>
      <c r="AN67" s="137"/>
      <c r="AO67" s="137"/>
      <c r="AP67" s="137"/>
      <c r="AQ67" s="137"/>
      <c r="AR67" s="137"/>
      <c r="AS67" s="137"/>
      <c r="AT67" s="137"/>
      <c r="AU67" s="137"/>
      <c r="AV67" s="137"/>
      <c r="AW67" s="137"/>
      <c r="AX67" s="137"/>
      <c r="AY67" s="137"/>
      <c r="AZ67" s="137"/>
    </row>
    <row r="68" spans="1:52" ht="91.5" customHeight="1" thickBot="1" x14ac:dyDescent="0.25">
      <c r="A68" s="147" t="s">
        <v>36</v>
      </c>
      <c r="B68" s="148" t="s">
        <v>802</v>
      </c>
      <c r="C68" s="167"/>
      <c r="D68" s="91" t="s">
        <v>803</v>
      </c>
      <c r="E68" s="136" t="s">
        <v>682</v>
      </c>
      <c r="F68" s="156" t="s">
        <v>140</v>
      </c>
      <c r="G68" s="158" t="s">
        <v>73</v>
      </c>
      <c r="H68" s="158" t="s">
        <v>73</v>
      </c>
      <c r="I68" s="158" t="s">
        <v>40</v>
      </c>
      <c r="J68" s="156" t="s">
        <v>80</v>
      </c>
      <c r="K68" s="158">
        <v>12</v>
      </c>
      <c r="L68" s="158">
        <v>12</v>
      </c>
      <c r="M68" s="158" t="s">
        <v>81</v>
      </c>
      <c r="N68" s="158" t="s">
        <v>103</v>
      </c>
      <c r="O68" s="158" t="s">
        <v>40</v>
      </c>
      <c r="P68" s="158" t="s">
        <v>43</v>
      </c>
      <c r="Q68" s="86" t="s">
        <v>43</v>
      </c>
      <c r="R68" s="158" t="s">
        <v>43</v>
      </c>
      <c r="S68" s="96" t="s">
        <v>259</v>
      </c>
      <c r="T68" s="119" t="s">
        <v>461</v>
      </c>
      <c r="U68" s="119" t="s">
        <v>888</v>
      </c>
      <c r="V68" s="158" t="s">
        <v>27</v>
      </c>
      <c r="W68" s="158" t="s">
        <v>769</v>
      </c>
      <c r="X68" s="218">
        <f>23*22*3/1000</f>
        <v>1.518</v>
      </c>
      <c r="Y68" s="226">
        <f t="shared" si="2"/>
        <v>506</v>
      </c>
      <c r="Z68" s="158" t="s">
        <v>45</v>
      </c>
      <c r="AA68" s="158" t="s">
        <v>10</v>
      </c>
      <c r="AB68" s="84" t="s">
        <v>43</v>
      </c>
      <c r="AC68" s="84" t="s">
        <v>810</v>
      </c>
      <c r="AD68" s="89">
        <v>42774</v>
      </c>
      <c r="AE68" s="48"/>
      <c r="AF68" s="137"/>
      <c r="AG68" s="137"/>
      <c r="AH68" s="137"/>
      <c r="AI68" s="137"/>
      <c r="AJ68" s="137"/>
      <c r="AK68" s="137"/>
      <c r="AL68" s="137"/>
      <c r="AM68" s="137"/>
      <c r="AN68" s="137"/>
      <c r="AO68" s="137"/>
      <c r="AP68" s="137"/>
      <c r="AQ68" s="137"/>
      <c r="AR68" s="137"/>
      <c r="AS68" s="137"/>
      <c r="AT68" s="137"/>
      <c r="AU68" s="137"/>
      <c r="AV68" s="137"/>
      <c r="AW68" s="137"/>
      <c r="AX68" s="137"/>
      <c r="AY68" s="137"/>
      <c r="AZ68" s="137"/>
    </row>
    <row r="69" spans="1:52" ht="91.5" customHeight="1" thickBot="1" x14ac:dyDescent="0.25">
      <c r="A69" s="147" t="s">
        <v>36</v>
      </c>
      <c r="B69" s="148" t="s">
        <v>804</v>
      </c>
      <c r="C69" s="167"/>
      <c r="D69" s="91" t="s">
        <v>803</v>
      </c>
      <c r="E69" s="136" t="s">
        <v>683</v>
      </c>
      <c r="F69" s="156" t="s">
        <v>140</v>
      </c>
      <c r="G69" s="158" t="s">
        <v>40</v>
      </c>
      <c r="H69" s="158" t="s">
        <v>73</v>
      </c>
      <c r="I69" s="158" t="s">
        <v>40</v>
      </c>
      <c r="J69" s="156" t="s">
        <v>80</v>
      </c>
      <c r="K69" s="158" t="s">
        <v>40</v>
      </c>
      <c r="L69" s="158" t="s">
        <v>40</v>
      </c>
      <c r="M69" s="158" t="s">
        <v>81</v>
      </c>
      <c r="N69" s="158" t="s">
        <v>103</v>
      </c>
      <c r="O69" s="158" t="s">
        <v>40</v>
      </c>
      <c r="P69" s="158" t="s">
        <v>43</v>
      </c>
      <c r="Q69" s="86" t="s">
        <v>43</v>
      </c>
      <c r="R69" s="158" t="s">
        <v>43</v>
      </c>
      <c r="S69" s="96" t="s">
        <v>259</v>
      </c>
      <c r="T69" s="119" t="s">
        <v>461</v>
      </c>
      <c r="U69" s="119" t="s">
        <v>888</v>
      </c>
      <c r="V69" s="158" t="s">
        <v>27</v>
      </c>
      <c r="W69" s="158" t="s">
        <v>769</v>
      </c>
      <c r="X69" s="218">
        <f>23*22*3/1000</f>
        <v>1.518</v>
      </c>
      <c r="Y69" s="226">
        <f t="shared" si="2"/>
        <v>506</v>
      </c>
      <c r="Z69" s="158" t="s">
        <v>45</v>
      </c>
      <c r="AA69" s="158" t="s">
        <v>24</v>
      </c>
      <c r="AB69" s="84" t="s">
        <v>43</v>
      </c>
      <c r="AC69" s="84" t="s">
        <v>810</v>
      </c>
      <c r="AD69" s="89">
        <v>42779</v>
      </c>
      <c r="AE69" s="48"/>
      <c r="AF69" s="137"/>
      <c r="AG69" s="137"/>
      <c r="AH69" s="137"/>
      <c r="AI69" s="137"/>
      <c r="AJ69" s="137"/>
      <c r="AK69" s="137"/>
      <c r="AL69" s="137"/>
      <c r="AM69" s="137"/>
      <c r="AN69" s="137"/>
      <c r="AO69" s="137"/>
      <c r="AP69" s="137"/>
      <c r="AQ69" s="137"/>
      <c r="AR69" s="137"/>
      <c r="AS69" s="137"/>
      <c r="AT69" s="137"/>
      <c r="AU69" s="137"/>
      <c r="AV69" s="137"/>
      <c r="AW69" s="137"/>
      <c r="AX69" s="137"/>
      <c r="AY69" s="137"/>
      <c r="AZ69" s="137"/>
    </row>
    <row r="70" spans="1:52" ht="91.5" customHeight="1" thickBot="1" x14ac:dyDescent="0.25">
      <c r="A70" s="147" t="s">
        <v>36</v>
      </c>
      <c r="B70" s="148" t="s">
        <v>600</v>
      </c>
      <c r="C70" s="167"/>
      <c r="D70" s="91" t="s">
        <v>601</v>
      </c>
      <c r="E70" s="84" t="s">
        <v>682</v>
      </c>
      <c r="F70" s="156" t="s">
        <v>140</v>
      </c>
      <c r="G70" s="158" t="s">
        <v>100</v>
      </c>
      <c r="H70" s="158" t="s">
        <v>145</v>
      </c>
      <c r="I70" s="158" t="s">
        <v>40</v>
      </c>
      <c r="J70" s="156" t="s">
        <v>80</v>
      </c>
      <c r="K70" s="158">
        <v>12</v>
      </c>
      <c r="L70" s="158">
        <v>12</v>
      </c>
      <c r="M70" s="158" t="s">
        <v>81</v>
      </c>
      <c r="N70" s="158" t="s">
        <v>103</v>
      </c>
      <c r="O70" s="158" t="s">
        <v>40</v>
      </c>
      <c r="P70" s="158" t="s">
        <v>43</v>
      </c>
      <c r="Q70" s="86" t="s">
        <v>43</v>
      </c>
      <c r="R70" s="158" t="s">
        <v>43</v>
      </c>
      <c r="S70" s="96" t="s">
        <v>259</v>
      </c>
      <c r="T70" s="119" t="s">
        <v>258</v>
      </c>
      <c r="U70" s="119" t="s">
        <v>880</v>
      </c>
      <c r="V70" s="158" t="s">
        <v>27</v>
      </c>
      <c r="W70" s="158" t="s">
        <v>598</v>
      </c>
      <c r="X70" s="200">
        <f>23*22*2.5/1000</f>
        <v>1.2649999999999999</v>
      </c>
      <c r="Y70" s="171">
        <f t="shared" si="2"/>
        <v>506</v>
      </c>
      <c r="Z70" s="159" t="s">
        <v>45</v>
      </c>
      <c r="AA70" s="158" t="s">
        <v>10</v>
      </c>
      <c r="AB70" s="84" t="s">
        <v>43</v>
      </c>
      <c r="AC70" s="84" t="s">
        <v>43</v>
      </c>
      <c r="AD70" s="89">
        <v>42774</v>
      </c>
      <c r="AE70" s="48"/>
      <c r="AF70" s="137"/>
      <c r="AG70" s="137"/>
      <c r="AH70" s="137"/>
      <c r="AI70" s="137"/>
      <c r="AJ70" s="137"/>
      <c r="AK70" s="137"/>
      <c r="AL70" s="137"/>
      <c r="AM70" s="137"/>
      <c r="AN70" s="137"/>
      <c r="AO70" s="137"/>
      <c r="AP70" s="137"/>
      <c r="AQ70" s="137"/>
      <c r="AR70" s="137"/>
      <c r="AS70" s="137"/>
      <c r="AT70" s="137"/>
      <c r="AU70" s="137"/>
      <c r="AV70" s="137"/>
      <c r="AW70" s="137"/>
      <c r="AX70" s="137"/>
      <c r="AY70" s="137"/>
      <c r="AZ70" s="137"/>
    </row>
    <row r="71" spans="1:52" ht="91.5" customHeight="1" thickBot="1" x14ac:dyDescent="0.25">
      <c r="A71" s="147" t="s">
        <v>36</v>
      </c>
      <c r="B71" s="148" t="s">
        <v>597</v>
      </c>
      <c r="C71" s="167"/>
      <c r="D71" s="91" t="s">
        <v>599</v>
      </c>
      <c r="E71" s="84" t="s">
        <v>682</v>
      </c>
      <c r="F71" s="156" t="s">
        <v>140</v>
      </c>
      <c r="G71" s="158" t="s">
        <v>100</v>
      </c>
      <c r="H71" s="158" t="s">
        <v>145</v>
      </c>
      <c r="I71" s="158" t="s">
        <v>40</v>
      </c>
      <c r="J71" s="156" t="s">
        <v>80</v>
      </c>
      <c r="K71" s="158">
        <v>12</v>
      </c>
      <c r="L71" s="158">
        <v>12</v>
      </c>
      <c r="M71" s="158" t="s">
        <v>81</v>
      </c>
      <c r="N71" s="158" t="s">
        <v>103</v>
      </c>
      <c r="O71" s="158" t="s">
        <v>40</v>
      </c>
      <c r="P71" s="158" t="s">
        <v>44</v>
      </c>
      <c r="Q71" s="86" t="s">
        <v>44</v>
      </c>
      <c r="R71" s="158" t="s">
        <v>44</v>
      </c>
      <c r="S71" s="96" t="s">
        <v>259</v>
      </c>
      <c r="T71" s="119" t="s">
        <v>258</v>
      </c>
      <c r="U71" s="119" t="s">
        <v>880</v>
      </c>
      <c r="V71" s="158" t="s">
        <v>27</v>
      </c>
      <c r="W71" s="158" t="s">
        <v>598</v>
      </c>
      <c r="X71" s="200">
        <f>23*22*2.5/1000</f>
        <v>1.2649999999999999</v>
      </c>
      <c r="Y71" s="171">
        <f t="shared" si="2"/>
        <v>506</v>
      </c>
      <c r="Z71" s="159" t="s">
        <v>45</v>
      </c>
      <c r="AA71" s="158" t="s">
        <v>10</v>
      </c>
      <c r="AB71" s="84" t="s">
        <v>43</v>
      </c>
      <c r="AC71" s="84" t="s">
        <v>43</v>
      </c>
      <c r="AD71" s="89">
        <v>42759</v>
      </c>
      <c r="AE71" s="48"/>
      <c r="AF71" s="137"/>
      <c r="AG71" s="137"/>
      <c r="AH71" s="137"/>
      <c r="AI71" s="137"/>
      <c r="AJ71" s="137"/>
      <c r="AK71" s="137"/>
      <c r="AL71" s="137"/>
      <c r="AM71" s="137"/>
      <c r="AN71" s="137"/>
      <c r="AO71" s="137"/>
      <c r="AP71" s="137"/>
      <c r="AQ71" s="137"/>
      <c r="AR71" s="137"/>
      <c r="AS71" s="137"/>
      <c r="AT71" s="137"/>
      <c r="AU71" s="137"/>
      <c r="AV71" s="137"/>
      <c r="AW71" s="137"/>
      <c r="AX71" s="137"/>
      <c r="AY71" s="137"/>
      <c r="AZ71" s="137"/>
    </row>
    <row r="72" spans="1:52" ht="91.5" customHeight="1" thickBot="1" x14ac:dyDescent="0.25">
      <c r="A72" s="55" t="s">
        <v>36</v>
      </c>
      <c r="B72" s="148" t="s">
        <v>458</v>
      </c>
      <c r="C72" s="167"/>
      <c r="D72" s="91" t="s">
        <v>358</v>
      </c>
      <c r="E72" s="136" t="s">
        <v>681</v>
      </c>
      <c r="F72" s="158" t="s">
        <v>194</v>
      </c>
      <c r="G72" s="158" t="s">
        <v>100</v>
      </c>
      <c r="H72" s="158" t="s">
        <v>145</v>
      </c>
      <c r="I72" s="158" t="s">
        <v>357</v>
      </c>
      <c r="J72" s="158" t="s">
        <v>74</v>
      </c>
      <c r="K72" s="158">
        <v>10</v>
      </c>
      <c r="L72" s="158">
        <v>12</v>
      </c>
      <c r="M72" s="158" t="s">
        <v>250</v>
      </c>
      <c r="N72" s="158" t="s">
        <v>103</v>
      </c>
      <c r="O72" s="158" t="s">
        <v>253</v>
      </c>
      <c r="P72" s="158" t="s">
        <v>43</v>
      </c>
      <c r="Q72" s="86" t="s">
        <v>43</v>
      </c>
      <c r="R72" s="158" t="s">
        <v>43</v>
      </c>
      <c r="S72" s="96" t="s">
        <v>35</v>
      </c>
      <c r="T72" s="119" t="s">
        <v>356</v>
      </c>
      <c r="U72" s="119" t="s">
        <v>602</v>
      </c>
      <c r="V72" s="158" t="s">
        <v>127</v>
      </c>
      <c r="W72" s="158" t="s">
        <v>143</v>
      </c>
      <c r="X72" s="200">
        <f>51*30*3/1000</f>
        <v>4.59</v>
      </c>
      <c r="Y72" s="96" t="s">
        <v>40</v>
      </c>
      <c r="Z72" s="159" t="s">
        <v>45</v>
      </c>
      <c r="AA72" s="158" t="s">
        <v>24</v>
      </c>
      <c r="AB72" s="84" t="s">
        <v>43</v>
      </c>
      <c r="AC72" s="84" t="s">
        <v>43</v>
      </c>
      <c r="AD72" s="89">
        <v>42130</v>
      </c>
      <c r="AE72" s="48"/>
      <c r="AF72" s="137"/>
      <c r="AG72" s="137"/>
      <c r="AH72" s="137"/>
      <c r="AI72" s="137"/>
      <c r="AJ72" s="137"/>
      <c r="AK72" s="137"/>
      <c r="AL72" s="137"/>
      <c r="AM72" s="137"/>
      <c r="AN72" s="137"/>
      <c r="AO72" s="137"/>
      <c r="AP72" s="137"/>
      <c r="AQ72" s="137"/>
      <c r="AR72" s="137"/>
      <c r="AS72" s="137"/>
      <c r="AT72" s="137"/>
      <c r="AU72" s="137"/>
      <c r="AV72" s="137"/>
      <c r="AW72" s="137"/>
      <c r="AX72" s="137"/>
      <c r="AY72" s="137"/>
      <c r="AZ72" s="137"/>
    </row>
    <row r="73" spans="1:52" ht="91.5" customHeight="1" thickBot="1" x14ac:dyDescent="0.25">
      <c r="A73" s="55" t="s">
        <v>36</v>
      </c>
      <c r="B73" s="148" t="s">
        <v>452</v>
      </c>
      <c r="C73" s="167"/>
      <c r="D73" s="91" t="s">
        <v>358</v>
      </c>
      <c r="E73" s="136" t="s">
        <v>681</v>
      </c>
      <c r="F73" s="158" t="s">
        <v>194</v>
      </c>
      <c r="G73" s="158" t="s">
        <v>100</v>
      </c>
      <c r="H73" s="158" t="s">
        <v>145</v>
      </c>
      <c r="I73" s="158" t="s">
        <v>357</v>
      </c>
      <c r="J73" s="158" t="s">
        <v>74</v>
      </c>
      <c r="K73" s="158">
        <v>10</v>
      </c>
      <c r="L73" s="158">
        <v>12</v>
      </c>
      <c r="M73" s="158" t="s">
        <v>250</v>
      </c>
      <c r="N73" s="158" t="s">
        <v>103</v>
      </c>
      <c r="O73" s="158" t="s">
        <v>253</v>
      </c>
      <c r="P73" s="158" t="s">
        <v>44</v>
      </c>
      <c r="Q73" s="86" t="s">
        <v>44</v>
      </c>
      <c r="R73" s="158" t="s">
        <v>44</v>
      </c>
      <c r="S73" s="96" t="s">
        <v>35</v>
      </c>
      <c r="T73" s="119" t="s">
        <v>408</v>
      </c>
      <c r="U73" s="119" t="s">
        <v>602</v>
      </c>
      <c r="V73" s="158" t="s">
        <v>127</v>
      </c>
      <c r="W73" s="158" t="s">
        <v>143</v>
      </c>
      <c r="X73" s="200">
        <f>51*30*3/1000</f>
        <v>4.59</v>
      </c>
      <c r="Y73" s="96" t="s">
        <v>40</v>
      </c>
      <c r="Z73" s="159" t="s">
        <v>45</v>
      </c>
      <c r="AA73" s="158" t="s">
        <v>24</v>
      </c>
      <c r="AB73" s="84" t="s">
        <v>44</v>
      </c>
      <c r="AC73" s="84" t="s">
        <v>43</v>
      </c>
      <c r="AD73" s="89">
        <v>42122</v>
      </c>
      <c r="AE73" s="48"/>
      <c r="AF73" s="137"/>
      <c r="AG73" s="137"/>
      <c r="AH73" s="137"/>
      <c r="AI73" s="137"/>
      <c r="AJ73" s="137"/>
      <c r="AK73" s="137"/>
      <c r="AL73" s="137"/>
      <c r="AM73" s="137"/>
      <c r="AN73" s="137"/>
      <c r="AO73" s="137"/>
      <c r="AP73" s="137"/>
      <c r="AQ73" s="137"/>
      <c r="AR73" s="137"/>
      <c r="AS73" s="137"/>
      <c r="AT73" s="137"/>
      <c r="AU73" s="137"/>
      <c r="AV73" s="137"/>
      <c r="AW73" s="137"/>
      <c r="AX73" s="137"/>
      <c r="AY73" s="137"/>
      <c r="AZ73" s="137"/>
    </row>
    <row r="74" spans="1:52" ht="91.5" customHeight="1" thickBot="1" x14ac:dyDescent="0.25">
      <c r="A74" s="55" t="s">
        <v>36</v>
      </c>
      <c r="B74" s="148" t="s">
        <v>359</v>
      </c>
      <c r="C74" s="169"/>
      <c r="D74" s="91" t="s">
        <v>453</v>
      </c>
      <c r="E74" s="136" t="s">
        <v>681</v>
      </c>
      <c r="F74" s="158" t="s">
        <v>194</v>
      </c>
      <c r="G74" s="158" t="s">
        <v>100</v>
      </c>
      <c r="H74" s="158" t="s">
        <v>145</v>
      </c>
      <c r="I74" s="189" t="s">
        <v>188</v>
      </c>
      <c r="J74" s="158" t="s">
        <v>74</v>
      </c>
      <c r="K74" s="158">
        <v>10</v>
      </c>
      <c r="L74" s="158">
        <v>12</v>
      </c>
      <c r="M74" s="158" t="s">
        <v>250</v>
      </c>
      <c r="N74" s="158" t="s">
        <v>103</v>
      </c>
      <c r="O74" s="158" t="s">
        <v>253</v>
      </c>
      <c r="P74" s="158" t="s">
        <v>44</v>
      </c>
      <c r="Q74" s="86" t="s">
        <v>44</v>
      </c>
      <c r="R74" s="158" t="s">
        <v>44</v>
      </c>
      <c r="S74" s="96" t="s">
        <v>35</v>
      </c>
      <c r="T74" s="119" t="s">
        <v>356</v>
      </c>
      <c r="U74" s="119" t="s">
        <v>602</v>
      </c>
      <c r="V74" s="158" t="s">
        <v>127</v>
      </c>
      <c r="W74" s="158" t="s">
        <v>143</v>
      </c>
      <c r="X74" s="200">
        <f>51*30*3/1000</f>
        <v>4.59</v>
      </c>
      <c r="Y74" s="96" t="s">
        <v>40</v>
      </c>
      <c r="Z74" s="159" t="s">
        <v>45</v>
      </c>
      <c r="AA74" s="158" t="s">
        <v>24</v>
      </c>
      <c r="AB74" s="84" t="s">
        <v>43</v>
      </c>
      <c r="AC74" s="84" t="s">
        <v>43</v>
      </c>
      <c r="AD74" s="89">
        <v>42130</v>
      </c>
      <c r="AE74" s="48"/>
      <c r="AF74" s="137"/>
      <c r="AG74" s="137"/>
      <c r="AH74" s="137"/>
      <c r="AI74" s="137"/>
      <c r="AJ74" s="137"/>
      <c r="AK74" s="137"/>
      <c r="AL74" s="137"/>
      <c r="AM74" s="137"/>
      <c r="AN74" s="137"/>
      <c r="AO74" s="137"/>
      <c r="AP74" s="137"/>
      <c r="AQ74" s="137"/>
      <c r="AR74" s="137"/>
      <c r="AS74" s="137"/>
      <c r="AT74" s="137"/>
      <c r="AU74" s="137"/>
      <c r="AV74" s="137"/>
      <c r="AW74" s="137"/>
      <c r="AX74" s="137"/>
      <c r="AY74" s="137"/>
      <c r="AZ74" s="137"/>
    </row>
    <row r="75" spans="1:52" ht="91.5" customHeight="1" thickBot="1" x14ac:dyDescent="0.25">
      <c r="A75" s="55" t="s">
        <v>36</v>
      </c>
      <c r="B75" s="148" t="s">
        <v>659</v>
      </c>
      <c r="C75" s="167"/>
      <c r="D75" s="91" t="s">
        <v>660</v>
      </c>
      <c r="E75" s="136" t="s">
        <v>629</v>
      </c>
      <c r="F75" s="158" t="s">
        <v>194</v>
      </c>
      <c r="G75" s="158" t="s">
        <v>40</v>
      </c>
      <c r="H75" s="158" t="s">
        <v>145</v>
      </c>
      <c r="I75" s="189" t="s">
        <v>655</v>
      </c>
      <c r="J75" s="158" t="s">
        <v>74</v>
      </c>
      <c r="K75" s="158" t="s">
        <v>40</v>
      </c>
      <c r="L75" s="158" t="s">
        <v>40</v>
      </c>
      <c r="M75" s="158" t="s">
        <v>250</v>
      </c>
      <c r="N75" s="158" t="s">
        <v>103</v>
      </c>
      <c r="O75" s="158" t="s">
        <v>657</v>
      </c>
      <c r="P75" s="158" t="s">
        <v>43</v>
      </c>
      <c r="Q75" s="86" t="s">
        <v>43</v>
      </c>
      <c r="R75" s="158" t="s">
        <v>43</v>
      </c>
      <c r="S75" s="96" t="s">
        <v>35</v>
      </c>
      <c r="T75" s="119" t="s">
        <v>656</v>
      </c>
      <c r="U75" s="217" t="s">
        <v>844</v>
      </c>
      <c r="V75" s="158" t="s">
        <v>34</v>
      </c>
      <c r="W75" s="158" t="s">
        <v>862</v>
      </c>
      <c r="X75" s="200">
        <f>51*30*2.7/1000</f>
        <v>4.1310000000000002</v>
      </c>
      <c r="Y75" s="96" t="s">
        <v>40</v>
      </c>
      <c r="Z75" s="159" t="s">
        <v>45</v>
      </c>
      <c r="AA75" s="156" t="s">
        <v>24</v>
      </c>
      <c r="AB75" s="84" t="s">
        <v>43</v>
      </c>
      <c r="AC75" s="84" t="s">
        <v>810</v>
      </c>
      <c r="AD75" s="89">
        <v>42675</v>
      </c>
      <c r="AE75" s="48"/>
      <c r="AF75" s="137"/>
      <c r="AG75" s="137"/>
      <c r="AH75" s="137"/>
      <c r="AI75" s="137"/>
      <c r="AJ75" s="137"/>
      <c r="AK75" s="137"/>
      <c r="AL75" s="137"/>
      <c r="AM75" s="137"/>
      <c r="AN75" s="137"/>
      <c r="AO75" s="137"/>
      <c r="AP75" s="137"/>
      <c r="AQ75" s="137"/>
      <c r="AR75" s="137"/>
      <c r="AS75" s="137"/>
      <c r="AT75" s="137"/>
      <c r="AU75" s="137"/>
      <c r="AV75" s="137"/>
      <c r="AW75" s="137"/>
      <c r="AX75" s="137"/>
      <c r="AY75" s="137"/>
      <c r="AZ75" s="137"/>
    </row>
    <row r="76" spans="1:52" ht="91.5" customHeight="1" thickBot="1" x14ac:dyDescent="0.25">
      <c r="A76" s="55" t="s">
        <v>36</v>
      </c>
      <c r="B76" s="148" t="s">
        <v>861</v>
      </c>
      <c r="C76" s="161"/>
      <c r="D76" s="91" t="s">
        <v>660</v>
      </c>
      <c r="E76" s="136" t="s">
        <v>629</v>
      </c>
      <c r="F76" s="158" t="s">
        <v>194</v>
      </c>
      <c r="G76" s="158" t="s">
        <v>40</v>
      </c>
      <c r="H76" s="158" t="s">
        <v>145</v>
      </c>
      <c r="I76" s="189" t="s">
        <v>860</v>
      </c>
      <c r="J76" s="158" t="s">
        <v>74</v>
      </c>
      <c r="K76" s="158" t="s">
        <v>40</v>
      </c>
      <c r="L76" s="158" t="s">
        <v>40</v>
      </c>
      <c r="M76" s="158" t="s">
        <v>250</v>
      </c>
      <c r="N76" s="158" t="s">
        <v>103</v>
      </c>
      <c r="O76" s="158" t="s">
        <v>657</v>
      </c>
      <c r="P76" s="158" t="s">
        <v>43</v>
      </c>
      <c r="Q76" s="86" t="s">
        <v>43</v>
      </c>
      <c r="R76" s="158" t="s">
        <v>43</v>
      </c>
      <c r="S76" s="96" t="s">
        <v>35</v>
      </c>
      <c r="T76" s="119" t="s">
        <v>656</v>
      </c>
      <c r="U76" s="217" t="s">
        <v>844</v>
      </c>
      <c r="V76" s="158" t="s">
        <v>34</v>
      </c>
      <c r="W76" s="158" t="s">
        <v>862</v>
      </c>
      <c r="X76" s="200">
        <f>51*30*2.7/1000</f>
        <v>4.1310000000000002</v>
      </c>
      <c r="Y76" s="96" t="s">
        <v>40</v>
      </c>
      <c r="Z76" s="159" t="s">
        <v>45</v>
      </c>
      <c r="AA76" s="156" t="s">
        <v>24</v>
      </c>
      <c r="AB76" s="84" t="s">
        <v>43</v>
      </c>
      <c r="AC76" s="84" t="s">
        <v>810</v>
      </c>
      <c r="AD76" s="89">
        <v>42675</v>
      </c>
      <c r="AE76" s="48"/>
      <c r="AF76" s="137"/>
      <c r="AG76" s="137"/>
      <c r="AH76" s="137"/>
      <c r="AI76" s="137"/>
      <c r="AJ76" s="137"/>
      <c r="AK76" s="137"/>
      <c r="AL76" s="137"/>
      <c r="AM76" s="137"/>
      <c r="AN76" s="137"/>
      <c r="AO76" s="137"/>
      <c r="AP76" s="137"/>
      <c r="AQ76" s="137"/>
      <c r="AR76" s="137"/>
      <c r="AS76" s="137"/>
      <c r="AT76" s="137"/>
      <c r="AU76" s="137"/>
      <c r="AV76" s="137"/>
      <c r="AW76" s="137"/>
      <c r="AX76" s="137"/>
      <c r="AY76" s="137"/>
      <c r="AZ76" s="137"/>
    </row>
    <row r="77" spans="1:52" ht="94.5" customHeight="1" thickBot="1" x14ac:dyDescent="0.25">
      <c r="A77" s="55" t="s">
        <v>36</v>
      </c>
      <c r="B77" s="36" t="s">
        <v>241</v>
      </c>
      <c r="C77" s="31"/>
      <c r="D77" s="94" t="s">
        <v>186</v>
      </c>
      <c r="E77" s="136" t="s">
        <v>681</v>
      </c>
      <c r="F77" s="85" t="s">
        <v>194</v>
      </c>
      <c r="G77" s="85" t="s">
        <v>100</v>
      </c>
      <c r="H77" s="85" t="s">
        <v>111</v>
      </c>
      <c r="I77" s="85" t="s">
        <v>188</v>
      </c>
      <c r="J77" s="85" t="s">
        <v>74</v>
      </c>
      <c r="K77" s="85">
        <v>10</v>
      </c>
      <c r="L77" s="85">
        <v>12</v>
      </c>
      <c r="M77" s="158" t="s">
        <v>250</v>
      </c>
      <c r="N77" s="85" t="s">
        <v>103</v>
      </c>
      <c r="O77" s="85" t="s">
        <v>253</v>
      </c>
      <c r="P77" s="85" t="s">
        <v>44</v>
      </c>
      <c r="Q77" s="86" t="s">
        <v>44</v>
      </c>
      <c r="R77" s="85" t="s">
        <v>44</v>
      </c>
      <c r="S77" s="96" t="s">
        <v>35</v>
      </c>
      <c r="T77" s="96" t="s">
        <v>184</v>
      </c>
      <c r="U77" s="96" t="s">
        <v>542</v>
      </c>
      <c r="V77" s="85" t="s">
        <v>185</v>
      </c>
      <c r="W77" s="85" t="s">
        <v>32</v>
      </c>
      <c r="X77" s="87">
        <f>51*30*5/1000</f>
        <v>7.65</v>
      </c>
      <c r="Y77" s="96" t="s">
        <v>40</v>
      </c>
      <c r="Z77" s="87" t="s">
        <v>45</v>
      </c>
      <c r="AA77" s="88" t="s">
        <v>24</v>
      </c>
      <c r="AB77" s="100" t="s">
        <v>43</v>
      </c>
      <c r="AC77" s="100" t="s">
        <v>43</v>
      </c>
      <c r="AD77" s="89">
        <v>41990</v>
      </c>
      <c r="AE77" s="48"/>
      <c r="AJ77" s="58"/>
      <c r="AK77" s="58"/>
      <c r="AL77" s="58"/>
      <c r="AM77" s="58"/>
      <c r="AN77" s="58"/>
      <c r="AO77" s="58"/>
      <c r="AP77" s="58"/>
      <c r="AQ77" s="58"/>
      <c r="AR77" s="58"/>
      <c r="AS77" s="58"/>
      <c r="AT77" s="58"/>
      <c r="AU77" s="58"/>
      <c r="AV77" s="58"/>
      <c r="AW77" s="58"/>
      <c r="AX77" s="58"/>
      <c r="AY77" s="58"/>
      <c r="AZ77" s="58"/>
    </row>
    <row r="78" spans="1:52" ht="94.5" customHeight="1" thickBot="1" x14ac:dyDescent="0.25">
      <c r="A78" s="55" t="s">
        <v>36</v>
      </c>
      <c r="B78" s="36" t="s">
        <v>242</v>
      </c>
      <c r="C78" s="67"/>
      <c r="D78" s="139" t="s">
        <v>217</v>
      </c>
      <c r="E78" s="84" t="s">
        <v>680</v>
      </c>
      <c r="F78" s="85" t="s">
        <v>180</v>
      </c>
      <c r="G78" s="85" t="s">
        <v>100</v>
      </c>
      <c r="H78" s="85" t="s">
        <v>111</v>
      </c>
      <c r="I78" s="85" t="s">
        <v>40</v>
      </c>
      <c r="J78" s="85" t="s">
        <v>74</v>
      </c>
      <c r="K78" s="85">
        <v>10</v>
      </c>
      <c r="L78" s="85">
        <v>12</v>
      </c>
      <c r="M78" s="85" t="s">
        <v>86</v>
      </c>
      <c r="N78" s="85" t="s">
        <v>103</v>
      </c>
      <c r="O78" s="85" t="s">
        <v>40</v>
      </c>
      <c r="P78" s="85" t="s">
        <v>44</v>
      </c>
      <c r="Q78" s="86" t="s">
        <v>44</v>
      </c>
      <c r="R78" s="85" t="s">
        <v>44</v>
      </c>
      <c r="S78" s="96" t="s">
        <v>35</v>
      </c>
      <c r="T78" s="96" t="s">
        <v>142</v>
      </c>
      <c r="U78" s="96" t="s">
        <v>713</v>
      </c>
      <c r="V78" s="85" t="s">
        <v>27</v>
      </c>
      <c r="W78" s="85" t="s">
        <v>192</v>
      </c>
      <c r="X78" s="138">
        <v>1.5</v>
      </c>
      <c r="Y78" s="96" t="s">
        <v>40</v>
      </c>
      <c r="Z78" s="87" t="s">
        <v>45</v>
      </c>
      <c r="AA78" s="88" t="s">
        <v>10</v>
      </c>
      <c r="AB78" s="100" t="s">
        <v>43</v>
      </c>
      <c r="AC78" s="100" t="s">
        <v>43</v>
      </c>
      <c r="AD78" s="89">
        <v>42436</v>
      </c>
      <c r="AE78" s="48"/>
      <c r="AF78" s="137"/>
      <c r="AG78" s="137"/>
      <c r="AH78" s="137"/>
      <c r="AI78" s="137"/>
      <c r="AJ78" s="137"/>
      <c r="AK78" s="137"/>
      <c r="AL78" s="137"/>
      <c r="AM78" s="137"/>
      <c r="AN78" s="137"/>
      <c r="AO78" s="137"/>
      <c r="AP78" s="137"/>
      <c r="AQ78" s="137"/>
      <c r="AR78" s="137"/>
      <c r="AS78" s="137"/>
      <c r="AT78" s="137"/>
      <c r="AU78" s="137"/>
      <c r="AV78" s="137"/>
      <c r="AW78" s="137"/>
      <c r="AX78" s="137"/>
      <c r="AY78" s="137"/>
      <c r="AZ78" s="137"/>
    </row>
    <row r="79" spans="1:52" ht="94.5" customHeight="1" thickBot="1" x14ac:dyDescent="0.25">
      <c r="A79" s="55" t="s">
        <v>36</v>
      </c>
      <c r="B79" s="36" t="s">
        <v>240</v>
      </c>
      <c r="C79" s="67"/>
      <c r="D79" s="91" t="s">
        <v>144</v>
      </c>
      <c r="E79" s="84" t="s">
        <v>680</v>
      </c>
      <c r="F79" s="85" t="s">
        <v>180</v>
      </c>
      <c r="G79" s="85" t="s">
        <v>100</v>
      </c>
      <c r="H79" s="85" t="s">
        <v>111</v>
      </c>
      <c r="I79" s="85" t="s">
        <v>40</v>
      </c>
      <c r="J79" s="158" t="s">
        <v>74</v>
      </c>
      <c r="K79" s="85">
        <v>10</v>
      </c>
      <c r="L79" s="85">
        <v>10</v>
      </c>
      <c r="M79" s="85" t="s">
        <v>86</v>
      </c>
      <c r="N79" s="85" t="s">
        <v>103</v>
      </c>
      <c r="O79" s="85" t="s">
        <v>40</v>
      </c>
      <c r="P79" s="85" t="s">
        <v>44</v>
      </c>
      <c r="Q79" s="86" t="s">
        <v>43</v>
      </c>
      <c r="R79" s="85" t="s">
        <v>43</v>
      </c>
      <c r="S79" s="96" t="s">
        <v>35</v>
      </c>
      <c r="T79" s="96" t="s">
        <v>142</v>
      </c>
      <c r="U79" s="96" t="s">
        <v>314</v>
      </c>
      <c r="V79" s="85" t="s">
        <v>34</v>
      </c>
      <c r="W79" s="85" t="s">
        <v>143</v>
      </c>
      <c r="X79" s="87">
        <f>51*30*3/1000</f>
        <v>4.59</v>
      </c>
      <c r="Y79" s="96" t="s">
        <v>40</v>
      </c>
      <c r="Z79" s="87" t="s">
        <v>45</v>
      </c>
      <c r="AA79" s="88" t="s">
        <v>24</v>
      </c>
      <c r="AB79" s="100" t="s">
        <v>43</v>
      </c>
      <c r="AC79" s="100" t="s">
        <v>43</v>
      </c>
      <c r="AD79" s="89">
        <v>41261</v>
      </c>
      <c r="AE79" s="48"/>
      <c r="AJ79" s="58"/>
      <c r="AK79" s="58"/>
      <c r="AL79" s="58"/>
      <c r="AM79" s="58"/>
      <c r="AN79" s="58"/>
      <c r="AO79" s="58"/>
      <c r="AP79" s="58"/>
      <c r="AQ79" s="58"/>
      <c r="AR79" s="58"/>
      <c r="AS79" s="58"/>
      <c r="AT79" s="58"/>
      <c r="AU79" s="58"/>
      <c r="AV79" s="58"/>
      <c r="AW79" s="58"/>
      <c r="AX79" s="58"/>
      <c r="AY79" s="58"/>
      <c r="AZ79" s="58"/>
    </row>
    <row r="80" spans="1:52" ht="94.5" customHeight="1" thickBot="1" x14ac:dyDescent="0.25">
      <c r="A80" s="55" t="s">
        <v>36</v>
      </c>
      <c r="B80" s="36" t="s">
        <v>239</v>
      </c>
      <c r="C80" s="67"/>
      <c r="D80" s="94" t="s">
        <v>179</v>
      </c>
      <c r="E80" s="84" t="s">
        <v>680</v>
      </c>
      <c r="F80" s="85" t="s">
        <v>180</v>
      </c>
      <c r="G80" s="85" t="s">
        <v>100</v>
      </c>
      <c r="H80" s="85" t="s">
        <v>111</v>
      </c>
      <c r="I80" s="85" t="s">
        <v>40</v>
      </c>
      <c r="J80" s="85" t="s">
        <v>74</v>
      </c>
      <c r="K80" s="85">
        <v>10</v>
      </c>
      <c r="L80" s="85">
        <v>12</v>
      </c>
      <c r="M80" s="158" t="s">
        <v>250</v>
      </c>
      <c r="N80" s="85" t="s">
        <v>103</v>
      </c>
      <c r="O80" s="85" t="s">
        <v>40</v>
      </c>
      <c r="P80" s="85" t="s">
        <v>44</v>
      </c>
      <c r="Q80" s="86" t="s">
        <v>44</v>
      </c>
      <c r="R80" s="85" t="s">
        <v>44</v>
      </c>
      <c r="S80" s="96" t="s">
        <v>35</v>
      </c>
      <c r="T80" s="96" t="s">
        <v>174</v>
      </c>
      <c r="U80" s="96" t="s">
        <v>562</v>
      </c>
      <c r="V80" s="85" t="s">
        <v>127</v>
      </c>
      <c r="W80" s="85" t="s">
        <v>176</v>
      </c>
      <c r="X80" s="87">
        <f>51*30*4/1000</f>
        <v>6.12</v>
      </c>
      <c r="Y80" s="96" t="s">
        <v>40</v>
      </c>
      <c r="Z80" s="87" t="s">
        <v>45</v>
      </c>
      <c r="AA80" s="88" t="s">
        <v>24</v>
      </c>
      <c r="AB80" s="100" t="s">
        <v>43</v>
      </c>
      <c r="AC80" s="100" t="s">
        <v>43</v>
      </c>
      <c r="AD80" s="89">
        <v>42073</v>
      </c>
      <c r="AE80" s="48"/>
      <c r="AJ80" s="58"/>
      <c r="AK80" s="58"/>
      <c r="AL80" s="58"/>
      <c r="AM80" s="58"/>
      <c r="AN80" s="58"/>
      <c r="AO80" s="58"/>
      <c r="AP80" s="58"/>
      <c r="AQ80" s="58"/>
      <c r="AR80" s="58"/>
      <c r="AS80" s="58"/>
      <c r="AT80" s="58"/>
      <c r="AU80" s="58"/>
      <c r="AV80" s="58"/>
      <c r="AW80" s="58"/>
      <c r="AX80" s="58"/>
      <c r="AY80" s="58"/>
      <c r="AZ80" s="58"/>
    </row>
    <row r="81" spans="1:52" ht="102" customHeight="1" thickBot="1" x14ac:dyDescent="0.25">
      <c r="A81" s="55" t="s">
        <v>36</v>
      </c>
      <c r="B81" s="36" t="s">
        <v>238</v>
      </c>
      <c r="C81" s="31"/>
      <c r="D81" s="95" t="s">
        <v>130</v>
      </c>
      <c r="E81" s="84" t="s">
        <v>682</v>
      </c>
      <c r="F81" s="85" t="s">
        <v>140</v>
      </c>
      <c r="G81" s="85" t="s">
        <v>100</v>
      </c>
      <c r="H81" s="85" t="s">
        <v>111</v>
      </c>
      <c r="I81" s="85" t="s">
        <v>40</v>
      </c>
      <c r="J81" s="85" t="s">
        <v>74</v>
      </c>
      <c r="K81" s="85">
        <v>12</v>
      </c>
      <c r="L81" s="85">
        <v>12</v>
      </c>
      <c r="M81" s="85" t="s">
        <v>81</v>
      </c>
      <c r="N81" s="85" t="s">
        <v>103</v>
      </c>
      <c r="O81" s="85" t="s">
        <v>40</v>
      </c>
      <c r="P81" s="85" t="s">
        <v>43</v>
      </c>
      <c r="Q81" s="85" t="s">
        <v>43</v>
      </c>
      <c r="R81" s="85" t="s">
        <v>43</v>
      </c>
      <c r="S81" s="96" t="s">
        <v>35</v>
      </c>
      <c r="T81" s="85" t="s">
        <v>115</v>
      </c>
      <c r="U81" s="85" t="s">
        <v>118</v>
      </c>
      <c r="V81" s="85" t="s">
        <v>27</v>
      </c>
      <c r="W81" s="85" t="s">
        <v>29</v>
      </c>
      <c r="X81" s="87">
        <f>51*30*4.5/1000</f>
        <v>6.8849999999999998</v>
      </c>
      <c r="Y81" s="96" t="s">
        <v>40</v>
      </c>
      <c r="Z81" s="87" t="s">
        <v>45</v>
      </c>
      <c r="AA81" s="88" t="s">
        <v>24</v>
      </c>
      <c r="AB81" s="100" t="s">
        <v>43</v>
      </c>
      <c r="AC81" s="100" t="s">
        <v>43</v>
      </c>
      <c r="AD81" s="89">
        <v>39765</v>
      </c>
      <c r="AE81" s="53">
        <v>40695</v>
      </c>
      <c r="AJ81" s="58"/>
      <c r="AK81" s="58"/>
      <c r="AL81" s="58"/>
      <c r="AM81" s="58"/>
      <c r="AN81" s="58"/>
      <c r="AO81" s="58"/>
      <c r="AP81" s="58"/>
      <c r="AQ81" s="58"/>
      <c r="AR81" s="58"/>
      <c r="AS81" s="58"/>
      <c r="AT81" s="58"/>
      <c r="AU81" s="58"/>
      <c r="AV81" s="58"/>
      <c r="AW81" s="58"/>
      <c r="AX81" s="58"/>
      <c r="AY81" s="58"/>
      <c r="AZ81" s="58"/>
    </row>
    <row r="82" spans="1:52" ht="99.75" customHeight="1" thickBot="1" x14ac:dyDescent="0.25">
      <c r="A82" s="55" t="s">
        <v>36</v>
      </c>
      <c r="B82" s="36" t="s">
        <v>237</v>
      </c>
      <c r="C82" s="31"/>
      <c r="D82" s="118" t="s">
        <v>162</v>
      </c>
      <c r="E82" s="84" t="s">
        <v>682</v>
      </c>
      <c r="F82" s="85" t="s">
        <v>140</v>
      </c>
      <c r="G82" s="85" t="s">
        <v>100</v>
      </c>
      <c r="H82" s="85" t="s">
        <v>111</v>
      </c>
      <c r="I82" s="85" t="s">
        <v>40</v>
      </c>
      <c r="J82" s="85" t="s">
        <v>74</v>
      </c>
      <c r="K82" s="85">
        <v>10</v>
      </c>
      <c r="L82" s="85">
        <v>12</v>
      </c>
      <c r="M82" s="85" t="s">
        <v>81</v>
      </c>
      <c r="N82" s="85" t="s">
        <v>103</v>
      </c>
      <c r="O82" s="85" t="s">
        <v>40</v>
      </c>
      <c r="P82" s="85" t="s">
        <v>44</v>
      </c>
      <c r="Q82" s="85" t="s">
        <v>44</v>
      </c>
      <c r="R82" s="85" t="s">
        <v>44</v>
      </c>
      <c r="S82" s="96" t="s">
        <v>35</v>
      </c>
      <c r="T82" s="85" t="s">
        <v>115</v>
      </c>
      <c r="U82" s="85" t="s">
        <v>195</v>
      </c>
      <c r="V82" s="85" t="s">
        <v>127</v>
      </c>
      <c r="W82" s="85" t="s">
        <v>29</v>
      </c>
      <c r="X82" s="87">
        <f>51*30*4.5/1000</f>
        <v>6.8849999999999998</v>
      </c>
      <c r="Y82" s="96" t="s">
        <v>40</v>
      </c>
      <c r="Z82" s="87" t="s">
        <v>45</v>
      </c>
      <c r="AA82" s="88" t="s">
        <v>10</v>
      </c>
      <c r="AB82" s="100" t="s">
        <v>43</v>
      </c>
      <c r="AC82" s="100" t="s">
        <v>43</v>
      </c>
      <c r="AD82" s="89">
        <v>40799</v>
      </c>
      <c r="AE82" s="53"/>
      <c r="AJ82" s="58"/>
      <c r="AK82" s="58"/>
      <c r="AL82" s="58"/>
      <c r="AM82" s="58"/>
      <c r="AN82" s="58"/>
      <c r="AO82" s="58"/>
      <c r="AP82" s="58"/>
      <c r="AQ82" s="58"/>
      <c r="AR82" s="58"/>
      <c r="AS82" s="58"/>
      <c r="AT82" s="58"/>
      <c r="AU82" s="58"/>
      <c r="AV82" s="58"/>
      <c r="AW82" s="58"/>
      <c r="AX82" s="58"/>
      <c r="AY82" s="58"/>
      <c r="AZ82" s="58"/>
    </row>
    <row r="83" spans="1:52" ht="99.75" customHeight="1" thickBot="1" x14ac:dyDescent="0.25">
      <c r="A83" s="55" t="s">
        <v>36</v>
      </c>
      <c r="B83" s="36" t="s">
        <v>406</v>
      </c>
      <c r="C83" s="31"/>
      <c r="D83" s="177" t="s">
        <v>407</v>
      </c>
      <c r="E83" s="84" t="s">
        <v>680</v>
      </c>
      <c r="F83" s="158" t="s">
        <v>180</v>
      </c>
      <c r="G83" s="158" t="s">
        <v>100</v>
      </c>
      <c r="H83" s="158" t="s">
        <v>111</v>
      </c>
      <c r="I83" s="158" t="s">
        <v>40</v>
      </c>
      <c r="J83" s="158" t="s">
        <v>74</v>
      </c>
      <c r="K83" s="158">
        <v>10</v>
      </c>
      <c r="L83" s="158">
        <v>12</v>
      </c>
      <c r="M83" s="158" t="s">
        <v>86</v>
      </c>
      <c r="N83" s="158" t="s">
        <v>103</v>
      </c>
      <c r="O83" s="158" t="s">
        <v>40</v>
      </c>
      <c r="P83" s="158" t="s">
        <v>44</v>
      </c>
      <c r="Q83" s="158" t="s">
        <v>44</v>
      </c>
      <c r="R83" s="158" t="s">
        <v>44</v>
      </c>
      <c r="S83" s="96" t="s">
        <v>35</v>
      </c>
      <c r="T83" s="158" t="s">
        <v>147</v>
      </c>
      <c r="U83" s="158" t="s">
        <v>652</v>
      </c>
      <c r="V83" s="158" t="s">
        <v>27</v>
      </c>
      <c r="W83" s="158" t="s">
        <v>176</v>
      </c>
      <c r="X83" s="159">
        <f>51*30*4/1000</f>
        <v>6.12</v>
      </c>
      <c r="Y83" s="96" t="s">
        <v>40</v>
      </c>
      <c r="Z83" s="159" t="s">
        <v>45</v>
      </c>
      <c r="AA83" s="88" t="s">
        <v>10</v>
      </c>
      <c r="AB83" s="100" t="s">
        <v>43</v>
      </c>
      <c r="AC83" s="100" t="s">
        <v>43</v>
      </c>
      <c r="AD83" s="89">
        <v>42286</v>
      </c>
      <c r="AE83" s="53"/>
      <c r="AF83" s="137"/>
      <c r="AG83" s="137"/>
      <c r="AH83" s="137"/>
      <c r="AI83" s="137"/>
      <c r="AJ83" s="137"/>
      <c r="AK83" s="137"/>
      <c r="AL83" s="137"/>
      <c r="AM83" s="137"/>
      <c r="AN83" s="137"/>
      <c r="AO83" s="137"/>
      <c r="AP83" s="137"/>
      <c r="AQ83" s="137"/>
      <c r="AR83" s="137"/>
      <c r="AS83" s="137"/>
      <c r="AT83" s="137"/>
      <c r="AU83" s="137"/>
      <c r="AV83" s="137"/>
      <c r="AW83" s="137"/>
      <c r="AX83" s="137"/>
      <c r="AY83" s="137"/>
      <c r="AZ83" s="137"/>
    </row>
    <row r="84" spans="1:52" ht="89.25" customHeight="1" thickBot="1" x14ac:dyDescent="0.25">
      <c r="A84" s="55" t="s">
        <v>36</v>
      </c>
      <c r="B84" s="37" t="s">
        <v>191</v>
      </c>
      <c r="C84" s="31"/>
      <c r="D84" s="139" t="s">
        <v>154</v>
      </c>
      <c r="E84" s="84" t="s">
        <v>682</v>
      </c>
      <c r="F84" s="92" t="s">
        <v>140</v>
      </c>
      <c r="G84" s="85" t="s">
        <v>100</v>
      </c>
      <c r="H84" s="85" t="s">
        <v>73</v>
      </c>
      <c r="I84" s="85" t="s">
        <v>40</v>
      </c>
      <c r="J84" s="85" t="s">
        <v>80</v>
      </c>
      <c r="K84" s="85">
        <v>10</v>
      </c>
      <c r="L84" s="85">
        <v>12</v>
      </c>
      <c r="M84" s="85" t="s">
        <v>75</v>
      </c>
      <c r="N84" s="85" t="s">
        <v>76</v>
      </c>
      <c r="O84" s="85" t="s">
        <v>40</v>
      </c>
      <c r="P84" s="85" t="s">
        <v>44</v>
      </c>
      <c r="Q84" s="85" t="s">
        <v>44</v>
      </c>
      <c r="R84" s="85" t="s">
        <v>44</v>
      </c>
      <c r="S84" s="85" t="s">
        <v>35</v>
      </c>
      <c r="T84" s="85" t="s">
        <v>112</v>
      </c>
      <c r="U84" s="85" t="s">
        <v>690</v>
      </c>
      <c r="V84" s="85" t="s">
        <v>27</v>
      </c>
      <c r="W84" s="85" t="s">
        <v>313</v>
      </c>
      <c r="X84" s="159">
        <f t="shared" ref="X84:X92" si="3">30*25*2/1000</f>
        <v>1.5</v>
      </c>
      <c r="Y84" s="159">
        <f>30*25</f>
        <v>750</v>
      </c>
      <c r="Z84" s="90" t="s">
        <v>45</v>
      </c>
      <c r="AA84" s="88" t="s">
        <v>10</v>
      </c>
      <c r="AB84" s="100" t="s">
        <v>43</v>
      </c>
      <c r="AC84" s="100" t="s">
        <v>43</v>
      </c>
      <c r="AD84" s="89">
        <v>42353</v>
      </c>
      <c r="AE84" s="48"/>
      <c r="AF84" s="60"/>
      <c r="AG84" s="60"/>
      <c r="AH84" s="60"/>
      <c r="AI84" s="60"/>
      <c r="AJ84" s="137"/>
      <c r="AK84" s="137"/>
      <c r="AL84" s="137"/>
      <c r="AM84" s="137"/>
      <c r="AN84" s="137"/>
      <c r="AO84" s="137"/>
      <c r="AP84" s="137"/>
      <c r="AQ84" s="137"/>
      <c r="AR84" s="137"/>
      <c r="AS84" s="137"/>
      <c r="AT84" s="137"/>
      <c r="AU84" s="137"/>
      <c r="AV84" s="137"/>
      <c r="AW84" s="137"/>
      <c r="AX84" s="137"/>
      <c r="AY84" s="137"/>
      <c r="AZ84" s="137"/>
    </row>
    <row r="85" spans="1:52" ht="89.25" customHeight="1" thickBot="1" x14ac:dyDescent="0.25">
      <c r="A85" s="55" t="s">
        <v>36</v>
      </c>
      <c r="B85" s="37" t="s">
        <v>208</v>
      </c>
      <c r="C85" s="67"/>
      <c r="D85" s="139" t="s">
        <v>154</v>
      </c>
      <c r="E85" s="84" t="s">
        <v>682</v>
      </c>
      <c r="F85" s="92" t="s">
        <v>140</v>
      </c>
      <c r="G85" s="158" t="s">
        <v>100</v>
      </c>
      <c r="H85" s="85" t="s">
        <v>73</v>
      </c>
      <c r="I85" s="85" t="s">
        <v>40</v>
      </c>
      <c r="J85" s="85" t="s">
        <v>80</v>
      </c>
      <c r="K85" s="85">
        <v>10</v>
      </c>
      <c r="L85" s="85">
        <v>12</v>
      </c>
      <c r="M85" s="85" t="s">
        <v>75</v>
      </c>
      <c r="N85" s="85" t="s">
        <v>76</v>
      </c>
      <c r="O85" s="85" t="s">
        <v>40</v>
      </c>
      <c r="P85" s="85" t="s">
        <v>43</v>
      </c>
      <c r="Q85" s="85" t="s">
        <v>43</v>
      </c>
      <c r="R85" s="85" t="s">
        <v>43</v>
      </c>
      <c r="S85" s="85" t="s">
        <v>35</v>
      </c>
      <c r="T85" s="85" t="s">
        <v>112</v>
      </c>
      <c r="U85" s="85" t="s">
        <v>307</v>
      </c>
      <c r="V85" s="85" t="s">
        <v>27</v>
      </c>
      <c r="W85" s="158" t="s">
        <v>313</v>
      </c>
      <c r="X85" s="159">
        <f t="shared" si="3"/>
        <v>1.5</v>
      </c>
      <c r="Y85" s="159">
        <f t="shared" ref="Y85:Y91" si="4">30*25</f>
        <v>750</v>
      </c>
      <c r="Z85" s="138" t="s">
        <v>45</v>
      </c>
      <c r="AA85" s="88" t="s">
        <v>10</v>
      </c>
      <c r="AB85" s="100" t="s">
        <v>43</v>
      </c>
      <c r="AC85" s="100" t="s">
        <v>43</v>
      </c>
      <c r="AD85" s="89">
        <v>41248</v>
      </c>
      <c r="AE85" s="48"/>
      <c r="AF85" s="60"/>
      <c r="AG85" s="60"/>
      <c r="AH85" s="60"/>
      <c r="AI85" s="60"/>
      <c r="AJ85" s="137"/>
      <c r="AK85" s="137"/>
      <c r="AL85" s="137"/>
      <c r="AM85" s="137"/>
      <c r="AN85" s="137"/>
      <c r="AO85" s="137"/>
      <c r="AP85" s="137"/>
      <c r="AQ85" s="137"/>
      <c r="AR85" s="137"/>
      <c r="AS85" s="137"/>
      <c r="AT85" s="137"/>
      <c r="AU85" s="137"/>
      <c r="AV85" s="137"/>
      <c r="AW85" s="137"/>
      <c r="AX85" s="137"/>
      <c r="AY85" s="137"/>
      <c r="AZ85" s="137"/>
    </row>
    <row r="86" spans="1:52" ht="89.25" customHeight="1" thickBot="1" x14ac:dyDescent="0.25">
      <c r="A86" s="55" t="s">
        <v>36</v>
      </c>
      <c r="B86" s="37" t="s">
        <v>592</v>
      </c>
      <c r="C86" s="67"/>
      <c r="D86" s="91" t="s">
        <v>593</v>
      </c>
      <c r="E86" s="84" t="s">
        <v>682</v>
      </c>
      <c r="F86" s="92" t="s">
        <v>140</v>
      </c>
      <c r="G86" s="158" t="s">
        <v>100</v>
      </c>
      <c r="H86" s="158" t="s">
        <v>73</v>
      </c>
      <c r="I86" s="158" t="s">
        <v>40</v>
      </c>
      <c r="J86" s="158" t="s">
        <v>80</v>
      </c>
      <c r="K86" s="158">
        <v>10</v>
      </c>
      <c r="L86" s="158">
        <v>12</v>
      </c>
      <c r="M86" s="158" t="s">
        <v>75</v>
      </c>
      <c r="N86" s="158" t="s">
        <v>76</v>
      </c>
      <c r="O86" s="158" t="s">
        <v>40</v>
      </c>
      <c r="P86" s="158" t="s">
        <v>43</v>
      </c>
      <c r="Q86" s="158" t="s">
        <v>43</v>
      </c>
      <c r="R86" s="158" t="s">
        <v>43</v>
      </c>
      <c r="S86" s="158" t="s">
        <v>35</v>
      </c>
      <c r="T86" s="158" t="s">
        <v>112</v>
      </c>
      <c r="U86" s="158" t="s">
        <v>696</v>
      </c>
      <c r="V86" s="158" t="s">
        <v>27</v>
      </c>
      <c r="W86" s="158" t="s">
        <v>313</v>
      </c>
      <c r="X86" s="159">
        <f t="shared" si="3"/>
        <v>1.5</v>
      </c>
      <c r="Y86" s="159">
        <f t="shared" si="4"/>
        <v>750</v>
      </c>
      <c r="Z86" s="138" t="s">
        <v>45</v>
      </c>
      <c r="AA86" s="88" t="s">
        <v>10</v>
      </c>
      <c r="AB86" s="100" t="s">
        <v>43</v>
      </c>
      <c r="AC86" s="100" t="s">
        <v>43</v>
      </c>
      <c r="AD86" s="89">
        <v>42384</v>
      </c>
      <c r="AE86" s="48"/>
      <c r="AF86" s="166"/>
      <c r="AG86" s="166"/>
      <c r="AH86" s="166"/>
      <c r="AI86" s="166"/>
      <c r="AJ86" s="137"/>
      <c r="AK86" s="137"/>
      <c r="AL86" s="137"/>
      <c r="AM86" s="137"/>
      <c r="AN86" s="137"/>
      <c r="AO86" s="137"/>
      <c r="AP86" s="137"/>
      <c r="AQ86" s="137"/>
      <c r="AR86" s="137"/>
      <c r="AS86" s="137"/>
      <c r="AT86" s="137"/>
      <c r="AU86" s="137"/>
      <c r="AV86" s="137"/>
      <c r="AW86" s="137"/>
      <c r="AX86" s="137"/>
      <c r="AY86" s="137"/>
      <c r="AZ86" s="137"/>
    </row>
    <row r="87" spans="1:52" ht="89.25" customHeight="1" thickBot="1" x14ac:dyDescent="0.25">
      <c r="A87" s="55" t="s">
        <v>36</v>
      </c>
      <c r="B87" s="37" t="s">
        <v>695</v>
      </c>
      <c r="C87" s="67"/>
      <c r="D87" s="91" t="s">
        <v>697</v>
      </c>
      <c r="E87" s="84" t="s">
        <v>682</v>
      </c>
      <c r="F87" s="92" t="s">
        <v>140</v>
      </c>
      <c r="G87" s="158" t="s">
        <v>100</v>
      </c>
      <c r="H87" s="158" t="s">
        <v>73</v>
      </c>
      <c r="I87" s="158" t="s">
        <v>40</v>
      </c>
      <c r="J87" s="158" t="s">
        <v>80</v>
      </c>
      <c r="K87" s="158">
        <v>10</v>
      </c>
      <c r="L87" s="158">
        <v>12</v>
      </c>
      <c r="M87" s="158" t="s">
        <v>75</v>
      </c>
      <c r="N87" s="158" t="s">
        <v>76</v>
      </c>
      <c r="O87" s="158" t="s">
        <v>40</v>
      </c>
      <c r="P87" s="158" t="s">
        <v>43</v>
      </c>
      <c r="Q87" s="158" t="s">
        <v>43</v>
      </c>
      <c r="R87" s="158" t="s">
        <v>43</v>
      </c>
      <c r="S87" s="158" t="s">
        <v>35</v>
      </c>
      <c r="T87" s="158" t="s">
        <v>112</v>
      </c>
      <c r="U87" s="158" t="s">
        <v>828</v>
      </c>
      <c r="V87" s="158" t="s">
        <v>27</v>
      </c>
      <c r="W87" s="158" t="s">
        <v>313</v>
      </c>
      <c r="X87" s="159">
        <f t="shared" si="3"/>
        <v>1.5</v>
      </c>
      <c r="Y87" s="159">
        <f t="shared" si="4"/>
        <v>750</v>
      </c>
      <c r="Z87" s="138" t="s">
        <v>45</v>
      </c>
      <c r="AA87" s="88" t="s">
        <v>10</v>
      </c>
      <c r="AB87" s="100" t="s">
        <v>43</v>
      </c>
      <c r="AC87" s="100" t="s">
        <v>43</v>
      </c>
      <c r="AD87" s="89">
        <v>42635</v>
      </c>
      <c r="AE87" s="48"/>
      <c r="AF87" s="166"/>
      <c r="AG87" s="166"/>
      <c r="AH87" s="166"/>
      <c r="AI87" s="166"/>
      <c r="AJ87" s="137"/>
      <c r="AK87" s="137"/>
      <c r="AL87" s="137"/>
      <c r="AM87" s="137"/>
      <c r="AN87" s="137"/>
      <c r="AO87" s="137"/>
      <c r="AP87" s="137"/>
      <c r="AQ87" s="137"/>
      <c r="AR87" s="137"/>
      <c r="AS87" s="137"/>
      <c r="AT87" s="137"/>
      <c r="AU87" s="137"/>
      <c r="AV87" s="137"/>
      <c r="AW87" s="137"/>
      <c r="AX87" s="137"/>
      <c r="AY87" s="137"/>
      <c r="AZ87" s="137"/>
    </row>
    <row r="88" spans="1:52" ht="89.25" customHeight="1" thickBot="1" x14ac:dyDescent="0.25">
      <c r="A88" s="55" t="s">
        <v>36</v>
      </c>
      <c r="B88" s="37" t="s">
        <v>312</v>
      </c>
      <c r="C88" s="67"/>
      <c r="D88" s="139" t="s">
        <v>154</v>
      </c>
      <c r="E88" s="84" t="s">
        <v>682</v>
      </c>
      <c r="F88" s="92" t="s">
        <v>140</v>
      </c>
      <c r="G88" s="32" t="s">
        <v>100</v>
      </c>
      <c r="H88" s="158" t="s">
        <v>73</v>
      </c>
      <c r="I88" s="158" t="s">
        <v>40</v>
      </c>
      <c r="J88" s="158" t="s">
        <v>80</v>
      </c>
      <c r="K88" s="158">
        <v>10</v>
      </c>
      <c r="L88" s="158">
        <v>12</v>
      </c>
      <c r="M88" s="158" t="s">
        <v>75</v>
      </c>
      <c r="N88" s="158" t="s">
        <v>76</v>
      </c>
      <c r="O88" s="158" t="s">
        <v>40</v>
      </c>
      <c r="P88" s="158" t="s">
        <v>44</v>
      </c>
      <c r="Q88" s="158" t="s">
        <v>44</v>
      </c>
      <c r="R88" s="158" t="s">
        <v>44</v>
      </c>
      <c r="S88" s="158" t="s">
        <v>35</v>
      </c>
      <c r="T88" s="158" t="s">
        <v>112</v>
      </c>
      <c r="U88" s="158" t="s">
        <v>696</v>
      </c>
      <c r="V88" s="158" t="s">
        <v>27</v>
      </c>
      <c r="W88" s="158" t="s">
        <v>313</v>
      </c>
      <c r="X88" s="159">
        <f t="shared" si="3"/>
        <v>1.5</v>
      </c>
      <c r="Y88" s="159">
        <f t="shared" si="4"/>
        <v>750</v>
      </c>
      <c r="Z88" s="138" t="s">
        <v>45</v>
      </c>
      <c r="AA88" s="88" t="s">
        <v>10</v>
      </c>
      <c r="AB88" s="100" t="s">
        <v>43</v>
      </c>
      <c r="AC88" s="100" t="s">
        <v>43</v>
      </c>
      <c r="AD88" s="89">
        <v>42384</v>
      </c>
      <c r="AE88" s="48"/>
      <c r="AF88" s="60"/>
      <c r="AG88" s="60"/>
      <c r="AH88" s="60"/>
      <c r="AI88" s="60"/>
      <c r="AJ88" s="137"/>
      <c r="AK88" s="137"/>
      <c r="AL88" s="137"/>
      <c r="AM88" s="137"/>
      <c r="AN88" s="137"/>
      <c r="AO88" s="137"/>
      <c r="AP88" s="137"/>
      <c r="AQ88" s="137"/>
      <c r="AR88" s="137"/>
      <c r="AS88" s="137"/>
      <c r="AT88" s="137"/>
      <c r="AU88" s="137"/>
      <c r="AV88" s="137"/>
      <c r="AW88" s="137"/>
      <c r="AX88" s="137"/>
      <c r="AY88" s="137"/>
      <c r="AZ88" s="137"/>
    </row>
    <row r="89" spans="1:52" ht="81" customHeight="1" thickBot="1" x14ac:dyDescent="0.25">
      <c r="A89" s="55" t="s">
        <v>36</v>
      </c>
      <c r="B89" s="37" t="s">
        <v>148</v>
      </c>
      <c r="C89" s="67"/>
      <c r="D89" s="94" t="s">
        <v>154</v>
      </c>
      <c r="E89" s="84" t="s">
        <v>682</v>
      </c>
      <c r="F89" s="92" t="s">
        <v>140</v>
      </c>
      <c r="G89" s="85" t="s">
        <v>100</v>
      </c>
      <c r="H89" s="85" t="s">
        <v>73</v>
      </c>
      <c r="I89" s="85" t="s">
        <v>40</v>
      </c>
      <c r="J89" s="85" t="s">
        <v>80</v>
      </c>
      <c r="K89" s="85">
        <v>10</v>
      </c>
      <c r="L89" s="85">
        <v>12</v>
      </c>
      <c r="M89" s="85" t="s">
        <v>75</v>
      </c>
      <c r="N89" s="85" t="s">
        <v>76</v>
      </c>
      <c r="O89" s="85" t="s">
        <v>40</v>
      </c>
      <c r="P89" s="85" t="s">
        <v>43</v>
      </c>
      <c r="Q89" s="85" t="s">
        <v>43</v>
      </c>
      <c r="R89" s="85" t="s">
        <v>43</v>
      </c>
      <c r="S89" s="85" t="s">
        <v>35</v>
      </c>
      <c r="T89" s="85" t="s">
        <v>149</v>
      </c>
      <c r="U89" s="85" t="s">
        <v>307</v>
      </c>
      <c r="V89" s="85" t="s">
        <v>27</v>
      </c>
      <c r="W89" s="158" t="s">
        <v>313</v>
      </c>
      <c r="X89" s="159">
        <f t="shared" si="3"/>
        <v>1.5</v>
      </c>
      <c r="Y89" s="159">
        <f t="shared" si="4"/>
        <v>750</v>
      </c>
      <c r="Z89" s="87" t="s">
        <v>45</v>
      </c>
      <c r="AA89" s="88" t="s">
        <v>24</v>
      </c>
      <c r="AB89" s="100" t="s">
        <v>43</v>
      </c>
      <c r="AC89" s="100" t="s">
        <v>43</v>
      </c>
      <c r="AD89" s="89">
        <v>41247</v>
      </c>
      <c r="AE89" s="48"/>
      <c r="AJ89" s="58"/>
      <c r="AK89" s="58"/>
      <c r="AL89" s="58"/>
      <c r="AM89" s="58"/>
      <c r="AN89" s="58"/>
      <c r="AO89" s="58"/>
      <c r="AP89" s="58"/>
      <c r="AQ89" s="58"/>
      <c r="AR89" s="58"/>
      <c r="AS89" s="58"/>
      <c r="AT89" s="58"/>
      <c r="AU89" s="58"/>
      <c r="AV89" s="58"/>
      <c r="AW89" s="58"/>
      <c r="AX89" s="58"/>
      <c r="AY89" s="58"/>
      <c r="AZ89" s="58"/>
    </row>
    <row r="90" spans="1:52" ht="81" customHeight="1" thickBot="1" x14ac:dyDescent="0.25">
      <c r="A90" s="55" t="s">
        <v>36</v>
      </c>
      <c r="B90" s="37" t="s">
        <v>209</v>
      </c>
      <c r="C90" s="67"/>
      <c r="D90" s="139" t="s">
        <v>211</v>
      </c>
      <c r="E90" s="84" t="s">
        <v>680</v>
      </c>
      <c r="F90" s="85" t="s">
        <v>180</v>
      </c>
      <c r="G90" s="85" t="s">
        <v>100</v>
      </c>
      <c r="H90" s="85" t="s">
        <v>145</v>
      </c>
      <c r="I90" s="85" t="s">
        <v>40</v>
      </c>
      <c r="J90" s="85" t="s">
        <v>80</v>
      </c>
      <c r="K90" s="85">
        <v>10</v>
      </c>
      <c r="L90" s="85">
        <v>12</v>
      </c>
      <c r="M90" s="85" t="s">
        <v>86</v>
      </c>
      <c r="N90" s="85" t="s">
        <v>103</v>
      </c>
      <c r="O90" s="85" t="s">
        <v>40</v>
      </c>
      <c r="P90" s="85" t="s">
        <v>44</v>
      </c>
      <c r="Q90" s="85" t="s">
        <v>44</v>
      </c>
      <c r="R90" s="85" t="s">
        <v>44</v>
      </c>
      <c r="S90" s="85" t="s">
        <v>35</v>
      </c>
      <c r="T90" s="85" t="s">
        <v>147</v>
      </c>
      <c r="U90" s="85" t="s">
        <v>713</v>
      </c>
      <c r="V90" s="85" t="s">
        <v>27</v>
      </c>
      <c r="W90" s="158" t="s">
        <v>313</v>
      </c>
      <c r="X90" s="159">
        <f t="shared" si="3"/>
        <v>1.5</v>
      </c>
      <c r="Y90" s="159">
        <f t="shared" si="4"/>
        <v>750</v>
      </c>
      <c r="Z90" s="87" t="s">
        <v>45</v>
      </c>
      <c r="AA90" s="88" t="s">
        <v>10</v>
      </c>
      <c r="AB90" s="100" t="s">
        <v>43</v>
      </c>
      <c r="AC90" s="100" t="s">
        <v>43</v>
      </c>
      <c r="AD90" s="89">
        <v>42422</v>
      </c>
      <c r="AE90" s="48"/>
      <c r="AF90" s="137"/>
      <c r="AG90" s="137"/>
      <c r="AH90" s="137"/>
      <c r="AI90" s="137"/>
      <c r="AJ90" s="137"/>
      <c r="AK90" s="137"/>
      <c r="AL90" s="137"/>
      <c r="AM90" s="137"/>
      <c r="AN90" s="137"/>
      <c r="AO90" s="137"/>
      <c r="AP90" s="137"/>
      <c r="AQ90" s="137"/>
      <c r="AR90" s="137"/>
      <c r="AS90" s="137"/>
      <c r="AT90" s="137"/>
      <c r="AU90" s="137"/>
      <c r="AV90" s="137"/>
      <c r="AW90" s="137"/>
      <c r="AX90" s="137"/>
      <c r="AY90" s="137"/>
      <c r="AZ90" s="137"/>
    </row>
    <row r="91" spans="1:52" ht="81" customHeight="1" thickBot="1" x14ac:dyDescent="0.25">
      <c r="A91" s="55" t="s">
        <v>36</v>
      </c>
      <c r="B91" s="37" t="s">
        <v>214</v>
      </c>
      <c r="C91" s="67"/>
      <c r="D91" s="139" t="s">
        <v>216</v>
      </c>
      <c r="E91" s="84" t="s">
        <v>680</v>
      </c>
      <c r="F91" s="85" t="s">
        <v>180</v>
      </c>
      <c r="G91" s="85" t="s">
        <v>100</v>
      </c>
      <c r="H91" s="85" t="s">
        <v>145</v>
      </c>
      <c r="I91" s="85" t="s">
        <v>40</v>
      </c>
      <c r="J91" s="85" t="s">
        <v>80</v>
      </c>
      <c r="K91" s="85">
        <v>10</v>
      </c>
      <c r="L91" s="85">
        <v>12</v>
      </c>
      <c r="M91" s="85" t="s">
        <v>86</v>
      </c>
      <c r="N91" s="85" t="s">
        <v>103</v>
      </c>
      <c r="O91" s="85" t="s">
        <v>40</v>
      </c>
      <c r="P91" s="85" t="s">
        <v>44</v>
      </c>
      <c r="Q91" s="85" t="s">
        <v>44</v>
      </c>
      <c r="R91" s="85" t="s">
        <v>44</v>
      </c>
      <c r="S91" s="85" t="s">
        <v>35</v>
      </c>
      <c r="T91" s="85" t="s">
        <v>147</v>
      </c>
      <c r="U91" s="85" t="s">
        <v>210</v>
      </c>
      <c r="V91" s="85" t="s">
        <v>27</v>
      </c>
      <c r="W91" s="158" t="s">
        <v>313</v>
      </c>
      <c r="X91" s="159">
        <f t="shared" si="3"/>
        <v>1.5</v>
      </c>
      <c r="Y91" s="159">
        <f t="shared" si="4"/>
        <v>750</v>
      </c>
      <c r="Z91" s="87" t="s">
        <v>45</v>
      </c>
      <c r="AA91" s="88" t="s">
        <v>24</v>
      </c>
      <c r="AB91" s="100" t="s">
        <v>43</v>
      </c>
      <c r="AC91" s="100" t="s">
        <v>43</v>
      </c>
      <c r="AD91" s="89">
        <v>40877</v>
      </c>
      <c r="AE91" s="48"/>
      <c r="AF91" s="137"/>
      <c r="AG91" s="137"/>
      <c r="AH91" s="137"/>
      <c r="AI91" s="137"/>
      <c r="AJ91" s="137"/>
      <c r="AK91" s="137"/>
      <c r="AL91" s="137"/>
      <c r="AM91" s="137"/>
      <c r="AN91" s="137"/>
      <c r="AO91" s="137"/>
      <c r="AP91" s="137"/>
      <c r="AQ91" s="137"/>
      <c r="AR91" s="137"/>
      <c r="AS91" s="137"/>
      <c r="AT91" s="137"/>
      <c r="AU91" s="137"/>
      <c r="AV91" s="137"/>
      <c r="AW91" s="137"/>
      <c r="AX91" s="137"/>
      <c r="AY91" s="137"/>
      <c r="AZ91" s="137"/>
    </row>
    <row r="92" spans="1:52" ht="81" customHeight="1" thickBot="1" x14ac:dyDescent="0.25">
      <c r="A92" s="55" t="s">
        <v>36</v>
      </c>
      <c r="B92" s="37" t="s">
        <v>315</v>
      </c>
      <c r="C92" s="67"/>
      <c r="D92" s="139" t="s">
        <v>211</v>
      </c>
      <c r="E92" s="84" t="s">
        <v>680</v>
      </c>
      <c r="F92" s="158" t="s">
        <v>180</v>
      </c>
      <c r="G92" s="158" t="s">
        <v>100</v>
      </c>
      <c r="H92" s="158" t="s">
        <v>84</v>
      </c>
      <c r="I92" s="158" t="s">
        <v>40</v>
      </c>
      <c r="J92" s="158" t="s">
        <v>80</v>
      </c>
      <c r="K92" s="158">
        <v>10</v>
      </c>
      <c r="L92" s="158">
        <v>12</v>
      </c>
      <c r="M92" s="158" t="s">
        <v>86</v>
      </c>
      <c r="N92" s="158" t="s">
        <v>103</v>
      </c>
      <c r="O92" s="158" t="s">
        <v>40</v>
      </c>
      <c r="P92" s="158" t="s">
        <v>44</v>
      </c>
      <c r="Q92" s="158" t="s">
        <v>44</v>
      </c>
      <c r="R92" s="158" t="s">
        <v>44</v>
      </c>
      <c r="S92" s="158" t="s">
        <v>35</v>
      </c>
      <c r="T92" s="158" t="s">
        <v>147</v>
      </c>
      <c r="U92" s="158" t="s">
        <v>652</v>
      </c>
      <c r="V92" s="158" t="s">
        <v>27</v>
      </c>
      <c r="W92" s="158" t="s">
        <v>192</v>
      </c>
      <c r="X92" s="159">
        <f t="shared" si="3"/>
        <v>1.5</v>
      </c>
      <c r="Y92" s="159">
        <f>25*30</f>
        <v>750</v>
      </c>
      <c r="Z92" s="159" t="s">
        <v>45</v>
      </c>
      <c r="AA92" s="88" t="s">
        <v>10</v>
      </c>
      <c r="AB92" s="100" t="s">
        <v>43</v>
      </c>
      <c r="AC92" s="100" t="s">
        <v>43</v>
      </c>
      <c r="AD92" s="89">
        <v>42275</v>
      </c>
      <c r="AE92" s="48"/>
      <c r="AF92" s="137"/>
      <c r="AG92" s="137"/>
      <c r="AH92" s="137"/>
      <c r="AI92" s="137"/>
      <c r="AJ92" s="137"/>
      <c r="AK92" s="137"/>
      <c r="AL92" s="137"/>
      <c r="AM92" s="137"/>
      <c r="AN92" s="137"/>
      <c r="AO92" s="137"/>
      <c r="AP92" s="137"/>
      <c r="AQ92" s="137"/>
      <c r="AR92" s="137"/>
      <c r="AS92" s="137"/>
      <c r="AT92" s="137"/>
      <c r="AU92" s="137"/>
      <c r="AV92" s="137"/>
      <c r="AW92" s="137"/>
      <c r="AX92" s="137"/>
      <c r="AY92" s="137"/>
      <c r="AZ92" s="137"/>
    </row>
    <row r="93" spans="1:52" ht="81" customHeight="1" thickBot="1" x14ac:dyDescent="0.25">
      <c r="A93" s="55" t="s">
        <v>36</v>
      </c>
      <c r="B93" s="37" t="s">
        <v>853</v>
      </c>
      <c r="C93" s="67"/>
      <c r="D93" s="91" t="s">
        <v>855</v>
      </c>
      <c r="E93" s="84" t="s">
        <v>629</v>
      </c>
      <c r="F93" s="158" t="s">
        <v>194</v>
      </c>
      <c r="G93" s="158" t="s">
        <v>40</v>
      </c>
      <c r="H93" s="158" t="s">
        <v>90</v>
      </c>
      <c r="I93" s="158" t="s">
        <v>357</v>
      </c>
      <c r="J93" s="158" t="s">
        <v>80</v>
      </c>
      <c r="K93" s="158" t="s">
        <v>40</v>
      </c>
      <c r="L93" s="158" t="s">
        <v>40</v>
      </c>
      <c r="M93" s="158" t="s">
        <v>250</v>
      </c>
      <c r="N93" s="158" t="s">
        <v>103</v>
      </c>
      <c r="O93" s="158" t="s">
        <v>253</v>
      </c>
      <c r="P93" s="158" t="s">
        <v>44</v>
      </c>
      <c r="Q93" s="158" t="s">
        <v>44</v>
      </c>
      <c r="R93" s="158" t="s">
        <v>44</v>
      </c>
      <c r="S93" s="158" t="s">
        <v>35</v>
      </c>
      <c r="T93" s="158" t="s">
        <v>356</v>
      </c>
      <c r="U93" s="158" t="s">
        <v>843</v>
      </c>
      <c r="V93" s="158" t="s">
        <v>27</v>
      </c>
      <c r="W93" s="158" t="s">
        <v>846</v>
      </c>
      <c r="X93" s="159">
        <f>23*22*4.35/1000</f>
        <v>2.2010999999999998</v>
      </c>
      <c r="Y93" s="159">
        <f>23*22</f>
        <v>506</v>
      </c>
      <c r="Z93" s="159" t="s">
        <v>45</v>
      </c>
      <c r="AA93" s="158" t="s">
        <v>10</v>
      </c>
      <c r="AB93" s="100" t="s">
        <v>43</v>
      </c>
      <c r="AC93" s="84" t="s">
        <v>810</v>
      </c>
      <c r="AD93" s="89">
        <v>42661</v>
      </c>
      <c r="AE93" s="48"/>
      <c r="AF93" s="137"/>
      <c r="AG93" s="137"/>
      <c r="AH93" s="137"/>
      <c r="AI93" s="137"/>
      <c r="AJ93" s="137"/>
      <c r="AK93" s="137"/>
      <c r="AL93" s="137"/>
      <c r="AM93" s="137"/>
      <c r="AN93" s="137"/>
      <c r="AO93" s="137"/>
      <c r="AP93" s="137"/>
      <c r="AQ93" s="137"/>
      <c r="AR93" s="137"/>
      <c r="AS93" s="137"/>
      <c r="AT93" s="137"/>
      <c r="AU93" s="137"/>
      <c r="AV93" s="137"/>
      <c r="AW93" s="137"/>
      <c r="AX93" s="137"/>
      <c r="AY93" s="137"/>
      <c r="AZ93" s="137"/>
    </row>
    <row r="94" spans="1:52" ht="81" customHeight="1" thickBot="1" x14ac:dyDescent="0.25">
      <c r="A94" s="55" t="s">
        <v>36</v>
      </c>
      <c r="B94" s="37" t="s">
        <v>842</v>
      </c>
      <c r="C94" s="161"/>
      <c r="D94" s="91" t="s">
        <v>845</v>
      </c>
      <c r="E94" s="84" t="s">
        <v>680</v>
      </c>
      <c r="F94" s="158" t="s">
        <v>180</v>
      </c>
      <c r="G94" s="158" t="s">
        <v>100</v>
      </c>
      <c r="H94" s="158" t="s">
        <v>145</v>
      </c>
      <c r="I94" s="158" t="s">
        <v>40</v>
      </c>
      <c r="J94" s="158" t="s">
        <v>80</v>
      </c>
      <c r="K94" s="158">
        <v>10</v>
      </c>
      <c r="L94" s="158">
        <v>12</v>
      </c>
      <c r="M94" s="158" t="s">
        <v>250</v>
      </c>
      <c r="N94" s="158" t="s">
        <v>103</v>
      </c>
      <c r="O94" s="158" t="s">
        <v>40</v>
      </c>
      <c r="P94" s="158" t="s">
        <v>44</v>
      </c>
      <c r="Q94" s="158" t="s">
        <v>44</v>
      </c>
      <c r="R94" s="158" t="s">
        <v>44</v>
      </c>
      <c r="S94" s="158" t="s">
        <v>35</v>
      </c>
      <c r="T94" s="158" t="s">
        <v>351</v>
      </c>
      <c r="U94" s="158" t="s">
        <v>843</v>
      </c>
      <c r="V94" s="158" t="s">
        <v>27</v>
      </c>
      <c r="W94" s="158" t="s">
        <v>846</v>
      </c>
      <c r="X94" s="159">
        <f>23*22*4.35/1000</f>
        <v>2.2010999999999998</v>
      </c>
      <c r="Y94" s="159">
        <f>23*22</f>
        <v>506</v>
      </c>
      <c r="Z94" s="159" t="s">
        <v>45</v>
      </c>
      <c r="AA94" s="88" t="s">
        <v>10</v>
      </c>
      <c r="AB94" s="100" t="s">
        <v>43</v>
      </c>
      <c r="AC94" s="84" t="s">
        <v>810</v>
      </c>
      <c r="AD94" s="89">
        <v>42655</v>
      </c>
      <c r="AE94" s="48"/>
      <c r="AF94" s="137"/>
      <c r="AG94" s="137"/>
      <c r="AH94" s="137"/>
      <c r="AI94" s="137"/>
      <c r="AJ94" s="137"/>
      <c r="AK94" s="137"/>
      <c r="AL94" s="137"/>
      <c r="AM94" s="137"/>
      <c r="AN94" s="137"/>
      <c r="AO94" s="137"/>
      <c r="AP94" s="137"/>
      <c r="AQ94" s="137"/>
      <c r="AR94" s="137"/>
      <c r="AS94" s="137"/>
      <c r="AT94" s="137"/>
      <c r="AU94" s="137"/>
      <c r="AV94" s="137"/>
      <c r="AW94" s="137"/>
      <c r="AX94" s="137"/>
      <c r="AY94" s="137"/>
      <c r="AZ94" s="137"/>
    </row>
    <row r="95" spans="1:52" ht="100.5" customHeight="1" thickBot="1" x14ac:dyDescent="0.25">
      <c r="A95" s="140" t="s">
        <v>281</v>
      </c>
      <c r="B95" s="141" t="s">
        <v>540</v>
      </c>
      <c r="C95" s="67"/>
      <c r="D95" s="139" t="s">
        <v>203</v>
      </c>
      <c r="E95" s="84" t="s">
        <v>682</v>
      </c>
      <c r="F95" s="92" t="s">
        <v>140</v>
      </c>
      <c r="G95" s="85" t="s">
        <v>100</v>
      </c>
      <c r="H95" s="85" t="s">
        <v>73</v>
      </c>
      <c r="I95" s="85" t="s">
        <v>40</v>
      </c>
      <c r="J95" s="85" t="s">
        <v>412</v>
      </c>
      <c r="K95" s="85">
        <v>12</v>
      </c>
      <c r="L95" s="85">
        <v>12</v>
      </c>
      <c r="M95" s="85" t="s">
        <v>75</v>
      </c>
      <c r="N95" s="85" t="s">
        <v>76</v>
      </c>
      <c r="O95" s="85" t="s">
        <v>40</v>
      </c>
      <c r="P95" s="85" t="s">
        <v>44</v>
      </c>
      <c r="Q95" s="85" t="s">
        <v>44</v>
      </c>
      <c r="R95" s="85" t="s">
        <v>44</v>
      </c>
      <c r="S95" s="85" t="s">
        <v>35</v>
      </c>
      <c r="T95" s="85" t="s">
        <v>112</v>
      </c>
      <c r="U95" s="85" t="s">
        <v>661</v>
      </c>
      <c r="V95" s="85" t="s">
        <v>120</v>
      </c>
      <c r="W95" s="85" t="s">
        <v>202</v>
      </c>
      <c r="X95" s="87">
        <f>30*30*2.9/1000</f>
        <v>2.61</v>
      </c>
      <c r="Y95" s="159">
        <f>30*30</f>
        <v>900</v>
      </c>
      <c r="Z95" s="87" t="s">
        <v>45</v>
      </c>
      <c r="AA95" s="88" t="s">
        <v>10</v>
      </c>
      <c r="AB95" s="100" t="s">
        <v>43</v>
      </c>
      <c r="AC95" s="100" t="s">
        <v>43</v>
      </c>
      <c r="AD95" s="89">
        <v>42303</v>
      </c>
      <c r="AE95" s="48"/>
      <c r="AF95" s="137"/>
      <c r="AG95" s="137"/>
      <c r="AH95" s="137"/>
      <c r="AI95" s="137"/>
      <c r="AJ95" s="137"/>
      <c r="AK95" s="137"/>
      <c r="AL95" s="137"/>
      <c r="AM95" s="137"/>
      <c r="AN95" s="137"/>
      <c r="AO95" s="137"/>
      <c r="AP95" s="137"/>
      <c r="AQ95" s="137"/>
      <c r="AR95" s="137"/>
      <c r="AS95" s="137"/>
      <c r="AT95" s="137"/>
      <c r="AU95" s="137"/>
      <c r="AV95" s="137"/>
      <c r="AW95" s="137"/>
      <c r="AX95" s="137"/>
      <c r="AY95" s="137"/>
      <c r="AZ95" s="137"/>
    </row>
    <row r="96" spans="1:52" ht="100.5" customHeight="1" thickBot="1" x14ac:dyDescent="0.25">
      <c r="A96" s="140" t="s">
        <v>281</v>
      </c>
      <c r="B96" s="141" t="s">
        <v>539</v>
      </c>
      <c r="C96" s="67"/>
      <c r="D96" s="139" t="s">
        <v>203</v>
      </c>
      <c r="E96" s="84" t="s">
        <v>682</v>
      </c>
      <c r="F96" s="92" t="s">
        <v>140</v>
      </c>
      <c r="G96" s="85" t="s">
        <v>100</v>
      </c>
      <c r="H96" s="85" t="s">
        <v>73</v>
      </c>
      <c r="I96" s="85" t="s">
        <v>40</v>
      </c>
      <c r="J96" s="85" t="s">
        <v>412</v>
      </c>
      <c r="K96" s="85">
        <v>12</v>
      </c>
      <c r="L96" s="85">
        <v>12</v>
      </c>
      <c r="M96" s="85" t="s">
        <v>75</v>
      </c>
      <c r="N96" s="85" t="s">
        <v>76</v>
      </c>
      <c r="O96" s="85" t="s">
        <v>40</v>
      </c>
      <c r="P96" s="85" t="s">
        <v>44</v>
      </c>
      <c r="Q96" s="85" t="s">
        <v>44</v>
      </c>
      <c r="R96" s="85" t="s">
        <v>44</v>
      </c>
      <c r="S96" s="85" t="s">
        <v>35</v>
      </c>
      <c r="T96" s="85" t="s">
        <v>112</v>
      </c>
      <c r="U96" s="85" t="s">
        <v>870</v>
      </c>
      <c r="V96" s="85" t="s">
        <v>120</v>
      </c>
      <c r="W96" s="85" t="s">
        <v>202</v>
      </c>
      <c r="X96" s="87">
        <f>30*30*2.9/1000</f>
        <v>2.61</v>
      </c>
      <c r="Y96" s="159">
        <f>30*30</f>
        <v>900</v>
      </c>
      <c r="Z96" s="87" t="s">
        <v>45</v>
      </c>
      <c r="AA96" s="88" t="s">
        <v>24</v>
      </c>
      <c r="AB96" s="100" t="s">
        <v>43</v>
      </c>
      <c r="AC96" s="100" t="s">
        <v>43</v>
      </c>
      <c r="AD96" s="89">
        <v>42740</v>
      </c>
      <c r="AE96" s="48"/>
      <c r="AF96" s="137"/>
      <c r="AG96" s="137"/>
      <c r="AH96" s="137"/>
      <c r="AI96" s="137"/>
      <c r="AJ96" s="137"/>
      <c r="AK96" s="137"/>
      <c r="AL96" s="137"/>
      <c r="AM96" s="137"/>
      <c r="AN96" s="137"/>
      <c r="AO96" s="137"/>
      <c r="AP96" s="137"/>
      <c r="AQ96" s="137"/>
      <c r="AR96" s="137"/>
      <c r="AS96" s="137"/>
      <c r="AT96" s="137"/>
      <c r="AU96" s="137"/>
      <c r="AV96" s="137"/>
      <c r="AW96" s="137"/>
      <c r="AX96" s="137"/>
      <c r="AY96" s="137"/>
      <c r="AZ96" s="137"/>
    </row>
    <row r="97" spans="1:52" ht="100.5" customHeight="1" thickBot="1" x14ac:dyDescent="0.25">
      <c r="A97" s="140" t="s">
        <v>281</v>
      </c>
      <c r="B97" s="141" t="s">
        <v>538</v>
      </c>
      <c r="C97" s="67"/>
      <c r="D97" s="91" t="s">
        <v>541</v>
      </c>
      <c r="E97" s="84" t="s">
        <v>683</v>
      </c>
      <c r="F97" s="92" t="s">
        <v>140</v>
      </c>
      <c r="G97" s="158" t="s">
        <v>40</v>
      </c>
      <c r="H97" s="158" t="s">
        <v>73</v>
      </c>
      <c r="I97" s="158" t="s">
        <v>40</v>
      </c>
      <c r="J97" s="158" t="s">
        <v>412</v>
      </c>
      <c r="K97" s="158" t="s">
        <v>40</v>
      </c>
      <c r="L97" s="158" t="s">
        <v>40</v>
      </c>
      <c r="M97" s="158" t="s">
        <v>75</v>
      </c>
      <c r="N97" s="158" t="s">
        <v>76</v>
      </c>
      <c r="O97" s="158" t="s">
        <v>40</v>
      </c>
      <c r="P97" s="158" t="s">
        <v>43</v>
      </c>
      <c r="Q97" s="158" t="s">
        <v>43</v>
      </c>
      <c r="R97" s="158" t="s">
        <v>43</v>
      </c>
      <c r="S97" s="158" t="s">
        <v>35</v>
      </c>
      <c r="T97" s="158" t="s">
        <v>112</v>
      </c>
      <c r="U97" s="158" t="s">
        <v>663</v>
      </c>
      <c r="V97" s="158" t="s">
        <v>120</v>
      </c>
      <c r="W97" s="158" t="s">
        <v>202</v>
      </c>
      <c r="X97" s="159">
        <f>30*30*2.9/1000</f>
        <v>2.61</v>
      </c>
      <c r="Y97" s="159">
        <f>30*30</f>
        <v>900</v>
      </c>
      <c r="Z97" s="159" t="s">
        <v>45</v>
      </c>
      <c r="AA97" s="158" t="s">
        <v>10</v>
      </c>
      <c r="AB97" s="100" t="s">
        <v>43</v>
      </c>
      <c r="AC97" s="100" t="s">
        <v>43</v>
      </c>
      <c r="AD97" s="89">
        <v>42303</v>
      </c>
      <c r="AE97" s="48"/>
      <c r="AF97" s="137"/>
      <c r="AG97" s="137"/>
      <c r="AH97" s="137"/>
      <c r="AI97" s="137"/>
      <c r="AJ97" s="137"/>
      <c r="AK97" s="137"/>
      <c r="AL97" s="137"/>
      <c r="AM97" s="137"/>
      <c r="AN97" s="137"/>
      <c r="AO97" s="137"/>
      <c r="AP97" s="137"/>
      <c r="AQ97" s="137"/>
      <c r="AR97" s="137"/>
      <c r="AS97" s="137"/>
      <c r="AT97" s="137"/>
      <c r="AU97" s="137"/>
      <c r="AV97" s="137"/>
      <c r="AW97" s="137"/>
      <c r="AX97" s="137"/>
      <c r="AY97" s="137"/>
      <c r="AZ97" s="137"/>
    </row>
    <row r="98" spans="1:52" ht="100.5" customHeight="1" thickBot="1" x14ac:dyDescent="0.25">
      <c r="A98" s="140" t="s">
        <v>281</v>
      </c>
      <c r="B98" s="141" t="s">
        <v>560</v>
      </c>
      <c r="C98" s="67"/>
      <c r="D98" s="91" t="s">
        <v>541</v>
      </c>
      <c r="E98" s="84" t="s">
        <v>683</v>
      </c>
      <c r="F98" s="92" t="s">
        <v>140</v>
      </c>
      <c r="G98" s="158" t="s">
        <v>40</v>
      </c>
      <c r="H98" s="158" t="s">
        <v>73</v>
      </c>
      <c r="I98" s="158" t="s">
        <v>40</v>
      </c>
      <c r="J98" s="158" t="s">
        <v>412</v>
      </c>
      <c r="K98" s="158" t="s">
        <v>40</v>
      </c>
      <c r="L98" s="158" t="s">
        <v>40</v>
      </c>
      <c r="M98" s="158" t="s">
        <v>75</v>
      </c>
      <c r="N98" s="158" t="s">
        <v>76</v>
      </c>
      <c r="O98" s="158" t="s">
        <v>40</v>
      </c>
      <c r="P98" s="158" t="s">
        <v>43</v>
      </c>
      <c r="Q98" s="158" t="s">
        <v>43</v>
      </c>
      <c r="R98" s="158" t="s">
        <v>43</v>
      </c>
      <c r="S98" s="158" t="s">
        <v>35</v>
      </c>
      <c r="T98" s="158" t="s">
        <v>112</v>
      </c>
      <c r="U98" s="158" t="s">
        <v>662</v>
      </c>
      <c r="V98" s="158" t="s">
        <v>120</v>
      </c>
      <c r="W98" s="158" t="s">
        <v>202</v>
      </c>
      <c r="X98" s="159">
        <f>30*30*2.9/1000</f>
        <v>2.61</v>
      </c>
      <c r="Y98" s="159">
        <f>30*30</f>
        <v>900</v>
      </c>
      <c r="Z98" s="159" t="s">
        <v>45</v>
      </c>
      <c r="AA98" s="158" t="s">
        <v>24</v>
      </c>
      <c r="AB98" s="100" t="s">
        <v>43</v>
      </c>
      <c r="AC98" s="100" t="s">
        <v>43</v>
      </c>
      <c r="AD98" s="89">
        <v>42303</v>
      </c>
      <c r="AE98" s="48"/>
      <c r="AF98" s="137"/>
      <c r="AG98" s="137"/>
      <c r="AH98" s="137"/>
      <c r="AI98" s="137"/>
      <c r="AJ98" s="137"/>
      <c r="AK98" s="137"/>
      <c r="AL98" s="137"/>
      <c r="AM98" s="137"/>
      <c r="AN98" s="137"/>
      <c r="AO98" s="137"/>
      <c r="AP98" s="137"/>
      <c r="AQ98" s="137"/>
      <c r="AR98" s="137"/>
      <c r="AS98" s="137"/>
      <c r="AT98" s="137"/>
      <c r="AU98" s="137"/>
      <c r="AV98" s="137"/>
      <c r="AW98" s="137"/>
      <c r="AX98" s="137"/>
      <c r="AY98" s="137"/>
      <c r="AZ98" s="137"/>
    </row>
    <row r="99" spans="1:52" ht="100.5" customHeight="1" thickBot="1" x14ac:dyDescent="0.25">
      <c r="A99" s="140" t="s">
        <v>281</v>
      </c>
      <c r="B99" s="141" t="s">
        <v>623</v>
      </c>
      <c r="C99" s="67"/>
      <c r="D99" s="91" t="s">
        <v>627</v>
      </c>
      <c r="E99" s="84" t="s">
        <v>629</v>
      </c>
      <c r="F99" s="158" t="s">
        <v>194</v>
      </c>
      <c r="G99" s="158" t="s">
        <v>40</v>
      </c>
      <c r="H99" s="158" t="s">
        <v>73</v>
      </c>
      <c r="I99" s="158" t="s">
        <v>357</v>
      </c>
      <c r="J99" s="158" t="s">
        <v>412</v>
      </c>
      <c r="K99" s="158" t="s">
        <v>40</v>
      </c>
      <c r="L99" s="158" t="s">
        <v>40</v>
      </c>
      <c r="M99" s="158" t="s">
        <v>625</v>
      </c>
      <c r="N99" s="158" t="s">
        <v>103</v>
      </c>
      <c r="O99" s="158" t="s">
        <v>253</v>
      </c>
      <c r="P99" s="158" t="s">
        <v>44</v>
      </c>
      <c r="Q99" s="158" t="s">
        <v>44</v>
      </c>
      <c r="R99" s="158" t="s">
        <v>44</v>
      </c>
      <c r="S99" s="158" t="s">
        <v>35</v>
      </c>
      <c r="T99" s="158" t="s">
        <v>408</v>
      </c>
      <c r="U99" s="158" t="s">
        <v>624</v>
      </c>
      <c r="V99" s="158" t="s">
        <v>120</v>
      </c>
      <c r="W99" s="158" t="s">
        <v>202</v>
      </c>
      <c r="X99" s="159">
        <f>30*30*2.9/1000</f>
        <v>2.61</v>
      </c>
      <c r="Y99" s="159">
        <f>30*30</f>
        <v>900</v>
      </c>
      <c r="Z99" s="159" t="s">
        <v>45</v>
      </c>
      <c r="AA99" s="158" t="s">
        <v>10</v>
      </c>
      <c r="AB99" s="100" t="s">
        <v>44</v>
      </c>
      <c r="AC99" s="100" t="s">
        <v>43</v>
      </c>
      <c r="AD99" s="89">
        <v>42186</v>
      </c>
      <c r="AE99" s="48"/>
      <c r="AF99" s="137"/>
      <c r="AG99" s="137"/>
      <c r="AH99" s="137"/>
      <c r="AI99" s="137"/>
      <c r="AJ99" s="137"/>
      <c r="AK99" s="137"/>
      <c r="AL99" s="137"/>
      <c r="AM99" s="137"/>
      <c r="AN99" s="137"/>
      <c r="AO99" s="137"/>
      <c r="AP99" s="137"/>
      <c r="AQ99" s="137"/>
      <c r="AR99" s="137"/>
      <c r="AS99" s="137"/>
      <c r="AT99" s="137"/>
      <c r="AU99" s="137"/>
      <c r="AV99" s="137"/>
      <c r="AW99" s="137"/>
      <c r="AX99" s="137"/>
      <c r="AY99" s="137"/>
      <c r="AZ99" s="137"/>
    </row>
    <row r="100" spans="1:52" ht="103.5" customHeight="1" thickBot="1" x14ac:dyDescent="0.25">
      <c r="A100" s="54" t="s">
        <v>47</v>
      </c>
      <c r="B100" s="238" t="s">
        <v>392</v>
      </c>
      <c r="C100" s="31"/>
      <c r="D100" s="172" t="s">
        <v>393</v>
      </c>
      <c r="E100" s="84" t="s">
        <v>682</v>
      </c>
      <c r="F100" s="158" t="s">
        <v>140</v>
      </c>
      <c r="G100" s="158" t="s">
        <v>73</v>
      </c>
      <c r="H100" s="158" t="s">
        <v>73</v>
      </c>
      <c r="I100" s="158" t="s">
        <v>40</v>
      </c>
      <c r="J100" s="158" t="s">
        <v>91</v>
      </c>
      <c r="K100" s="158">
        <v>10</v>
      </c>
      <c r="L100" s="158">
        <v>12</v>
      </c>
      <c r="M100" s="158" t="s">
        <v>75</v>
      </c>
      <c r="N100" s="158" t="s">
        <v>76</v>
      </c>
      <c r="O100" s="158" t="s">
        <v>40</v>
      </c>
      <c r="P100" s="104" t="s">
        <v>43</v>
      </c>
      <c r="Q100" s="105" t="s">
        <v>43</v>
      </c>
      <c r="R100" s="104" t="s">
        <v>43</v>
      </c>
      <c r="S100" s="158" t="s">
        <v>35</v>
      </c>
      <c r="T100" s="158" t="s">
        <v>112</v>
      </c>
      <c r="U100" s="158" t="s">
        <v>712</v>
      </c>
      <c r="V100" s="158" t="s">
        <v>34</v>
      </c>
      <c r="W100" s="108" t="s">
        <v>389</v>
      </c>
      <c r="X100" s="202">
        <f>28*27*4.9/1000</f>
        <v>3.7044000000000001</v>
      </c>
      <c r="Y100" s="200" t="s">
        <v>40</v>
      </c>
      <c r="Z100" s="159" t="s">
        <v>45</v>
      </c>
      <c r="AA100" s="158" t="s">
        <v>10</v>
      </c>
      <c r="AB100" s="84" t="s">
        <v>43</v>
      </c>
      <c r="AC100" s="84" t="s">
        <v>43</v>
      </c>
      <c r="AD100" s="89">
        <v>42422</v>
      </c>
      <c r="AE100" s="48"/>
      <c r="AF100" s="137"/>
      <c r="AG100" s="137"/>
      <c r="AH100" s="137"/>
      <c r="AI100" s="137"/>
      <c r="AJ100" s="137"/>
      <c r="AK100" s="137"/>
      <c r="AL100" s="137"/>
      <c r="AM100" s="137"/>
      <c r="AN100" s="137"/>
      <c r="AO100" s="137"/>
      <c r="AP100" s="137"/>
      <c r="AQ100" s="137"/>
      <c r="AR100" s="137"/>
      <c r="AS100" s="137"/>
      <c r="AT100" s="137"/>
      <c r="AU100" s="137"/>
      <c r="AV100" s="137"/>
      <c r="AW100" s="137"/>
      <c r="AX100" s="137"/>
      <c r="AY100" s="137"/>
      <c r="AZ100" s="137"/>
    </row>
    <row r="101" spans="1:52" ht="112.5" customHeight="1" thickBot="1" x14ac:dyDescent="0.25">
      <c r="A101" s="54" t="s">
        <v>47</v>
      </c>
      <c r="B101" s="54" t="s">
        <v>246</v>
      </c>
      <c r="C101" s="67"/>
      <c r="D101" s="91" t="s">
        <v>247</v>
      </c>
      <c r="E101" s="84" t="s">
        <v>682</v>
      </c>
      <c r="F101" s="92" t="s">
        <v>140</v>
      </c>
      <c r="G101" s="85" t="s">
        <v>100</v>
      </c>
      <c r="H101" s="85" t="s">
        <v>111</v>
      </c>
      <c r="I101" s="85" t="s">
        <v>40</v>
      </c>
      <c r="J101" s="85" t="s">
        <v>91</v>
      </c>
      <c r="K101" s="85">
        <v>10</v>
      </c>
      <c r="L101" s="85">
        <v>10</v>
      </c>
      <c r="M101" s="85" t="s">
        <v>81</v>
      </c>
      <c r="N101" s="85" t="s">
        <v>103</v>
      </c>
      <c r="O101" s="85" t="s">
        <v>40</v>
      </c>
      <c r="P101" s="85" t="s">
        <v>44</v>
      </c>
      <c r="Q101" s="85" t="s">
        <v>43</v>
      </c>
      <c r="R101" s="85" t="s">
        <v>43</v>
      </c>
      <c r="S101" s="85" t="s">
        <v>35</v>
      </c>
      <c r="T101" s="85" t="s">
        <v>115</v>
      </c>
      <c r="U101" s="85" t="s">
        <v>436</v>
      </c>
      <c r="V101" s="85" t="s">
        <v>25</v>
      </c>
      <c r="W101" s="158" t="s">
        <v>269</v>
      </c>
      <c r="X101" s="87">
        <f>45*24*5.4/1000</f>
        <v>5.8319999999999999</v>
      </c>
      <c r="Y101" s="200" t="s">
        <v>40</v>
      </c>
      <c r="Z101" s="87" t="s">
        <v>45</v>
      </c>
      <c r="AA101" s="88" t="s">
        <v>24</v>
      </c>
      <c r="AB101" s="100" t="s">
        <v>43</v>
      </c>
      <c r="AC101" s="100" t="s">
        <v>43</v>
      </c>
      <c r="AD101" s="89">
        <v>41669</v>
      </c>
      <c r="AE101" s="48"/>
      <c r="AF101" s="137"/>
      <c r="AG101" s="137"/>
      <c r="AH101" s="137"/>
      <c r="AI101" s="137"/>
      <c r="AJ101" s="137"/>
      <c r="AK101" s="137"/>
      <c r="AL101" s="137"/>
      <c r="AM101" s="137"/>
      <c r="AN101" s="137"/>
      <c r="AO101" s="137"/>
      <c r="AP101" s="137"/>
      <c r="AQ101" s="137"/>
      <c r="AR101" s="137"/>
      <c r="AS101" s="137"/>
      <c r="AT101" s="137"/>
      <c r="AU101" s="137"/>
      <c r="AV101" s="137"/>
      <c r="AW101" s="137"/>
      <c r="AX101" s="137"/>
      <c r="AY101" s="137"/>
      <c r="AZ101" s="137"/>
    </row>
    <row r="102" spans="1:52" ht="81" customHeight="1" thickBot="1" x14ac:dyDescent="0.25">
      <c r="A102" s="54" t="s">
        <v>47</v>
      </c>
      <c r="B102" s="54" t="s">
        <v>197</v>
      </c>
      <c r="C102" s="67"/>
      <c r="D102" s="139" t="s">
        <v>201</v>
      </c>
      <c r="E102" s="84" t="s">
        <v>682</v>
      </c>
      <c r="F102" s="92" t="s">
        <v>140</v>
      </c>
      <c r="G102" s="85" t="s">
        <v>100</v>
      </c>
      <c r="H102" s="85" t="s">
        <v>73</v>
      </c>
      <c r="I102" s="85" t="s">
        <v>40</v>
      </c>
      <c r="J102" s="85" t="s">
        <v>85</v>
      </c>
      <c r="K102" s="85">
        <v>12</v>
      </c>
      <c r="L102" s="85">
        <v>12</v>
      </c>
      <c r="M102" s="85" t="s">
        <v>81</v>
      </c>
      <c r="N102" s="85" t="s">
        <v>103</v>
      </c>
      <c r="O102" s="85" t="s">
        <v>40</v>
      </c>
      <c r="P102" s="85" t="s">
        <v>43</v>
      </c>
      <c r="Q102" s="85" t="s">
        <v>43</v>
      </c>
      <c r="R102" s="85" t="s">
        <v>43</v>
      </c>
      <c r="S102" s="85" t="s">
        <v>259</v>
      </c>
      <c r="T102" s="85" t="s">
        <v>198</v>
      </c>
      <c r="U102" s="85" t="s">
        <v>199</v>
      </c>
      <c r="V102" s="85" t="s">
        <v>27</v>
      </c>
      <c r="W102" s="85" t="s">
        <v>200</v>
      </c>
      <c r="X102" s="200">
        <f>41.4*31.4*2.9/1000</f>
        <v>3.7698839999999989</v>
      </c>
      <c r="Y102" s="171">
        <f>41.4*31.4</f>
        <v>1299.9599999999998</v>
      </c>
      <c r="Z102" s="87" t="s">
        <v>45</v>
      </c>
      <c r="AA102" s="88" t="s">
        <v>24</v>
      </c>
      <c r="AB102" s="100" t="s">
        <v>43</v>
      </c>
      <c r="AC102" s="100" t="s">
        <v>43</v>
      </c>
      <c r="AD102" s="89">
        <v>40823</v>
      </c>
      <c r="AE102" s="48"/>
      <c r="AF102" s="137"/>
      <c r="AG102" s="137"/>
      <c r="AH102" s="137"/>
      <c r="AI102" s="137"/>
      <c r="AJ102" s="137"/>
      <c r="AK102" s="137"/>
      <c r="AL102" s="137"/>
      <c r="AM102" s="137"/>
      <c r="AN102" s="137"/>
      <c r="AO102" s="137"/>
      <c r="AP102" s="137"/>
      <c r="AQ102" s="137"/>
      <c r="AR102" s="137"/>
      <c r="AS102" s="137"/>
      <c r="AT102" s="137"/>
      <c r="AU102" s="137"/>
      <c r="AV102" s="137"/>
      <c r="AW102" s="137"/>
      <c r="AX102" s="137"/>
      <c r="AY102" s="137"/>
      <c r="AZ102" s="137"/>
    </row>
    <row r="103" spans="1:52" ht="81" customHeight="1" thickBot="1" x14ac:dyDescent="0.25">
      <c r="A103" s="54" t="s">
        <v>47</v>
      </c>
      <c r="B103" s="54" t="s">
        <v>267</v>
      </c>
      <c r="C103" s="67"/>
      <c r="D103" s="91" t="s">
        <v>268</v>
      </c>
      <c r="E103" s="84" t="s">
        <v>682</v>
      </c>
      <c r="F103" s="92" t="s">
        <v>140</v>
      </c>
      <c r="G103" s="158" t="s">
        <v>100</v>
      </c>
      <c r="H103" s="158" t="s">
        <v>73</v>
      </c>
      <c r="I103" s="158" t="s">
        <v>40</v>
      </c>
      <c r="J103" s="158" t="s">
        <v>85</v>
      </c>
      <c r="K103" s="158">
        <v>12</v>
      </c>
      <c r="L103" s="158">
        <v>12</v>
      </c>
      <c r="M103" s="158" t="s">
        <v>81</v>
      </c>
      <c r="N103" s="158" t="s">
        <v>103</v>
      </c>
      <c r="O103" s="158" t="s">
        <v>40</v>
      </c>
      <c r="P103" s="158" t="s">
        <v>43</v>
      </c>
      <c r="Q103" s="158" t="s">
        <v>43</v>
      </c>
      <c r="R103" s="158" t="s">
        <v>43</v>
      </c>
      <c r="S103" s="158" t="s">
        <v>259</v>
      </c>
      <c r="T103" s="158" t="s">
        <v>198</v>
      </c>
      <c r="U103" s="158" t="s">
        <v>266</v>
      </c>
      <c r="V103" s="158" t="s">
        <v>27</v>
      </c>
      <c r="W103" s="158" t="s">
        <v>200</v>
      </c>
      <c r="X103" s="200">
        <f>41.4*31.4*2.9/1000</f>
        <v>3.7698839999999989</v>
      </c>
      <c r="Y103" s="171">
        <f>41.4*31.4</f>
        <v>1299.9599999999998</v>
      </c>
      <c r="Z103" s="159" t="s">
        <v>45</v>
      </c>
      <c r="AA103" s="88" t="s">
        <v>10</v>
      </c>
      <c r="AB103" s="100" t="s">
        <v>43</v>
      </c>
      <c r="AC103" s="100" t="s">
        <v>43</v>
      </c>
      <c r="AD103" s="89">
        <v>40969</v>
      </c>
      <c r="AE103" s="48"/>
      <c r="AF103" s="137"/>
      <c r="AG103" s="137"/>
      <c r="AH103" s="137"/>
      <c r="AI103" s="137"/>
      <c r="AJ103" s="137"/>
      <c r="AK103" s="137"/>
      <c r="AL103" s="137"/>
      <c r="AM103" s="137"/>
      <c r="AN103" s="137"/>
      <c r="AO103" s="137"/>
      <c r="AP103" s="137"/>
      <c r="AQ103" s="137"/>
      <c r="AR103" s="137"/>
      <c r="AS103" s="137"/>
      <c r="AT103" s="137"/>
      <c r="AU103" s="137"/>
      <c r="AV103" s="137"/>
      <c r="AW103" s="137"/>
      <c r="AX103" s="137"/>
      <c r="AY103" s="137"/>
      <c r="AZ103" s="137"/>
    </row>
    <row r="104" spans="1:52" ht="81" customHeight="1" thickBot="1" x14ac:dyDescent="0.25">
      <c r="A104" s="54" t="s">
        <v>47</v>
      </c>
      <c r="B104" s="54" t="s">
        <v>212</v>
      </c>
      <c r="C104" s="67"/>
      <c r="D104" s="139" t="s">
        <v>201</v>
      </c>
      <c r="E104" s="84" t="s">
        <v>682</v>
      </c>
      <c r="F104" s="92" t="s">
        <v>140</v>
      </c>
      <c r="G104" s="85" t="s">
        <v>100</v>
      </c>
      <c r="H104" s="85" t="s">
        <v>73</v>
      </c>
      <c r="I104" s="85" t="s">
        <v>40</v>
      </c>
      <c r="J104" s="85" t="s">
        <v>85</v>
      </c>
      <c r="K104" s="85">
        <v>12</v>
      </c>
      <c r="L104" s="85">
        <v>12</v>
      </c>
      <c r="M104" s="85" t="s">
        <v>81</v>
      </c>
      <c r="N104" s="85" t="s">
        <v>103</v>
      </c>
      <c r="O104" s="85" t="s">
        <v>40</v>
      </c>
      <c r="P104" s="85" t="s">
        <v>43</v>
      </c>
      <c r="Q104" s="85" t="s">
        <v>43</v>
      </c>
      <c r="R104" s="85" t="s">
        <v>43</v>
      </c>
      <c r="S104" s="85" t="s">
        <v>259</v>
      </c>
      <c r="T104" s="85" t="s">
        <v>198</v>
      </c>
      <c r="U104" s="85" t="s">
        <v>213</v>
      </c>
      <c r="V104" s="85" t="s">
        <v>27</v>
      </c>
      <c r="W104" s="85" t="s">
        <v>200</v>
      </c>
      <c r="X104" s="200">
        <f>41.4*31.4*2.9/1000</f>
        <v>3.7698839999999989</v>
      </c>
      <c r="Y104" s="171">
        <f>41.4*31.4</f>
        <v>1299.9599999999998</v>
      </c>
      <c r="Z104" s="87" t="s">
        <v>45</v>
      </c>
      <c r="AA104" s="88" t="s">
        <v>10</v>
      </c>
      <c r="AB104" s="100" t="s">
        <v>43</v>
      </c>
      <c r="AC104" s="100" t="s">
        <v>43</v>
      </c>
      <c r="AD104" s="89">
        <v>40863</v>
      </c>
      <c r="AE104" s="48"/>
      <c r="AF104" s="137"/>
      <c r="AG104" s="137"/>
      <c r="AH104" s="137"/>
      <c r="AI104" s="137"/>
      <c r="AJ104" s="137"/>
      <c r="AK104" s="137"/>
      <c r="AL104" s="137"/>
      <c r="AM104" s="137"/>
      <c r="AN104" s="137"/>
      <c r="AO104" s="137"/>
      <c r="AP104" s="137"/>
      <c r="AQ104" s="137"/>
      <c r="AR104" s="137"/>
      <c r="AS104" s="137"/>
      <c r="AT104" s="137"/>
      <c r="AU104" s="137"/>
      <c r="AV104" s="137"/>
      <c r="AW104" s="137"/>
      <c r="AX104" s="137"/>
      <c r="AY104" s="137"/>
      <c r="AZ104" s="137"/>
    </row>
    <row r="105" spans="1:52" ht="81" customHeight="1" thickBot="1" x14ac:dyDescent="0.25">
      <c r="A105" s="54" t="s">
        <v>47</v>
      </c>
      <c r="B105" s="54" t="s">
        <v>276</v>
      </c>
      <c r="C105" s="67"/>
      <c r="D105" s="91" t="s">
        <v>273</v>
      </c>
      <c r="E105" s="84" t="s">
        <v>680</v>
      </c>
      <c r="F105" s="92" t="s">
        <v>180</v>
      </c>
      <c r="G105" s="158" t="s">
        <v>100</v>
      </c>
      <c r="H105" s="158" t="s">
        <v>145</v>
      </c>
      <c r="I105" s="158" t="s">
        <v>40</v>
      </c>
      <c r="J105" s="158" t="s">
        <v>80</v>
      </c>
      <c r="K105" s="158">
        <v>10</v>
      </c>
      <c r="L105" s="158">
        <v>10</v>
      </c>
      <c r="M105" s="158" t="s">
        <v>250</v>
      </c>
      <c r="N105" s="158" t="s">
        <v>103</v>
      </c>
      <c r="O105" s="158" t="s">
        <v>40</v>
      </c>
      <c r="P105" s="158" t="s">
        <v>44</v>
      </c>
      <c r="Q105" s="158" t="s">
        <v>44</v>
      </c>
      <c r="R105" s="158" t="s">
        <v>44</v>
      </c>
      <c r="S105" s="158" t="s">
        <v>259</v>
      </c>
      <c r="T105" s="158" t="s">
        <v>271</v>
      </c>
      <c r="U105" s="158" t="s">
        <v>805</v>
      </c>
      <c r="V105" s="158" t="s">
        <v>27</v>
      </c>
      <c r="W105" s="158" t="s">
        <v>272</v>
      </c>
      <c r="X105" s="200">
        <f t="shared" ref="X105:X127" si="5">28.8*28.2*2.2/1000</f>
        <v>1.7867520000000001</v>
      </c>
      <c r="Y105" s="171">
        <f t="shared" ref="Y105:Y111" si="6">28.2*28.2</f>
        <v>795.24</v>
      </c>
      <c r="Z105" s="159" t="s">
        <v>274</v>
      </c>
      <c r="AA105" s="88" t="s">
        <v>10</v>
      </c>
      <c r="AB105" s="100" t="s">
        <v>43</v>
      </c>
      <c r="AC105" s="100" t="s">
        <v>43</v>
      </c>
      <c r="AD105" s="89">
        <v>42611</v>
      </c>
      <c r="AE105" s="48"/>
      <c r="AF105" s="137"/>
      <c r="AG105" s="137"/>
      <c r="AH105" s="137"/>
      <c r="AI105" s="137"/>
      <c r="AJ105" s="137"/>
      <c r="AK105" s="137"/>
      <c r="AL105" s="137"/>
      <c r="AM105" s="137"/>
      <c r="AN105" s="137"/>
      <c r="AO105" s="137"/>
      <c r="AP105" s="137"/>
      <c r="AQ105" s="137"/>
      <c r="AR105" s="137"/>
      <c r="AS105" s="137"/>
      <c r="AT105" s="137"/>
      <c r="AU105" s="137"/>
      <c r="AV105" s="137"/>
      <c r="AW105" s="137"/>
      <c r="AX105" s="137"/>
      <c r="AY105" s="137"/>
      <c r="AZ105" s="137"/>
    </row>
    <row r="106" spans="1:52" ht="81" customHeight="1" thickBot="1" x14ac:dyDescent="0.25">
      <c r="A106" s="54" t="s">
        <v>47</v>
      </c>
      <c r="B106" s="54" t="s">
        <v>270</v>
      </c>
      <c r="C106" s="67"/>
      <c r="D106" s="91" t="s">
        <v>273</v>
      </c>
      <c r="E106" s="84" t="s">
        <v>680</v>
      </c>
      <c r="F106" s="92" t="s">
        <v>180</v>
      </c>
      <c r="G106" s="158" t="s">
        <v>100</v>
      </c>
      <c r="H106" s="158" t="s">
        <v>145</v>
      </c>
      <c r="I106" s="158" t="s">
        <v>40</v>
      </c>
      <c r="J106" s="158" t="s">
        <v>80</v>
      </c>
      <c r="K106" s="158">
        <v>10</v>
      </c>
      <c r="L106" s="158">
        <v>10</v>
      </c>
      <c r="M106" s="158" t="s">
        <v>250</v>
      </c>
      <c r="N106" s="158" t="s">
        <v>103</v>
      </c>
      <c r="O106" s="158" t="s">
        <v>40</v>
      </c>
      <c r="P106" s="158" t="s">
        <v>43</v>
      </c>
      <c r="Q106" s="158" t="s">
        <v>43</v>
      </c>
      <c r="R106" s="158" t="s">
        <v>43</v>
      </c>
      <c r="S106" s="158" t="s">
        <v>259</v>
      </c>
      <c r="T106" s="158" t="s">
        <v>271</v>
      </c>
      <c r="U106" s="158" t="s">
        <v>570</v>
      </c>
      <c r="V106" s="158" t="s">
        <v>27</v>
      </c>
      <c r="W106" s="158" t="s">
        <v>272</v>
      </c>
      <c r="X106" s="200">
        <f t="shared" si="5"/>
        <v>1.7867520000000001</v>
      </c>
      <c r="Y106" s="171">
        <f t="shared" si="6"/>
        <v>795.24</v>
      </c>
      <c r="Z106" s="159" t="s">
        <v>274</v>
      </c>
      <c r="AA106" s="88" t="s">
        <v>24</v>
      </c>
      <c r="AB106" s="100" t="s">
        <v>43</v>
      </c>
      <c r="AC106" s="100" t="s">
        <v>43</v>
      </c>
      <c r="AD106" s="89">
        <v>42033</v>
      </c>
      <c r="AE106" s="48"/>
      <c r="AF106" s="137"/>
      <c r="AG106" s="137"/>
      <c r="AH106" s="137"/>
      <c r="AI106" s="137"/>
      <c r="AJ106" s="137"/>
      <c r="AK106" s="137"/>
      <c r="AL106" s="137"/>
      <c r="AM106" s="137"/>
      <c r="AN106" s="137"/>
      <c r="AO106" s="137"/>
      <c r="AP106" s="137"/>
      <c r="AQ106" s="137"/>
      <c r="AR106" s="137"/>
      <c r="AS106" s="137"/>
      <c r="AT106" s="137"/>
      <c r="AU106" s="137"/>
      <c r="AV106" s="137"/>
      <c r="AW106" s="137"/>
      <c r="AX106" s="137"/>
      <c r="AY106" s="137"/>
      <c r="AZ106" s="137"/>
    </row>
    <row r="107" spans="1:52" ht="81" customHeight="1" thickBot="1" x14ac:dyDescent="0.25">
      <c r="A107" s="54" t="s">
        <v>47</v>
      </c>
      <c r="B107" s="54" t="s">
        <v>275</v>
      </c>
      <c r="C107" s="67"/>
      <c r="D107" s="91" t="s">
        <v>273</v>
      </c>
      <c r="E107" s="84" t="s">
        <v>680</v>
      </c>
      <c r="F107" s="92" t="s">
        <v>180</v>
      </c>
      <c r="G107" s="158" t="s">
        <v>100</v>
      </c>
      <c r="H107" s="158" t="s">
        <v>145</v>
      </c>
      <c r="I107" s="158" t="s">
        <v>40</v>
      </c>
      <c r="J107" s="158" t="s">
        <v>80</v>
      </c>
      <c r="K107" s="158">
        <v>10</v>
      </c>
      <c r="L107" s="158">
        <v>10</v>
      </c>
      <c r="M107" s="158" t="s">
        <v>250</v>
      </c>
      <c r="N107" s="158" t="s">
        <v>103</v>
      </c>
      <c r="O107" s="158" t="s">
        <v>40</v>
      </c>
      <c r="P107" s="158" t="s">
        <v>44</v>
      </c>
      <c r="Q107" s="158" t="s">
        <v>44</v>
      </c>
      <c r="R107" s="158" t="s">
        <v>44</v>
      </c>
      <c r="S107" s="158" t="s">
        <v>259</v>
      </c>
      <c r="T107" s="158" t="s">
        <v>271</v>
      </c>
      <c r="U107" s="158" t="s">
        <v>380</v>
      </c>
      <c r="V107" s="158" t="s">
        <v>27</v>
      </c>
      <c r="W107" s="158" t="s">
        <v>272</v>
      </c>
      <c r="X107" s="200">
        <f t="shared" si="5"/>
        <v>1.7867520000000001</v>
      </c>
      <c r="Y107" s="171">
        <f t="shared" si="6"/>
        <v>795.24</v>
      </c>
      <c r="Z107" s="159" t="s">
        <v>274</v>
      </c>
      <c r="AA107" s="88" t="s">
        <v>10</v>
      </c>
      <c r="AB107" s="100" t="s">
        <v>43</v>
      </c>
      <c r="AC107" s="100" t="s">
        <v>43</v>
      </c>
      <c r="AD107" s="89">
        <v>41470</v>
      </c>
      <c r="AE107" s="48"/>
      <c r="AF107" s="137"/>
      <c r="AG107" s="137"/>
      <c r="AH107" s="137"/>
      <c r="AI107" s="137"/>
      <c r="AJ107" s="137"/>
      <c r="AK107" s="137"/>
      <c r="AL107" s="137"/>
      <c r="AM107" s="137"/>
      <c r="AN107" s="137"/>
      <c r="AO107" s="137"/>
      <c r="AP107" s="137"/>
      <c r="AQ107" s="137"/>
      <c r="AR107" s="137"/>
      <c r="AS107" s="137"/>
      <c r="AT107" s="137"/>
      <c r="AU107" s="137"/>
      <c r="AV107" s="137"/>
      <c r="AW107" s="137"/>
      <c r="AX107" s="137"/>
      <c r="AY107" s="137"/>
      <c r="AZ107" s="137"/>
    </row>
    <row r="108" spans="1:52" ht="81" customHeight="1" thickBot="1" x14ac:dyDescent="0.25">
      <c r="A108" s="54" t="s">
        <v>47</v>
      </c>
      <c r="B108" s="54" t="s">
        <v>642</v>
      </c>
      <c r="C108" s="67"/>
      <c r="D108" s="91" t="s">
        <v>644</v>
      </c>
      <c r="E108" s="84" t="s">
        <v>680</v>
      </c>
      <c r="F108" s="92" t="s">
        <v>180</v>
      </c>
      <c r="G108" s="158" t="s">
        <v>100</v>
      </c>
      <c r="H108" s="158" t="s">
        <v>145</v>
      </c>
      <c r="I108" s="158" t="s">
        <v>40</v>
      </c>
      <c r="J108" s="158" t="s">
        <v>80</v>
      </c>
      <c r="K108" s="158">
        <v>10</v>
      </c>
      <c r="L108" s="158">
        <v>10</v>
      </c>
      <c r="M108" s="158" t="s">
        <v>81</v>
      </c>
      <c r="N108" s="158" t="s">
        <v>103</v>
      </c>
      <c r="O108" s="158" t="s">
        <v>40</v>
      </c>
      <c r="P108" s="158" t="s">
        <v>43</v>
      </c>
      <c r="Q108" s="158" t="s">
        <v>43</v>
      </c>
      <c r="R108" s="158" t="s">
        <v>43</v>
      </c>
      <c r="S108" s="158" t="s">
        <v>259</v>
      </c>
      <c r="T108" s="158" t="s">
        <v>271</v>
      </c>
      <c r="U108" s="158" t="s">
        <v>643</v>
      </c>
      <c r="V108" s="158" t="s">
        <v>27</v>
      </c>
      <c r="W108" s="158" t="s">
        <v>272</v>
      </c>
      <c r="X108" s="200">
        <f t="shared" si="5"/>
        <v>1.7867520000000001</v>
      </c>
      <c r="Y108" s="171">
        <f t="shared" si="6"/>
        <v>795.24</v>
      </c>
      <c r="Z108" s="159" t="s">
        <v>274</v>
      </c>
      <c r="AA108" s="88" t="s">
        <v>10</v>
      </c>
      <c r="AB108" s="100" t="s">
        <v>43</v>
      </c>
      <c r="AC108" s="100" t="s">
        <v>43</v>
      </c>
      <c r="AD108" s="89">
        <v>42249</v>
      </c>
      <c r="AE108" s="48"/>
      <c r="AF108" s="137"/>
      <c r="AG108" s="137"/>
      <c r="AH108" s="137"/>
      <c r="AI108" s="137"/>
      <c r="AJ108" s="137"/>
      <c r="AK108" s="137"/>
      <c r="AL108" s="137"/>
      <c r="AM108" s="137"/>
      <c r="AN108" s="137"/>
      <c r="AO108" s="137"/>
      <c r="AP108" s="137"/>
      <c r="AQ108" s="137"/>
      <c r="AR108" s="137"/>
      <c r="AS108" s="137"/>
      <c r="AT108" s="137"/>
      <c r="AU108" s="137"/>
      <c r="AV108" s="137"/>
      <c r="AW108" s="137"/>
      <c r="AX108" s="137"/>
      <c r="AY108" s="137"/>
      <c r="AZ108" s="137"/>
    </row>
    <row r="109" spans="1:52" ht="81" customHeight="1" thickBot="1" x14ac:dyDescent="0.25">
      <c r="A109" s="54" t="s">
        <v>47</v>
      </c>
      <c r="B109" s="54" t="s">
        <v>279</v>
      </c>
      <c r="C109" s="67"/>
      <c r="D109" s="91" t="s">
        <v>273</v>
      </c>
      <c r="E109" s="84" t="s">
        <v>682</v>
      </c>
      <c r="F109" s="92" t="s">
        <v>140</v>
      </c>
      <c r="G109" s="158" t="s">
        <v>100</v>
      </c>
      <c r="H109" s="158" t="s">
        <v>84</v>
      </c>
      <c r="I109" s="158" t="s">
        <v>40</v>
      </c>
      <c r="J109" s="158" t="s">
        <v>80</v>
      </c>
      <c r="K109" s="158">
        <v>10</v>
      </c>
      <c r="L109" s="158">
        <v>10</v>
      </c>
      <c r="M109" s="158" t="s">
        <v>81</v>
      </c>
      <c r="N109" s="158" t="s">
        <v>103</v>
      </c>
      <c r="O109" s="158" t="s">
        <v>40</v>
      </c>
      <c r="P109" s="158" t="s">
        <v>43</v>
      </c>
      <c r="Q109" s="158" t="s">
        <v>43</v>
      </c>
      <c r="R109" s="158" t="s">
        <v>43</v>
      </c>
      <c r="S109" s="158" t="s">
        <v>259</v>
      </c>
      <c r="T109" s="158" t="s">
        <v>258</v>
      </c>
      <c r="U109" s="158" t="s">
        <v>571</v>
      </c>
      <c r="V109" s="158" t="s">
        <v>27</v>
      </c>
      <c r="W109" s="158" t="s">
        <v>272</v>
      </c>
      <c r="X109" s="200">
        <f t="shared" si="5"/>
        <v>1.7867520000000001</v>
      </c>
      <c r="Y109" s="171">
        <f t="shared" si="6"/>
        <v>795.24</v>
      </c>
      <c r="Z109" s="159" t="s">
        <v>274</v>
      </c>
      <c r="AA109" s="88" t="s">
        <v>24</v>
      </c>
      <c r="AB109" s="100" t="s">
        <v>43</v>
      </c>
      <c r="AC109" s="100" t="s">
        <v>43</v>
      </c>
      <c r="AD109" s="89">
        <v>42033</v>
      </c>
      <c r="AE109" s="48"/>
      <c r="AF109" s="137"/>
      <c r="AG109" s="137"/>
      <c r="AH109" s="137"/>
      <c r="AI109" s="137"/>
      <c r="AJ109" s="137"/>
      <c r="AK109" s="137"/>
      <c r="AL109" s="137"/>
      <c r="AM109" s="137"/>
      <c r="AN109" s="137"/>
      <c r="AO109" s="137"/>
      <c r="AP109" s="137"/>
      <c r="AQ109" s="137"/>
      <c r="AR109" s="137"/>
      <c r="AS109" s="137"/>
      <c r="AT109" s="137"/>
      <c r="AU109" s="137"/>
      <c r="AV109" s="137"/>
      <c r="AW109" s="137"/>
      <c r="AX109" s="137"/>
      <c r="AY109" s="137"/>
      <c r="AZ109" s="137"/>
    </row>
    <row r="110" spans="1:52" ht="81" customHeight="1" thickBot="1" x14ac:dyDescent="0.25">
      <c r="A110" s="54" t="s">
        <v>47</v>
      </c>
      <c r="B110" s="54" t="s">
        <v>280</v>
      </c>
      <c r="C110" s="67"/>
      <c r="D110" s="91" t="s">
        <v>273</v>
      </c>
      <c r="E110" s="84" t="s">
        <v>682</v>
      </c>
      <c r="F110" s="92" t="s">
        <v>140</v>
      </c>
      <c r="G110" s="158" t="s">
        <v>100</v>
      </c>
      <c r="H110" s="158" t="s">
        <v>84</v>
      </c>
      <c r="I110" s="158" t="s">
        <v>40</v>
      </c>
      <c r="J110" s="158" t="s">
        <v>80</v>
      </c>
      <c r="K110" s="158">
        <v>10</v>
      </c>
      <c r="L110" s="158">
        <v>10</v>
      </c>
      <c r="M110" s="158" t="s">
        <v>81</v>
      </c>
      <c r="N110" s="158" t="s">
        <v>103</v>
      </c>
      <c r="O110" s="158" t="s">
        <v>40</v>
      </c>
      <c r="P110" s="158" t="s">
        <v>44</v>
      </c>
      <c r="Q110" s="158" t="s">
        <v>44</v>
      </c>
      <c r="R110" s="158" t="s">
        <v>44</v>
      </c>
      <c r="S110" s="158" t="s">
        <v>259</v>
      </c>
      <c r="T110" s="158" t="s">
        <v>258</v>
      </c>
      <c r="U110" s="158" t="s">
        <v>572</v>
      </c>
      <c r="V110" s="158" t="s">
        <v>27</v>
      </c>
      <c r="W110" s="158" t="s">
        <v>272</v>
      </c>
      <c r="X110" s="200">
        <f t="shared" si="5"/>
        <v>1.7867520000000001</v>
      </c>
      <c r="Y110" s="171">
        <f t="shared" si="6"/>
        <v>795.24</v>
      </c>
      <c r="Z110" s="159" t="s">
        <v>274</v>
      </c>
      <c r="AA110" s="88" t="s">
        <v>24</v>
      </c>
      <c r="AB110" s="100" t="s">
        <v>43</v>
      </c>
      <c r="AC110" s="100" t="s">
        <v>43</v>
      </c>
      <c r="AD110" s="89">
        <v>42033</v>
      </c>
      <c r="AE110" s="48"/>
      <c r="AF110" s="137"/>
      <c r="AG110" s="137"/>
      <c r="AH110" s="137"/>
      <c r="AI110" s="137"/>
      <c r="AJ110" s="137"/>
      <c r="AK110" s="137"/>
      <c r="AL110" s="137"/>
      <c r="AM110" s="137"/>
      <c r="AN110" s="137"/>
      <c r="AO110" s="137"/>
      <c r="AP110" s="137"/>
      <c r="AQ110" s="137"/>
      <c r="AR110" s="137"/>
      <c r="AS110" s="137"/>
      <c r="AT110" s="137"/>
      <c r="AU110" s="137"/>
      <c r="AV110" s="137"/>
      <c r="AW110" s="137"/>
      <c r="AX110" s="137"/>
      <c r="AY110" s="137"/>
      <c r="AZ110" s="137"/>
    </row>
    <row r="111" spans="1:52" ht="81" customHeight="1" thickBot="1" x14ac:dyDescent="0.25">
      <c r="A111" s="54" t="s">
        <v>47</v>
      </c>
      <c r="B111" s="54" t="s">
        <v>278</v>
      </c>
      <c r="C111" s="67"/>
      <c r="D111" s="91" t="s">
        <v>273</v>
      </c>
      <c r="E111" s="84" t="s">
        <v>682</v>
      </c>
      <c r="F111" s="92" t="s">
        <v>140</v>
      </c>
      <c r="G111" s="158" t="s">
        <v>100</v>
      </c>
      <c r="H111" s="158" t="s">
        <v>84</v>
      </c>
      <c r="I111" s="158" t="s">
        <v>40</v>
      </c>
      <c r="J111" s="158" t="s">
        <v>80</v>
      </c>
      <c r="K111" s="158">
        <v>10</v>
      </c>
      <c r="L111" s="158">
        <v>10</v>
      </c>
      <c r="M111" s="158" t="s">
        <v>81</v>
      </c>
      <c r="N111" s="158" t="s">
        <v>103</v>
      </c>
      <c r="O111" s="158" t="s">
        <v>40</v>
      </c>
      <c r="P111" s="158" t="s">
        <v>43</v>
      </c>
      <c r="Q111" s="158" t="s">
        <v>43</v>
      </c>
      <c r="R111" s="158" t="s">
        <v>43</v>
      </c>
      <c r="S111" s="158" t="s">
        <v>259</v>
      </c>
      <c r="T111" s="158" t="s">
        <v>258</v>
      </c>
      <c r="U111" s="158" t="s">
        <v>573</v>
      </c>
      <c r="V111" s="158" t="s">
        <v>27</v>
      </c>
      <c r="W111" s="158" t="s">
        <v>272</v>
      </c>
      <c r="X111" s="200">
        <f t="shared" si="5"/>
        <v>1.7867520000000001</v>
      </c>
      <c r="Y111" s="171">
        <f t="shared" si="6"/>
        <v>795.24</v>
      </c>
      <c r="Z111" s="159" t="s">
        <v>274</v>
      </c>
      <c r="AA111" s="88" t="s">
        <v>10</v>
      </c>
      <c r="AB111" s="100" t="s">
        <v>43</v>
      </c>
      <c r="AC111" s="100" t="s">
        <v>43</v>
      </c>
      <c r="AD111" s="89">
        <v>42033</v>
      </c>
      <c r="AE111" s="48"/>
      <c r="AF111" s="137"/>
      <c r="AG111" s="137"/>
      <c r="AH111" s="137"/>
      <c r="AI111" s="137"/>
      <c r="AJ111" s="137"/>
      <c r="AK111" s="137"/>
      <c r="AL111" s="137"/>
      <c r="AM111" s="137"/>
      <c r="AN111" s="137"/>
      <c r="AO111" s="137"/>
      <c r="AP111" s="137"/>
      <c r="AQ111" s="137"/>
      <c r="AR111" s="137"/>
      <c r="AS111" s="137"/>
      <c r="AT111" s="137"/>
      <c r="AU111" s="137"/>
      <c r="AV111" s="137"/>
      <c r="AW111" s="137"/>
      <c r="AX111" s="137"/>
      <c r="AY111" s="137"/>
      <c r="AZ111" s="137"/>
    </row>
    <row r="112" spans="1:52" ht="81" customHeight="1" thickBot="1" x14ac:dyDescent="0.25">
      <c r="A112" s="54" t="s">
        <v>47</v>
      </c>
      <c r="B112" s="54" t="s">
        <v>448</v>
      </c>
      <c r="C112" s="67"/>
      <c r="D112" s="91" t="s">
        <v>450</v>
      </c>
      <c r="E112" s="84" t="s">
        <v>680</v>
      </c>
      <c r="F112" s="92" t="s">
        <v>180</v>
      </c>
      <c r="G112" s="158" t="s">
        <v>100</v>
      </c>
      <c r="H112" s="158" t="s">
        <v>73</v>
      </c>
      <c r="I112" s="158" t="s">
        <v>40</v>
      </c>
      <c r="J112" s="158" t="s">
        <v>80</v>
      </c>
      <c r="K112" s="158">
        <v>10</v>
      </c>
      <c r="L112" s="158">
        <v>10</v>
      </c>
      <c r="M112" s="158" t="s">
        <v>86</v>
      </c>
      <c r="N112" s="158" t="s">
        <v>103</v>
      </c>
      <c r="O112" s="158" t="s">
        <v>40</v>
      </c>
      <c r="P112" s="158" t="s">
        <v>43</v>
      </c>
      <c r="Q112" s="158" t="s">
        <v>43</v>
      </c>
      <c r="R112" s="158" t="s">
        <v>43</v>
      </c>
      <c r="S112" s="158" t="s">
        <v>35</v>
      </c>
      <c r="T112" s="158" t="s">
        <v>147</v>
      </c>
      <c r="U112" s="158" t="s">
        <v>635</v>
      </c>
      <c r="V112" s="158" t="s">
        <v>27</v>
      </c>
      <c r="W112" s="158" t="s">
        <v>449</v>
      </c>
      <c r="X112" s="200">
        <f>34*40*2.8/1000</f>
        <v>3.8079999999999994</v>
      </c>
      <c r="Y112" s="171">
        <f>34*40</f>
        <v>1360</v>
      </c>
      <c r="Z112" s="159" t="s">
        <v>45</v>
      </c>
      <c r="AA112" s="158" t="s">
        <v>24</v>
      </c>
      <c r="AB112" s="84" t="s">
        <v>43</v>
      </c>
      <c r="AC112" s="84" t="s">
        <v>43</v>
      </c>
      <c r="AD112" s="89">
        <v>42229</v>
      </c>
      <c r="AE112" s="48"/>
      <c r="AF112" s="137"/>
      <c r="AG112" s="137"/>
      <c r="AH112" s="137"/>
      <c r="AI112" s="137"/>
      <c r="AJ112" s="137"/>
      <c r="AK112" s="137"/>
      <c r="AL112" s="137"/>
      <c r="AM112" s="137"/>
      <c r="AN112" s="137"/>
      <c r="AO112" s="137"/>
      <c r="AP112" s="137"/>
      <c r="AQ112" s="137"/>
      <c r="AR112" s="137"/>
      <c r="AS112" s="137"/>
      <c r="AT112" s="137"/>
      <c r="AU112" s="137"/>
      <c r="AV112" s="137"/>
      <c r="AW112" s="137"/>
      <c r="AX112" s="137"/>
      <c r="AY112" s="137"/>
      <c r="AZ112" s="137"/>
    </row>
    <row r="113" spans="1:52" ht="81" customHeight="1" thickBot="1" x14ac:dyDescent="0.25">
      <c r="A113" s="54" t="s">
        <v>47</v>
      </c>
      <c r="B113" s="54" t="s">
        <v>760</v>
      </c>
      <c r="C113" s="67"/>
      <c r="D113" s="91" t="s">
        <v>747</v>
      </c>
      <c r="E113" s="84" t="s">
        <v>629</v>
      </c>
      <c r="F113" s="92" t="s">
        <v>194</v>
      </c>
      <c r="G113" s="158" t="s">
        <v>40</v>
      </c>
      <c r="H113" s="158" t="s">
        <v>73</v>
      </c>
      <c r="I113" s="158" t="s">
        <v>746</v>
      </c>
      <c r="J113" s="158" t="s">
        <v>80</v>
      </c>
      <c r="K113" s="158" t="s">
        <v>40</v>
      </c>
      <c r="L113" s="158" t="s">
        <v>40</v>
      </c>
      <c r="M113" s="158" t="s">
        <v>625</v>
      </c>
      <c r="N113" s="158" t="s">
        <v>103</v>
      </c>
      <c r="O113" s="158" t="s">
        <v>251</v>
      </c>
      <c r="P113" s="158" t="s">
        <v>43</v>
      </c>
      <c r="Q113" s="158" t="s">
        <v>43</v>
      </c>
      <c r="R113" s="158" t="s">
        <v>43</v>
      </c>
      <c r="S113" s="158" t="s">
        <v>259</v>
      </c>
      <c r="T113" s="158" t="s">
        <v>466</v>
      </c>
      <c r="U113" s="158" t="s">
        <v>761</v>
      </c>
      <c r="V113" s="158" t="s">
        <v>27</v>
      </c>
      <c r="W113" s="158" t="s">
        <v>606</v>
      </c>
      <c r="X113" s="200">
        <f>28.8*28.2*2.1/1000</f>
        <v>1.7055360000000002</v>
      </c>
      <c r="Y113" s="171">
        <f>28.2*28.2</f>
        <v>795.24</v>
      </c>
      <c r="Z113" s="159" t="s">
        <v>749</v>
      </c>
      <c r="AA113" s="158" t="s">
        <v>10</v>
      </c>
      <c r="AB113" s="84" t="s">
        <v>43</v>
      </c>
      <c r="AC113" s="84" t="s">
        <v>810</v>
      </c>
      <c r="AD113" s="89">
        <v>42494</v>
      </c>
      <c r="AE113" s="48"/>
      <c r="AF113" s="137"/>
      <c r="AG113" s="137"/>
      <c r="AH113" s="137"/>
      <c r="AI113" s="137"/>
      <c r="AJ113" s="137"/>
      <c r="AK113" s="137"/>
      <c r="AL113" s="137"/>
      <c r="AM113" s="137"/>
      <c r="AN113" s="137"/>
      <c r="AO113" s="137"/>
      <c r="AP113" s="137"/>
      <c r="AQ113" s="137"/>
      <c r="AR113" s="137"/>
      <c r="AS113" s="137"/>
      <c r="AT113" s="137"/>
      <c r="AU113" s="137"/>
      <c r="AV113" s="137"/>
      <c r="AW113" s="137"/>
      <c r="AX113" s="137"/>
      <c r="AY113" s="137"/>
      <c r="AZ113" s="137"/>
    </row>
    <row r="114" spans="1:52" ht="81" customHeight="1" thickBot="1" x14ac:dyDescent="0.25">
      <c r="A114" s="54" t="s">
        <v>47</v>
      </c>
      <c r="B114" s="54" t="s">
        <v>745</v>
      </c>
      <c r="C114" s="67"/>
      <c r="D114" s="91" t="s">
        <v>747</v>
      </c>
      <c r="E114" s="84" t="s">
        <v>629</v>
      </c>
      <c r="F114" s="92" t="s">
        <v>194</v>
      </c>
      <c r="G114" s="158" t="s">
        <v>40</v>
      </c>
      <c r="H114" s="158" t="s">
        <v>73</v>
      </c>
      <c r="I114" s="138" t="s">
        <v>746</v>
      </c>
      <c r="J114" s="158" t="s">
        <v>80</v>
      </c>
      <c r="K114" s="158" t="s">
        <v>40</v>
      </c>
      <c r="L114" s="158" t="s">
        <v>40</v>
      </c>
      <c r="M114" s="158" t="s">
        <v>625</v>
      </c>
      <c r="N114" s="158" t="s">
        <v>103</v>
      </c>
      <c r="O114" s="158" t="s">
        <v>254</v>
      </c>
      <c r="P114" s="158" t="s">
        <v>43</v>
      </c>
      <c r="Q114" s="158" t="s">
        <v>43</v>
      </c>
      <c r="R114" s="158" t="s">
        <v>43</v>
      </c>
      <c r="S114" s="158" t="s">
        <v>259</v>
      </c>
      <c r="T114" s="158" t="s">
        <v>466</v>
      </c>
      <c r="U114" s="158" t="s">
        <v>748</v>
      </c>
      <c r="V114" s="158" t="s">
        <v>27</v>
      </c>
      <c r="W114" s="158" t="s">
        <v>606</v>
      </c>
      <c r="X114" s="200">
        <f>28.8*28.2*2.1/1000</f>
        <v>1.7055360000000002</v>
      </c>
      <c r="Y114" s="171">
        <f>28.2*28.2</f>
        <v>795.24</v>
      </c>
      <c r="Z114" s="159" t="s">
        <v>749</v>
      </c>
      <c r="AA114" s="158" t="s">
        <v>10</v>
      </c>
      <c r="AB114" s="84" t="s">
        <v>43</v>
      </c>
      <c r="AC114" s="84" t="s">
        <v>810</v>
      </c>
      <c r="AD114" s="89">
        <v>42492</v>
      </c>
      <c r="AE114" s="48"/>
      <c r="AF114" s="137"/>
      <c r="AG114" s="137"/>
      <c r="AH114" s="137"/>
      <c r="AI114" s="137"/>
      <c r="AJ114" s="137"/>
      <c r="AK114" s="137"/>
      <c r="AL114" s="137"/>
      <c r="AM114" s="137"/>
      <c r="AN114" s="137"/>
      <c r="AO114" s="137"/>
      <c r="AP114" s="137"/>
      <c r="AQ114" s="137"/>
      <c r="AR114" s="137"/>
      <c r="AS114" s="137"/>
      <c r="AT114" s="137"/>
      <c r="AU114" s="137"/>
      <c r="AV114" s="137"/>
      <c r="AW114" s="137"/>
      <c r="AX114" s="137"/>
      <c r="AY114" s="137"/>
      <c r="AZ114" s="137"/>
    </row>
    <row r="115" spans="1:52" ht="81" customHeight="1" thickBot="1" x14ac:dyDescent="0.25">
      <c r="A115" s="54" t="s">
        <v>47</v>
      </c>
      <c r="B115" s="54" t="s">
        <v>497</v>
      </c>
      <c r="C115" s="161"/>
      <c r="D115" s="91" t="s">
        <v>498</v>
      </c>
      <c r="E115" s="136" t="s">
        <v>681</v>
      </c>
      <c r="F115" s="158" t="s">
        <v>194</v>
      </c>
      <c r="G115" s="158" t="s">
        <v>73</v>
      </c>
      <c r="H115" s="158" t="s">
        <v>73</v>
      </c>
      <c r="I115" s="138" t="s">
        <v>357</v>
      </c>
      <c r="J115" s="158" t="s">
        <v>80</v>
      </c>
      <c r="K115" s="158">
        <v>10</v>
      </c>
      <c r="L115" s="158">
        <v>10</v>
      </c>
      <c r="M115" s="158" t="s">
        <v>250</v>
      </c>
      <c r="N115" s="158" t="s">
        <v>103</v>
      </c>
      <c r="O115" s="158" t="s">
        <v>253</v>
      </c>
      <c r="P115" s="158" t="s">
        <v>44</v>
      </c>
      <c r="Q115" s="158" t="s">
        <v>44</v>
      </c>
      <c r="R115" s="158" t="s">
        <v>44</v>
      </c>
      <c r="S115" s="158" t="s">
        <v>35</v>
      </c>
      <c r="T115" s="158" t="s">
        <v>408</v>
      </c>
      <c r="U115" s="158" t="s">
        <v>673</v>
      </c>
      <c r="V115" s="158" t="s">
        <v>27</v>
      </c>
      <c r="W115" s="158" t="s">
        <v>272</v>
      </c>
      <c r="X115" s="200">
        <f t="shared" si="5"/>
        <v>1.7867520000000001</v>
      </c>
      <c r="Y115" s="171">
        <f>28.2*28.2</f>
        <v>795.24</v>
      </c>
      <c r="Z115" s="159" t="s">
        <v>45</v>
      </c>
      <c r="AA115" s="158" t="s">
        <v>10</v>
      </c>
      <c r="AB115" s="84" t="s">
        <v>44</v>
      </c>
      <c r="AC115" s="84" t="s">
        <v>43</v>
      </c>
      <c r="AD115" s="89">
        <v>42333</v>
      </c>
      <c r="AE115" s="48"/>
      <c r="AF115" s="137"/>
      <c r="AG115" s="137"/>
      <c r="AH115" s="137"/>
      <c r="AI115" s="137"/>
      <c r="AJ115" s="137"/>
      <c r="AK115" s="137"/>
      <c r="AL115" s="137"/>
      <c r="AM115" s="137"/>
      <c r="AN115" s="137"/>
      <c r="AO115" s="137"/>
      <c r="AP115" s="137"/>
      <c r="AQ115" s="137"/>
      <c r="AR115" s="137"/>
      <c r="AS115" s="137"/>
      <c r="AT115" s="137"/>
      <c r="AU115" s="137"/>
      <c r="AV115" s="137"/>
      <c r="AW115" s="137"/>
      <c r="AX115" s="137"/>
      <c r="AY115" s="137"/>
      <c r="AZ115" s="137"/>
    </row>
    <row r="116" spans="1:52" ht="101.25" customHeight="1" thickBot="1" x14ac:dyDescent="0.25">
      <c r="A116" s="54" t="s">
        <v>47</v>
      </c>
      <c r="B116" s="54" t="s">
        <v>778</v>
      </c>
      <c r="C116" s="161"/>
      <c r="D116" s="91" t="s">
        <v>784</v>
      </c>
      <c r="E116" s="136" t="s">
        <v>629</v>
      </c>
      <c r="F116" s="158" t="s">
        <v>194</v>
      </c>
      <c r="G116" s="158" t="s">
        <v>40</v>
      </c>
      <c r="H116" s="158" t="s">
        <v>111</v>
      </c>
      <c r="I116" s="138" t="s">
        <v>684</v>
      </c>
      <c r="J116" s="158" t="s">
        <v>80</v>
      </c>
      <c r="K116" s="158" t="s">
        <v>40</v>
      </c>
      <c r="L116" s="158" t="s">
        <v>40</v>
      </c>
      <c r="M116" s="158" t="s">
        <v>250</v>
      </c>
      <c r="N116" s="158" t="s">
        <v>103</v>
      </c>
      <c r="O116" s="158" t="s">
        <v>253</v>
      </c>
      <c r="P116" s="158" t="s">
        <v>44</v>
      </c>
      <c r="Q116" s="158" t="s">
        <v>44</v>
      </c>
      <c r="R116" s="158" t="s">
        <v>44</v>
      </c>
      <c r="S116" s="158" t="s">
        <v>35</v>
      </c>
      <c r="T116" s="158" t="s">
        <v>408</v>
      </c>
      <c r="U116" s="158" t="s">
        <v>779</v>
      </c>
      <c r="V116" s="158" t="s">
        <v>27</v>
      </c>
      <c r="W116" s="158" t="s">
        <v>449</v>
      </c>
      <c r="X116" s="200">
        <f>34*40*2.8/1000</f>
        <v>3.8079999999999994</v>
      </c>
      <c r="Y116" s="171">
        <f>34*40</f>
        <v>1360</v>
      </c>
      <c r="Z116" s="159" t="s">
        <v>45</v>
      </c>
      <c r="AA116" s="158" t="s">
        <v>10</v>
      </c>
      <c r="AB116" s="84" t="s">
        <v>43</v>
      </c>
      <c r="AC116" s="84" t="s">
        <v>43</v>
      </c>
      <c r="AD116" s="89">
        <v>42534</v>
      </c>
      <c r="AE116" s="48"/>
      <c r="AF116" s="137"/>
      <c r="AG116" s="137"/>
      <c r="AH116" s="137"/>
      <c r="AI116" s="137"/>
      <c r="AJ116" s="137"/>
      <c r="AK116" s="137"/>
      <c r="AL116" s="137"/>
      <c r="AM116" s="137"/>
      <c r="AN116" s="137"/>
      <c r="AO116" s="137"/>
      <c r="AP116" s="137"/>
      <c r="AQ116" s="137"/>
      <c r="AR116" s="137"/>
      <c r="AS116" s="137"/>
      <c r="AT116" s="137"/>
      <c r="AU116" s="137"/>
      <c r="AV116" s="137"/>
      <c r="AW116" s="137"/>
      <c r="AX116" s="137"/>
      <c r="AY116" s="137"/>
      <c r="AZ116" s="137"/>
    </row>
    <row r="117" spans="1:52" ht="81" customHeight="1" thickBot="1" x14ac:dyDescent="0.25">
      <c r="A117" s="54" t="s">
        <v>47</v>
      </c>
      <c r="B117" s="54" t="s">
        <v>488</v>
      </c>
      <c r="C117" s="67"/>
      <c r="D117" s="91" t="s">
        <v>491</v>
      </c>
      <c r="E117" s="136" t="s">
        <v>681</v>
      </c>
      <c r="F117" s="158" t="s">
        <v>194</v>
      </c>
      <c r="G117" s="158" t="s">
        <v>100</v>
      </c>
      <c r="H117" s="158" t="s">
        <v>84</v>
      </c>
      <c r="I117" s="158" t="s">
        <v>489</v>
      </c>
      <c r="J117" s="158" t="s">
        <v>80</v>
      </c>
      <c r="K117" s="158">
        <v>10</v>
      </c>
      <c r="L117" s="158">
        <v>10</v>
      </c>
      <c r="M117" s="158" t="s">
        <v>250</v>
      </c>
      <c r="N117" s="158" t="s">
        <v>103</v>
      </c>
      <c r="O117" s="158" t="s">
        <v>253</v>
      </c>
      <c r="P117" s="158" t="s">
        <v>44</v>
      </c>
      <c r="Q117" s="158" t="s">
        <v>44</v>
      </c>
      <c r="R117" s="158" t="s">
        <v>44</v>
      </c>
      <c r="S117" s="158" t="s">
        <v>35</v>
      </c>
      <c r="T117" s="158" t="s">
        <v>408</v>
      </c>
      <c r="U117" s="158" t="s">
        <v>490</v>
      </c>
      <c r="V117" s="158" t="s">
        <v>27</v>
      </c>
      <c r="W117" s="158" t="s">
        <v>449</v>
      </c>
      <c r="X117" s="200">
        <f>34*40*2.8/1000</f>
        <v>3.8079999999999994</v>
      </c>
      <c r="Y117" s="171">
        <f>34*40</f>
        <v>1360</v>
      </c>
      <c r="Z117" s="159" t="s">
        <v>45</v>
      </c>
      <c r="AA117" s="158" t="s">
        <v>10</v>
      </c>
      <c r="AB117" s="84" t="s">
        <v>44</v>
      </c>
      <c r="AC117" s="84" t="s">
        <v>43</v>
      </c>
      <c r="AD117" s="89">
        <v>41822</v>
      </c>
      <c r="AE117" s="48"/>
      <c r="AF117" s="137"/>
      <c r="AG117" s="137"/>
      <c r="AH117" s="137"/>
      <c r="AI117" s="137"/>
      <c r="AJ117" s="137"/>
      <c r="AK117" s="137"/>
      <c r="AL117" s="137"/>
      <c r="AM117" s="137"/>
      <c r="AN117" s="137"/>
      <c r="AO117" s="137"/>
      <c r="AP117" s="137"/>
      <c r="AQ117" s="137"/>
      <c r="AR117" s="137"/>
      <c r="AS117" s="137"/>
      <c r="AT117" s="137"/>
      <c r="AU117" s="137"/>
      <c r="AV117" s="137"/>
      <c r="AW117" s="137"/>
      <c r="AX117" s="137"/>
      <c r="AY117" s="137"/>
      <c r="AZ117" s="137"/>
    </row>
    <row r="118" spans="1:52" ht="115.5" customHeight="1" thickBot="1" x14ac:dyDescent="0.25">
      <c r="A118" s="54" t="s">
        <v>47</v>
      </c>
      <c r="B118" s="54" t="s">
        <v>464</v>
      </c>
      <c r="C118" s="67"/>
      <c r="D118" s="91" t="s">
        <v>468</v>
      </c>
      <c r="E118" s="136" t="s">
        <v>681</v>
      </c>
      <c r="F118" s="158" t="s">
        <v>194</v>
      </c>
      <c r="G118" s="158" t="s">
        <v>100</v>
      </c>
      <c r="H118" s="158" t="s">
        <v>145</v>
      </c>
      <c r="I118" s="158" t="s">
        <v>686</v>
      </c>
      <c r="J118" s="158" t="s">
        <v>838</v>
      </c>
      <c r="K118" s="158">
        <v>33</v>
      </c>
      <c r="L118" s="158">
        <v>33</v>
      </c>
      <c r="M118" s="158" t="s">
        <v>250</v>
      </c>
      <c r="N118" s="158" t="s">
        <v>103</v>
      </c>
      <c r="O118" s="158" t="s">
        <v>253</v>
      </c>
      <c r="P118" s="158" t="s">
        <v>44</v>
      </c>
      <c r="Q118" s="158" t="s">
        <v>44</v>
      </c>
      <c r="R118" s="158" t="s">
        <v>43</v>
      </c>
      <c r="S118" s="158" t="s">
        <v>259</v>
      </c>
      <c r="T118" s="158" t="s">
        <v>466</v>
      </c>
      <c r="U118" s="158" t="s">
        <v>589</v>
      </c>
      <c r="V118" s="158" t="s">
        <v>467</v>
      </c>
      <c r="W118" s="158" t="s">
        <v>465</v>
      </c>
      <c r="X118" s="200">
        <f>42*30*2/1000</f>
        <v>2.52</v>
      </c>
      <c r="Y118" s="200" t="s">
        <v>40</v>
      </c>
      <c r="Z118" s="159" t="s">
        <v>45</v>
      </c>
      <c r="AA118" s="158" t="s">
        <v>24</v>
      </c>
      <c r="AB118" s="84" t="s">
        <v>43</v>
      </c>
      <c r="AC118" s="84" t="s">
        <v>43</v>
      </c>
      <c r="AD118" s="89">
        <v>42079</v>
      </c>
      <c r="AE118" s="48"/>
      <c r="AF118" s="137"/>
      <c r="AG118" s="137"/>
      <c r="AH118" s="137"/>
      <c r="AI118" s="137"/>
      <c r="AJ118" s="137"/>
      <c r="AK118" s="137"/>
      <c r="AL118" s="137"/>
      <c r="AM118" s="137"/>
      <c r="AN118" s="137"/>
      <c r="AO118" s="137"/>
      <c r="AP118" s="137"/>
      <c r="AQ118" s="137"/>
      <c r="AR118" s="137"/>
      <c r="AS118" s="137"/>
      <c r="AT118" s="137"/>
      <c r="AU118" s="137"/>
      <c r="AV118" s="137"/>
      <c r="AW118" s="137"/>
      <c r="AX118" s="137"/>
      <c r="AY118" s="137"/>
      <c r="AZ118" s="137"/>
    </row>
    <row r="119" spans="1:52" ht="115.5" customHeight="1" thickBot="1" x14ac:dyDescent="0.25">
      <c r="A119" s="54" t="s">
        <v>47</v>
      </c>
      <c r="B119" s="54" t="s">
        <v>637</v>
      </c>
      <c r="C119" s="161"/>
      <c r="D119" s="91" t="s">
        <v>620</v>
      </c>
      <c r="E119" s="84" t="s">
        <v>680</v>
      </c>
      <c r="F119" s="92" t="s">
        <v>180</v>
      </c>
      <c r="G119" s="158" t="s">
        <v>100</v>
      </c>
      <c r="H119" s="158" t="s">
        <v>145</v>
      </c>
      <c r="I119" s="158" t="s">
        <v>40</v>
      </c>
      <c r="J119" s="158" t="s">
        <v>80</v>
      </c>
      <c r="K119" s="158">
        <v>12</v>
      </c>
      <c r="L119" s="158">
        <v>12</v>
      </c>
      <c r="M119" s="158" t="s">
        <v>86</v>
      </c>
      <c r="N119" s="158" t="s">
        <v>103</v>
      </c>
      <c r="O119" s="158" t="s">
        <v>40</v>
      </c>
      <c r="P119" s="158" t="s">
        <v>43</v>
      </c>
      <c r="Q119" s="158" t="s">
        <v>43</v>
      </c>
      <c r="R119" s="158" t="s">
        <v>43</v>
      </c>
      <c r="S119" s="158" t="s">
        <v>35</v>
      </c>
      <c r="T119" s="158" t="s">
        <v>147</v>
      </c>
      <c r="U119" s="158">
        <v>7.7</v>
      </c>
      <c r="V119" s="158" t="s">
        <v>27</v>
      </c>
      <c r="W119" s="158" t="s">
        <v>618</v>
      </c>
      <c r="X119" s="200">
        <f>33*33*3/1000</f>
        <v>3.2669999999999999</v>
      </c>
      <c r="Y119" s="171">
        <f>33*33</f>
        <v>1089</v>
      </c>
      <c r="Z119" s="159" t="s">
        <v>619</v>
      </c>
      <c r="AA119" s="158" t="s">
        <v>10</v>
      </c>
      <c r="AB119" s="84" t="s">
        <v>43</v>
      </c>
      <c r="AC119" s="84" t="s">
        <v>43</v>
      </c>
      <c r="AD119" s="89">
        <v>42634</v>
      </c>
      <c r="AE119" s="48"/>
      <c r="AF119" s="137"/>
      <c r="AG119" s="137"/>
      <c r="AH119" s="137"/>
      <c r="AI119" s="137"/>
      <c r="AJ119" s="137"/>
      <c r="AK119" s="137"/>
      <c r="AL119" s="137"/>
      <c r="AM119" s="137"/>
      <c r="AN119" s="137"/>
      <c r="AO119" s="137"/>
      <c r="AP119" s="137"/>
      <c r="AQ119" s="137"/>
      <c r="AR119" s="137"/>
      <c r="AS119" s="137"/>
      <c r="AT119" s="137"/>
      <c r="AU119" s="137"/>
      <c r="AV119" s="137"/>
      <c r="AW119" s="137"/>
      <c r="AX119" s="137"/>
      <c r="AY119" s="137"/>
      <c r="AZ119" s="137"/>
    </row>
    <row r="120" spans="1:52" s="220" customFormat="1" ht="115.5" customHeight="1" thickBot="1" x14ac:dyDescent="0.25">
      <c r="A120" s="54" t="s">
        <v>47</v>
      </c>
      <c r="B120" s="54" t="s">
        <v>672</v>
      </c>
      <c r="C120" s="161"/>
      <c r="D120" s="91" t="s">
        <v>620</v>
      </c>
      <c r="E120" s="84" t="s">
        <v>680</v>
      </c>
      <c r="F120" s="92" t="s">
        <v>180</v>
      </c>
      <c r="G120" s="158" t="s">
        <v>100</v>
      </c>
      <c r="H120" s="158" t="s">
        <v>145</v>
      </c>
      <c r="I120" s="158" t="s">
        <v>40</v>
      </c>
      <c r="J120" s="158" t="s">
        <v>80</v>
      </c>
      <c r="K120" s="158">
        <v>12</v>
      </c>
      <c r="L120" s="158">
        <v>12</v>
      </c>
      <c r="M120" s="158" t="s">
        <v>86</v>
      </c>
      <c r="N120" s="158" t="s">
        <v>103</v>
      </c>
      <c r="O120" s="158" t="s">
        <v>40</v>
      </c>
      <c r="P120" s="158" t="s">
        <v>43</v>
      </c>
      <c r="Q120" s="158" t="s">
        <v>43</v>
      </c>
      <c r="R120" s="158" t="s">
        <v>43</v>
      </c>
      <c r="S120" s="158" t="s">
        <v>35</v>
      </c>
      <c r="T120" s="158" t="s">
        <v>147</v>
      </c>
      <c r="U120" s="158">
        <v>7.7</v>
      </c>
      <c r="V120" s="158" t="s">
        <v>27</v>
      </c>
      <c r="W120" s="158" t="s">
        <v>618</v>
      </c>
      <c r="X120" s="218">
        <f>33*33*3/1000</f>
        <v>3.2669999999999999</v>
      </c>
      <c r="Y120" s="226">
        <f>33*33</f>
        <v>1089</v>
      </c>
      <c r="Z120" s="158" t="s">
        <v>619</v>
      </c>
      <c r="AA120" s="158" t="s">
        <v>10</v>
      </c>
      <c r="AB120" s="84" t="s">
        <v>43</v>
      </c>
      <c r="AC120" s="84" t="s">
        <v>43</v>
      </c>
      <c r="AD120" s="89">
        <v>42632</v>
      </c>
      <c r="AE120" s="219"/>
    </row>
    <row r="121" spans="1:52" ht="115.5" customHeight="1" thickBot="1" x14ac:dyDescent="0.25">
      <c r="A121" s="54" t="s">
        <v>47</v>
      </c>
      <c r="B121" s="54" t="s">
        <v>617</v>
      </c>
      <c r="C121" s="161"/>
      <c r="D121" s="91" t="s">
        <v>620</v>
      </c>
      <c r="E121" s="84" t="s">
        <v>680</v>
      </c>
      <c r="F121" s="92" t="s">
        <v>180</v>
      </c>
      <c r="G121" s="158" t="s">
        <v>100</v>
      </c>
      <c r="H121" s="158" t="s">
        <v>145</v>
      </c>
      <c r="I121" s="158" t="s">
        <v>40</v>
      </c>
      <c r="J121" s="158" t="s">
        <v>80</v>
      </c>
      <c r="K121" s="158">
        <v>12</v>
      </c>
      <c r="L121" s="158">
        <v>12</v>
      </c>
      <c r="M121" s="158" t="s">
        <v>86</v>
      </c>
      <c r="N121" s="158" t="s">
        <v>103</v>
      </c>
      <c r="O121" s="158" t="s">
        <v>40</v>
      </c>
      <c r="P121" s="158" t="s">
        <v>43</v>
      </c>
      <c r="Q121" s="158" t="s">
        <v>43</v>
      </c>
      <c r="R121" s="158" t="s">
        <v>43</v>
      </c>
      <c r="S121" s="158" t="s">
        <v>35</v>
      </c>
      <c r="T121" s="158" t="s">
        <v>147</v>
      </c>
      <c r="U121" s="158">
        <v>7.7</v>
      </c>
      <c r="V121" s="158" t="s">
        <v>27</v>
      </c>
      <c r="W121" s="158" t="s">
        <v>618</v>
      </c>
      <c r="X121" s="200">
        <f>33*33*3/1000</f>
        <v>3.2669999999999999</v>
      </c>
      <c r="Y121" s="226">
        <f>33*33</f>
        <v>1089</v>
      </c>
      <c r="Z121" s="159" t="s">
        <v>619</v>
      </c>
      <c r="AA121" s="158" t="s">
        <v>10</v>
      </c>
      <c r="AB121" s="84" t="s">
        <v>43</v>
      </c>
      <c r="AC121" s="84" t="s">
        <v>43</v>
      </c>
      <c r="AD121" s="89">
        <v>42632</v>
      </c>
      <c r="AE121" s="48"/>
      <c r="AF121" s="137"/>
      <c r="AG121" s="137"/>
      <c r="AH121" s="137"/>
      <c r="AI121" s="137"/>
      <c r="AJ121" s="137"/>
      <c r="AK121" s="137"/>
      <c r="AL121" s="137"/>
      <c r="AM121" s="137"/>
      <c r="AN121" s="137"/>
      <c r="AO121" s="137"/>
      <c r="AP121" s="137"/>
      <c r="AQ121" s="137"/>
      <c r="AR121" s="137"/>
      <c r="AS121" s="137"/>
      <c r="AT121" s="137"/>
      <c r="AU121" s="137"/>
      <c r="AV121" s="137"/>
      <c r="AW121" s="137"/>
      <c r="AX121" s="137"/>
      <c r="AY121" s="137"/>
      <c r="AZ121" s="137"/>
    </row>
    <row r="122" spans="1:52" ht="109.5" customHeight="1" thickBot="1" x14ac:dyDescent="0.25">
      <c r="A122" s="54" t="s">
        <v>47</v>
      </c>
      <c r="B122" s="54" t="s">
        <v>119</v>
      </c>
      <c r="C122" s="31"/>
      <c r="D122" s="139" t="s">
        <v>131</v>
      </c>
      <c r="E122" s="84" t="s">
        <v>682</v>
      </c>
      <c r="F122" s="85" t="s">
        <v>140</v>
      </c>
      <c r="G122" s="85" t="s">
        <v>100</v>
      </c>
      <c r="H122" s="85" t="s">
        <v>111</v>
      </c>
      <c r="I122" s="85" t="s">
        <v>40</v>
      </c>
      <c r="J122" s="85" t="s">
        <v>91</v>
      </c>
      <c r="K122" s="85">
        <v>12</v>
      </c>
      <c r="L122" s="85">
        <v>12</v>
      </c>
      <c r="M122" s="85" t="s">
        <v>81</v>
      </c>
      <c r="N122" s="85" t="s">
        <v>76</v>
      </c>
      <c r="O122" s="85" t="s">
        <v>40</v>
      </c>
      <c r="P122" s="85" t="s">
        <v>44</v>
      </c>
      <c r="Q122" s="85" t="s">
        <v>43</v>
      </c>
      <c r="R122" s="85" t="s">
        <v>43</v>
      </c>
      <c r="S122" s="85" t="s">
        <v>35</v>
      </c>
      <c r="T122" s="85" t="s">
        <v>114</v>
      </c>
      <c r="U122" s="85" t="s">
        <v>122</v>
      </c>
      <c r="V122" s="85" t="s">
        <v>120</v>
      </c>
      <c r="W122" s="85" t="s">
        <v>121</v>
      </c>
      <c r="X122" s="87">
        <f>30*45*4.8/1000</f>
        <v>6.48</v>
      </c>
      <c r="Y122" s="200" t="s">
        <v>40</v>
      </c>
      <c r="Z122" s="87" t="s">
        <v>45</v>
      </c>
      <c r="AA122" s="88" t="s">
        <v>24</v>
      </c>
      <c r="AB122" s="100" t="s">
        <v>43</v>
      </c>
      <c r="AC122" s="100" t="s">
        <v>43</v>
      </c>
      <c r="AD122" s="89">
        <v>40310</v>
      </c>
      <c r="AE122" s="48"/>
      <c r="AJ122" s="58"/>
      <c r="AK122" s="58"/>
      <c r="AL122" s="58"/>
      <c r="AM122" s="58"/>
      <c r="AN122" s="58"/>
      <c r="AO122" s="58"/>
      <c r="AP122" s="58"/>
      <c r="AQ122" s="58"/>
      <c r="AR122" s="58"/>
      <c r="AS122" s="58"/>
      <c r="AT122" s="58"/>
      <c r="AU122" s="58"/>
      <c r="AV122" s="58"/>
      <c r="AW122" s="58"/>
      <c r="AX122" s="58"/>
      <c r="AY122" s="58"/>
      <c r="AZ122" s="58"/>
    </row>
    <row r="123" spans="1:52" ht="113.25" customHeight="1" thickBot="1" x14ac:dyDescent="0.25">
      <c r="A123" s="54" t="s">
        <v>47</v>
      </c>
      <c r="B123" s="54" t="s">
        <v>610</v>
      </c>
      <c r="C123" s="199"/>
      <c r="D123" s="91" t="s">
        <v>613</v>
      </c>
      <c r="E123" s="84" t="s">
        <v>683</v>
      </c>
      <c r="F123" s="158" t="s">
        <v>140</v>
      </c>
      <c r="G123" s="84" t="s">
        <v>40</v>
      </c>
      <c r="H123" s="158" t="s">
        <v>73</v>
      </c>
      <c r="I123" s="158" t="s">
        <v>40</v>
      </c>
      <c r="J123" s="158" t="s">
        <v>412</v>
      </c>
      <c r="K123" s="158" t="s">
        <v>40</v>
      </c>
      <c r="L123" s="158" t="s">
        <v>40</v>
      </c>
      <c r="M123" s="158" t="s">
        <v>81</v>
      </c>
      <c r="N123" s="158" t="s">
        <v>103</v>
      </c>
      <c r="O123" s="158" t="s">
        <v>40</v>
      </c>
      <c r="P123" s="158" t="s">
        <v>43</v>
      </c>
      <c r="Q123" s="158" t="s">
        <v>43</v>
      </c>
      <c r="R123" s="158" t="s">
        <v>43</v>
      </c>
      <c r="S123" s="158" t="s">
        <v>259</v>
      </c>
      <c r="T123" s="158" t="s">
        <v>461</v>
      </c>
      <c r="U123" s="158" t="s">
        <v>611</v>
      </c>
      <c r="V123" s="158" t="s">
        <v>27</v>
      </c>
      <c r="W123" s="158" t="s">
        <v>612</v>
      </c>
      <c r="X123" s="159">
        <f>25*15*2.2/1000</f>
        <v>0.82500000000000007</v>
      </c>
      <c r="Y123" s="159">
        <f>25*15</f>
        <v>375</v>
      </c>
      <c r="Z123" s="159" t="s">
        <v>274</v>
      </c>
      <c r="AA123" s="158" t="s">
        <v>10</v>
      </c>
      <c r="AB123" s="84" t="s">
        <v>43</v>
      </c>
      <c r="AC123" s="84" t="s">
        <v>43</v>
      </c>
      <c r="AD123" s="89">
        <v>42135</v>
      </c>
      <c r="AE123" s="48"/>
      <c r="AF123" s="137"/>
      <c r="AG123" s="137"/>
      <c r="AH123" s="137"/>
      <c r="AI123" s="137"/>
      <c r="AJ123" s="137"/>
      <c r="AK123" s="137"/>
      <c r="AL123" s="137"/>
      <c r="AM123" s="137"/>
      <c r="AN123" s="137"/>
      <c r="AO123" s="137"/>
      <c r="AP123" s="137"/>
      <c r="AQ123" s="137"/>
      <c r="AR123" s="137"/>
      <c r="AS123" s="137"/>
      <c r="AT123" s="137"/>
      <c r="AU123" s="137"/>
      <c r="AV123" s="137"/>
      <c r="AW123" s="137"/>
      <c r="AX123" s="137"/>
      <c r="AY123" s="137"/>
      <c r="AZ123" s="137"/>
    </row>
    <row r="124" spans="1:52" ht="109.5" customHeight="1" thickBot="1" x14ac:dyDescent="0.25">
      <c r="A124" s="54" t="s">
        <v>47</v>
      </c>
      <c r="B124" s="54" t="s">
        <v>605</v>
      </c>
      <c r="C124"/>
      <c r="D124" s="91" t="s">
        <v>614</v>
      </c>
      <c r="E124" s="84" t="s">
        <v>683</v>
      </c>
      <c r="F124" s="158" t="s">
        <v>140</v>
      </c>
      <c r="G124" s="84" t="s">
        <v>40</v>
      </c>
      <c r="H124" s="158" t="s">
        <v>73</v>
      </c>
      <c r="I124" s="158" t="s">
        <v>40</v>
      </c>
      <c r="J124" s="158" t="s">
        <v>80</v>
      </c>
      <c r="K124" s="158" t="s">
        <v>40</v>
      </c>
      <c r="L124" s="158" t="s">
        <v>40</v>
      </c>
      <c r="M124" s="158" t="s">
        <v>81</v>
      </c>
      <c r="N124" s="158" t="s">
        <v>103</v>
      </c>
      <c r="O124" s="158" t="s">
        <v>40</v>
      </c>
      <c r="P124" s="158" t="s">
        <v>43</v>
      </c>
      <c r="Q124" s="158" t="s">
        <v>43</v>
      </c>
      <c r="R124" s="158" t="s">
        <v>43</v>
      </c>
      <c r="S124" s="158" t="s">
        <v>259</v>
      </c>
      <c r="T124" s="158" t="s">
        <v>461</v>
      </c>
      <c r="U124" s="158" t="s">
        <v>607</v>
      </c>
      <c r="V124" s="158" t="s">
        <v>27</v>
      </c>
      <c r="W124" s="158" t="s">
        <v>606</v>
      </c>
      <c r="X124" s="200">
        <f t="shared" si="5"/>
        <v>1.7867520000000001</v>
      </c>
      <c r="Y124" s="171">
        <f>28.2*28.2</f>
        <v>795.24</v>
      </c>
      <c r="Z124" s="159" t="s">
        <v>274</v>
      </c>
      <c r="AA124" s="158" t="s">
        <v>10</v>
      </c>
      <c r="AB124" s="100" t="s">
        <v>43</v>
      </c>
      <c r="AC124" s="100" t="s">
        <v>43</v>
      </c>
      <c r="AD124" s="89">
        <v>42135</v>
      </c>
      <c r="AE124" s="48"/>
      <c r="AF124" s="137"/>
      <c r="AG124" s="137"/>
      <c r="AH124" s="137"/>
      <c r="AI124" s="137"/>
      <c r="AJ124" s="137"/>
      <c r="AK124" s="137"/>
      <c r="AL124" s="137"/>
      <c r="AM124" s="137"/>
      <c r="AN124" s="137"/>
      <c r="AO124" s="137"/>
      <c r="AP124" s="137"/>
      <c r="AQ124" s="137"/>
      <c r="AR124" s="137"/>
      <c r="AS124" s="137"/>
      <c r="AT124" s="137"/>
      <c r="AU124" s="137"/>
      <c r="AV124" s="137"/>
      <c r="AW124" s="137"/>
      <c r="AX124" s="137"/>
      <c r="AY124" s="137"/>
      <c r="AZ124" s="137"/>
    </row>
    <row r="125" spans="1:52" ht="109.5" customHeight="1" thickBot="1" x14ac:dyDescent="0.25">
      <c r="A125" s="54" t="s">
        <v>47</v>
      </c>
      <c r="B125" s="54" t="s">
        <v>514</v>
      </c>
      <c r="C125" s="31"/>
      <c r="D125" s="91" t="s">
        <v>516</v>
      </c>
      <c r="E125" s="84" t="s">
        <v>682</v>
      </c>
      <c r="F125" s="158" t="s">
        <v>140</v>
      </c>
      <c r="G125" s="158" t="s">
        <v>73</v>
      </c>
      <c r="H125" s="158" t="s">
        <v>73</v>
      </c>
      <c r="I125" s="158" t="s">
        <v>40</v>
      </c>
      <c r="J125" s="158" t="s">
        <v>80</v>
      </c>
      <c r="K125" s="158">
        <v>10</v>
      </c>
      <c r="L125" s="158">
        <v>10</v>
      </c>
      <c r="M125" s="158" t="s">
        <v>75</v>
      </c>
      <c r="N125" s="158" t="s">
        <v>40</v>
      </c>
      <c r="O125" s="158" t="s">
        <v>40</v>
      </c>
      <c r="P125" s="158" t="s">
        <v>43</v>
      </c>
      <c r="Q125" s="158" t="s">
        <v>43</v>
      </c>
      <c r="R125" s="158" t="s">
        <v>43</v>
      </c>
      <c r="S125" s="158" t="s">
        <v>35</v>
      </c>
      <c r="T125" s="158" t="s">
        <v>112</v>
      </c>
      <c r="U125" s="158" t="s">
        <v>515</v>
      </c>
      <c r="V125" s="158" t="s">
        <v>27</v>
      </c>
      <c r="W125" s="158" t="s">
        <v>272</v>
      </c>
      <c r="X125" s="200">
        <f t="shared" si="5"/>
        <v>1.7867520000000001</v>
      </c>
      <c r="Y125" s="171">
        <f>28.2*28.2</f>
        <v>795.24</v>
      </c>
      <c r="Z125" s="159" t="s">
        <v>45</v>
      </c>
      <c r="AA125" s="88" t="s">
        <v>10</v>
      </c>
      <c r="AB125" s="100" t="s">
        <v>43</v>
      </c>
      <c r="AC125" s="100" t="s">
        <v>43</v>
      </c>
      <c r="AD125" s="89">
        <v>41885</v>
      </c>
      <c r="AE125" s="48"/>
      <c r="AF125" s="137"/>
      <c r="AG125" s="137"/>
      <c r="AH125" s="137"/>
      <c r="AI125" s="137"/>
      <c r="AJ125" s="137"/>
      <c r="AK125" s="137"/>
      <c r="AL125" s="137"/>
      <c r="AM125" s="137"/>
      <c r="AN125" s="137"/>
      <c r="AO125" s="137"/>
      <c r="AP125" s="137"/>
      <c r="AQ125" s="137"/>
      <c r="AR125" s="137"/>
      <c r="AS125" s="137"/>
      <c r="AT125" s="137"/>
      <c r="AU125" s="137"/>
      <c r="AV125" s="137"/>
      <c r="AW125" s="137"/>
      <c r="AX125" s="137"/>
      <c r="AY125" s="137"/>
      <c r="AZ125" s="137"/>
    </row>
    <row r="126" spans="1:52" ht="109.5" customHeight="1" thickBot="1" x14ac:dyDescent="0.25">
      <c r="A126" s="54" t="s">
        <v>47</v>
      </c>
      <c r="B126" s="54" t="s">
        <v>388</v>
      </c>
      <c r="C126" s="31"/>
      <c r="D126" s="91" t="s">
        <v>273</v>
      </c>
      <c r="E126" s="84" t="s">
        <v>682</v>
      </c>
      <c r="F126" s="158" t="s">
        <v>140</v>
      </c>
      <c r="G126" s="158" t="s">
        <v>73</v>
      </c>
      <c r="H126" s="158" t="s">
        <v>73</v>
      </c>
      <c r="I126" s="158" t="s">
        <v>40</v>
      </c>
      <c r="J126" s="158" t="s">
        <v>80</v>
      </c>
      <c r="K126" s="158">
        <v>10</v>
      </c>
      <c r="L126" s="158">
        <v>10</v>
      </c>
      <c r="M126" s="158" t="s">
        <v>81</v>
      </c>
      <c r="N126" s="158" t="s">
        <v>103</v>
      </c>
      <c r="O126" s="158" t="s">
        <v>40</v>
      </c>
      <c r="P126" s="158" t="s">
        <v>43</v>
      </c>
      <c r="Q126" s="158" t="s">
        <v>43</v>
      </c>
      <c r="R126" s="158" t="s">
        <v>43</v>
      </c>
      <c r="S126" s="158" t="s">
        <v>387</v>
      </c>
      <c r="T126" s="158" t="s">
        <v>258</v>
      </c>
      <c r="U126" s="158" t="s">
        <v>574</v>
      </c>
      <c r="V126" s="158" t="s">
        <v>27</v>
      </c>
      <c r="W126" s="158" t="s">
        <v>272</v>
      </c>
      <c r="X126" s="200">
        <f t="shared" si="5"/>
        <v>1.7867520000000001</v>
      </c>
      <c r="Y126" s="171">
        <f>28.2*28.2</f>
        <v>795.24</v>
      </c>
      <c r="Z126" s="159" t="s">
        <v>274</v>
      </c>
      <c r="AA126" s="88" t="s">
        <v>24</v>
      </c>
      <c r="AB126" s="100" t="s">
        <v>43</v>
      </c>
      <c r="AC126" s="100" t="s">
        <v>43</v>
      </c>
      <c r="AD126" s="89">
        <v>42033</v>
      </c>
      <c r="AE126" s="48"/>
      <c r="AF126" s="137"/>
      <c r="AG126" s="137"/>
      <c r="AH126" s="137"/>
      <c r="AI126" s="137"/>
      <c r="AJ126" s="137"/>
      <c r="AK126" s="137"/>
      <c r="AL126" s="137"/>
      <c r="AM126" s="137"/>
      <c r="AN126" s="137"/>
      <c r="AO126" s="137"/>
      <c r="AP126" s="137"/>
      <c r="AQ126" s="137"/>
      <c r="AR126" s="137"/>
      <c r="AS126" s="137"/>
      <c r="AT126" s="137"/>
      <c r="AU126" s="137"/>
      <c r="AV126" s="137"/>
      <c r="AW126" s="137"/>
      <c r="AX126" s="137"/>
      <c r="AY126" s="137"/>
      <c r="AZ126" s="137"/>
    </row>
    <row r="127" spans="1:52" ht="109.5" customHeight="1" thickBot="1" x14ac:dyDescent="0.25">
      <c r="A127" s="54" t="s">
        <v>47</v>
      </c>
      <c r="B127" s="54" t="s">
        <v>386</v>
      </c>
      <c r="C127" s="31"/>
      <c r="D127" s="91" t="s">
        <v>273</v>
      </c>
      <c r="E127" s="84" t="s">
        <v>682</v>
      </c>
      <c r="F127" s="158" t="s">
        <v>140</v>
      </c>
      <c r="G127" s="158" t="s">
        <v>73</v>
      </c>
      <c r="H127" s="158" t="s">
        <v>73</v>
      </c>
      <c r="I127" s="158" t="s">
        <v>40</v>
      </c>
      <c r="J127" s="158" t="s">
        <v>80</v>
      </c>
      <c r="K127" s="158">
        <v>10</v>
      </c>
      <c r="L127" s="158">
        <v>10</v>
      </c>
      <c r="M127" s="158" t="s">
        <v>81</v>
      </c>
      <c r="N127" s="158" t="s">
        <v>103</v>
      </c>
      <c r="O127" s="158" t="s">
        <v>40</v>
      </c>
      <c r="P127" s="158" t="s">
        <v>43</v>
      </c>
      <c r="Q127" s="158" t="s">
        <v>43</v>
      </c>
      <c r="R127" s="158" t="s">
        <v>43</v>
      </c>
      <c r="S127" s="158" t="s">
        <v>387</v>
      </c>
      <c r="T127" s="158" t="s">
        <v>258</v>
      </c>
      <c r="U127" s="158" t="s">
        <v>575</v>
      </c>
      <c r="V127" s="158" t="s">
        <v>27</v>
      </c>
      <c r="W127" s="158" t="s">
        <v>272</v>
      </c>
      <c r="X127" s="200">
        <f t="shared" si="5"/>
        <v>1.7867520000000001</v>
      </c>
      <c r="Y127" s="171">
        <f>28.2*28.2</f>
        <v>795.24</v>
      </c>
      <c r="Z127" s="159" t="s">
        <v>274</v>
      </c>
      <c r="AA127" s="88" t="s">
        <v>10</v>
      </c>
      <c r="AB127" s="100" t="s">
        <v>43</v>
      </c>
      <c r="AC127" s="100" t="s">
        <v>43</v>
      </c>
      <c r="AD127" s="89">
        <v>42033</v>
      </c>
      <c r="AE127" s="48"/>
      <c r="AF127" s="137"/>
      <c r="AG127" s="137"/>
      <c r="AH127" s="137"/>
      <c r="AI127" s="137"/>
      <c r="AJ127" s="137"/>
      <c r="AK127" s="137"/>
      <c r="AL127" s="137"/>
      <c r="AM127" s="137"/>
      <c r="AN127" s="137"/>
      <c r="AO127" s="137"/>
      <c r="AP127" s="137"/>
      <c r="AQ127" s="137"/>
      <c r="AR127" s="137"/>
      <c r="AS127" s="137"/>
      <c r="AT127" s="137"/>
      <c r="AU127" s="137"/>
      <c r="AV127" s="137"/>
      <c r="AW127" s="137"/>
      <c r="AX127" s="137"/>
      <c r="AY127" s="137"/>
      <c r="AZ127" s="137"/>
    </row>
    <row r="128" spans="1:52" ht="114" customHeight="1" thickBot="1" x14ac:dyDescent="0.25">
      <c r="A128" s="54" t="s">
        <v>47</v>
      </c>
      <c r="B128" s="54" t="s">
        <v>478</v>
      </c>
      <c r="C128" s="31"/>
      <c r="D128" s="91" t="s">
        <v>479</v>
      </c>
      <c r="E128" s="84" t="s">
        <v>683</v>
      </c>
      <c r="F128" s="158" t="s">
        <v>140</v>
      </c>
      <c r="G128" s="158" t="s">
        <v>40</v>
      </c>
      <c r="H128" s="158" t="s">
        <v>73</v>
      </c>
      <c r="I128" s="158" t="s">
        <v>40</v>
      </c>
      <c r="J128" s="158" t="s">
        <v>412</v>
      </c>
      <c r="K128" s="158" t="s">
        <v>40</v>
      </c>
      <c r="L128" s="158" t="s">
        <v>40</v>
      </c>
      <c r="M128" s="158" t="s">
        <v>81</v>
      </c>
      <c r="N128" s="158" t="s">
        <v>103</v>
      </c>
      <c r="O128" s="158" t="s">
        <v>40</v>
      </c>
      <c r="P128" s="158" t="s">
        <v>43</v>
      </c>
      <c r="Q128" s="158" t="s">
        <v>43</v>
      </c>
      <c r="R128" s="158" t="s">
        <v>43</v>
      </c>
      <c r="S128" s="158" t="s">
        <v>387</v>
      </c>
      <c r="T128" s="158" t="s">
        <v>258</v>
      </c>
      <c r="U128" s="158" t="s">
        <v>576</v>
      </c>
      <c r="V128" s="158" t="s">
        <v>27</v>
      </c>
      <c r="W128" s="158" t="s">
        <v>411</v>
      </c>
      <c r="X128" s="200">
        <f>24.4*24.4*2.6/1000</f>
        <v>1.5479359999999998</v>
      </c>
      <c r="Y128" s="171">
        <f>24.4*24.4</f>
        <v>595.3599999999999</v>
      </c>
      <c r="Z128" s="159" t="s">
        <v>274</v>
      </c>
      <c r="AA128" s="88" t="s">
        <v>10</v>
      </c>
      <c r="AB128" s="100" t="s">
        <v>43</v>
      </c>
      <c r="AC128" s="100" t="s">
        <v>43</v>
      </c>
      <c r="AD128" s="89">
        <v>42034</v>
      </c>
      <c r="AE128" s="48"/>
      <c r="AF128" s="137"/>
      <c r="AG128" s="137"/>
      <c r="AH128" s="137"/>
      <c r="AI128" s="137"/>
      <c r="AJ128" s="137"/>
      <c r="AK128" s="137"/>
      <c r="AL128" s="137"/>
      <c r="AM128" s="137"/>
      <c r="AN128" s="137"/>
      <c r="AO128" s="137"/>
      <c r="AP128" s="137"/>
      <c r="AQ128" s="137"/>
      <c r="AR128" s="137"/>
      <c r="AS128" s="137"/>
      <c r="AT128" s="137"/>
      <c r="AU128" s="137"/>
      <c r="AV128" s="137"/>
      <c r="AW128" s="137"/>
      <c r="AX128" s="137"/>
      <c r="AY128" s="137"/>
      <c r="AZ128" s="137"/>
    </row>
    <row r="129" spans="1:52" ht="102.75" thickBot="1" x14ac:dyDescent="0.25">
      <c r="A129" s="54" t="s">
        <v>47</v>
      </c>
      <c r="B129" s="54" t="s">
        <v>608</v>
      </c>
      <c r="C129"/>
      <c r="D129" s="91" t="s">
        <v>615</v>
      </c>
      <c r="E129" s="84" t="s">
        <v>683</v>
      </c>
      <c r="F129" s="158" t="s">
        <v>140</v>
      </c>
      <c r="G129" s="158" t="s">
        <v>40</v>
      </c>
      <c r="H129" s="158" t="s">
        <v>73</v>
      </c>
      <c r="I129" s="158" t="s">
        <v>40</v>
      </c>
      <c r="J129" s="158" t="s">
        <v>412</v>
      </c>
      <c r="K129" s="158" t="s">
        <v>40</v>
      </c>
      <c r="L129" s="158" t="s">
        <v>40</v>
      </c>
      <c r="M129" s="158" t="s">
        <v>81</v>
      </c>
      <c r="N129" s="158" t="s">
        <v>103</v>
      </c>
      <c r="O129" s="158" t="s">
        <v>40</v>
      </c>
      <c r="P129" s="158" t="s">
        <v>43</v>
      </c>
      <c r="Q129" s="158" t="s">
        <v>43</v>
      </c>
      <c r="R129" s="158" t="s">
        <v>43</v>
      </c>
      <c r="S129" s="158" t="s">
        <v>387</v>
      </c>
      <c r="T129" s="158" t="s">
        <v>461</v>
      </c>
      <c r="U129" s="158" t="s">
        <v>609</v>
      </c>
      <c r="V129" s="158" t="s">
        <v>27</v>
      </c>
      <c r="W129" s="158" t="s">
        <v>411</v>
      </c>
      <c r="X129" s="200">
        <f>24.4*24.4*2.6/1000</f>
        <v>1.5479359999999998</v>
      </c>
      <c r="Y129" s="171">
        <f>24.4*24.4</f>
        <v>595.3599999999999</v>
      </c>
      <c r="Z129" s="159" t="s">
        <v>274</v>
      </c>
      <c r="AA129" s="158" t="s">
        <v>10</v>
      </c>
      <c r="AB129" s="100" t="s">
        <v>43</v>
      </c>
      <c r="AC129" s="100" t="s">
        <v>43</v>
      </c>
      <c r="AD129" s="89">
        <v>42135</v>
      </c>
      <c r="AE129" s="48"/>
      <c r="AF129" s="137"/>
      <c r="AG129" s="137"/>
      <c r="AH129" s="137"/>
      <c r="AI129" s="137"/>
      <c r="AJ129" s="137"/>
      <c r="AK129" s="137"/>
      <c r="AL129" s="137"/>
      <c r="AM129" s="137"/>
      <c r="AN129" s="137"/>
      <c r="AO129" s="137"/>
      <c r="AP129" s="137"/>
      <c r="AQ129" s="137"/>
      <c r="AR129" s="137"/>
      <c r="AS129" s="137"/>
      <c r="AT129" s="137"/>
      <c r="AU129" s="137"/>
      <c r="AV129" s="137"/>
      <c r="AW129" s="137"/>
      <c r="AX129" s="137"/>
      <c r="AY129" s="137"/>
      <c r="AZ129" s="137"/>
    </row>
    <row r="130" spans="1:52" ht="105" customHeight="1" thickBot="1" x14ac:dyDescent="0.25">
      <c r="A130" s="54" t="s">
        <v>47</v>
      </c>
      <c r="B130" s="54" t="s">
        <v>409</v>
      </c>
      <c r="C130" s="31"/>
      <c r="D130" s="91" t="s">
        <v>416</v>
      </c>
      <c r="E130" s="84" t="s">
        <v>682</v>
      </c>
      <c r="F130" s="158" t="s">
        <v>140</v>
      </c>
      <c r="G130" s="158" t="s">
        <v>73</v>
      </c>
      <c r="H130" s="158" t="s">
        <v>73</v>
      </c>
      <c r="I130" s="158" t="s">
        <v>40</v>
      </c>
      <c r="J130" s="158" t="s">
        <v>412</v>
      </c>
      <c r="K130" s="158">
        <v>10</v>
      </c>
      <c r="L130" s="158">
        <v>10</v>
      </c>
      <c r="M130" s="158" t="s">
        <v>81</v>
      </c>
      <c r="N130" s="158" t="s">
        <v>103</v>
      </c>
      <c r="O130" s="158" t="s">
        <v>40</v>
      </c>
      <c r="P130" s="158" t="s">
        <v>43</v>
      </c>
      <c r="Q130" s="158" t="s">
        <v>43</v>
      </c>
      <c r="R130" s="158" t="s">
        <v>43</v>
      </c>
      <c r="S130" s="158" t="s">
        <v>387</v>
      </c>
      <c r="T130" s="158" t="s">
        <v>258</v>
      </c>
      <c r="U130" s="158" t="s">
        <v>577</v>
      </c>
      <c r="V130" s="158" t="s">
        <v>27</v>
      </c>
      <c r="W130" s="158" t="s">
        <v>411</v>
      </c>
      <c r="X130" s="200">
        <f>24.4*24.4*2.6/1000</f>
        <v>1.5479359999999998</v>
      </c>
      <c r="Y130" s="171">
        <f>24.4*24.4</f>
        <v>595.3599999999999</v>
      </c>
      <c r="Z130" s="159" t="s">
        <v>274</v>
      </c>
      <c r="AA130" s="88" t="s">
        <v>24</v>
      </c>
      <c r="AB130" s="100" t="s">
        <v>43</v>
      </c>
      <c r="AC130" s="100" t="s">
        <v>43</v>
      </c>
      <c r="AD130" s="89">
        <v>42033</v>
      </c>
      <c r="AE130" s="48"/>
      <c r="AF130" s="137"/>
      <c r="AG130" s="137"/>
      <c r="AH130" s="137"/>
      <c r="AI130" s="137"/>
      <c r="AJ130" s="137"/>
      <c r="AK130" s="137"/>
      <c r="AL130" s="137"/>
      <c r="AM130" s="137"/>
      <c r="AN130" s="137"/>
      <c r="AO130" s="137"/>
      <c r="AP130" s="137"/>
      <c r="AQ130" s="137"/>
      <c r="AR130" s="137"/>
      <c r="AS130" s="137"/>
      <c r="AT130" s="137"/>
      <c r="AU130" s="137"/>
      <c r="AV130" s="137"/>
      <c r="AW130" s="137"/>
      <c r="AX130" s="137"/>
      <c r="AY130" s="137"/>
      <c r="AZ130" s="137"/>
    </row>
    <row r="131" spans="1:52" ht="109.5" customHeight="1" thickBot="1" x14ac:dyDescent="0.25">
      <c r="A131" s="54" t="s">
        <v>47</v>
      </c>
      <c r="B131" s="54" t="s">
        <v>410</v>
      </c>
      <c r="C131" s="31"/>
      <c r="D131" s="91" t="s">
        <v>416</v>
      </c>
      <c r="E131" s="84" t="s">
        <v>682</v>
      </c>
      <c r="F131" s="158" t="s">
        <v>140</v>
      </c>
      <c r="G131" s="158" t="s">
        <v>73</v>
      </c>
      <c r="H131" s="158" t="s">
        <v>73</v>
      </c>
      <c r="I131" s="158" t="s">
        <v>40</v>
      </c>
      <c r="J131" s="158" t="s">
        <v>412</v>
      </c>
      <c r="K131" s="158">
        <v>10</v>
      </c>
      <c r="L131" s="158">
        <v>10</v>
      </c>
      <c r="M131" s="158" t="s">
        <v>81</v>
      </c>
      <c r="N131" s="158" t="s">
        <v>103</v>
      </c>
      <c r="O131" s="158" t="s">
        <v>40</v>
      </c>
      <c r="P131" s="158" t="s">
        <v>43</v>
      </c>
      <c r="Q131" s="158" t="s">
        <v>43</v>
      </c>
      <c r="R131" s="158" t="s">
        <v>43</v>
      </c>
      <c r="S131" s="158" t="s">
        <v>387</v>
      </c>
      <c r="T131" s="158" t="s">
        <v>258</v>
      </c>
      <c r="U131" s="158" t="s">
        <v>578</v>
      </c>
      <c r="V131" s="158" t="s">
        <v>27</v>
      </c>
      <c r="W131" s="158" t="s">
        <v>411</v>
      </c>
      <c r="X131" s="200">
        <f>24.4*24.4*2.6/1000</f>
        <v>1.5479359999999998</v>
      </c>
      <c r="Y131" s="171">
        <f>24.4*24.4</f>
        <v>595.3599999999999</v>
      </c>
      <c r="Z131" s="159" t="s">
        <v>274</v>
      </c>
      <c r="AA131" s="88" t="s">
        <v>10</v>
      </c>
      <c r="AB131" s="100" t="s">
        <v>43</v>
      </c>
      <c r="AC131" s="100" t="s">
        <v>43</v>
      </c>
      <c r="AD131" s="89">
        <v>42033</v>
      </c>
      <c r="AE131" s="48"/>
      <c r="AF131" s="137"/>
      <c r="AG131" s="137"/>
      <c r="AH131" s="137"/>
      <c r="AI131" s="137"/>
      <c r="AJ131" s="137"/>
      <c r="AK131" s="137"/>
      <c r="AL131" s="137"/>
      <c r="AM131" s="137"/>
      <c r="AN131" s="137"/>
      <c r="AO131" s="137"/>
      <c r="AP131" s="137"/>
      <c r="AQ131" s="137"/>
      <c r="AR131" s="137"/>
      <c r="AS131" s="137"/>
      <c r="AT131" s="137"/>
      <c r="AU131" s="137"/>
      <c r="AV131" s="137"/>
      <c r="AW131" s="137"/>
      <c r="AX131" s="137"/>
      <c r="AY131" s="137"/>
      <c r="AZ131" s="137"/>
    </row>
    <row r="132" spans="1:52" ht="115.5" customHeight="1" thickBot="1" x14ac:dyDescent="0.25">
      <c r="A132" s="146" t="s">
        <v>50</v>
      </c>
      <c r="B132" s="146" t="s">
        <v>285</v>
      </c>
      <c r="C132" s="67"/>
      <c r="D132" s="130" t="s">
        <v>235</v>
      </c>
      <c r="E132" s="84" t="s">
        <v>682</v>
      </c>
      <c r="F132" s="85" t="s">
        <v>140</v>
      </c>
      <c r="G132" s="85" t="s">
        <v>100</v>
      </c>
      <c r="H132" s="85" t="s">
        <v>73</v>
      </c>
      <c r="I132" s="85" t="s">
        <v>40</v>
      </c>
      <c r="J132" s="85" t="s">
        <v>412</v>
      </c>
      <c r="K132" s="85">
        <v>12</v>
      </c>
      <c r="L132" s="85">
        <v>12</v>
      </c>
      <c r="M132" s="85" t="s">
        <v>81</v>
      </c>
      <c r="N132" s="85" t="s">
        <v>103</v>
      </c>
      <c r="O132" s="85" t="s">
        <v>40</v>
      </c>
      <c r="P132" s="85" t="s">
        <v>43</v>
      </c>
      <c r="Q132" s="86" t="s">
        <v>43</v>
      </c>
      <c r="R132" s="85" t="s">
        <v>43</v>
      </c>
      <c r="S132" s="85" t="s">
        <v>259</v>
      </c>
      <c r="T132" s="85" t="s">
        <v>146</v>
      </c>
      <c r="U132" s="87" t="s">
        <v>231</v>
      </c>
      <c r="V132" s="85" t="s">
        <v>27</v>
      </c>
      <c r="W132" s="85" t="s">
        <v>190</v>
      </c>
      <c r="X132" s="200">
        <f t="shared" ref="X132:X139" si="7">22.3*33.2*2.7/1000</f>
        <v>1.9989720000000004</v>
      </c>
      <c r="Y132" s="171">
        <f>22.3*33.2</f>
        <v>740.36000000000013</v>
      </c>
      <c r="Z132" s="87" t="s">
        <v>45</v>
      </c>
      <c r="AA132" s="88" t="s">
        <v>24</v>
      </c>
      <c r="AB132" s="100" t="s">
        <v>43</v>
      </c>
      <c r="AC132" s="100" t="s">
        <v>43</v>
      </c>
      <c r="AD132" s="89">
        <v>40896</v>
      </c>
      <c r="AE132" s="50"/>
      <c r="AJ132" s="58"/>
      <c r="AK132" s="58"/>
      <c r="AL132" s="58"/>
      <c r="AM132" s="58"/>
      <c r="AN132" s="58"/>
      <c r="AO132" s="58"/>
      <c r="AP132" s="58"/>
      <c r="AQ132" s="58"/>
      <c r="AR132" s="58"/>
      <c r="AS132" s="58"/>
      <c r="AT132" s="58"/>
      <c r="AU132" s="58"/>
      <c r="AV132" s="58"/>
      <c r="AW132" s="58"/>
      <c r="AX132" s="58"/>
      <c r="AY132" s="58"/>
      <c r="AZ132" s="58"/>
    </row>
    <row r="133" spans="1:52" ht="115.5" customHeight="1" thickBot="1" x14ac:dyDescent="0.25">
      <c r="A133" s="146" t="s">
        <v>50</v>
      </c>
      <c r="B133" s="146" t="s">
        <v>286</v>
      </c>
      <c r="C133" s="67"/>
      <c r="D133" s="130" t="s">
        <v>235</v>
      </c>
      <c r="E133" s="84" t="s">
        <v>682</v>
      </c>
      <c r="F133" s="85" t="s">
        <v>140</v>
      </c>
      <c r="G133" s="85" t="s">
        <v>100</v>
      </c>
      <c r="H133" s="85" t="s">
        <v>73</v>
      </c>
      <c r="I133" s="85" t="s">
        <v>40</v>
      </c>
      <c r="J133" s="85" t="s">
        <v>412</v>
      </c>
      <c r="K133" s="85">
        <v>12</v>
      </c>
      <c r="L133" s="85">
        <v>12</v>
      </c>
      <c r="M133" s="85" t="s">
        <v>81</v>
      </c>
      <c r="N133" s="85" t="s">
        <v>103</v>
      </c>
      <c r="O133" s="85" t="s">
        <v>40</v>
      </c>
      <c r="P133" s="85" t="s">
        <v>43</v>
      </c>
      <c r="Q133" s="86" t="s">
        <v>43</v>
      </c>
      <c r="R133" s="85" t="s">
        <v>43</v>
      </c>
      <c r="S133" s="85" t="s">
        <v>259</v>
      </c>
      <c r="T133" s="85" t="s">
        <v>146</v>
      </c>
      <c r="U133" s="87">
        <v>11.5</v>
      </c>
      <c r="V133" s="85" t="s">
        <v>27</v>
      </c>
      <c r="W133" s="85" t="s">
        <v>190</v>
      </c>
      <c r="X133" s="200">
        <f t="shared" si="7"/>
        <v>1.9989720000000004</v>
      </c>
      <c r="Y133" s="171">
        <f>22.3*33.2</f>
        <v>740.36000000000013</v>
      </c>
      <c r="Z133" s="87" t="s">
        <v>45</v>
      </c>
      <c r="AA133" s="88" t="s">
        <v>10</v>
      </c>
      <c r="AB133" s="100" t="s">
        <v>43</v>
      </c>
      <c r="AC133" s="100" t="s">
        <v>43</v>
      </c>
      <c r="AD133" s="89">
        <v>41454</v>
      </c>
      <c r="AE133" s="50"/>
      <c r="AF133" s="137"/>
      <c r="AG133" s="137"/>
      <c r="AH133" s="137"/>
      <c r="AI133" s="137"/>
      <c r="AJ133" s="137"/>
      <c r="AK133" s="137"/>
      <c r="AL133" s="137"/>
      <c r="AM133" s="137"/>
      <c r="AN133" s="137"/>
      <c r="AO133" s="137"/>
      <c r="AP133" s="137"/>
      <c r="AQ133" s="137"/>
      <c r="AR133" s="137"/>
      <c r="AS133" s="137"/>
      <c r="AT133" s="137"/>
      <c r="AU133" s="137"/>
      <c r="AV133" s="137"/>
      <c r="AW133" s="137"/>
      <c r="AX133" s="137"/>
      <c r="AY133" s="137"/>
      <c r="AZ133" s="137"/>
    </row>
    <row r="134" spans="1:52" ht="128.25" customHeight="1" thickBot="1" x14ac:dyDescent="0.25">
      <c r="A134" s="146" t="s">
        <v>50</v>
      </c>
      <c r="B134" s="146" t="s">
        <v>287</v>
      </c>
      <c r="C134" s="67"/>
      <c r="D134" s="153" t="s">
        <v>261</v>
      </c>
      <c r="E134" s="84" t="s">
        <v>682</v>
      </c>
      <c r="F134" s="85" t="s">
        <v>140</v>
      </c>
      <c r="G134" s="85" t="s">
        <v>100</v>
      </c>
      <c r="H134" s="85" t="s">
        <v>111</v>
      </c>
      <c r="I134" s="85" t="s">
        <v>40</v>
      </c>
      <c r="J134" s="85" t="s">
        <v>412</v>
      </c>
      <c r="K134" s="158">
        <v>12</v>
      </c>
      <c r="L134" s="158">
        <v>12</v>
      </c>
      <c r="M134" s="85" t="s">
        <v>81</v>
      </c>
      <c r="N134" s="85" t="s">
        <v>103</v>
      </c>
      <c r="O134" s="85" t="s">
        <v>40</v>
      </c>
      <c r="P134" s="85" t="s">
        <v>43</v>
      </c>
      <c r="Q134" s="86" t="s">
        <v>43</v>
      </c>
      <c r="R134" s="85" t="s">
        <v>43</v>
      </c>
      <c r="S134" s="85" t="s">
        <v>259</v>
      </c>
      <c r="T134" s="85" t="s">
        <v>258</v>
      </c>
      <c r="U134" s="87">
        <v>21.21</v>
      </c>
      <c r="V134" s="158" t="s">
        <v>27</v>
      </c>
      <c r="W134" s="158" t="s">
        <v>190</v>
      </c>
      <c r="X134" s="200">
        <f t="shared" si="7"/>
        <v>1.9989720000000004</v>
      </c>
      <c r="Y134" s="171">
        <f>22.3*33.2</f>
        <v>740.36000000000013</v>
      </c>
      <c r="Z134" s="159" t="s">
        <v>45</v>
      </c>
      <c r="AA134" s="88" t="s">
        <v>24</v>
      </c>
      <c r="AB134" s="100" t="s">
        <v>43</v>
      </c>
      <c r="AC134" s="100" t="s">
        <v>43</v>
      </c>
      <c r="AD134" s="89">
        <v>40961</v>
      </c>
      <c r="AE134" s="50"/>
      <c r="AF134" s="137"/>
      <c r="AG134" s="137"/>
      <c r="AH134" s="137"/>
      <c r="AI134" s="137"/>
      <c r="AJ134" s="137"/>
      <c r="AK134" s="137"/>
      <c r="AL134" s="137"/>
      <c r="AM134" s="137"/>
      <c r="AN134" s="137"/>
      <c r="AO134" s="137"/>
      <c r="AP134" s="137"/>
      <c r="AQ134" s="137"/>
      <c r="AR134" s="137"/>
      <c r="AS134" s="137"/>
      <c r="AT134" s="137"/>
      <c r="AU134" s="137"/>
      <c r="AV134" s="137"/>
      <c r="AW134" s="137"/>
      <c r="AX134" s="137"/>
      <c r="AY134" s="137"/>
      <c r="AZ134" s="137"/>
    </row>
    <row r="135" spans="1:52" ht="128.25" customHeight="1" thickBot="1" x14ac:dyDescent="0.25">
      <c r="A135" s="146" t="s">
        <v>50</v>
      </c>
      <c r="B135" s="146" t="s">
        <v>288</v>
      </c>
      <c r="C135" s="67"/>
      <c r="D135" s="153" t="s">
        <v>282</v>
      </c>
      <c r="E135" s="84" t="s">
        <v>682</v>
      </c>
      <c r="F135" s="158" t="s">
        <v>140</v>
      </c>
      <c r="G135" s="158" t="s">
        <v>100</v>
      </c>
      <c r="H135" s="158" t="s">
        <v>145</v>
      </c>
      <c r="I135" s="158" t="s">
        <v>40</v>
      </c>
      <c r="J135" s="158" t="s">
        <v>412</v>
      </c>
      <c r="K135" s="158">
        <v>12</v>
      </c>
      <c r="L135" s="158">
        <v>12</v>
      </c>
      <c r="M135" s="158" t="s">
        <v>81</v>
      </c>
      <c r="N135" s="158" t="s">
        <v>103</v>
      </c>
      <c r="O135" s="158" t="s">
        <v>40</v>
      </c>
      <c r="P135" s="158" t="s">
        <v>43</v>
      </c>
      <c r="Q135" s="86" t="s">
        <v>43</v>
      </c>
      <c r="R135" s="158" t="s">
        <v>43</v>
      </c>
      <c r="S135" s="158" t="s">
        <v>259</v>
      </c>
      <c r="T135" s="158" t="s">
        <v>258</v>
      </c>
      <c r="U135" s="171">
        <v>22.9</v>
      </c>
      <c r="V135" s="158" t="s">
        <v>27</v>
      </c>
      <c r="W135" s="158" t="s">
        <v>190</v>
      </c>
      <c r="X135" s="200">
        <f t="shared" si="7"/>
        <v>1.9989720000000004</v>
      </c>
      <c r="Y135" s="171">
        <f>22.3*33.2</f>
        <v>740.36000000000013</v>
      </c>
      <c r="Z135" s="159" t="s">
        <v>45</v>
      </c>
      <c r="AA135" s="88" t="s">
        <v>10</v>
      </c>
      <c r="AB135" s="100" t="s">
        <v>43</v>
      </c>
      <c r="AC135" s="100" t="s">
        <v>43</v>
      </c>
      <c r="AD135" s="89">
        <v>41479</v>
      </c>
      <c r="AE135" s="50"/>
      <c r="AF135" s="137"/>
      <c r="AG135" s="137"/>
      <c r="AH135" s="137"/>
      <c r="AI135" s="137"/>
      <c r="AJ135" s="137"/>
      <c r="AK135" s="137"/>
      <c r="AL135" s="137"/>
      <c r="AM135" s="137"/>
      <c r="AN135" s="137"/>
      <c r="AO135" s="137"/>
      <c r="AP135" s="137"/>
      <c r="AQ135" s="137"/>
      <c r="AR135" s="137"/>
      <c r="AS135" s="137"/>
      <c r="AT135" s="137"/>
      <c r="AU135" s="137"/>
      <c r="AV135" s="137"/>
      <c r="AW135" s="137"/>
      <c r="AX135" s="137"/>
      <c r="AY135" s="137"/>
      <c r="AZ135" s="137"/>
    </row>
    <row r="136" spans="1:52" ht="128.25" customHeight="1" thickBot="1" x14ac:dyDescent="0.25">
      <c r="A136" s="146" t="s">
        <v>50</v>
      </c>
      <c r="B136" s="146" t="s">
        <v>638</v>
      </c>
      <c r="C136" s="67"/>
      <c r="D136" s="153" t="s">
        <v>693</v>
      </c>
      <c r="E136" s="84" t="s">
        <v>682</v>
      </c>
      <c r="F136" s="158" t="s">
        <v>140</v>
      </c>
      <c r="G136" s="158" t="s">
        <v>100</v>
      </c>
      <c r="H136" s="158" t="s">
        <v>145</v>
      </c>
      <c r="I136" s="158" t="s">
        <v>40</v>
      </c>
      <c r="J136" s="158" t="s">
        <v>412</v>
      </c>
      <c r="K136" s="158">
        <v>12</v>
      </c>
      <c r="L136" s="158">
        <v>12</v>
      </c>
      <c r="M136" s="158" t="s">
        <v>81</v>
      </c>
      <c r="N136" s="158" t="s">
        <v>103</v>
      </c>
      <c r="O136" s="158" t="s">
        <v>40</v>
      </c>
      <c r="P136" s="158" t="s">
        <v>43</v>
      </c>
      <c r="Q136" s="86" t="s">
        <v>43</v>
      </c>
      <c r="R136" s="158" t="s">
        <v>43</v>
      </c>
      <c r="S136" s="158" t="s">
        <v>259</v>
      </c>
      <c r="T136" s="158" t="s">
        <v>258</v>
      </c>
      <c r="U136" s="171">
        <v>23.41</v>
      </c>
      <c r="V136" s="158" t="s">
        <v>27</v>
      </c>
      <c r="W136" s="158" t="s">
        <v>678</v>
      </c>
      <c r="X136" s="200">
        <f>33.2*22.4*2.6/1000</f>
        <v>1.9335680000000002</v>
      </c>
      <c r="Y136" s="171">
        <f>22.4*33.2</f>
        <v>743.68000000000006</v>
      </c>
      <c r="Z136" s="159" t="s">
        <v>45</v>
      </c>
      <c r="AA136" s="88" t="s">
        <v>10</v>
      </c>
      <c r="AB136" s="100" t="s">
        <v>43</v>
      </c>
      <c r="AC136" s="100" t="s">
        <v>43</v>
      </c>
      <c r="AD136" s="89">
        <v>42241</v>
      </c>
      <c r="AE136" s="50"/>
      <c r="AF136" s="137"/>
      <c r="AG136" s="137"/>
      <c r="AH136" s="137"/>
      <c r="AI136" s="137"/>
      <c r="AJ136" s="137"/>
      <c r="AK136" s="137"/>
      <c r="AL136" s="137"/>
      <c r="AM136" s="137"/>
      <c r="AN136" s="137"/>
      <c r="AO136" s="137"/>
      <c r="AP136" s="137"/>
      <c r="AQ136" s="137"/>
      <c r="AR136" s="137"/>
      <c r="AS136" s="137"/>
      <c r="AT136" s="137"/>
      <c r="AU136" s="137"/>
      <c r="AV136" s="137"/>
      <c r="AW136" s="137"/>
      <c r="AX136" s="137"/>
      <c r="AY136" s="137"/>
      <c r="AZ136" s="137"/>
    </row>
    <row r="137" spans="1:52" ht="128.25" customHeight="1" thickBot="1" x14ac:dyDescent="0.25">
      <c r="A137" s="146" t="s">
        <v>50</v>
      </c>
      <c r="B137" s="146" t="s">
        <v>651</v>
      </c>
      <c r="C137" s="67"/>
      <c r="D137" s="153" t="s">
        <v>694</v>
      </c>
      <c r="E137" s="84" t="s">
        <v>682</v>
      </c>
      <c r="F137" s="158" t="s">
        <v>140</v>
      </c>
      <c r="G137" s="158" t="s">
        <v>100</v>
      </c>
      <c r="H137" s="158" t="s">
        <v>145</v>
      </c>
      <c r="I137" s="158" t="s">
        <v>40</v>
      </c>
      <c r="J137" s="158" t="s">
        <v>412</v>
      </c>
      <c r="K137" s="158">
        <v>12</v>
      </c>
      <c r="L137" s="158">
        <v>12</v>
      </c>
      <c r="M137" s="158" t="s">
        <v>81</v>
      </c>
      <c r="N137" s="158" t="s">
        <v>103</v>
      </c>
      <c r="O137" s="158" t="s">
        <v>40</v>
      </c>
      <c r="P137" s="158" t="s">
        <v>44</v>
      </c>
      <c r="Q137" s="86" t="s">
        <v>43</v>
      </c>
      <c r="R137" s="158" t="s">
        <v>44</v>
      </c>
      <c r="S137" s="158" t="s">
        <v>259</v>
      </c>
      <c r="T137" s="158" t="s">
        <v>258</v>
      </c>
      <c r="U137" s="171">
        <v>23.41</v>
      </c>
      <c r="V137" s="158" t="s">
        <v>27</v>
      </c>
      <c r="W137" s="158" t="s">
        <v>678</v>
      </c>
      <c r="X137" s="200">
        <f>33.2*22.4*2.6/1000</f>
        <v>1.9335680000000002</v>
      </c>
      <c r="Y137" s="171">
        <f>22.4*33.2</f>
        <v>743.68000000000006</v>
      </c>
      <c r="Z137" s="159" t="s">
        <v>45</v>
      </c>
      <c r="AA137" s="88" t="s">
        <v>10</v>
      </c>
      <c r="AB137" s="100" t="s">
        <v>43</v>
      </c>
      <c r="AC137" s="100" t="s">
        <v>43</v>
      </c>
      <c r="AD137" s="89">
        <v>42265</v>
      </c>
      <c r="AE137" s="50"/>
      <c r="AF137" s="137"/>
      <c r="AG137" s="137"/>
      <c r="AH137" s="137"/>
      <c r="AI137" s="137"/>
      <c r="AJ137" s="137"/>
      <c r="AK137" s="137"/>
      <c r="AL137" s="137"/>
      <c r="AM137" s="137"/>
      <c r="AN137" s="137"/>
      <c r="AO137" s="137"/>
      <c r="AP137" s="137"/>
      <c r="AQ137" s="137"/>
      <c r="AR137" s="137"/>
      <c r="AS137" s="137"/>
      <c r="AT137" s="137"/>
      <c r="AU137" s="137"/>
      <c r="AV137" s="137"/>
      <c r="AW137" s="137"/>
      <c r="AX137" s="137"/>
      <c r="AY137" s="137"/>
      <c r="AZ137" s="137"/>
    </row>
    <row r="138" spans="1:52" ht="128.25" customHeight="1" thickBot="1" x14ac:dyDescent="0.25">
      <c r="A138" s="146" t="s">
        <v>50</v>
      </c>
      <c r="B138" s="146" t="s">
        <v>289</v>
      </c>
      <c r="C138" s="161"/>
      <c r="D138" s="153" t="s">
        <v>309</v>
      </c>
      <c r="E138" s="84" t="s">
        <v>680</v>
      </c>
      <c r="F138" s="156" t="s">
        <v>180</v>
      </c>
      <c r="G138" s="158" t="s">
        <v>100</v>
      </c>
      <c r="H138" s="158" t="s">
        <v>145</v>
      </c>
      <c r="I138" s="158" t="s">
        <v>40</v>
      </c>
      <c r="J138" s="158" t="s">
        <v>412</v>
      </c>
      <c r="K138" s="158">
        <v>12</v>
      </c>
      <c r="L138" s="158">
        <v>12</v>
      </c>
      <c r="M138" s="158" t="s">
        <v>250</v>
      </c>
      <c r="N138" s="158" t="s">
        <v>103</v>
      </c>
      <c r="O138" s="158" t="s">
        <v>40</v>
      </c>
      <c r="P138" s="158" t="s">
        <v>43</v>
      </c>
      <c r="Q138" s="86" t="s">
        <v>43</v>
      </c>
      <c r="R138" s="158" t="s">
        <v>43</v>
      </c>
      <c r="S138" s="158" t="s">
        <v>259</v>
      </c>
      <c r="T138" s="158" t="s">
        <v>283</v>
      </c>
      <c r="U138" s="112" t="s">
        <v>284</v>
      </c>
      <c r="V138" s="158" t="s">
        <v>27</v>
      </c>
      <c r="W138" s="158" t="s">
        <v>190</v>
      </c>
      <c r="X138" s="200">
        <f t="shared" si="7"/>
        <v>1.9989720000000004</v>
      </c>
      <c r="Y138" s="171">
        <f>22.4*33.2</f>
        <v>743.68000000000006</v>
      </c>
      <c r="Z138" s="159" t="s">
        <v>45</v>
      </c>
      <c r="AA138" s="88" t="s">
        <v>10</v>
      </c>
      <c r="AB138" s="100" t="s">
        <v>43</v>
      </c>
      <c r="AC138" s="100" t="s">
        <v>43</v>
      </c>
      <c r="AD138" s="89">
        <v>41142</v>
      </c>
      <c r="AE138" s="50"/>
      <c r="AF138" s="137"/>
      <c r="AG138" s="137"/>
      <c r="AH138" s="137"/>
      <c r="AI138" s="137"/>
      <c r="AJ138" s="137"/>
      <c r="AK138" s="137"/>
      <c r="AL138" s="137"/>
      <c r="AM138" s="137"/>
      <c r="AN138" s="137"/>
      <c r="AO138" s="137"/>
      <c r="AP138" s="137"/>
      <c r="AQ138" s="137"/>
      <c r="AR138" s="137"/>
      <c r="AS138" s="137"/>
      <c r="AT138" s="137"/>
      <c r="AU138" s="137"/>
      <c r="AV138" s="137"/>
      <c r="AW138" s="137"/>
      <c r="AX138" s="137"/>
      <c r="AY138" s="137"/>
      <c r="AZ138" s="137"/>
    </row>
    <row r="139" spans="1:52" ht="128.25" customHeight="1" thickBot="1" x14ac:dyDescent="0.25">
      <c r="A139" s="146" t="s">
        <v>50</v>
      </c>
      <c r="B139" s="146" t="s">
        <v>306</v>
      </c>
      <c r="C139" s="161"/>
      <c r="D139" s="153" t="s">
        <v>308</v>
      </c>
      <c r="E139" s="84" t="s">
        <v>682</v>
      </c>
      <c r="F139" s="158" t="s">
        <v>140</v>
      </c>
      <c r="G139" s="158" t="s">
        <v>100</v>
      </c>
      <c r="H139" s="158" t="s">
        <v>73</v>
      </c>
      <c r="I139" s="158" t="s">
        <v>40</v>
      </c>
      <c r="J139" s="158" t="s">
        <v>412</v>
      </c>
      <c r="K139" s="158">
        <v>12</v>
      </c>
      <c r="L139" s="158">
        <v>12</v>
      </c>
      <c r="M139" s="158" t="s">
        <v>81</v>
      </c>
      <c r="N139" s="158" t="s">
        <v>103</v>
      </c>
      <c r="O139" s="158" t="s">
        <v>40</v>
      </c>
      <c r="P139" s="158" t="s">
        <v>43</v>
      </c>
      <c r="Q139" s="86" t="s">
        <v>43</v>
      </c>
      <c r="R139" s="158" t="s">
        <v>43</v>
      </c>
      <c r="S139" s="158" t="s">
        <v>259</v>
      </c>
      <c r="T139" s="158" t="s">
        <v>258</v>
      </c>
      <c r="U139" s="112">
        <v>22.61</v>
      </c>
      <c r="V139" s="158" t="s">
        <v>27</v>
      </c>
      <c r="W139" s="158" t="s">
        <v>190</v>
      </c>
      <c r="X139" s="200">
        <f t="shared" si="7"/>
        <v>1.9989720000000004</v>
      </c>
      <c r="Y139" s="171">
        <f>22.4*33.2</f>
        <v>743.68000000000006</v>
      </c>
      <c r="Z139" s="159" t="s">
        <v>45</v>
      </c>
      <c r="AA139" s="88" t="s">
        <v>10</v>
      </c>
      <c r="AB139" s="100" t="s">
        <v>43</v>
      </c>
      <c r="AC139" s="100" t="s">
        <v>43</v>
      </c>
      <c r="AD139" s="89">
        <v>41241</v>
      </c>
      <c r="AE139" s="50"/>
      <c r="AF139" s="137"/>
      <c r="AG139" s="137"/>
      <c r="AH139" s="137"/>
      <c r="AI139" s="137"/>
      <c r="AJ139" s="137"/>
      <c r="AK139" s="137"/>
      <c r="AL139" s="137"/>
      <c r="AM139" s="137"/>
      <c r="AN139" s="137"/>
      <c r="AO139" s="137"/>
      <c r="AP139" s="137"/>
      <c r="AQ139" s="137"/>
      <c r="AR139" s="137"/>
      <c r="AS139" s="137"/>
      <c r="AT139" s="137"/>
      <c r="AU139" s="137"/>
      <c r="AV139" s="137"/>
      <c r="AW139" s="137"/>
      <c r="AX139" s="137"/>
      <c r="AY139" s="137"/>
      <c r="AZ139" s="137"/>
    </row>
    <row r="140" spans="1:52" ht="128.25" customHeight="1" thickBot="1" x14ac:dyDescent="0.25">
      <c r="A140" s="146" t="s">
        <v>50</v>
      </c>
      <c r="B140" s="146" t="s">
        <v>529</v>
      </c>
      <c r="C140" s="161"/>
      <c r="D140" s="153" t="s">
        <v>536</v>
      </c>
      <c r="E140" s="136" t="s">
        <v>681</v>
      </c>
      <c r="F140" s="158" t="s">
        <v>194</v>
      </c>
      <c r="G140" s="158" t="s">
        <v>100</v>
      </c>
      <c r="H140" s="158" t="s">
        <v>145</v>
      </c>
      <c r="I140" s="158" t="s">
        <v>684</v>
      </c>
      <c r="J140" s="158" t="s">
        <v>74</v>
      </c>
      <c r="K140" s="158">
        <v>12</v>
      </c>
      <c r="L140" s="158">
        <v>12</v>
      </c>
      <c r="M140" s="158" t="s">
        <v>250</v>
      </c>
      <c r="N140" s="158" t="s">
        <v>103</v>
      </c>
      <c r="O140" s="158" t="s">
        <v>254</v>
      </c>
      <c r="P140" s="158" t="s">
        <v>43</v>
      </c>
      <c r="Q140" s="86" t="s">
        <v>43</v>
      </c>
      <c r="R140" s="158" t="s">
        <v>43</v>
      </c>
      <c r="S140" s="158" t="s">
        <v>328</v>
      </c>
      <c r="T140" s="158" t="s">
        <v>426</v>
      </c>
      <c r="U140" s="112" t="s">
        <v>527</v>
      </c>
      <c r="V140" s="158" t="s">
        <v>27</v>
      </c>
      <c r="W140" s="158" t="s">
        <v>537</v>
      </c>
      <c r="X140" s="159">
        <f>30*51*3.7/1000</f>
        <v>5.6609999999999996</v>
      </c>
      <c r="Y140" s="96" t="s">
        <v>40</v>
      </c>
      <c r="Z140" s="159" t="s">
        <v>45</v>
      </c>
      <c r="AA140" s="88" t="s">
        <v>24</v>
      </c>
      <c r="AB140" s="100" t="s">
        <v>44</v>
      </c>
      <c r="AC140" s="100" t="s">
        <v>43</v>
      </c>
      <c r="AD140" s="89">
        <v>41960</v>
      </c>
      <c r="AE140" s="50"/>
      <c r="AF140" s="137"/>
      <c r="AG140" s="137"/>
      <c r="AH140" s="137"/>
      <c r="AI140" s="137"/>
      <c r="AJ140" s="137"/>
      <c r="AK140" s="137"/>
      <c r="AL140" s="137"/>
      <c r="AM140" s="137"/>
      <c r="AN140" s="137"/>
      <c r="AO140" s="137"/>
      <c r="AP140" s="137"/>
      <c r="AQ140" s="137"/>
      <c r="AR140" s="137"/>
      <c r="AS140" s="137"/>
      <c r="AT140" s="137"/>
      <c r="AU140" s="137"/>
      <c r="AV140" s="137"/>
      <c r="AW140" s="137"/>
      <c r="AX140" s="137"/>
      <c r="AY140" s="137"/>
      <c r="AZ140" s="137"/>
    </row>
    <row r="141" spans="1:52" ht="128.25" customHeight="1" thickBot="1" x14ac:dyDescent="0.25">
      <c r="A141" s="146" t="s">
        <v>50</v>
      </c>
      <c r="B141" s="146" t="s">
        <v>741</v>
      </c>
      <c r="C141" s="161"/>
      <c r="D141" s="153" t="s">
        <v>536</v>
      </c>
      <c r="E141" s="136" t="s">
        <v>681</v>
      </c>
      <c r="F141" s="158" t="s">
        <v>194</v>
      </c>
      <c r="G141" s="158" t="s">
        <v>100</v>
      </c>
      <c r="H141" s="158" t="s">
        <v>145</v>
      </c>
      <c r="I141" s="158" t="s">
        <v>684</v>
      </c>
      <c r="J141" s="158" t="s">
        <v>74</v>
      </c>
      <c r="K141" s="158">
        <v>12</v>
      </c>
      <c r="L141" s="158">
        <v>12</v>
      </c>
      <c r="M141" s="158" t="s">
        <v>250</v>
      </c>
      <c r="N141" s="158" t="s">
        <v>103</v>
      </c>
      <c r="O141" s="158" t="s">
        <v>254</v>
      </c>
      <c r="P141" s="158" t="s">
        <v>43</v>
      </c>
      <c r="Q141" s="86" t="s">
        <v>43</v>
      </c>
      <c r="R141" s="158" t="s">
        <v>43</v>
      </c>
      <c r="S141" s="158" t="s">
        <v>328</v>
      </c>
      <c r="T141" s="158" t="s">
        <v>426</v>
      </c>
      <c r="U141" s="112">
        <v>15.9</v>
      </c>
      <c r="V141" s="158" t="s">
        <v>27</v>
      </c>
      <c r="W141" s="158" t="s">
        <v>537</v>
      </c>
      <c r="X141" s="159">
        <f>30*51*3.7/1000</f>
        <v>5.6609999999999996</v>
      </c>
      <c r="Y141" s="96" t="s">
        <v>40</v>
      </c>
      <c r="Z141" s="159" t="s">
        <v>45</v>
      </c>
      <c r="AA141" s="88" t="s">
        <v>24</v>
      </c>
      <c r="AB141" s="100" t="s">
        <v>43</v>
      </c>
      <c r="AC141" s="100" t="s">
        <v>43</v>
      </c>
      <c r="AD141" s="89">
        <v>42480</v>
      </c>
      <c r="AE141" s="50"/>
      <c r="AF141" s="137"/>
      <c r="AG141" s="137"/>
      <c r="AH141" s="137"/>
      <c r="AI141" s="137"/>
      <c r="AJ141" s="137"/>
      <c r="AK141" s="137"/>
      <c r="AL141" s="137"/>
      <c r="AM141" s="137"/>
      <c r="AN141" s="137"/>
      <c r="AO141" s="137"/>
      <c r="AP141" s="137"/>
      <c r="AQ141" s="137"/>
      <c r="AR141" s="137"/>
      <c r="AS141" s="137"/>
      <c r="AT141" s="137"/>
      <c r="AU141" s="137"/>
      <c r="AV141" s="137"/>
      <c r="AW141" s="137"/>
      <c r="AX141" s="137"/>
      <c r="AY141" s="137"/>
      <c r="AZ141" s="137"/>
    </row>
    <row r="142" spans="1:52" ht="128.25" customHeight="1" thickBot="1" x14ac:dyDescent="0.25">
      <c r="A142" s="146" t="s">
        <v>50</v>
      </c>
      <c r="B142" s="146" t="s">
        <v>806</v>
      </c>
      <c r="C142" s="161"/>
      <c r="D142" s="153" t="s">
        <v>485</v>
      </c>
      <c r="E142" s="136" t="s">
        <v>682</v>
      </c>
      <c r="F142" s="158" t="s">
        <v>140</v>
      </c>
      <c r="G142" s="158" t="s">
        <v>100</v>
      </c>
      <c r="H142" s="158" t="s">
        <v>145</v>
      </c>
      <c r="I142" s="158" t="s">
        <v>40</v>
      </c>
      <c r="J142" s="158" t="s">
        <v>80</v>
      </c>
      <c r="K142" s="158">
        <v>12</v>
      </c>
      <c r="L142" s="158">
        <v>12</v>
      </c>
      <c r="M142" s="158" t="s">
        <v>81</v>
      </c>
      <c r="N142" s="158" t="s">
        <v>103</v>
      </c>
      <c r="O142" s="158" t="s">
        <v>40</v>
      </c>
      <c r="P142" s="158" t="s">
        <v>43</v>
      </c>
      <c r="Q142" s="86" t="s">
        <v>43</v>
      </c>
      <c r="R142" s="158" t="s">
        <v>44</v>
      </c>
      <c r="S142" s="158" t="s">
        <v>259</v>
      </c>
      <c r="T142" s="158" t="s">
        <v>807</v>
      </c>
      <c r="U142" s="112">
        <v>23.6</v>
      </c>
      <c r="V142" s="158" t="s">
        <v>27</v>
      </c>
      <c r="W142" s="158" t="s">
        <v>808</v>
      </c>
      <c r="X142" s="159">
        <f>16*26*3/1000</f>
        <v>1.248</v>
      </c>
      <c r="Y142" s="159">
        <f t="shared" ref="Y142:Y148" si="8">26*3</f>
        <v>78</v>
      </c>
      <c r="Z142" s="159" t="s">
        <v>45</v>
      </c>
      <c r="AA142" s="88" t="s">
        <v>10</v>
      </c>
      <c r="AB142" s="100" t="s">
        <v>43</v>
      </c>
      <c r="AC142" s="100" t="s">
        <v>810</v>
      </c>
      <c r="AD142" s="89">
        <v>42611</v>
      </c>
      <c r="AE142" s="50"/>
      <c r="AF142" s="137"/>
      <c r="AG142" s="137"/>
      <c r="AH142" s="137"/>
      <c r="AI142" s="137"/>
      <c r="AJ142" s="137"/>
      <c r="AK142" s="137"/>
      <c r="AL142" s="137"/>
      <c r="AM142" s="137"/>
      <c r="AN142" s="137"/>
      <c r="AO142" s="137"/>
      <c r="AP142" s="137"/>
      <c r="AQ142" s="137"/>
      <c r="AR142" s="137"/>
      <c r="AS142" s="137"/>
      <c r="AT142" s="137"/>
      <c r="AU142" s="137"/>
      <c r="AV142" s="137"/>
      <c r="AW142" s="137"/>
      <c r="AX142" s="137"/>
      <c r="AY142" s="137"/>
      <c r="AZ142" s="137"/>
    </row>
    <row r="143" spans="1:52" ht="128.25" customHeight="1" thickBot="1" x14ac:dyDescent="0.25">
      <c r="A143" s="146" t="s">
        <v>50</v>
      </c>
      <c r="B143" s="146" t="s">
        <v>483</v>
      </c>
      <c r="C143" s="161"/>
      <c r="D143" s="153" t="s">
        <v>485</v>
      </c>
      <c r="E143" s="84" t="s">
        <v>682</v>
      </c>
      <c r="F143" s="158" t="s">
        <v>140</v>
      </c>
      <c r="G143" s="158" t="s">
        <v>73</v>
      </c>
      <c r="H143" s="158" t="s">
        <v>73</v>
      </c>
      <c r="I143" s="158" t="s">
        <v>40</v>
      </c>
      <c r="J143" s="158" t="s">
        <v>80</v>
      </c>
      <c r="K143" s="158">
        <v>12</v>
      </c>
      <c r="L143" s="158">
        <v>12</v>
      </c>
      <c r="M143" s="158" t="s">
        <v>81</v>
      </c>
      <c r="N143" s="158" t="s">
        <v>103</v>
      </c>
      <c r="O143" s="158" t="s">
        <v>40</v>
      </c>
      <c r="P143" s="158" t="s">
        <v>43</v>
      </c>
      <c r="Q143" s="86" t="s">
        <v>43</v>
      </c>
      <c r="R143" s="158" t="s">
        <v>43</v>
      </c>
      <c r="S143" s="158" t="s">
        <v>259</v>
      </c>
      <c r="T143" s="158" t="s">
        <v>461</v>
      </c>
      <c r="U143" s="112" t="s">
        <v>484</v>
      </c>
      <c r="V143" s="158" t="s">
        <v>27</v>
      </c>
      <c r="W143" s="158" t="s">
        <v>808</v>
      </c>
      <c r="X143" s="159">
        <f t="shared" ref="X143:X148" si="9">26*16*3/1000</f>
        <v>1.248</v>
      </c>
      <c r="Y143" s="159">
        <f t="shared" si="8"/>
        <v>78</v>
      </c>
      <c r="Z143" s="159" t="s">
        <v>45</v>
      </c>
      <c r="AA143" s="88" t="s">
        <v>10</v>
      </c>
      <c r="AB143" s="100" t="s">
        <v>43</v>
      </c>
      <c r="AC143" s="100" t="s">
        <v>43</v>
      </c>
      <c r="AD143" s="89">
        <v>41817</v>
      </c>
      <c r="AE143" s="50"/>
      <c r="AF143" s="137"/>
      <c r="AG143" s="137"/>
      <c r="AH143" s="137"/>
      <c r="AI143" s="137"/>
      <c r="AJ143" s="137"/>
      <c r="AK143" s="137"/>
      <c r="AL143" s="137"/>
      <c r="AM143" s="137"/>
      <c r="AN143" s="137"/>
      <c r="AO143" s="137"/>
      <c r="AP143" s="137"/>
      <c r="AQ143" s="137"/>
      <c r="AR143" s="137"/>
      <c r="AS143" s="137"/>
      <c r="AT143" s="137"/>
      <c r="AU143" s="137"/>
      <c r="AV143" s="137"/>
      <c r="AW143" s="137"/>
      <c r="AX143" s="137"/>
      <c r="AY143" s="137"/>
      <c r="AZ143" s="137"/>
    </row>
    <row r="144" spans="1:52" ht="128.25" customHeight="1" thickBot="1" x14ac:dyDescent="0.25">
      <c r="A144" s="146" t="s">
        <v>50</v>
      </c>
      <c r="B144" s="146" t="s">
        <v>639</v>
      </c>
      <c r="C144" s="161"/>
      <c r="D144" s="153" t="s">
        <v>587</v>
      </c>
      <c r="E144" s="84" t="s">
        <v>682</v>
      </c>
      <c r="F144" s="158" t="s">
        <v>140</v>
      </c>
      <c r="G144" s="158" t="s">
        <v>73</v>
      </c>
      <c r="H144" s="158" t="s">
        <v>73</v>
      </c>
      <c r="I144" s="158" t="s">
        <v>40</v>
      </c>
      <c r="J144" s="158" t="s">
        <v>80</v>
      </c>
      <c r="K144" s="158">
        <v>12</v>
      </c>
      <c r="L144" s="158">
        <v>12</v>
      </c>
      <c r="M144" s="158" t="s">
        <v>81</v>
      </c>
      <c r="N144" s="158" t="s">
        <v>103</v>
      </c>
      <c r="O144" s="158" t="s">
        <v>40</v>
      </c>
      <c r="P144" s="158" t="s">
        <v>43</v>
      </c>
      <c r="Q144" s="86" t="s">
        <v>43</v>
      </c>
      <c r="R144" s="158" t="s">
        <v>43</v>
      </c>
      <c r="S144" s="158" t="s">
        <v>259</v>
      </c>
      <c r="T144" s="158" t="s">
        <v>461</v>
      </c>
      <c r="U144" s="112">
        <v>23.41</v>
      </c>
      <c r="V144" s="158" t="s">
        <v>27</v>
      </c>
      <c r="W144" s="158" t="s">
        <v>808</v>
      </c>
      <c r="X144" s="159">
        <f t="shared" si="9"/>
        <v>1.248</v>
      </c>
      <c r="Y144" s="159">
        <f t="shared" si="8"/>
        <v>78</v>
      </c>
      <c r="Z144" s="159" t="s">
        <v>45</v>
      </c>
      <c r="AA144" s="88" t="s">
        <v>10</v>
      </c>
      <c r="AB144" s="100" t="s">
        <v>43</v>
      </c>
      <c r="AC144" s="100" t="s">
        <v>43</v>
      </c>
      <c r="AD144" s="89">
        <v>42241</v>
      </c>
      <c r="AE144" s="50"/>
      <c r="AF144" s="137"/>
      <c r="AG144" s="137"/>
      <c r="AH144" s="137"/>
      <c r="AI144" s="137"/>
      <c r="AJ144" s="137"/>
      <c r="AK144" s="137"/>
      <c r="AL144" s="137"/>
      <c r="AM144" s="137"/>
      <c r="AN144" s="137"/>
      <c r="AO144" s="137"/>
      <c r="AP144" s="137"/>
      <c r="AQ144" s="137"/>
      <c r="AR144" s="137"/>
      <c r="AS144" s="137"/>
      <c r="AT144" s="137"/>
      <c r="AU144" s="137"/>
      <c r="AV144" s="137"/>
      <c r="AW144" s="137"/>
      <c r="AX144" s="137"/>
      <c r="AY144" s="137"/>
      <c r="AZ144" s="137"/>
    </row>
    <row r="145" spans="1:52" ht="128.25" customHeight="1" thickBot="1" x14ac:dyDescent="0.25">
      <c r="A145" s="146" t="s">
        <v>50</v>
      </c>
      <c r="B145" s="146" t="s">
        <v>520</v>
      </c>
      <c r="C145" s="161"/>
      <c r="D145" s="153" t="s">
        <v>522</v>
      </c>
      <c r="E145" s="84" t="s">
        <v>683</v>
      </c>
      <c r="F145" s="158" t="s">
        <v>140</v>
      </c>
      <c r="G145" s="158" t="s">
        <v>40</v>
      </c>
      <c r="H145" s="158" t="s">
        <v>73</v>
      </c>
      <c r="I145" s="158" t="s">
        <v>40</v>
      </c>
      <c r="J145" s="158" t="s">
        <v>80</v>
      </c>
      <c r="K145" s="158" t="s">
        <v>40</v>
      </c>
      <c r="L145" s="158" t="s">
        <v>40</v>
      </c>
      <c r="M145" s="158" t="s">
        <v>81</v>
      </c>
      <c r="N145" s="158" t="s">
        <v>103</v>
      </c>
      <c r="O145" s="158" t="s">
        <v>40</v>
      </c>
      <c r="P145" s="158" t="s">
        <v>43</v>
      </c>
      <c r="Q145" s="86" t="s">
        <v>43</v>
      </c>
      <c r="R145" s="158" t="s">
        <v>43</v>
      </c>
      <c r="S145" s="158" t="s">
        <v>259</v>
      </c>
      <c r="T145" s="158" t="s">
        <v>461</v>
      </c>
      <c r="U145" s="112">
        <v>23.28</v>
      </c>
      <c r="V145" s="158" t="s">
        <v>27</v>
      </c>
      <c r="W145" s="158" t="s">
        <v>808</v>
      </c>
      <c r="X145" s="159">
        <f t="shared" si="9"/>
        <v>1.248</v>
      </c>
      <c r="Y145" s="159">
        <f t="shared" si="8"/>
        <v>78</v>
      </c>
      <c r="Z145" s="159" t="s">
        <v>45</v>
      </c>
      <c r="AA145" s="88" t="s">
        <v>10</v>
      </c>
      <c r="AB145" s="100" t="s">
        <v>43</v>
      </c>
      <c r="AC145" s="100" t="s">
        <v>43</v>
      </c>
      <c r="AD145" s="89">
        <v>41908</v>
      </c>
      <c r="AE145" s="50"/>
      <c r="AF145" s="137"/>
      <c r="AG145" s="137"/>
      <c r="AH145" s="137"/>
      <c r="AI145" s="137"/>
      <c r="AJ145" s="137"/>
      <c r="AK145" s="137"/>
      <c r="AL145" s="137"/>
      <c r="AM145" s="137"/>
      <c r="AN145" s="137"/>
      <c r="AO145" s="137"/>
      <c r="AP145" s="137"/>
      <c r="AQ145" s="137"/>
      <c r="AR145" s="137"/>
      <c r="AS145" s="137"/>
      <c r="AT145" s="137"/>
      <c r="AU145" s="137"/>
      <c r="AV145" s="137"/>
      <c r="AW145" s="137"/>
      <c r="AX145" s="137"/>
      <c r="AY145" s="137"/>
      <c r="AZ145" s="137"/>
    </row>
    <row r="146" spans="1:52" ht="128.25" customHeight="1" thickBot="1" x14ac:dyDescent="0.25">
      <c r="A146" s="146" t="s">
        <v>50</v>
      </c>
      <c r="B146" s="146" t="s">
        <v>584</v>
      </c>
      <c r="C146" s="199"/>
      <c r="D146" s="153" t="s">
        <v>587</v>
      </c>
      <c r="E146" s="84" t="s">
        <v>683</v>
      </c>
      <c r="F146" s="158" t="s">
        <v>140</v>
      </c>
      <c r="G146" s="158" t="s">
        <v>40</v>
      </c>
      <c r="H146" s="158" t="s">
        <v>73</v>
      </c>
      <c r="I146" s="158" t="s">
        <v>40</v>
      </c>
      <c r="J146" s="158" t="s">
        <v>80</v>
      </c>
      <c r="K146" s="158" t="s">
        <v>40</v>
      </c>
      <c r="L146" s="158" t="s">
        <v>40</v>
      </c>
      <c r="M146" s="158" t="s">
        <v>81</v>
      </c>
      <c r="N146" s="158" t="s">
        <v>103</v>
      </c>
      <c r="O146" s="158" t="s">
        <v>40</v>
      </c>
      <c r="P146" s="158" t="s">
        <v>43</v>
      </c>
      <c r="Q146" s="86" t="s">
        <v>43</v>
      </c>
      <c r="R146" s="158" t="s">
        <v>43</v>
      </c>
      <c r="S146" s="158" t="s">
        <v>259</v>
      </c>
      <c r="T146" s="158" t="s">
        <v>461</v>
      </c>
      <c r="U146" s="112">
        <v>23.28</v>
      </c>
      <c r="V146" s="158" t="s">
        <v>27</v>
      </c>
      <c r="W146" s="158" t="s">
        <v>808</v>
      </c>
      <c r="X146" s="159">
        <f t="shared" si="9"/>
        <v>1.248</v>
      </c>
      <c r="Y146" s="159">
        <f t="shared" si="8"/>
        <v>78</v>
      </c>
      <c r="Z146" s="159" t="s">
        <v>45</v>
      </c>
      <c r="AA146" s="88" t="s">
        <v>10</v>
      </c>
      <c r="AB146" s="100" t="s">
        <v>43</v>
      </c>
      <c r="AC146" s="100" t="s">
        <v>43</v>
      </c>
      <c r="AD146" s="89">
        <v>42041</v>
      </c>
      <c r="AE146" s="50"/>
      <c r="AF146" s="137"/>
      <c r="AG146" s="137"/>
      <c r="AH146" s="137"/>
      <c r="AI146" s="137"/>
      <c r="AJ146" s="137"/>
      <c r="AK146" s="137"/>
      <c r="AL146" s="137"/>
      <c r="AM146" s="137"/>
      <c r="AN146" s="137"/>
      <c r="AO146" s="137"/>
      <c r="AP146" s="137"/>
      <c r="AQ146" s="137"/>
      <c r="AR146" s="137"/>
      <c r="AS146" s="137"/>
      <c r="AT146" s="137"/>
      <c r="AU146" s="137"/>
      <c r="AV146" s="137"/>
      <c r="AW146" s="137"/>
      <c r="AX146" s="137"/>
      <c r="AY146" s="137"/>
      <c r="AZ146" s="137"/>
    </row>
    <row r="147" spans="1:52" ht="128.25" customHeight="1" thickBot="1" x14ac:dyDescent="0.25">
      <c r="A147" s="146" t="s">
        <v>50</v>
      </c>
      <c r="B147" s="146" t="s">
        <v>640</v>
      </c>
      <c r="C147" s="199"/>
      <c r="D147" s="153" t="s">
        <v>587</v>
      </c>
      <c r="E147" s="84" t="s">
        <v>683</v>
      </c>
      <c r="F147" s="158" t="s">
        <v>140</v>
      </c>
      <c r="G147" s="158" t="s">
        <v>40</v>
      </c>
      <c r="H147" s="158" t="s">
        <v>73</v>
      </c>
      <c r="I147" s="158" t="s">
        <v>40</v>
      </c>
      <c r="J147" s="158" t="s">
        <v>80</v>
      </c>
      <c r="K147" s="158" t="s">
        <v>40</v>
      </c>
      <c r="L147" s="158" t="s">
        <v>40</v>
      </c>
      <c r="M147" s="158" t="s">
        <v>81</v>
      </c>
      <c r="N147" s="158" t="s">
        <v>103</v>
      </c>
      <c r="O147" s="158" t="s">
        <v>40</v>
      </c>
      <c r="P147" s="158" t="s">
        <v>43</v>
      </c>
      <c r="Q147" s="86" t="s">
        <v>43</v>
      </c>
      <c r="R147" s="158" t="s">
        <v>43</v>
      </c>
      <c r="S147" s="158" t="s">
        <v>259</v>
      </c>
      <c r="T147" s="158" t="s">
        <v>461</v>
      </c>
      <c r="U147" s="112">
        <v>23.41</v>
      </c>
      <c r="V147" s="158" t="s">
        <v>27</v>
      </c>
      <c r="W147" s="158" t="s">
        <v>808</v>
      </c>
      <c r="X147" s="159">
        <f t="shared" si="9"/>
        <v>1.248</v>
      </c>
      <c r="Y147" s="159">
        <f t="shared" si="8"/>
        <v>78</v>
      </c>
      <c r="Z147" s="159" t="s">
        <v>45</v>
      </c>
      <c r="AA147" s="88" t="s">
        <v>10</v>
      </c>
      <c r="AB147" s="100" t="s">
        <v>43</v>
      </c>
      <c r="AC147" s="100" t="s">
        <v>43</v>
      </c>
      <c r="AD147" s="89">
        <v>42241</v>
      </c>
      <c r="AE147" s="50"/>
      <c r="AF147" s="137"/>
      <c r="AG147" s="137"/>
      <c r="AH147" s="137"/>
      <c r="AI147" s="137"/>
      <c r="AJ147" s="137"/>
      <c r="AK147" s="137"/>
      <c r="AL147" s="137"/>
      <c r="AM147" s="137"/>
      <c r="AN147" s="137"/>
      <c r="AO147" s="137"/>
      <c r="AP147" s="137"/>
      <c r="AQ147" s="137"/>
      <c r="AR147" s="137"/>
      <c r="AS147" s="137"/>
      <c r="AT147" s="137"/>
      <c r="AU147" s="137"/>
      <c r="AV147" s="137"/>
      <c r="AW147" s="137"/>
      <c r="AX147" s="137"/>
      <c r="AY147" s="137"/>
      <c r="AZ147" s="137"/>
    </row>
    <row r="148" spans="1:52" ht="128.25" customHeight="1" thickBot="1" x14ac:dyDescent="0.25">
      <c r="A148" s="146" t="s">
        <v>50</v>
      </c>
      <c r="B148" s="146" t="s">
        <v>521</v>
      </c>
      <c r="C148" s="199"/>
      <c r="D148" s="153" t="s">
        <v>523</v>
      </c>
      <c r="E148" s="84" t="s">
        <v>683</v>
      </c>
      <c r="F148" s="158" t="s">
        <v>140</v>
      </c>
      <c r="G148" s="158" t="s">
        <v>40</v>
      </c>
      <c r="H148" s="158" t="s">
        <v>73</v>
      </c>
      <c r="I148" s="158" t="s">
        <v>40</v>
      </c>
      <c r="J148" s="158" t="s">
        <v>80</v>
      </c>
      <c r="K148" s="158" t="s">
        <v>40</v>
      </c>
      <c r="L148" s="158" t="s">
        <v>40</v>
      </c>
      <c r="M148" s="158" t="s">
        <v>75</v>
      </c>
      <c r="N148" s="158" t="s">
        <v>98</v>
      </c>
      <c r="O148" s="158" t="s">
        <v>40</v>
      </c>
      <c r="P148" s="158" t="s">
        <v>43</v>
      </c>
      <c r="Q148" s="86" t="s">
        <v>43</v>
      </c>
      <c r="R148" s="158" t="s">
        <v>43</v>
      </c>
      <c r="S148" s="158" t="s">
        <v>259</v>
      </c>
      <c r="T148" s="158" t="s">
        <v>461</v>
      </c>
      <c r="U148" s="112">
        <v>23.28</v>
      </c>
      <c r="V148" s="158" t="s">
        <v>27</v>
      </c>
      <c r="W148" s="158" t="s">
        <v>808</v>
      </c>
      <c r="X148" s="159">
        <f t="shared" si="9"/>
        <v>1.248</v>
      </c>
      <c r="Y148" s="159">
        <f t="shared" si="8"/>
        <v>78</v>
      </c>
      <c r="Z148" s="159" t="s">
        <v>45</v>
      </c>
      <c r="AA148" s="88" t="s">
        <v>24</v>
      </c>
      <c r="AB148" s="100" t="s">
        <v>43</v>
      </c>
      <c r="AC148" s="100" t="s">
        <v>43</v>
      </c>
      <c r="AD148" s="89">
        <v>41908</v>
      </c>
      <c r="AE148" s="50"/>
      <c r="AF148" s="137"/>
      <c r="AG148" s="137"/>
      <c r="AH148" s="137"/>
      <c r="AI148" s="137"/>
      <c r="AJ148" s="137"/>
      <c r="AK148" s="137"/>
      <c r="AL148" s="137"/>
      <c r="AM148" s="137"/>
      <c r="AN148" s="137"/>
      <c r="AO148" s="137"/>
      <c r="AP148" s="137"/>
      <c r="AQ148" s="137"/>
      <c r="AR148" s="137"/>
      <c r="AS148" s="137"/>
      <c r="AT148" s="137"/>
      <c r="AU148" s="137"/>
      <c r="AV148" s="137"/>
      <c r="AW148" s="137"/>
      <c r="AX148" s="137"/>
      <c r="AY148" s="137"/>
      <c r="AZ148" s="137"/>
    </row>
    <row r="149" spans="1:52" ht="128.25" customHeight="1" thickBot="1" x14ac:dyDescent="0.25">
      <c r="A149" s="146" t="s">
        <v>50</v>
      </c>
      <c r="B149" s="146" t="s">
        <v>526</v>
      </c>
      <c r="C149" s="199"/>
      <c r="D149" s="153" t="s">
        <v>535</v>
      </c>
      <c r="E149" s="136" t="s">
        <v>681</v>
      </c>
      <c r="F149" s="158" t="s">
        <v>194</v>
      </c>
      <c r="G149" s="158" t="s">
        <v>100</v>
      </c>
      <c r="H149" s="158" t="s">
        <v>145</v>
      </c>
      <c r="I149" s="158" t="s">
        <v>684</v>
      </c>
      <c r="J149" s="158" t="s">
        <v>80</v>
      </c>
      <c r="K149" s="158">
        <v>12</v>
      </c>
      <c r="L149" s="158">
        <v>12</v>
      </c>
      <c r="M149" s="158" t="s">
        <v>250</v>
      </c>
      <c r="N149" s="158" t="s">
        <v>103</v>
      </c>
      <c r="O149" s="158" t="s">
        <v>254</v>
      </c>
      <c r="P149" s="158" t="s">
        <v>43</v>
      </c>
      <c r="Q149" s="86" t="s">
        <v>43</v>
      </c>
      <c r="R149" s="158" t="s">
        <v>43</v>
      </c>
      <c r="S149" s="158" t="s">
        <v>328</v>
      </c>
      <c r="T149" s="158" t="s">
        <v>426</v>
      </c>
      <c r="U149" s="112" t="s">
        <v>527</v>
      </c>
      <c r="V149" s="158" t="s">
        <v>27</v>
      </c>
      <c r="W149" s="158" t="s">
        <v>528</v>
      </c>
      <c r="X149" s="200">
        <f>35.6*24.8*2.6/1000</f>
        <v>2.2954880000000002</v>
      </c>
      <c r="Y149" s="171">
        <f>35.6*24.8</f>
        <v>882.88000000000011</v>
      </c>
      <c r="Z149" s="159" t="s">
        <v>45</v>
      </c>
      <c r="AA149" s="88" t="s">
        <v>24</v>
      </c>
      <c r="AB149" s="100" t="s">
        <v>44</v>
      </c>
      <c r="AC149" s="100" t="s">
        <v>43</v>
      </c>
      <c r="AD149" s="89">
        <v>41960</v>
      </c>
      <c r="AE149" s="50"/>
      <c r="AF149" s="137"/>
      <c r="AG149" s="137"/>
      <c r="AH149" s="137"/>
      <c r="AI149" s="137"/>
      <c r="AJ149" s="137"/>
      <c r="AK149" s="137"/>
      <c r="AL149" s="137"/>
      <c r="AM149" s="137"/>
      <c r="AN149" s="137"/>
      <c r="AO149" s="137"/>
      <c r="AP149" s="137"/>
      <c r="AQ149" s="137"/>
      <c r="AR149" s="137"/>
      <c r="AS149" s="137"/>
      <c r="AT149" s="137"/>
      <c r="AU149" s="137"/>
      <c r="AV149" s="137"/>
      <c r="AW149" s="137"/>
      <c r="AX149" s="137"/>
      <c r="AY149" s="137"/>
      <c r="AZ149" s="137"/>
    </row>
    <row r="150" spans="1:52" ht="128.25" customHeight="1" thickBot="1" x14ac:dyDescent="0.25">
      <c r="A150" s="146" t="s">
        <v>50</v>
      </c>
      <c r="B150" s="146" t="s">
        <v>740</v>
      </c>
      <c r="C150" s="199"/>
      <c r="D150" s="153" t="s">
        <v>535</v>
      </c>
      <c r="E150" s="136" t="s">
        <v>681</v>
      </c>
      <c r="F150" s="158" t="s">
        <v>194</v>
      </c>
      <c r="G150" s="158" t="s">
        <v>100</v>
      </c>
      <c r="H150" s="158" t="s">
        <v>145</v>
      </c>
      <c r="I150" s="158" t="s">
        <v>684</v>
      </c>
      <c r="J150" s="158" t="s">
        <v>80</v>
      </c>
      <c r="K150" s="158">
        <v>12</v>
      </c>
      <c r="L150" s="158">
        <v>12</v>
      </c>
      <c r="M150" s="158" t="s">
        <v>250</v>
      </c>
      <c r="N150" s="158" t="s">
        <v>103</v>
      </c>
      <c r="O150" s="158" t="s">
        <v>254</v>
      </c>
      <c r="P150" s="158" t="s">
        <v>43</v>
      </c>
      <c r="Q150" s="86" t="s">
        <v>43</v>
      </c>
      <c r="R150" s="158" t="s">
        <v>43</v>
      </c>
      <c r="S150" s="158" t="s">
        <v>328</v>
      </c>
      <c r="T150" s="158" t="s">
        <v>426</v>
      </c>
      <c r="U150" s="112">
        <v>15.9</v>
      </c>
      <c r="V150" s="158" t="s">
        <v>27</v>
      </c>
      <c r="W150" s="158" t="s">
        <v>528</v>
      </c>
      <c r="X150" s="200">
        <f>35.6*24.8*2.6/1000</f>
        <v>2.2954880000000002</v>
      </c>
      <c r="Y150" s="171">
        <f>35.6*24.8</f>
        <v>882.88000000000011</v>
      </c>
      <c r="Z150" s="159" t="s">
        <v>45</v>
      </c>
      <c r="AA150" s="158" t="s">
        <v>10</v>
      </c>
      <c r="AB150" s="100" t="s">
        <v>43</v>
      </c>
      <c r="AC150" s="100" t="s">
        <v>43</v>
      </c>
      <c r="AD150" s="89">
        <v>42480</v>
      </c>
      <c r="AE150" s="50"/>
      <c r="AF150" s="137"/>
      <c r="AG150" s="137"/>
      <c r="AH150" s="137"/>
      <c r="AI150" s="137"/>
      <c r="AJ150" s="137"/>
      <c r="AK150" s="137"/>
      <c r="AL150" s="137"/>
      <c r="AM150" s="137"/>
      <c r="AN150" s="137"/>
      <c r="AO150" s="137"/>
      <c r="AP150" s="137"/>
      <c r="AQ150" s="137"/>
      <c r="AR150" s="137"/>
      <c r="AS150" s="137"/>
      <c r="AT150" s="137"/>
      <c r="AU150" s="137"/>
      <c r="AV150" s="137"/>
      <c r="AW150" s="137"/>
      <c r="AX150" s="137"/>
      <c r="AY150" s="137"/>
      <c r="AZ150" s="137"/>
    </row>
    <row r="151" spans="1:52" ht="128.25" customHeight="1" thickBot="1" x14ac:dyDescent="0.25">
      <c r="A151" s="146" t="s">
        <v>50</v>
      </c>
      <c r="B151" s="146" t="s">
        <v>628</v>
      </c>
      <c r="C151" s="199"/>
      <c r="D151" s="153" t="s">
        <v>631</v>
      </c>
      <c r="E151" s="136" t="s">
        <v>629</v>
      </c>
      <c r="F151" s="158" t="s">
        <v>194</v>
      </c>
      <c r="G151" s="158" t="s">
        <v>40</v>
      </c>
      <c r="H151" s="158" t="s">
        <v>111</v>
      </c>
      <c r="I151" s="215" t="s">
        <v>685</v>
      </c>
      <c r="J151" s="158" t="s">
        <v>80</v>
      </c>
      <c r="K151" s="158" t="s">
        <v>40</v>
      </c>
      <c r="L151" s="158" t="s">
        <v>40</v>
      </c>
      <c r="M151" s="158" t="s">
        <v>250</v>
      </c>
      <c r="N151" s="158" t="s">
        <v>103</v>
      </c>
      <c r="O151" s="158" t="s">
        <v>254</v>
      </c>
      <c r="P151" s="158" t="s">
        <v>43</v>
      </c>
      <c r="Q151" s="86" t="s">
        <v>43</v>
      </c>
      <c r="R151" s="158" t="s">
        <v>43</v>
      </c>
      <c r="S151" s="158" t="s">
        <v>328</v>
      </c>
      <c r="T151" s="158" t="s">
        <v>426</v>
      </c>
      <c r="U151" s="112" t="s">
        <v>630</v>
      </c>
      <c r="V151" s="158" t="s">
        <v>27</v>
      </c>
      <c r="W151" s="158" t="s">
        <v>528</v>
      </c>
      <c r="X151" s="200">
        <f>35.6*24.8*2.6/1000</f>
        <v>2.2954880000000002</v>
      </c>
      <c r="Y151" s="171">
        <f>35.6*24.8</f>
        <v>882.88000000000011</v>
      </c>
      <c r="Z151" s="159" t="s">
        <v>45</v>
      </c>
      <c r="AA151" s="88" t="s">
        <v>24</v>
      </c>
      <c r="AB151" s="100" t="s">
        <v>43</v>
      </c>
      <c r="AC151" s="100" t="s">
        <v>43</v>
      </c>
      <c r="AD151" s="89">
        <v>42201</v>
      </c>
      <c r="AE151" s="50"/>
      <c r="AF151" s="137"/>
      <c r="AG151" s="137"/>
      <c r="AH151" s="137"/>
      <c r="AI151" s="137"/>
      <c r="AJ151" s="137"/>
      <c r="AK151" s="137"/>
      <c r="AL151" s="137"/>
      <c r="AM151" s="137"/>
      <c r="AN151" s="137"/>
      <c r="AO151" s="137"/>
      <c r="AP151" s="137"/>
      <c r="AQ151" s="137"/>
      <c r="AR151" s="137"/>
      <c r="AS151" s="137"/>
      <c r="AT151" s="137"/>
      <c r="AU151" s="137"/>
      <c r="AV151" s="137"/>
      <c r="AW151" s="137"/>
      <c r="AX151" s="137"/>
      <c r="AY151" s="137"/>
      <c r="AZ151" s="137"/>
    </row>
    <row r="152" spans="1:52" ht="128.25" customHeight="1" thickBot="1" x14ac:dyDescent="0.25">
      <c r="A152" s="146" t="s">
        <v>50</v>
      </c>
      <c r="B152" s="146" t="s">
        <v>886</v>
      </c>
      <c r="C152" s="199"/>
      <c r="D152" s="153" t="s">
        <v>887</v>
      </c>
      <c r="E152" s="136" t="s">
        <v>681</v>
      </c>
      <c r="F152" s="158" t="s">
        <v>194</v>
      </c>
      <c r="G152" s="158" t="s">
        <v>100</v>
      </c>
      <c r="H152" s="158" t="s">
        <v>145</v>
      </c>
      <c r="I152" s="215" t="s">
        <v>720</v>
      </c>
      <c r="J152" s="158" t="s">
        <v>80</v>
      </c>
      <c r="K152" s="158">
        <v>12</v>
      </c>
      <c r="L152" s="158">
        <v>12</v>
      </c>
      <c r="M152" s="158" t="s">
        <v>81</v>
      </c>
      <c r="N152" s="158" t="s">
        <v>75</v>
      </c>
      <c r="O152" s="158" t="s">
        <v>251</v>
      </c>
      <c r="P152" s="158" t="s">
        <v>43</v>
      </c>
      <c r="Q152" s="86" t="s">
        <v>43</v>
      </c>
      <c r="R152" s="158" t="s">
        <v>43</v>
      </c>
      <c r="S152" s="158" t="s">
        <v>259</v>
      </c>
      <c r="T152" s="158" t="s">
        <v>466</v>
      </c>
      <c r="U152" s="112">
        <v>30.28</v>
      </c>
      <c r="V152" s="158" t="s">
        <v>27</v>
      </c>
      <c r="W152" s="158" t="s">
        <v>528</v>
      </c>
      <c r="X152" s="200">
        <f>24.8*35.6*2.6/1000</f>
        <v>2.2954880000000002</v>
      </c>
      <c r="Y152" s="171">
        <f>35.6*24.8</f>
        <v>882.88000000000011</v>
      </c>
      <c r="Z152" s="159" t="s">
        <v>45</v>
      </c>
      <c r="AA152" s="158" t="s">
        <v>10</v>
      </c>
      <c r="AB152" s="84" t="s">
        <v>43</v>
      </c>
      <c r="AC152" s="84" t="s">
        <v>44</v>
      </c>
      <c r="AD152" s="89">
        <v>42767</v>
      </c>
      <c r="AE152" s="50"/>
      <c r="AF152" s="137"/>
      <c r="AG152" s="137"/>
      <c r="AH152" s="137"/>
      <c r="AI152" s="137"/>
      <c r="AJ152" s="137"/>
      <c r="AK152" s="137"/>
      <c r="AL152" s="137"/>
      <c r="AM152" s="137"/>
      <c r="AN152" s="137"/>
      <c r="AO152" s="137"/>
      <c r="AP152" s="137"/>
      <c r="AQ152" s="137"/>
      <c r="AR152" s="137"/>
      <c r="AS152" s="137"/>
      <c r="AT152" s="137"/>
      <c r="AU152" s="137"/>
      <c r="AV152" s="137"/>
      <c r="AW152" s="137"/>
      <c r="AX152" s="137"/>
      <c r="AY152" s="137"/>
      <c r="AZ152" s="137"/>
    </row>
    <row r="153" spans="1:52" ht="128.25" customHeight="1" thickBot="1" x14ac:dyDescent="0.25">
      <c r="A153" s="146" t="s">
        <v>50</v>
      </c>
      <c r="B153" s="146" t="s">
        <v>884</v>
      </c>
      <c r="C153" s="199"/>
      <c r="D153" s="153" t="s">
        <v>885</v>
      </c>
      <c r="E153" s="136" t="s">
        <v>629</v>
      </c>
      <c r="F153" s="158" t="s">
        <v>194</v>
      </c>
      <c r="G153" s="158" t="s">
        <v>40</v>
      </c>
      <c r="H153" s="158" t="s">
        <v>73</v>
      </c>
      <c r="I153" s="215" t="s">
        <v>720</v>
      </c>
      <c r="J153" s="158" t="s">
        <v>80</v>
      </c>
      <c r="K153" s="158" t="s">
        <v>40</v>
      </c>
      <c r="L153" s="158" t="s">
        <v>40</v>
      </c>
      <c r="M153" s="158" t="s">
        <v>40</v>
      </c>
      <c r="N153" s="158" t="s">
        <v>40</v>
      </c>
      <c r="O153" s="158" t="s">
        <v>251</v>
      </c>
      <c r="P153" s="158" t="s">
        <v>43</v>
      </c>
      <c r="Q153" s="86" t="s">
        <v>43</v>
      </c>
      <c r="R153" s="158" t="s">
        <v>43</v>
      </c>
      <c r="S153" s="158" t="s">
        <v>259</v>
      </c>
      <c r="T153" s="158" t="s">
        <v>466</v>
      </c>
      <c r="U153" s="112">
        <v>30.28</v>
      </c>
      <c r="V153" s="158" t="s">
        <v>27</v>
      </c>
      <c r="W153" s="158" t="s">
        <v>528</v>
      </c>
      <c r="X153" s="200">
        <f>24.8*35.6*2.6/1000</f>
        <v>2.2954880000000002</v>
      </c>
      <c r="Y153" s="171">
        <f>35.6*24.8</f>
        <v>882.88000000000011</v>
      </c>
      <c r="Z153" s="159" t="s">
        <v>45</v>
      </c>
      <c r="AA153" s="158" t="s">
        <v>10</v>
      </c>
      <c r="AB153" s="84" t="s">
        <v>43</v>
      </c>
      <c r="AC153" s="84" t="s">
        <v>44</v>
      </c>
      <c r="AD153" s="89">
        <v>42766</v>
      </c>
      <c r="AE153" s="50"/>
      <c r="AF153" s="137"/>
      <c r="AG153" s="137"/>
      <c r="AH153" s="137"/>
      <c r="AI153" s="137"/>
      <c r="AJ153" s="137"/>
      <c r="AK153" s="137"/>
      <c r="AL153" s="137"/>
      <c r="AM153" s="137"/>
      <c r="AN153" s="137"/>
      <c r="AO153" s="137"/>
      <c r="AP153" s="137"/>
      <c r="AQ153" s="137"/>
      <c r="AR153" s="137"/>
      <c r="AS153" s="137"/>
      <c r="AT153" s="137"/>
      <c r="AU153" s="137"/>
      <c r="AV153" s="137"/>
      <c r="AW153" s="137"/>
      <c r="AX153" s="137"/>
      <c r="AY153" s="137"/>
      <c r="AZ153" s="137"/>
    </row>
    <row r="154" spans="1:52" ht="128.25" customHeight="1" thickBot="1" x14ac:dyDescent="0.25">
      <c r="A154" s="204" t="s">
        <v>548</v>
      </c>
      <c r="B154" s="204" t="s">
        <v>780</v>
      </c>
      <c r="C154" s="153"/>
      <c r="D154" s="153" t="s">
        <v>787</v>
      </c>
      <c r="E154" s="136" t="s">
        <v>332</v>
      </c>
      <c r="F154" s="158" t="s">
        <v>194</v>
      </c>
      <c r="G154" s="158" t="s">
        <v>40</v>
      </c>
      <c r="H154" s="158" t="s">
        <v>40</v>
      </c>
      <c r="I154" s="239" t="s">
        <v>781</v>
      </c>
      <c r="J154" s="158" t="s">
        <v>80</v>
      </c>
      <c r="K154" s="158" t="s">
        <v>40</v>
      </c>
      <c r="L154" s="158" t="s">
        <v>40</v>
      </c>
      <c r="M154" s="158" t="s">
        <v>40</v>
      </c>
      <c r="N154" s="158" t="s">
        <v>40</v>
      </c>
      <c r="O154" s="158" t="s">
        <v>251</v>
      </c>
      <c r="P154" s="158" t="s">
        <v>43</v>
      </c>
      <c r="Q154" s="86" t="s">
        <v>43</v>
      </c>
      <c r="R154" s="158" t="s">
        <v>43</v>
      </c>
      <c r="S154" s="158" t="s">
        <v>594</v>
      </c>
      <c r="T154" s="158" t="s">
        <v>728</v>
      </c>
      <c r="U154" s="112" t="s">
        <v>864</v>
      </c>
      <c r="V154" s="158" t="s">
        <v>120</v>
      </c>
      <c r="W154" s="158" t="s">
        <v>782</v>
      </c>
      <c r="X154" s="200">
        <f t="shared" ref="X154:X164" si="10">26.3*23.1*2.3/1000</f>
        <v>1.3973190000000002</v>
      </c>
      <c r="Y154" s="171">
        <f t="shared" ref="Y154:Y164" si="11">26.3*23.1</f>
        <v>607.53000000000009</v>
      </c>
      <c r="Z154" s="159" t="s">
        <v>45</v>
      </c>
      <c r="AA154" s="88" t="s">
        <v>24</v>
      </c>
      <c r="AB154" s="100" t="s">
        <v>44</v>
      </c>
      <c r="AC154" s="100" t="s">
        <v>809</v>
      </c>
      <c r="AD154" s="89">
        <v>42690</v>
      </c>
      <c r="AE154" s="50"/>
      <c r="AF154" s="137"/>
      <c r="AG154" s="137"/>
      <c r="AH154" s="137"/>
      <c r="AI154" s="137"/>
      <c r="AJ154" s="137"/>
      <c r="AK154" s="137"/>
      <c r="AL154" s="137"/>
      <c r="AM154" s="137"/>
      <c r="AN154" s="137"/>
      <c r="AO154" s="137"/>
      <c r="AP154" s="137"/>
      <c r="AQ154" s="137"/>
      <c r="AR154" s="137"/>
      <c r="AS154" s="137"/>
      <c r="AT154" s="137"/>
      <c r="AU154" s="137"/>
      <c r="AV154" s="137"/>
      <c r="AW154" s="137"/>
      <c r="AX154" s="137"/>
      <c r="AY154" s="137"/>
      <c r="AZ154" s="137"/>
    </row>
    <row r="155" spans="1:52" ht="128.25" customHeight="1" thickBot="1" x14ac:dyDescent="0.25">
      <c r="A155" s="204" t="s">
        <v>548</v>
      </c>
      <c r="B155" s="204" t="s">
        <v>795</v>
      </c>
      <c r="C155" s="153"/>
      <c r="D155" s="153" t="s">
        <v>799</v>
      </c>
      <c r="E155" s="136" t="s">
        <v>332</v>
      </c>
      <c r="F155" s="158" t="s">
        <v>194</v>
      </c>
      <c r="G155" s="158" t="s">
        <v>40</v>
      </c>
      <c r="H155" s="158" t="s">
        <v>40</v>
      </c>
      <c r="I155" s="239" t="s">
        <v>781</v>
      </c>
      <c r="J155" s="158" t="s">
        <v>80</v>
      </c>
      <c r="K155" s="158" t="s">
        <v>40</v>
      </c>
      <c r="L155" s="158" t="s">
        <v>40</v>
      </c>
      <c r="M155" s="158" t="s">
        <v>40</v>
      </c>
      <c r="N155" s="158" t="s">
        <v>40</v>
      </c>
      <c r="O155" s="158" t="s">
        <v>251</v>
      </c>
      <c r="P155" s="158" t="s">
        <v>43</v>
      </c>
      <c r="Q155" s="86" t="s">
        <v>43</v>
      </c>
      <c r="R155" s="158" t="s">
        <v>43</v>
      </c>
      <c r="S155" s="158" t="s">
        <v>35</v>
      </c>
      <c r="T155" s="158" t="s">
        <v>707</v>
      </c>
      <c r="U155" s="112" t="s">
        <v>830</v>
      </c>
      <c r="V155" s="158" t="s">
        <v>120</v>
      </c>
      <c r="W155" s="158" t="s">
        <v>782</v>
      </c>
      <c r="X155" s="200">
        <f t="shared" si="10"/>
        <v>1.3973190000000002</v>
      </c>
      <c r="Y155" s="171">
        <f t="shared" si="11"/>
        <v>607.53000000000009</v>
      </c>
      <c r="Z155" s="159" t="s">
        <v>45</v>
      </c>
      <c r="AA155" s="88" t="s">
        <v>24</v>
      </c>
      <c r="AB155" s="100" t="s">
        <v>44</v>
      </c>
      <c r="AC155" s="100" t="s">
        <v>809</v>
      </c>
      <c r="AD155" s="89">
        <v>42669</v>
      </c>
      <c r="AE155" s="50"/>
      <c r="AF155" s="137"/>
      <c r="AG155" s="137"/>
      <c r="AH155" s="137"/>
      <c r="AI155" s="137"/>
      <c r="AJ155" s="137"/>
      <c r="AK155" s="137"/>
      <c r="AL155" s="137"/>
      <c r="AM155" s="137"/>
      <c r="AN155" s="137"/>
      <c r="AO155" s="137"/>
      <c r="AP155" s="137"/>
      <c r="AQ155" s="137"/>
      <c r="AR155" s="137"/>
      <c r="AS155" s="137"/>
      <c r="AT155" s="137"/>
      <c r="AU155" s="137"/>
      <c r="AV155" s="137"/>
      <c r="AW155" s="137"/>
      <c r="AX155" s="137"/>
      <c r="AY155" s="137"/>
      <c r="AZ155" s="137"/>
    </row>
    <row r="156" spans="1:52" ht="128.25" customHeight="1" thickBot="1" x14ac:dyDescent="0.25">
      <c r="A156" s="204" t="s">
        <v>548</v>
      </c>
      <c r="B156" s="204" t="s">
        <v>796</v>
      </c>
      <c r="C156" s="153"/>
      <c r="D156" s="153" t="s">
        <v>799</v>
      </c>
      <c r="E156" s="136" t="s">
        <v>629</v>
      </c>
      <c r="F156" s="158" t="s">
        <v>194</v>
      </c>
      <c r="G156" s="158" t="s">
        <v>40</v>
      </c>
      <c r="H156" s="158" t="s">
        <v>73</v>
      </c>
      <c r="I156" s="241" t="s">
        <v>798</v>
      </c>
      <c r="J156" s="158" t="s">
        <v>80</v>
      </c>
      <c r="K156" s="158" t="s">
        <v>40</v>
      </c>
      <c r="L156" s="158" t="s">
        <v>40</v>
      </c>
      <c r="M156" s="156" t="s">
        <v>86</v>
      </c>
      <c r="N156" s="156" t="s">
        <v>103</v>
      </c>
      <c r="O156" s="158" t="s">
        <v>251</v>
      </c>
      <c r="P156" s="158" t="s">
        <v>43</v>
      </c>
      <c r="Q156" s="86" t="s">
        <v>43</v>
      </c>
      <c r="R156" s="158" t="s">
        <v>43</v>
      </c>
      <c r="S156" s="158" t="s">
        <v>35</v>
      </c>
      <c r="T156" s="158" t="s">
        <v>707</v>
      </c>
      <c r="U156" s="112" t="s">
        <v>830</v>
      </c>
      <c r="V156" s="158" t="s">
        <v>120</v>
      </c>
      <c r="W156" s="158" t="s">
        <v>782</v>
      </c>
      <c r="X156" s="200">
        <f t="shared" si="10"/>
        <v>1.3973190000000002</v>
      </c>
      <c r="Y156" s="171">
        <f t="shared" si="11"/>
        <v>607.53000000000009</v>
      </c>
      <c r="Z156" s="159" t="s">
        <v>45</v>
      </c>
      <c r="AA156" s="88" t="s">
        <v>24</v>
      </c>
      <c r="AB156" s="100" t="s">
        <v>44</v>
      </c>
      <c r="AC156" s="100" t="s">
        <v>809</v>
      </c>
      <c r="AD156" s="89">
        <v>42669</v>
      </c>
      <c r="AE156" s="50"/>
      <c r="AF156" s="137"/>
      <c r="AG156" s="137"/>
      <c r="AH156" s="137"/>
      <c r="AI156" s="137"/>
      <c r="AJ156" s="137"/>
      <c r="AK156" s="137"/>
      <c r="AL156" s="137"/>
      <c r="AM156" s="137"/>
      <c r="AN156" s="137"/>
      <c r="AO156" s="137"/>
      <c r="AP156" s="137"/>
      <c r="AQ156" s="137"/>
      <c r="AR156" s="137"/>
      <c r="AS156" s="137"/>
      <c r="AT156" s="137"/>
      <c r="AU156" s="137"/>
      <c r="AV156" s="137"/>
      <c r="AW156" s="137"/>
      <c r="AX156" s="137"/>
      <c r="AY156" s="137"/>
      <c r="AZ156" s="137"/>
    </row>
    <row r="157" spans="1:52" ht="128.25" customHeight="1" thickBot="1" x14ac:dyDescent="0.25">
      <c r="A157" s="204" t="s">
        <v>548</v>
      </c>
      <c r="B157" s="204" t="s">
        <v>829</v>
      </c>
      <c r="C157" s="153"/>
      <c r="D157" s="153" t="s">
        <v>839</v>
      </c>
      <c r="E157" s="136" t="s">
        <v>629</v>
      </c>
      <c r="F157" s="158" t="s">
        <v>194</v>
      </c>
      <c r="G157" s="158" t="s">
        <v>40</v>
      </c>
      <c r="H157" s="158" t="s">
        <v>73</v>
      </c>
      <c r="I157" s="241" t="s">
        <v>720</v>
      </c>
      <c r="J157" s="158" t="s">
        <v>80</v>
      </c>
      <c r="K157" s="158" t="s">
        <v>40</v>
      </c>
      <c r="L157" s="158" t="s">
        <v>40</v>
      </c>
      <c r="M157" s="156" t="s">
        <v>86</v>
      </c>
      <c r="N157" s="156" t="s">
        <v>103</v>
      </c>
      <c r="O157" s="158" t="s">
        <v>251</v>
      </c>
      <c r="P157" s="158" t="s">
        <v>44</v>
      </c>
      <c r="Q157" s="86" t="s">
        <v>44</v>
      </c>
      <c r="R157" s="158" t="s">
        <v>44</v>
      </c>
      <c r="S157" s="158" t="s">
        <v>35</v>
      </c>
      <c r="T157" s="158" t="s">
        <v>707</v>
      </c>
      <c r="U157" s="112" t="s">
        <v>830</v>
      </c>
      <c r="V157" s="158" t="s">
        <v>120</v>
      </c>
      <c r="W157" s="158" t="s">
        <v>782</v>
      </c>
      <c r="X157" s="200">
        <f t="shared" si="10"/>
        <v>1.3973190000000002</v>
      </c>
      <c r="Y157" s="171">
        <f t="shared" si="11"/>
        <v>607.53000000000009</v>
      </c>
      <c r="Z157" s="159" t="s">
        <v>45</v>
      </c>
      <c r="AA157" s="88" t="s">
        <v>24</v>
      </c>
      <c r="AB157" s="100" t="s">
        <v>44</v>
      </c>
      <c r="AC157" s="100" t="s">
        <v>809</v>
      </c>
      <c r="AD157" s="89">
        <v>42641</v>
      </c>
      <c r="AE157" s="50"/>
      <c r="AF157" s="137"/>
      <c r="AG157" s="137"/>
      <c r="AH157" s="137"/>
      <c r="AI157" s="137"/>
      <c r="AJ157" s="137"/>
      <c r="AK157" s="137"/>
      <c r="AL157" s="137"/>
      <c r="AM157" s="137"/>
      <c r="AN157" s="137"/>
      <c r="AO157" s="137"/>
      <c r="AP157" s="137"/>
      <c r="AQ157" s="137"/>
      <c r="AR157" s="137"/>
      <c r="AS157" s="137"/>
      <c r="AT157" s="137"/>
      <c r="AU157" s="137"/>
      <c r="AV157" s="137"/>
      <c r="AW157" s="137"/>
      <c r="AX157" s="137"/>
      <c r="AY157" s="137"/>
      <c r="AZ157" s="137"/>
    </row>
    <row r="158" spans="1:52" ht="128.25" customHeight="1" thickBot="1" x14ac:dyDescent="0.25">
      <c r="A158" s="204" t="s">
        <v>548</v>
      </c>
      <c r="B158" s="204" t="s">
        <v>831</v>
      </c>
      <c r="C158" s="153"/>
      <c r="D158" s="153" t="s">
        <v>840</v>
      </c>
      <c r="E158" s="136" t="s">
        <v>629</v>
      </c>
      <c r="F158" s="158" t="s">
        <v>194</v>
      </c>
      <c r="G158" s="158" t="s">
        <v>40</v>
      </c>
      <c r="H158" s="158" t="s">
        <v>73</v>
      </c>
      <c r="I158" s="241" t="s">
        <v>720</v>
      </c>
      <c r="J158" s="158" t="s">
        <v>80</v>
      </c>
      <c r="K158" s="158" t="s">
        <v>40</v>
      </c>
      <c r="L158" s="158" t="s">
        <v>40</v>
      </c>
      <c r="M158" s="156" t="s">
        <v>86</v>
      </c>
      <c r="N158" s="156" t="s">
        <v>103</v>
      </c>
      <c r="O158" s="158" t="s">
        <v>251</v>
      </c>
      <c r="P158" s="158" t="s">
        <v>44</v>
      </c>
      <c r="Q158" s="86" t="s">
        <v>44</v>
      </c>
      <c r="R158" s="158" t="s">
        <v>44</v>
      </c>
      <c r="S158" s="158" t="s">
        <v>35</v>
      </c>
      <c r="T158" s="158" t="s">
        <v>707</v>
      </c>
      <c r="U158" s="112" t="s">
        <v>830</v>
      </c>
      <c r="V158" s="158" t="s">
        <v>120</v>
      </c>
      <c r="W158" s="158" t="s">
        <v>782</v>
      </c>
      <c r="X158" s="200">
        <f t="shared" si="10"/>
        <v>1.3973190000000002</v>
      </c>
      <c r="Y158" s="171">
        <f t="shared" si="11"/>
        <v>607.53000000000009</v>
      </c>
      <c r="Z158" s="159" t="s">
        <v>45</v>
      </c>
      <c r="AA158" s="88" t="s">
        <v>24</v>
      </c>
      <c r="AB158" s="100" t="s">
        <v>44</v>
      </c>
      <c r="AC158" s="100" t="s">
        <v>809</v>
      </c>
      <c r="AD158" s="89">
        <v>42641</v>
      </c>
      <c r="AE158" s="50"/>
      <c r="AF158" s="137"/>
      <c r="AG158" s="137"/>
      <c r="AH158" s="137"/>
      <c r="AI158" s="137"/>
      <c r="AJ158" s="137"/>
      <c r="AK158" s="137"/>
      <c r="AL158" s="137"/>
      <c r="AM158" s="137"/>
      <c r="AN158" s="137"/>
      <c r="AO158" s="137"/>
      <c r="AP158" s="137"/>
      <c r="AQ158" s="137"/>
      <c r="AR158" s="137"/>
      <c r="AS158" s="137"/>
      <c r="AT158" s="137"/>
      <c r="AU158" s="137"/>
      <c r="AV158" s="137"/>
      <c r="AW158" s="137"/>
      <c r="AX158" s="137"/>
      <c r="AY158" s="137"/>
      <c r="AZ158" s="137"/>
    </row>
    <row r="159" spans="1:52" ht="128.25" customHeight="1" thickBot="1" x14ac:dyDescent="0.25">
      <c r="A159" s="204" t="s">
        <v>548</v>
      </c>
      <c r="B159" s="204" t="s">
        <v>832</v>
      </c>
      <c r="C159" s="153"/>
      <c r="D159" s="153" t="s">
        <v>841</v>
      </c>
      <c r="E159" s="136" t="s">
        <v>332</v>
      </c>
      <c r="F159" s="158" t="s">
        <v>194</v>
      </c>
      <c r="G159" s="158" t="s">
        <v>40</v>
      </c>
      <c r="H159" s="158" t="s">
        <v>40</v>
      </c>
      <c r="I159" s="241" t="s">
        <v>833</v>
      </c>
      <c r="J159" s="158" t="s">
        <v>80</v>
      </c>
      <c r="K159" s="158" t="s">
        <v>40</v>
      </c>
      <c r="L159" s="158" t="s">
        <v>40</v>
      </c>
      <c r="M159" s="158" t="s">
        <v>40</v>
      </c>
      <c r="N159" s="158" t="s">
        <v>40</v>
      </c>
      <c r="O159" s="158" t="s">
        <v>251</v>
      </c>
      <c r="P159" s="158" t="s">
        <v>44</v>
      </c>
      <c r="Q159" s="86" t="s">
        <v>44</v>
      </c>
      <c r="R159" s="158" t="s">
        <v>44</v>
      </c>
      <c r="S159" s="158" t="s">
        <v>35</v>
      </c>
      <c r="T159" s="158" t="s">
        <v>707</v>
      </c>
      <c r="U159" s="112" t="s">
        <v>830</v>
      </c>
      <c r="V159" s="158" t="s">
        <v>120</v>
      </c>
      <c r="W159" s="158" t="s">
        <v>782</v>
      </c>
      <c r="X159" s="200">
        <f t="shared" si="10"/>
        <v>1.3973190000000002</v>
      </c>
      <c r="Y159" s="171">
        <f t="shared" si="11"/>
        <v>607.53000000000009</v>
      </c>
      <c r="Z159" s="159" t="s">
        <v>45</v>
      </c>
      <c r="AA159" s="88" t="s">
        <v>24</v>
      </c>
      <c r="AB159" s="100" t="s">
        <v>44</v>
      </c>
      <c r="AC159" s="100" t="s">
        <v>809</v>
      </c>
      <c r="AD159" s="89">
        <v>42641</v>
      </c>
      <c r="AE159" s="50"/>
      <c r="AF159" s="137"/>
      <c r="AG159" s="137"/>
      <c r="AH159" s="137"/>
      <c r="AI159" s="137"/>
      <c r="AJ159" s="137"/>
      <c r="AK159" s="137"/>
      <c r="AL159" s="137"/>
      <c r="AM159" s="137"/>
      <c r="AN159" s="137"/>
      <c r="AO159" s="137"/>
      <c r="AP159" s="137"/>
      <c r="AQ159" s="137"/>
      <c r="AR159" s="137"/>
      <c r="AS159" s="137"/>
      <c r="AT159" s="137"/>
      <c r="AU159" s="137"/>
      <c r="AV159" s="137"/>
      <c r="AW159" s="137"/>
      <c r="AX159" s="137"/>
      <c r="AY159" s="137"/>
      <c r="AZ159" s="137"/>
    </row>
    <row r="160" spans="1:52" ht="128.25" customHeight="1" thickBot="1" x14ac:dyDescent="0.25">
      <c r="A160" s="204" t="s">
        <v>548</v>
      </c>
      <c r="B160" s="204" t="s">
        <v>797</v>
      </c>
      <c r="C160" s="153"/>
      <c r="D160" s="153" t="s">
        <v>799</v>
      </c>
      <c r="E160" s="136" t="s">
        <v>332</v>
      </c>
      <c r="F160" s="158" t="s">
        <v>194</v>
      </c>
      <c r="G160" s="158" t="s">
        <v>40</v>
      </c>
      <c r="H160" s="158" t="s">
        <v>40</v>
      </c>
      <c r="I160" s="239" t="s">
        <v>781</v>
      </c>
      <c r="J160" s="158" t="s">
        <v>80</v>
      </c>
      <c r="K160" s="158" t="s">
        <v>40</v>
      </c>
      <c r="L160" s="158" t="s">
        <v>40</v>
      </c>
      <c r="M160" s="158" t="s">
        <v>40</v>
      </c>
      <c r="N160" s="158" t="s">
        <v>40</v>
      </c>
      <c r="O160" s="158" t="s">
        <v>254</v>
      </c>
      <c r="P160" s="158" t="s">
        <v>43</v>
      </c>
      <c r="Q160" s="86" t="s">
        <v>43</v>
      </c>
      <c r="R160" s="158" t="s">
        <v>43</v>
      </c>
      <c r="S160" s="158" t="s">
        <v>35</v>
      </c>
      <c r="T160" s="158" t="s">
        <v>707</v>
      </c>
      <c r="U160" s="112" t="s">
        <v>826</v>
      </c>
      <c r="V160" s="158" t="s">
        <v>120</v>
      </c>
      <c r="W160" s="158" t="s">
        <v>782</v>
      </c>
      <c r="X160" s="200">
        <f t="shared" si="10"/>
        <v>1.3973190000000002</v>
      </c>
      <c r="Y160" s="171">
        <f t="shared" si="11"/>
        <v>607.53000000000009</v>
      </c>
      <c r="Z160" s="159" t="s">
        <v>45</v>
      </c>
      <c r="AA160" s="88" t="s">
        <v>24</v>
      </c>
      <c r="AB160" s="100" t="s">
        <v>44</v>
      </c>
      <c r="AC160" s="100" t="s">
        <v>809</v>
      </c>
      <c r="AD160" s="89">
        <v>42669</v>
      </c>
      <c r="AE160" s="50"/>
      <c r="AF160" s="137"/>
      <c r="AG160" s="137"/>
      <c r="AH160" s="137"/>
      <c r="AI160" s="137"/>
      <c r="AJ160" s="137"/>
      <c r="AK160" s="137"/>
      <c r="AL160" s="137"/>
      <c r="AM160" s="137"/>
      <c r="AN160" s="137"/>
      <c r="AO160" s="137"/>
      <c r="AP160" s="137"/>
      <c r="AQ160" s="137"/>
      <c r="AR160" s="137"/>
      <c r="AS160" s="137"/>
      <c r="AT160" s="137"/>
      <c r="AU160" s="137"/>
      <c r="AV160" s="137"/>
      <c r="AW160" s="137"/>
      <c r="AX160" s="137"/>
      <c r="AY160" s="137"/>
      <c r="AZ160" s="137"/>
    </row>
    <row r="161" spans="1:52" ht="128.25" customHeight="1" thickBot="1" x14ac:dyDescent="0.25">
      <c r="A161" s="204" t="s">
        <v>548</v>
      </c>
      <c r="B161" s="204" t="s">
        <v>786</v>
      </c>
      <c r="C161" s="153"/>
      <c r="D161" s="153" t="s">
        <v>785</v>
      </c>
      <c r="E161" s="136" t="s">
        <v>629</v>
      </c>
      <c r="F161" s="158" t="s">
        <v>194</v>
      </c>
      <c r="G161" s="158" t="s">
        <v>40</v>
      </c>
      <c r="H161" s="158" t="s">
        <v>73</v>
      </c>
      <c r="I161" s="239" t="s">
        <v>720</v>
      </c>
      <c r="J161" s="158" t="s">
        <v>80</v>
      </c>
      <c r="K161" s="158" t="s">
        <v>40</v>
      </c>
      <c r="L161" s="158" t="s">
        <v>40</v>
      </c>
      <c r="M161" s="158" t="s">
        <v>250</v>
      </c>
      <c r="N161" s="158" t="s">
        <v>103</v>
      </c>
      <c r="O161" s="158" t="s">
        <v>254</v>
      </c>
      <c r="P161" s="158" t="s">
        <v>43</v>
      </c>
      <c r="Q161" s="86" t="s">
        <v>43</v>
      </c>
      <c r="R161" s="158" t="s">
        <v>43</v>
      </c>
      <c r="S161" s="158" t="s">
        <v>35</v>
      </c>
      <c r="T161" s="158" t="s">
        <v>707</v>
      </c>
      <c r="U161" s="112" t="s">
        <v>826</v>
      </c>
      <c r="V161" s="158" t="s">
        <v>120</v>
      </c>
      <c r="W161" s="158" t="s">
        <v>782</v>
      </c>
      <c r="X161" s="200">
        <f t="shared" si="10"/>
        <v>1.3973190000000002</v>
      </c>
      <c r="Y161" s="171">
        <f t="shared" si="11"/>
        <v>607.53000000000009</v>
      </c>
      <c r="Z161" s="159" t="s">
        <v>45</v>
      </c>
      <c r="AA161" s="88" t="s">
        <v>24</v>
      </c>
      <c r="AB161" s="100" t="s">
        <v>44</v>
      </c>
      <c r="AC161" s="100" t="s">
        <v>809</v>
      </c>
      <c r="AD161" s="89">
        <v>42669</v>
      </c>
      <c r="AE161" s="50"/>
      <c r="AF161" s="137"/>
      <c r="AG161" s="137"/>
      <c r="AH161" s="137"/>
      <c r="AI161" s="137"/>
      <c r="AJ161" s="137"/>
      <c r="AK161" s="137"/>
      <c r="AL161" s="137"/>
      <c r="AM161" s="137"/>
      <c r="AN161" s="137"/>
      <c r="AO161" s="137"/>
      <c r="AP161" s="137"/>
      <c r="AQ161" s="137"/>
      <c r="AR161" s="137"/>
      <c r="AS161" s="137"/>
      <c r="AT161" s="137"/>
      <c r="AU161" s="137"/>
      <c r="AV161" s="137"/>
      <c r="AW161" s="137"/>
      <c r="AX161" s="137"/>
      <c r="AY161" s="137"/>
      <c r="AZ161" s="137"/>
    </row>
    <row r="162" spans="1:52" ht="128.25" customHeight="1" thickBot="1" x14ac:dyDescent="0.25">
      <c r="A162" s="204" t="s">
        <v>548</v>
      </c>
      <c r="B162" s="204" t="s">
        <v>825</v>
      </c>
      <c r="C162" s="153"/>
      <c r="D162" s="153" t="s">
        <v>827</v>
      </c>
      <c r="E162" s="136" t="s">
        <v>629</v>
      </c>
      <c r="F162" s="158" t="s">
        <v>194</v>
      </c>
      <c r="G162" s="158" t="s">
        <v>40</v>
      </c>
      <c r="H162" s="158" t="s">
        <v>73</v>
      </c>
      <c r="I162" s="239" t="s">
        <v>720</v>
      </c>
      <c r="J162" s="158" t="s">
        <v>80</v>
      </c>
      <c r="K162" s="158" t="s">
        <v>40</v>
      </c>
      <c r="L162" s="158" t="s">
        <v>40</v>
      </c>
      <c r="M162" s="158" t="s">
        <v>250</v>
      </c>
      <c r="N162" s="158" t="s">
        <v>103</v>
      </c>
      <c r="O162" s="158" t="s">
        <v>254</v>
      </c>
      <c r="P162" s="158" t="s">
        <v>44</v>
      </c>
      <c r="Q162" s="86" t="s">
        <v>44</v>
      </c>
      <c r="R162" s="158" t="s">
        <v>44</v>
      </c>
      <c r="S162" s="158" t="s">
        <v>35</v>
      </c>
      <c r="T162" s="158" t="s">
        <v>707</v>
      </c>
      <c r="U162" s="112" t="s">
        <v>826</v>
      </c>
      <c r="V162" s="158" t="s">
        <v>120</v>
      </c>
      <c r="W162" s="158" t="s">
        <v>782</v>
      </c>
      <c r="X162" s="200">
        <f t="shared" si="10"/>
        <v>1.3973190000000002</v>
      </c>
      <c r="Y162" s="171">
        <f t="shared" si="11"/>
        <v>607.53000000000009</v>
      </c>
      <c r="Z162" s="159" t="s">
        <v>45</v>
      </c>
      <c r="AA162" s="88" t="s">
        <v>24</v>
      </c>
      <c r="AB162" s="100" t="s">
        <v>44</v>
      </c>
      <c r="AC162" s="100" t="s">
        <v>809</v>
      </c>
      <c r="AD162" s="89">
        <v>42634</v>
      </c>
      <c r="AE162" s="50"/>
      <c r="AF162" s="137"/>
      <c r="AG162" s="137"/>
      <c r="AH162" s="137"/>
      <c r="AI162" s="137"/>
      <c r="AJ162" s="137"/>
      <c r="AK162" s="137"/>
      <c r="AL162" s="137"/>
      <c r="AM162" s="137"/>
      <c r="AN162" s="137"/>
      <c r="AO162" s="137"/>
      <c r="AP162" s="137"/>
      <c r="AQ162" s="137"/>
      <c r="AR162" s="137"/>
      <c r="AS162" s="137"/>
      <c r="AT162" s="137"/>
      <c r="AU162" s="137"/>
      <c r="AV162" s="137"/>
      <c r="AW162" s="137"/>
      <c r="AX162" s="137"/>
      <c r="AY162" s="137"/>
      <c r="AZ162" s="137"/>
    </row>
    <row r="163" spans="1:52" ht="128.25" customHeight="1" thickBot="1" x14ac:dyDescent="0.25">
      <c r="A163" s="204" t="s">
        <v>548</v>
      </c>
      <c r="B163" s="204" t="s">
        <v>835</v>
      </c>
      <c r="C163" s="153"/>
      <c r="D163" s="153" t="s">
        <v>854</v>
      </c>
      <c r="E163" s="136" t="s">
        <v>629</v>
      </c>
      <c r="F163" s="158" t="s">
        <v>194</v>
      </c>
      <c r="G163" s="158" t="s">
        <v>40</v>
      </c>
      <c r="H163" s="158" t="s">
        <v>73</v>
      </c>
      <c r="I163" s="239" t="s">
        <v>720</v>
      </c>
      <c r="J163" s="158" t="s">
        <v>80</v>
      </c>
      <c r="K163" s="158" t="s">
        <v>40</v>
      </c>
      <c r="L163" s="158" t="s">
        <v>40</v>
      </c>
      <c r="M163" s="158" t="s">
        <v>250</v>
      </c>
      <c r="N163" s="158" t="s">
        <v>103</v>
      </c>
      <c r="O163" s="158" t="s">
        <v>254</v>
      </c>
      <c r="P163" s="158" t="s">
        <v>44</v>
      </c>
      <c r="Q163" s="86" t="s">
        <v>44</v>
      </c>
      <c r="R163" s="158" t="s">
        <v>44</v>
      </c>
      <c r="S163" s="158" t="s">
        <v>35</v>
      </c>
      <c r="T163" s="158" t="s">
        <v>707</v>
      </c>
      <c r="U163" s="112" t="s">
        <v>826</v>
      </c>
      <c r="V163" s="158" t="s">
        <v>120</v>
      </c>
      <c r="W163" s="158" t="s">
        <v>782</v>
      </c>
      <c r="X163" s="200">
        <f t="shared" si="10"/>
        <v>1.3973190000000002</v>
      </c>
      <c r="Y163" s="171">
        <f t="shared" si="11"/>
        <v>607.53000000000009</v>
      </c>
      <c r="Z163" s="159" t="s">
        <v>45</v>
      </c>
      <c r="AA163" s="88" t="s">
        <v>24</v>
      </c>
      <c r="AB163" s="100" t="s">
        <v>44</v>
      </c>
      <c r="AC163" s="100" t="s">
        <v>809</v>
      </c>
      <c r="AD163" s="89">
        <v>42641</v>
      </c>
      <c r="AE163" s="50"/>
      <c r="AF163" s="137"/>
      <c r="AG163" s="137"/>
      <c r="AH163" s="137"/>
      <c r="AI163" s="137"/>
      <c r="AJ163" s="137"/>
      <c r="AK163" s="137"/>
      <c r="AL163" s="137"/>
      <c r="AM163" s="137"/>
      <c r="AN163" s="137"/>
      <c r="AO163" s="137"/>
      <c r="AP163" s="137"/>
      <c r="AQ163" s="137"/>
      <c r="AR163" s="137"/>
      <c r="AS163" s="137"/>
      <c r="AT163" s="137"/>
      <c r="AU163" s="137"/>
      <c r="AV163" s="137"/>
      <c r="AW163" s="137"/>
      <c r="AX163" s="137"/>
      <c r="AY163" s="137"/>
      <c r="AZ163" s="137"/>
    </row>
    <row r="164" spans="1:52" ht="128.25" customHeight="1" thickBot="1" x14ac:dyDescent="0.25">
      <c r="A164" s="204" t="s">
        <v>548</v>
      </c>
      <c r="B164" s="204" t="s">
        <v>834</v>
      </c>
      <c r="C164" s="153"/>
      <c r="D164" s="153" t="s">
        <v>841</v>
      </c>
      <c r="E164" s="136" t="s">
        <v>332</v>
      </c>
      <c r="F164" s="158" t="s">
        <v>194</v>
      </c>
      <c r="G164" s="158" t="s">
        <v>40</v>
      </c>
      <c r="H164" s="158" t="s">
        <v>40</v>
      </c>
      <c r="I164" s="239" t="s">
        <v>781</v>
      </c>
      <c r="J164" s="158" t="s">
        <v>80</v>
      </c>
      <c r="K164" s="158" t="s">
        <v>40</v>
      </c>
      <c r="L164" s="158" t="s">
        <v>40</v>
      </c>
      <c r="M164" s="158" t="s">
        <v>40</v>
      </c>
      <c r="N164" s="158" t="s">
        <v>40</v>
      </c>
      <c r="O164" s="158" t="s">
        <v>254</v>
      </c>
      <c r="P164" s="158" t="s">
        <v>43</v>
      </c>
      <c r="Q164" s="86" t="s">
        <v>43</v>
      </c>
      <c r="R164" s="158" t="s">
        <v>43</v>
      </c>
      <c r="S164" s="158" t="s">
        <v>35</v>
      </c>
      <c r="T164" s="158" t="s">
        <v>707</v>
      </c>
      <c r="U164" s="112" t="s">
        <v>826</v>
      </c>
      <c r="V164" s="158" t="s">
        <v>120</v>
      </c>
      <c r="W164" s="158" t="s">
        <v>782</v>
      </c>
      <c r="X164" s="200">
        <f t="shared" si="10"/>
        <v>1.3973190000000002</v>
      </c>
      <c r="Y164" s="171">
        <f t="shared" si="11"/>
        <v>607.53000000000009</v>
      </c>
      <c r="Z164" s="159" t="s">
        <v>45</v>
      </c>
      <c r="AA164" s="88" t="s">
        <v>24</v>
      </c>
      <c r="AB164" s="100" t="s">
        <v>44</v>
      </c>
      <c r="AC164" s="100" t="s">
        <v>809</v>
      </c>
      <c r="AD164" s="89">
        <v>42641</v>
      </c>
      <c r="AE164" s="50"/>
      <c r="AF164" s="137"/>
      <c r="AG164" s="137"/>
      <c r="AH164" s="137"/>
      <c r="AI164" s="137"/>
      <c r="AJ164" s="137"/>
      <c r="AK164" s="137"/>
      <c r="AL164" s="137"/>
      <c r="AM164" s="137"/>
      <c r="AN164" s="137"/>
      <c r="AO164" s="137"/>
      <c r="AP164" s="137"/>
      <c r="AQ164" s="137"/>
      <c r="AR164" s="137"/>
      <c r="AS164" s="137"/>
      <c r="AT164" s="137"/>
      <c r="AU164" s="137"/>
      <c r="AV164" s="137"/>
      <c r="AW164" s="137"/>
      <c r="AX164" s="137"/>
      <c r="AY164" s="137"/>
      <c r="AZ164" s="137"/>
    </row>
    <row r="165" spans="1:52" ht="128.25" customHeight="1" thickBot="1" x14ac:dyDescent="0.25">
      <c r="A165" s="204" t="s">
        <v>548</v>
      </c>
      <c r="B165" s="204" t="s">
        <v>549</v>
      </c>
      <c r="C165" s="199"/>
      <c r="D165" s="153" t="s">
        <v>551</v>
      </c>
      <c r="E165" s="84" t="s">
        <v>683</v>
      </c>
      <c r="F165" s="158" t="s">
        <v>140</v>
      </c>
      <c r="G165" s="158" t="s">
        <v>40</v>
      </c>
      <c r="H165" s="158" t="s">
        <v>73</v>
      </c>
      <c r="I165" s="158" t="s">
        <v>40</v>
      </c>
      <c r="J165" s="158" t="s">
        <v>80</v>
      </c>
      <c r="K165" s="158" t="s">
        <v>40</v>
      </c>
      <c r="L165" s="158" t="s">
        <v>40</v>
      </c>
      <c r="M165" s="158" t="s">
        <v>75</v>
      </c>
      <c r="N165" s="158" t="s">
        <v>76</v>
      </c>
      <c r="O165" s="158" t="s">
        <v>40</v>
      </c>
      <c r="P165" s="158" t="s">
        <v>44</v>
      </c>
      <c r="Q165" s="158" t="s">
        <v>44</v>
      </c>
      <c r="R165" s="158" t="s">
        <v>44</v>
      </c>
      <c r="S165" s="158" t="s">
        <v>35</v>
      </c>
      <c r="T165" s="158" t="s">
        <v>112</v>
      </c>
      <c r="U165" s="158" t="s">
        <v>653</v>
      </c>
      <c r="V165" s="158" t="s">
        <v>25</v>
      </c>
      <c r="W165" s="158" t="s">
        <v>679</v>
      </c>
      <c r="X165" s="200">
        <f>22.1*25.1*2.65/1000</f>
        <v>1.4699815000000001</v>
      </c>
      <c r="Y165" s="171">
        <f>22.1*25.1</f>
        <v>554.71</v>
      </c>
      <c r="Z165" s="159" t="s">
        <v>45</v>
      </c>
      <c r="AA165" s="88" t="s">
        <v>10</v>
      </c>
      <c r="AB165" s="100" t="s">
        <v>43</v>
      </c>
      <c r="AC165" s="100" t="s">
        <v>43</v>
      </c>
      <c r="AD165" s="89">
        <v>42277</v>
      </c>
      <c r="AE165" s="50"/>
      <c r="AF165" s="137"/>
      <c r="AG165" s="137"/>
      <c r="AH165" s="137"/>
      <c r="AI165" s="137"/>
      <c r="AJ165" s="137"/>
      <c r="AK165" s="137"/>
      <c r="AL165" s="137"/>
      <c r="AM165" s="137"/>
      <c r="AN165" s="137"/>
      <c r="AO165" s="137"/>
      <c r="AP165" s="137"/>
      <c r="AQ165" s="137"/>
      <c r="AR165" s="137"/>
      <c r="AS165" s="137"/>
      <c r="AT165" s="137"/>
      <c r="AU165" s="137"/>
      <c r="AV165" s="137"/>
      <c r="AW165" s="137"/>
      <c r="AX165" s="137"/>
      <c r="AY165" s="137"/>
      <c r="AZ165" s="137"/>
    </row>
    <row r="166" spans="1:52" ht="128.25" customHeight="1" thickBot="1" x14ac:dyDescent="0.25">
      <c r="A166" s="129" t="s">
        <v>150</v>
      </c>
      <c r="B166" s="129" t="s">
        <v>881</v>
      </c>
      <c r="C166"/>
      <c r="D166" s="153" t="s">
        <v>889</v>
      </c>
      <c r="E166" s="136" t="s">
        <v>332</v>
      </c>
      <c r="F166" s="158" t="s">
        <v>194</v>
      </c>
      <c r="G166" s="158" t="s">
        <v>40</v>
      </c>
      <c r="H166" s="158" t="s">
        <v>40</v>
      </c>
      <c r="I166" s="247" t="s">
        <v>883</v>
      </c>
      <c r="J166" s="158" t="s">
        <v>412</v>
      </c>
      <c r="K166" s="158" t="s">
        <v>40</v>
      </c>
      <c r="L166" s="158" t="s">
        <v>40</v>
      </c>
      <c r="M166" s="158" t="s">
        <v>40</v>
      </c>
      <c r="N166" s="158" t="s">
        <v>40</v>
      </c>
      <c r="O166" s="158" t="s">
        <v>254</v>
      </c>
      <c r="P166" s="158" t="s">
        <v>43</v>
      </c>
      <c r="Q166" s="86" t="s">
        <v>43</v>
      </c>
      <c r="R166" s="158" t="s">
        <v>43</v>
      </c>
      <c r="S166" s="158" t="s">
        <v>35</v>
      </c>
      <c r="T166" s="158" t="s">
        <v>707</v>
      </c>
      <c r="U166" s="246" t="s">
        <v>882</v>
      </c>
      <c r="V166" s="158" t="s">
        <v>27</v>
      </c>
      <c r="W166" s="158" t="s">
        <v>475</v>
      </c>
      <c r="X166" s="200">
        <f>30*30*2.3/1000</f>
        <v>2.0699999999999998</v>
      </c>
      <c r="Y166" s="171">
        <f>30*30</f>
        <v>900</v>
      </c>
      <c r="Z166" s="159" t="s">
        <v>45</v>
      </c>
      <c r="AA166" s="88" t="s">
        <v>24</v>
      </c>
      <c r="AB166" s="100" t="s">
        <v>43</v>
      </c>
      <c r="AC166" s="100" t="s">
        <v>44</v>
      </c>
      <c r="AD166" s="89">
        <v>42759</v>
      </c>
      <c r="AE166" s="50"/>
      <c r="AF166" s="137"/>
      <c r="AG166" s="137"/>
      <c r="AH166" s="137"/>
      <c r="AI166" s="137"/>
      <c r="AJ166" s="137"/>
      <c r="AK166" s="137"/>
      <c r="AL166" s="137"/>
      <c r="AM166" s="137"/>
      <c r="AN166" s="137"/>
      <c r="AO166" s="137"/>
      <c r="AP166" s="137"/>
      <c r="AQ166" s="137"/>
      <c r="AR166" s="137"/>
      <c r="AS166" s="137"/>
      <c r="AT166" s="137"/>
      <c r="AU166" s="137"/>
      <c r="AV166" s="137"/>
      <c r="AW166" s="137"/>
      <c r="AX166" s="137"/>
      <c r="AY166" s="137"/>
      <c r="AZ166" s="137"/>
    </row>
    <row r="167" spans="1:52" ht="81.75" customHeight="1" thickBot="1" x14ac:dyDescent="0.25">
      <c r="A167" s="129" t="s">
        <v>150</v>
      </c>
      <c r="B167" s="129" t="s">
        <v>181</v>
      </c>
      <c r="C167" s="31"/>
      <c r="D167" s="130" t="s">
        <v>183</v>
      </c>
      <c r="E167" s="84" t="s">
        <v>682</v>
      </c>
      <c r="F167" s="85" t="s">
        <v>140</v>
      </c>
      <c r="G167" s="85" t="s">
        <v>100</v>
      </c>
      <c r="H167" s="85" t="s">
        <v>111</v>
      </c>
      <c r="I167" s="85" t="s">
        <v>40</v>
      </c>
      <c r="J167" s="85" t="s">
        <v>80</v>
      </c>
      <c r="K167" s="85">
        <v>10</v>
      </c>
      <c r="L167" s="85">
        <v>12</v>
      </c>
      <c r="M167" s="85" t="s">
        <v>75</v>
      </c>
      <c r="N167" s="85" t="s">
        <v>76</v>
      </c>
      <c r="O167" s="85" t="s">
        <v>40</v>
      </c>
      <c r="P167" s="85" t="s">
        <v>44</v>
      </c>
      <c r="Q167" s="86" t="s">
        <v>44</v>
      </c>
      <c r="R167" s="85" t="s">
        <v>43</v>
      </c>
      <c r="S167" s="85" t="s">
        <v>35</v>
      </c>
      <c r="T167" s="85" t="s">
        <v>149</v>
      </c>
      <c r="U167" s="242" t="s">
        <v>561</v>
      </c>
      <c r="V167" s="85" t="s">
        <v>120</v>
      </c>
      <c r="W167" s="85" t="s">
        <v>182</v>
      </c>
      <c r="X167" s="87">
        <f>36*26*3/1000</f>
        <v>2.8079999999999998</v>
      </c>
      <c r="Y167" s="159">
        <f>36*26</f>
        <v>936</v>
      </c>
      <c r="Z167" s="87" t="s">
        <v>45</v>
      </c>
      <c r="AA167" s="85" t="s">
        <v>24</v>
      </c>
      <c r="AB167" s="84" t="s">
        <v>43</v>
      </c>
      <c r="AC167" s="84" t="s">
        <v>43</v>
      </c>
      <c r="AD167" s="89">
        <v>42661</v>
      </c>
      <c r="AE167" s="50"/>
      <c r="AJ167" s="58"/>
      <c r="AK167" s="58"/>
      <c r="AL167" s="58"/>
      <c r="AM167" s="58"/>
      <c r="AN167" s="58"/>
      <c r="AO167" s="58"/>
      <c r="AP167" s="58"/>
      <c r="AQ167" s="58"/>
      <c r="AR167" s="58"/>
      <c r="AS167" s="58"/>
      <c r="AT167" s="58"/>
      <c r="AU167" s="58"/>
      <c r="AV167" s="58"/>
      <c r="AW167" s="58"/>
      <c r="AX167" s="58"/>
      <c r="AY167" s="58"/>
      <c r="AZ167" s="58"/>
    </row>
    <row r="168" spans="1:52" ht="108.75" customHeight="1" thickBot="1" x14ac:dyDescent="0.25">
      <c r="A168" s="82" t="s">
        <v>150</v>
      </c>
      <c r="B168" s="82" t="s">
        <v>151</v>
      </c>
      <c r="C168" s="116"/>
      <c r="D168" s="115" t="s">
        <v>159</v>
      </c>
      <c r="E168" s="52" t="s">
        <v>682</v>
      </c>
      <c r="F168" s="40" t="s">
        <v>140</v>
      </c>
      <c r="G168" s="40" t="s">
        <v>100</v>
      </c>
      <c r="H168" s="40" t="s">
        <v>111</v>
      </c>
      <c r="I168" s="85" t="s">
        <v>40</v>
      </c>
      <c r="J168" s="117" t="s">
        <v>74</v>
      </c>
      <c r="K168" s="40">
        <v>10</v>
      </c>
      <c r="L168" s="40">
        <v>12</v>
      </c>
      <c r="M168" s="40" t="s">
        <v>81</v>
      </c>
      <c r="N168" s="40" t="s">
        <v>103</v>
      </c>
      <c r="O168" s="85" t="s">
        <v>40</v>
      </c>
      <c r="P168" s="40" t="s">
        <v>44</v>
      </c>
      <c r="Q168" s="45" t="s">
        <v>44</v>
      </c>
      <c r="R168" s="40" t="s">
        <v>43</v>
      </c>
      <c r="S168" s="40" t="s">
        <v>35</v>
      </c>
      <c r="T168" s="40" t="s">
        <v>115</v>
      </c>
      <c r="U168" s="40" t="s">
        <v>153</v>
      </c>
      <c r="V168" s="40" t="s">
        <v>160</v>
      </c>
      <c r="W168" s="40" t="s">
        <v>161</v>
      </c>
      <c r="X168" s="203">
        <f>51*30*4.75/1000</f>
        <v>7.2675000000000001</v>
      </c>
      <c r="Y168" s="96" t="s">
        <v>40</v>
      </c>
      <c r="Z168" s="83" t="s">
        <v>45</v>
      </c>
      <c r="AA168" s="85" t="s">
        <v>24</v>
      </c>
      <c r="AB168" s="52" t="s">
        <v>43</v>
      </c>
      <c r="AC168" s="52" t="s">
        <v>43</v>
      </c>
      <c r="AD168" s="49">
        <v>40567</v>
      </c>
      <c r="AE168" s="50"/>
      <c r="AJ168" s="58"/>
      <c r="AK168" s="58"/>
      <c r="AL168" s="58"/>
      <c r="AM168" s="58"/>
      <c r="AN168" s="58"/>
      <c r="AO168" s="58"/>
      <c r="AP168" s="58"/>
      <c r="AQ168" s="58"/>
      <c r="AR168" s="58"/>
      <c r="AS168" s="58"/>
      <c r="AT168" s="58"/>
      <c r="AU168" s="58"/>
      <c r="AV168" s="58"/>
      <c r="AW168" s="58"/>
      <c r="AX168" s="58"/>
      <c r="AY168" s="58"/>
      <c r="AZ168" s="58"/>
    </row>
    <row r="169" spans="1:52" ht="87.75" customHeight="1" thickBot="1" x14ac:dyDescent="0.25">
      <c r="A169" s="82" t="s">
        <v>150</v>
      </c>
      <c r="B169" s="82" t="s">
        <v>189</v>
      </c>
      <c r="C169" s="116"/>
      <c r="D169" s="115" t="s">
        <v>234</v>
      </c>
      <c r="E169" s="84" t="s">
        <v>680</v>
      </c>
      <c r="F169" s="40" t="s">
        <v>180</v>
      </c>
      <c r="G169" s="40" t="s">
        <v>100</v>
      </c>
      <c r="H169" s="40" t="s">
        <v>111</v>
      </c>
      <c r="I169" s="85" t="s">
        <v>40</v>
      </c>
      <c r="J169" s="85" t="s">
        <v>80</v>
      </c>
      <c r="K169" s="40">
        <v>10</v>
      </c>
      <c r="L169" s="40">
        <v>12</v>
      </c>
      <c r="M169" s="40" t="s">
        <v>86</v>
      </c>
      <c r="N169" s="40" t="s">
        <v>103</v>
      </c>
      <c r="O169" s="85" t="s">
        <v>40</v>
      </c>
      <c r="P169" s="40" t="s">
        <v>44</v>
      </c>
      <c r="Q169" s="45" t="s">
        <v>44</v>
      </c>
      <c r="R169" s="40" t="s">
        <v>43</v>
      </c>
      <c r="S169" s="40" t="s">
        <v>35</v>
      </c>
      <c r="T169" s="40" t="s">
        <v>147</v>
      </c>
      <c r="U169" s="40" t="s">
        <v>196</v>
      </c>
      <c r="V169" s="40" t="s">
        <v>160</v>
      </c>
      <c r="W169" s="40" t="s">
        <v>182</v>
      </c>
      <c r="X169" s="87">
        <f>36*26*3/1000</f>
        <v>2.8079999999999998</v>
      </c>
      <c r="Y169" s="159">
        <f>36*26</f>
        <v>936</v>
      </c>
      <c r="Z169" s="83" t="s">
        <v>45</v>
      </c>
      <c r="AA169" s="85" t="s">
        <v>24</v>
      </c>
      <c r="AB169" s="52" t="s">
        <v>43</v>
      </c>
      <c r="AC169" s="52" t="s">
        <v>43</v>
      </c>
      <c r="AD169" s="49">
        <v>40813</v>
      </c>
      <c r="AE169" s="50"/>
      <c r="AJ169" s="58"/>
      <c r="AK169" s="58"/>
      <c r="AL169" s="58"/>
      <c r="AM169" s="58"/>
      <c r="AN169" s="58"/>
      <c r="AO169" s="58"/>
      <c r="AP169" s="58"/>
      <c r="AQ169" s="58"/>
      <c r="AR169" s="58"/>
      <c r="AS169" s="58"/>
      <c r="AT169" s="58"/>
      <c r="AU169" s="58"/>
      <c r="AV169" s="58"/>
      <c r="AW169" s="58"/>
      <c r="AX169" s="58"/>
      <c r="AY169" s="58"/>
      <c r="AZ169" s="58"/>
    </row>
    <row r="170" spans="1:52" x14ac:dyDescent="0.2">
      <c r="A170" s="56"/>
      <c r="B170" s="57"/>
      <c r="C170" s="58"/>
      <c r="D170" s="58"/>
      <c r="E170" s="58"/>
      <c r="F170" s="58"/>
      <c r="G170" s="58"/>
      <c r="H170" s="58"/>
      <c r="I170" s="58"/>
      <c r="J170" s="58"/>
      <c r="K170" s="58"/>
      <c r="L170" s="58"/>
      <c r="M170" s="58"/>
      <c r="N170" s="58"/>
      <c r="O170" s="137"/>
      <c r="P170" s="58"/>
      <c r="Q170" s="58"/>
      <c r="R170" s="58"/>
      <c r="S170" s="58"/>
      <c r="T170" s="58"/>
      <c r="U170" s="58"/>
      <c r="V170" s="58"/>
      <c r="W170" s="58"/>
      <c r="X170" s="58"/>
      <c r="Y170" s="137"/>
      <c r="Z170" s="58"/>
      <c r="AA170" s="58"/>
      <c r="AB170" s="137"/>
      <c r="AC170" s="137"/>
      <c r="AD170" s="58"/>
      <c r="AE170" s="58"/>
      <c r="AJ170" s="58"/>
      <c r="AK170" s="58"/>
      <c r="AL170" s="58"/>
      <c r="AM170" s="58"/>
      <c r="AN170" s="58"/>
      <c r="AO170" s="58"/>
      <c r="AP170" s="58"/>
      <c r="AQ170" s="58"/>
      <c r="AR170" s="58"/>
      <c r="AS170" s="58"/>
      <c r="AT170" s="58"/>
      <c r="AU170" s="58"/>
      <c r="AV170" s="58"/>
      <c r="AW170" s="58"/>
      <c r="AX170" s="58"/>
      <c r="AY170" s="58"/>
      <c r="AZ170" s="58"/>
    </row>
    <row r="171" spans="1:52" ht="25.5" hidden="1" x14ac:dyDescent="0.2">
      <c r="A171" s="59" t="s">
        <v>46</v>
      </c>
      <c r="B171" s="60"/>
      <c r="C171" s="60"/>
      <c r="D171" s="60"/>
      <c r="E171" s="60"/>
      <c r="F171" s="60"/>
      <c r="G171" s="59" t="s">
        <v>65</v>
      </c>
      <c r="H171" s="59" t="s">
        <v>66</v>
      </c>
      <c r="I171" s="59"/>
      <c r="J171" s="59" t="s">
        <v>67</v>
      </c>
      <c r="K171" s="61" t="s">
        <v>68</v>
      </c>
      <c r="L171" s="61" t="s">
        <v>69</v>
      </c>
      <c r="M171" s="61" t="s">
        <v>70</v>
      </c>
      <c r="N171" s="61" t="s">
        <v>71</v>
      </c>
      <c r="O171" s="61" t="s">
        <v>249</v>
      </c>
      <c r="P171" s="58"/>
      <c r="Q171" s="58"/>
      <c r="R171" s="58"/>
      <c r="S171" s="58"/>
      <c r="T171" s="58"/>
      <c r="U171" s="60"/>
      <c r="V171" s="60"/>
      <c r="W171" s="60"/>
      <c r="X171" s="60"/>
      <c r="Y171" s="166"/>
      <c r="Z171" s="60"/>
      <c r="AA171" s="58"/>
      <c r="AB171" s="137"/>
      <c r="AC171" s="137"/>
      <c r="AD171" s="58"/>
      <c r="AE171" s="58"/>
      <c r="AJ171" s="58"/>
      <c r="AK171" s="58"/>
      <c r="AL171" s="58"/>
      <c r="AM171" s="58"/>
      <c r="AN171" s="58"/>
      <c r="AO171" s="58"/>
      <c r="AP171" s="58"/>
      <c r="AQ171" s="58"/>
      <c r="AR171" s="58"/>
      <c r="AS171" s="58"/>
      <c r="AT171" s="58"/>
      <c r="AU171" s="58"/>
      <c r="AV171" s="58"/>
      <c r="AW171" s="58"/>
      <c r="AX171" s="58"/>
      <c r="AY171" s="58"/>
      <c r="AZ171" s="58"/>
    </row>
    <row r="172" spans="1:52" ht="15.75" hidden="1" x14ac:dyDescent="0.25">
      <c r="A172" s="62" t="s">
        <v>72</v>
      </c>
      <c r="B172" s="60"/>
      <c r="C172" s="60"/>
      <c r="D172" s="60"/>
      <c r="E172" s="60"/>
      <c r="F172" s="60"/>
      <c r="G172" s="60" t="s">
        <v>73</v>
      </c>
      <c r="H172" s="63" t="s">
        <v>40</v>
      </c>
      <c r="I172" s="63"/>
      <c r="J172" s="64" t="s">
        <v>74</v>
      </c>
      <c r="K172" s="60">
        <v>2</v>
      </c>
      <c r="L172" s="60">
        <v>2</v>
      </c>
      <c r="M172" s="60" t="s">
        <v>75</v>
      </c>
      <c r="N172" s="60" t="s">
        <v>76</v>
      </c>
      <c r="O172" s="60" t="s">
        <v>251</v>
      </c>
      <c r="P172" s="58"/>
      <c r="Q172" s="58"/>
      <c r="R172" s="58"/>
      <c r="S172" s="58"/>
      <c r="T172" s="58"/>
      <c r="U172" s="60"/>
      <c r="V172" s="60"/>
      <c r="W172" s="60"/>
      <c r="X172" s="60"/>
      <c r="Y172" s="166"/>
      <c r="Z172" s="60"/>
      <c r="AA172" s="58"/>
      <c r="AB172" s="137"/>
      <c r="AC172" s="137"/>
      <c r="AD172" s="58"/>
      <c r="AE172" s="58"/>
      <c r="AJ172" s="58"/>
      <c r="AK172" s="58"/>
      <c r="AL172" s="58"/>
      <c r="AM172" s="58"/>
      <c r="AN172" s="58"/>
      <c r="AO172" s="58"/>
      <c r="AP172" s="58"/>
      <c r="AQ172" s="58"/>
      <c r="AR172" s="58"/>
      <c r="AS172" s="58"/>
      <c r="AT172" s="58"/>
      <c r="AU172" s="58"/>
      <c r="AV172" s="58"/>
      <c r="AW172" s="58"/>
      <c r="AX172" s="58"/>
      <c r="AY172" s="58"/>
      <c r="AZ172" s="58"/>
    </row>
    <row r="173" spans="1:52" ht="15.75" hidden="1" x14ac:dyDescent="0.25">
      <c r="A173" s="62" t="s">
        <v>77</v>
      </c>
      <c r="B173" s="60"/>
      <c r="C173" s="60"/>
      <c r="D173" s="60"/>
      <c r="E173" s="60"/>
      <c r="F173" s="60"/>
      <c r="G173" s="60" t="s">
        <v>78</v>
      </c>
      <c r="H173" s="60" t="s">
        <v>73</v>
      </c>
      <c r="I173" s="60"/>
      <c r="J173" s="64" t="s">
        <v>215</v>
      </c>
      <c r="K173" s="60">
        <v>4</v>
      </c>
      <c r="L173" s="60">
        <v>4</v>
      </c>
      <c r="M173" s="60" t="s">
        <v>81</v>
      </c>
      <c r="N173" s="60" t="s">
        <v>82</v>
      </c>
      <c r="O173" s="60" t="s">
        <v>252</v>
      </c>
      <c r="P173" s="58"/>
      <c r="Q173" s="58"/>
      <c r="R173" s="58"/>
      <c r="S173" s="58"/>
      <c r="T173" s="58"/>
      <c r="U173" s="60"/>
      <c r="V173" s="60"/>
      <c r="W173" s="60"/>
      <c r="X173" s="60"/>
      <c r="Y173" s="166"/>
      <c r="Z173" s="60"/>
      <c r="AA173" s="58"/>
      <c r="AB173" s="137"/>
      <c r="AC173" s="137"/>
      <c r="AD173" s="58"/>
      <c r="AE173" s="58"/>
      <c r="AJ173" s="58"/>
      <c r="AK173" s="58"/>
      <c r="AL173" s="58"/>
      <c r="AM173" s="58"/>
      <c r="AN173" s="58"/>
      <c r="AO173" s="58"/>
      <c r="AP173" s="58"/>
      <c r="AQ173" s="58"/>
      <c r="AR173" s="58"/>
      <c r="AS173" s="58"/>
      <c r="AT173" s="58"/>
      <c r="AU173" s="58"/>
      <c r="AV173" s="58"/>
      <c r="AW173" s="58"/>
      <c r="AX173" s="58"/>
      <c r="AY173" s="58"/>
      <c r="AZ173" s="58"/>
    </row>
    <row r="174" spans="1:52" ht="15.75" hidden="1" x14ac:dyDescent="0.25">
      <c r="A174" s="62" t="s">
        <v>83</v>
      </c>
      <c r="B174" s="60"/>
      <c r="C174" s="60"/>
      <c r="D174" s="60"/>
      <c r="E174" s="60"/>
      <c r="F174" s="60"/>
      <c r="G174" s="60" t="s">
        <v>84</v>
      </c>
      <c r="H174" s="60" t="s">
        <v>79</v>
      </c>
      <c r="I174" s="60"/>
      <c r="J174" s="64" t="s">
        <v>80</v>
      </c>
      <c r="K174" s="60">
        <v>6</v>
      </c>
      <c r="L174" s="60">
        <v>6</v>
      </c>
      <c r="M174" s="60" t="s">
        <v>86</v>
      </c>
      <c r="N174" s="60" t="s">
        <v>87</v>
      </c>
      <c r="O174" s="60" t="s">
        <v>253</v>
      </c>
      <c r="P174" s="58"/>
      <c r="Q174" s="58"/>
      <c r="R174" s="58"/>
      <c r="S174" s="58"/>
      <c r="T174" s="58"/>
      <c r="U174" s="60"/>
      <c r="V174" s="60"/>
      <c r="W174" s="60"/>
      <c r="X174" s="60"/>
      <c r="Y174" s="166"/>
      <c r="Z174" s="60"/>
      <c r="AA174" s="58"/>
      <c r="AB174" s="137"/>
      <c r="AC174" s="137"/>
      <c r="AD174" s="58"/>
      <c r="AE174" s="58"/>
      <c r="AJ174" s="58"/>
      <c r="AK174" s="58"/>
      <c r="AL174" s="58"/>
      <c r="AM174" s="58"/>
      <c r="AN174" s="58"/>
      <c r="AO174" s="58"/>
      <c r="AP174" s="58"/>
      <c r="AQ174" s="58"/>
      <c r="AR174" s="58"/>
      <c r="AS174" s="58"/>
      <c r="AT174" s="58"/>
      <c r="AU174" s="58"/>
      <c r="AV174" s="58"/>
      <c r="AW174" s="58"/>
      <c r="AX174" s="58"/>
      <c r="AY174" s="58"/>
      <c r="AZ174" s="58"/>
    </row>
    <row r="175" spans="1:52" ht="15.75" hidden="1" x14ac:dyDescent="0.25">
      <c r="A175" s="62" t="s">
        <v>88</v>
      </c>
      <c r="B175" s="60"/>
      <c r="C175" s="60"/>
      <c r="D175" s="60"/>
      <c r="E175" s="60"/>
      <c r="F175" s="60"/>
      <c r="G175" s="60" t="s">
        <v>89</v>
      </c>
      <c r="H175" s="60" t="s">
        <v>84</v>
      </c>
      <c r="I175" s="60"/>
      <c r="J175" s="64" t="s">
        <v>85</v>
      </c>
      <c r="K175" s="60">
        <v>8</v>
      </c>
      <c r="L175" s="60">
        <v>8</v>
      </c>
      <c r="M175" s="60" t="s">
        <v>92</v>
      </c>
      <c r="N175" s="60" t="s">
        <v>93</v>
      </c>
      <c r="O175" s="60" t="s">
        <v>254</v>
      </c>
      <c r="P175" s="58"/>
      <c r="Q175" s="58"/>
      <c r="R175" s="58"/>
      <c r="S175" s="58"/>
      <c r="T175" s="58"/>
      <c r="U175" s="60"/>
      <c r="V175" s="60"/>
      <c r="W175" s="60"/>
      <c r="X175" s="60"/>
      <c r="Y175" s="166"/>
      <c r="Z175" s="60"/>
      <c r="AA175" s="58"/>
      <c r="AB175" s="137"/>
      <c r="AC175" s="137"/>
      <c r="AD175" s="58"/>
      <c r="AE175" s="58"/>
      <c r="AJ175" s="58"/>
      <c r="AK175" s="58"/>
      <c r="AL175" s="58"/>
      <c r="AM175" s="58"/>
      <c r="AN175" s="58"/>
      <c r="AO175" s="58"/>
      <c r="AP175" s="58"/>
      <c r="AQ175" s="58"/>
      <c r="AR175" s="58"/>
      <c r="AS175" s="58"/>
      <c r="AT175" s="58"/>
      <c r="AU175" s="58"/>
      <c r="AV175" s="58"/>
      <c r="AW175" s="58"/>
      <c r="AX175" s="58"/>
      <c r="AY175" s="58"/>
      <c r="AZ175" s="58"/>
    </row>
    <row r="176" spans="1:52" ht="15.75" hidden="1" x14ac:dyDescent="0.25">
      <c r="A176" s="62" t="s">
        <v>94</v>
      </c>
      <c r="B176" s="60"/>
      <c r="C176" s="60"/>
      <c r="D176" s="60"/>
      <c r="E176" s="60"/>
      <c r="F176" s="60"/>
      <c r="G176" s="60" t="s">
        <v>95</v>
      </c>
      <c r="H176" s="60" t="s">
        <v>90</v>
      </c>
      <c r="I176" s="60"/>
      <c r="J176" s="64" t="s">
        <v>91</v>
      </c>
      <c r="K176" s="60">
        <v>10</v>
      </c>
      <c r="L176" s="60">
        <v>10</v>
      </c>
      <c r="M176" s="64" t="s">
        <v>250</v>
      </c>
      <c r="N176" s="60" t="s">
        <v>98</v>
      </c>
      <c r="O176" s="60" t="s">
        <v>255</v>
      </c>
      <c r="P176" s="58"/>
      <c r="Q176" s="58"/>
      <c r="R176" s="58"/>
      <c r="S176" s="58"/>
      <c r="T176" s="58"/>
      <c r="U176" s="60"/>
      <c r="V176" s="60"/>
      <c r="W176" s="60"/>
      <c r="X176" s="60"/>
      <c r="Y176" s="166"/>
      <c r="Z176" s="60"/>
      <c r="AA176" s="58"/>
      <c r="AB176" s="137"/>
      <c r="AC176" s="137"/>
      <c r="AD176" s="58"/>
      <c r="AE176" s="58"/>
      <c r="AJ176" s="58"/>
      <c r="AK176" s="58"/>
      <c r="AL176" s="58"/>
      <c r="AM176" s="58"/>
      <c r="AN176" s="58"/>
      <c r="AO176" s="58"/>
      <c r="AP176" s="58"/>
      <c r="AQ176" s="58"/>
      <c r="AR176" s="58"/>
      <c r="AS176" s="58"/>
      <c r="AT176" s="58"/>
      <c r="AU176" s="58"/>
      <c r="AV176" s="58"/>
      <c r="AW176" s="58"/>
      <c r="AX176" s="58"/>
      <c r="AY176" s="58"/>
      <c r="AZ176" s="58"/>
    </row>
    <row r="177" spans="1:52" ht="15.75" hidden="1" x14ac:dyDescent="0.25">
      <c r="A177" s="62" t="s">
        <v>99</v>
      </c>
      <c r="B177" s="60"/>
      <c r="C177" s="60"/>
      <c r="D177" s="60"/>
      <c r="E177" s="60"/>
      <c r="F177" s="60"/>
      <c r="G177" s="60" t="s">
        <v>100</v>
      </c>
      <c r="H177" s="63" t="s">
        <v>145</v>
      </c>
      <c r="I177" s="63"/>
      <c r="J177" s="64" t="s">
        <v>133</v>
      </c>
      <c r="K177" s="60">
        <v>11</v>
      </c>
      <c r="L177" s="60">
        <v>12</v>
      </c>
      <c r="M177" s="60" t="s">
        <v>40</v>
      </c>
      <c r="N177" s="60" t="s">
        <v>101</v>
      </c>
      <c r="O177" s="64" t="s">
        <v>657</v>
      </c>
      <c r="P177" s="58"/>
      <c r="Q177" s="58"/>
      <c r="R177" s="58"/>
      <c r="S177" s="58"/>
      <c r="T177" s="58"/>
      <c r="U177" s="60"/>
      <c r="V177" s="60"/>
      <c r="W177" s="60"/>
      <c r="X177" s="60"/>
      <c r="Y177" s="166"/>
      <c r="Z177" s="60"/>
      <c r="AA177" s="58"/>
      <c r="AB177" s="137"/>
      <c r="AC177" s="137"/>
      <c r="AD177" s="58"/>
      <c r="AE177" s="58"/>
      <c r="AJ177" s="58"/>
      <c r="AK177" s="58"/>
      <c r="AL177" s="58"/>
      <c r="AM177" s="58"/>
      <c r="AN177" s="58"/>
      <c r="AO177" s="58"/>
      <c r="AP177" s="58"/>
      <c r="AQ177" s="58"/>
      <c r="AR177" s="58"/>
      <c r="AS177" s="58"/>
      <c r="AT177" s="58"/>
      <c r="AU177" s="58"/>
      <c r="AV177" s="58"/>
      <c r="AW177" s="58"/>
      <c r="AX177" s="58"/>
      <c r="AY177" s="58"/>
      <c r="AZ177" s="58"/>
    </row>
    <row r="178" spans="1:52" ht="15.75" hidden="1" x14ac:dyDescent="0.25">
      <c r="A178" s="62" t="s">
        <v>102</v>
      </c>
      <c r="B178" s="60"/>
      <c r="C178" s="60"/>
      <c r="D178" s="60"/>
      <c r="E178" s="60"/>
      <c r="F178" s="60"/>
      <c r="G178" s="60"/>
      <c r="H178" s="63" t="s">
        <v>111</v>
      </c>
      <c r="I178" s="63"/>
      <c r="J178" s="64" t="s">
        <v>412</v>
      </c>
      <c r="K178" s="60">
        <v>12</v>
      </c>
      <c r="L178" s="60" t="s">
        <v>40</v>
      </c>
      <c r="M178" s="60"/>
      <c r="N178" s="60" t="s">
        <v>103</v>
      </c>
      <c r="O178" s="60" t="s">
        <v>40</v>
      </c>
      <c r="P178" s="58"/>
      <c r="Q178" s="58"/>
      <c r="R178" s="58"/>
      <c r="S178" s="58"/>
      <c r="T178" s="58"/>
      <c r="U178" s="60"/>
      <c r="V178" s="60"/>
      <c r="W178" s="60"/>
      <c r="X178" s="60"/>
      <c r="Y178" s="166"/>
      <c r="Z178" s="60"/>
      <c r="AA178" s="58"/>
      <c r="AB178" s="137"/>
      <c r="AC178" s="137"/>
      <c r="AD178" s="58"/>
      <c r="AE178" s="58"/>
      <c r="AJ178" s="58"/>
      <c r="AK178" s="58"/>
      <c r="AL178" s="58"/>
      <c r="AM178" s="58"/>
      <c r="AN178" s="58"/>
      <c r="AO178" s="58"/>
      <c r="AP178" s="58"/>
      <c r="AQ178" s="58"/>
      <c r="AR178" s="58"/>
      <c r="AS178" s="58"/>
      <c r="AT178" s="58"/>
      <c r="AU178" s="58"/>
      <c r="AV178" s="58"/>
      <c r="AW178" s="58"/>
      <c r="AX178" s="58"/>
      <c r="AY178" s="58"/>
      <c r="AZ178" s="58"/>
    </row>
    <row r="179" spans="1:52" ht="15.75" hidden="1" x14ac:dyDescent="0.25">
      <c r="A179" s="62" t="s">
        <v>97</v>
      </c>
      <c r="B179" s="60"/>
      <c r="C179" s="60"/>
      <c r="D179" s="60"/>
      <c r="E179" s="60"/>
      <c r="F179" s="60"/>
      <c r="G179" s="60"/>
      <c r="H179" s="60" t="s">
        <v>96</v>
      </c>
      <c r="I179" s="60"/>
      <c r="J179" s="64" t="s">
        <v>139</v>
      </c>
      <c r="K179" s="60" t="s">
        <v>40</v>
      </c>
      <c r="L179" s="60"/>
      <c r="M179" s="60"/>
      <c r="N179" s="60" t="s">
        <v>104</v>
      </c>
      <c r="O179" s="60"/>
      <c r="P179" s="58"/>
      <c r="Q179" s="58"/>
      <c r="R179" s="58"/>
      <c r="S179" s="58"/>
      <c r="T179" s="58"/>
      <c r="U179" s="60"/>
      <c r="V179" s="60"/>
      <c r="W179" s="60"/>
      <c r="X179" s="60"/>
      <c r="Y179" s="166"/>
      <c r="Z179" s="60"/>
      <c r="AA179" s="58"/>
      <c r="AB179" s="137"/>
      <c r="AC179" s="137"/>
      <c r="AD179" s="58"/>
      <c r="AE179" s="58"/>
      <c r="AJ179" s="58"/>
      <c r="AK179" s="58"/>
      <c r="AL179" s="58"/>
      <c r="AM179" s="58"/>
      <c r="AN179" s="58"/>
      <c r="AO179" s="58"/>
      <c r="AP179" s="58"/>
      <c r="AQ179" s="58"/>
      <c r="AR179" s="58"/>
      <c r="AS179" s="58"/>
      <c r="AT179" s="58"/>
      <c r="AU179" s="58"/>
      <c r="AV179" s="58"/>
      <c r="AW179" s="58"/>
      <c r="AX179" s="58"/>
      <c r="AY179" s="58"/>
      <c r="AZ179" s="58"/>
    </row>
    <row r="180" spans="1:52" hidden="1" x14ac:dyDescent="0.2">
      <c r="A180" s="60"/>
      <c r="B180" s="60"/>
      <c r="C180" s="60"/>
      <c r="D180" s="60"/>
      <c r="E180" s="60"/>
      <c r="F180" s="60"/>
      <c r="G180" s="60"/>
      <c r="H180" s="60"/>
      <c r="I180" s="60"/>
      <c r="J180" s="64" t="s">
        <v>354</v>
      </c>
      <c r="K180" s="60"/>
      <c r="L180" s="60"/>
      <c r="M180" s="60"/>
      <c r="N180" s="60"/>
      <c r="O180" s="60"/>
      <c r="P180" s="60"/>
      <c r="Q180" s="60"/>
      <c r="R180" s="60"/>
      <c r="S180" s="60"/>
      <c r="T180" s="60"/>
      <c r="U180" s="60"/>
      <c r="V180" s="60"/>
      <c r="W180" s="60"/>
      <c r="X180" s="60"/>
      <c r="Y180" s="166"/>
      <c r="Z180" s="60"/>
      <c r="AA180" s="58"/>
      <c r="AB180" s="137"/>
      <c r="AC180" s="137"/>
      <c r="AD180" s="58"/>
      <c r="AE180" s="58"/>
      <c r="AJ180" s="58"/>
      <c r="AK180" s="58"/>
      <c r="AL180" s="58"/>
      <c r="AM180" s="58"/>
      <c r="AN180" s="58"/>
      <c r="AO180" s="58"/>
      <c r="AP180" s="58"/>
      <c r="AQ180" s="58"/>
      <c r="AR180" s="58"/>
      <c r="AS180" s="58"/>
      <c r="AT180" s="58"/>
      <c r="AU180" s="58"/>
      <c r="AV180" s="58"/>
      <c r="AW180" s="58"/>
      <c r="AX180" s="58"/>
      <c r="AY180" s="58"/>
      <c r="AZ180" s="58"/>
    </row>
    <row r="181" spans="1:52" hidden="1" x14ac:dyDescent="0.2">
      <c r="A181" s="60"/>
      <c r="B181" s="60"/>
      <c r="C181" s="60"/>
      <c r="D181" s="60"/>
      <c r="E181" s="60"/>
      <c r="F181" s="60"/>
      <c r="G181" s="60"/>
      <c r="H181" s="60"/>
      <c r="I181" s="60"/>
      <c r="J181" s="64" t="s">
        <v>138</v>
      </c>
      <c r="K181" s="60"/>
      <c r="L181" s="60"/>
      <c r="M181" s="60"/>
      <c r="N181" s="60"/>
      <c r="O181" s="60"/>
      <c r="P181" s="60"/>
      <c r="Q181" s="60"/>
      <c r="R181" s="60"/>
      <c r="S181" s="60"/>
      <c r="T181" s="60"/>
      <c r="U181" s="60"/>
      <c r="V181" s="60"/>
      <c r="W181" s="60"/>
      <c r="X181" s="60"/>
      <c r="Y181" s="166"/>
      <c r="Z181" s="60"/>
      <c r="AA181" s="58"/>
      <c r="AB181" s="137"/>
      <c r="AC181" s="137"/>
      <c r="AD181" s="58"/>
      <c r="AE181" s="58"/>
      <c r="AJ181" s="58"/>
      <c r="AK181" s="58"/>
      <c r="AL181" s="58"/>
      <c r="AM181" s="58"/>
      <c r="AN181" s="58"/>
      <c r="AO181" s="58"/>
      <c r="AP181" s="58"/>
      <c r="AQ181" s="58"/>
      <c r="AR181" s="58"/>
      <c r="AS181" s="58"/>
      <c r="AT181" s="58"/>
      <c r="AU181" s="58"/>
      <c r="AV181" s="58"/>
      <c r="AW181" s="58"/>
      <c r="AX181" s="58"/>
      <c r="AY181" s="58"/>
      <c r="AZ181" s="58"/>
    </row>
    <row r="182" spans="1:52" hidden="1" x14ac:dyDescent="0.2">
      <c r="A182" s="60"/>
      <c r="B182" s="60"/>
      <c r="C182" s="60"/>
      <c r="D182" s="60"/>
      <c r="E182" s="60"/>
      <c r="F182" s="60"/>
      <c r="G182" s="60"/>
      <c r="H182" s="60"/>
      <c r="I182" s="60"/>
      <c r="J182" s="64" t="s">
        <v>245</v>
      </c>
      <c r="K182" s="60"/>
      <c r="L182" s="60"/>
      <c r="M182" s="60"/>
      <c r="N182" s="60"/>
      <c r="O182" s="60"/>
      <c r="P182" s="64" t="s">
        <v>68</v>
      </c>
      <c r="Q182" s="60"/>
      <c r="R182" s="60"/>
      <c r="S182" s="60"/>
      <c r="T182" s="60"/>
      <c r="U182" s="60"/>
      <c r="V182" s="60"/>
      <c r="W182" s="60"/>
      <c r="X182" s="60"/>
      <c r="Y182" s="166"/>
      <c r="Z182" s="60"/>
      <c r="AA182" s="58"/>
      <c r="AB182" s="137"/>
      <c r="AC182" s="137"/>
      <c r="AD182" s="58"/>
      <c r="AE182" s="58"/>
      <c r="AJ182" s="58"/>
      <c r="AK182" s="58"/>
      <c r="AL182" s="58"/>
      <c r="AM182" s="58"/>
      <c r="AN182" s="58"/>
      <c r="AO182" s="58"/>
      <c r="AP182" s="58"/>
      <c r="AQ182" s="58"/>
      <c r="AR182" s="58"/>
      <c r="AS182" s="58"/>
      <c r="AT182" s="58"/>
      <c r="AU182" s="58"/>
      <c r="AV182" s="58"/>
      <c r="AW182" s="58"/>
      <c r="AX182" s="58"/>
      <c r="AY182" s="58"/>
      <c r="AZ182" s="58"/>
    </row>
    <row r="183" spans="1:52" hidden="1" x14ac:dyDescent="0.2">
      <c r="A183" s="60"/>
      <c r="B183" s="60"/>
      <c r="C183" s="60"/>
      <c r="D183" s="60"/>
      <c r="E183" s="60"/>
      <c r="F183" s="60"/>
      <c r="G183" s="60"/>
      <c r="H183" s="60"/>
      <c r="I183" s="60"/>
      <c r="J183" s="64" t="s">
        <v>838</v>
      </c>
      <c r="K183" s="60"/>
      <c r="L183" s="60"/>
      <c r="M183" s="60"/>
      <c r="N183" s="60"/>
      <c r="O183" s="60"/>
      <c r="P183" s="65" t="s">
        <v>105</v>
      </c>
      <c r="Q183" s="60"/>
      <c r="R183" s="60"/>
      <c r="S183" s="60"/>
      <c r="T183" s="60"/>
      <c r="U183" s="60"/>
      <c r="V183" s="60"/>
      <c r="W183" s="60"/>
      <c r="X183" s="60"/>
      <c r="Y183" s="166"/>
      <c r="Z183" s="60"/>
      <c r="AA183" s="58"/>
      <c r="AB183" s="137"/>
      <c r="AC183" s="137"/>
      <c r="AD183" s="58"/>
      <c r="AE183" s="58"/>
      <c r="AJ183" s="58"/>
      <c r="AK183" s="58"/>
      <c r="AL183" s="58"/>
      <c r="AM183" s="58"/>
      <c r="AN183" s="58"/>
      <c r="AO183" s="58"/>
      <c r="AP183" s="58"/>
      <c r="AQ183" s="58"/>
      <c r="AR183" s="58"/>
      <c r="AS183" s="58"/>
      <c r="AT183" s="58"/>
      <c r="AU183" s="58"/>
      <c r="AV183" s="58"/>
      <c r="AW183" s="58"/>
      <c r="AX183" s="58"/>
      <c r="AY183" s="58"/>
      <c r="AZ183" s="58"/>
    </row>
    <row r="184" spans="1:52" hidden="1" x14ac:dyDescent="0.2">
      <c r="A184" s="60"/>
      <c r="B184" s="60"/>
      <c r="C184" s="60"/>
      <c r="D184" s="60"/>
      <c r="E184" s="60"/>
      <c r="F184" s="60"/>
      <c r="G184" s="60"/>
      <c r="H184" s="60"/>
      <c r="I184" s="60"/>
      <c r="J184" s="64" t="s">
        <v>97</v>
      </c>
      <c r="K184" s="60"/>
      <c r="L184" s="60"/>
      <c r="M184" s="60"/>
      <c r="N184" s="60"/>
      <c r="O184" s="60"/>
      <c r="P184" s="65" t="s">
        <v>106</v>
      </c>
      <c r="Q184" s="60"/>
      <c r="R184" s="60"/>
      <c r="S184" s="60"/>
      <c r="T184" s="60"/>
      <c r="U184" s="60"/>
      <c r="V184" s="60"/>
      <c r="W184" s="60"/>
      <c r="X184" s="60"/>
      <c r="Y184" s="166"/>
      <c r="Z184" s="60"/>
      <c r="AA184" s="58"/>
      <c r="AB184" s="137"/>
      <c r="AC184" s="137"/>
      <c r="AD184" s="58"/>
      <c r="AE184" s="58"/>
      <c r="AJ184" s="58"/>
      <c r="AK184" s="58"/>
      <c r="AL184" s="58"/>
      <c r="AM184" s="58"/>
      <c r="AN184" s="58"/>
      <c r="AO184" s="58"/>
      <c r="AP184" s="58"/>
      <c r="AQ184" s="58"/>
      <c r="AR184" s="58"/>
      <c r="AS184" s="58"/>
      <c r="AT184" s="58"/>
      <c r="AU184" s="58"/>
      <c r="AV184" s="58"/>
      <c r="AW184" s="58"/>
      <c r="AX184" s="58"/>
      <c r="AY184" s="58"/>
      <c r="AZ184" s="58"/>
    </row>
    <row r="185" spans="1:52" hidden="1" x14ac:dyDescent="0.2">
      <c r="A185" s="60"/>
      <c r="B185" s="60"/>
      <c r="C185" s="60"/>
      <c r="D185" s="60"/>
      <c r="E185" s="60"/>
      <c r="F185" s="60"/>
      <c r="G185" s="60"/>
      <c r="H185" s="60"/>
      <c r="I185" s="60"/>
      <c r="J185" s="60"/>
      <c r="K185" s="60"/>
      <c r="L185" s="60"/>
      <c r="M185" s="60"/>
      <c r="N185" s="60"/>
      <c r="O185" s="60"/>
      <c r="P185" s="65" t="s">
        <v>107</v>
      </c>
      <c r="Q185" s="60"/>
      <c r="R185" s="60"/>
      <c r="S185" s="60"/>
      <c r="T185" s="60"/>
      <c r="U185" s="60"/>
      <c r="V185" s="60"/>
      <c r="W185" s="60"/>
      <c r="X185" s="60"/>
      <c r="Y185" s="166"/>
      <c r="Z185" s="60"/>
      <c r="AA185" s="58"/>
      <c r="AB185" s="137"/>
      <c r="AC185" s="137"/>
      <c r="AD185" s="58"/>
      <c r="AE185" s="58"/>
      <c r="AJ185" s="58"/>
      <c r="AK185" s="58"/>
      <c r="AL185" s="58"/>
      <c r="AM185" s="58"/>
      <c r="AN185" s="58"/>
      <c r="AO185" s="58"/>
      <c r="AP185" s="58"/>
      <c r="AQ185" s="58"/>
      <c r="AR185" s="58"/>
      <c r="AS185" s="58"/>
      <c r="AT185" s="58"/>
      <c r="AU185" s="58"/>
      <c r="AV185" s="58"/>
      <c r="AW185" s="58"/>
      <c r="AX185" s="58"/>
      <c r="AY185" s="58"/>
      <c r="AZ185" s="58"/>
    </row>
    <row r="186" spans="1:52" hidden="1" x14ac:dyDescent="0.2">
      <c r="A186" s="60"/>
      <c r="B186" s="60"/>
      <c r="C186" s="60"/>
      <c r="D186" s="60"/>
      <c r="E186" s="60"/>
      <c r="F186" s="60"/>
      <c r="G186" s="60"/>
      <c r="H186" s="60"/>
      <c r="I186" s="60"/>
      <c r="J186" s="60"/>
      <c r="K186" s="60"/>
      <c r="L186" s="60"/>
      <c r="M186" s="60"/>
      <c r="N186" s="60"/>
      <c r="O186" s="60"/>
      <c r="P186" s="65" t="s">
        <v>108</v>
      </c>
      <c r="Q186" s="60"/>
      <c r="R186" s="60"/>
      <c r="S186" s="60"/>
      <c r="T186" s="60"/>
      <c r="U186" s="60"/>
      <c r="V186" s="60"/>
      <c r="W186" s="60"/>
      <c r="X186" s="60"/>
      <c r="Y186" s="166"/>
      <c r="Z186" s="60"/>
      <c r="AA186" s="58"/>
      <c r="AB186" s="137"/>
      <c r="AC186" s="137"/>
      <c r="AD186" s="58"/>
      <c r="AE186" s="58"/>
      <c r="AJ186" s="58"/>
      <c r="AK186" s="58"/>
      <c r="AL186" s="58"/>
      <c r="AM186" s="58"/>
      <c r="AN186" s="58"/>
      <c r="AO186" s="58"/>
      <c r="AP186" s="58"/>
      <c r="AQ186" s="58"/>
      <c r="AR186" s="58"/>
      <c r="AS186" s="58"/>
      <c r="AT186" s="58"/>
      <c r="AU186" s="58"/>
      <c r="AV186" s="58"/>
      <c r="AW186" s="58"/>
      <c r="AX186" s="58"/>
      <c r="AY186" s="58"/>
      <c r="AZ186" s="58"/>
    </row>
    <row r="187" spans="1:52" hidden="1" x14ac:dyDescent="0.2">
      <c r="A187" s="60"/>
      <c r="B187" s="60"/>
      <c r="C187" s="60"/>
      <c r="D187" s="60"/>
      <c r="E187" s="60"/>
      <c r="F187" s="60"/>
      <c r="G187" s="60"/>
      <c r="H187" s="60"/>
      <c r="I187" s="60"/>
      <c r="J187" s="60"/>
      <c r="K187" s="60"/>
      <c r="L187" s="60"/>
      <c r="M187" s="60"/>
      <c r="N187" s="60"/>
      <c r="O187" s="60"/>
      <c r="P187" s="65" t="s">
        <v>109</v>
      </c>
      <c r="Q187" s="60"/>
      <c r="R187" s="60"/>
      <c r="S187" s="60"/>
      <c r="T187" s="60"/>
      <c r="U187" s="60"/>
      <c r="V187" s="60"/>
      <c r="W187" s="60"/>
      <c r="X187" s="60"/>
      <c r="Y187" s="166"/>
      <c r="Z187" s="60"/>
      <c r="AA187" s="58"/>
      <c r="AB187" s="137"/>
      <c r="AC187" s="137"/>
      <c r="AD187" s="58"/>
      <c r="AE187" s="58"/>
      <c r="AJ187" s="58"/>
      <c r="AK187" s="58"/>
      <c r="AL187" s="58"/>
      <c r="AM187" s="58"/>
      <c r="AN187" s="58"/>
      <c r="AO187" s="58"/>
      <c r="AP187" s="58"/>
      <c r="AQ187" s="58"/>
      <c r="AR187" s="58"/>
      <c r="AS187" s="58"/>
      <c r="AT187" s="58"/>
      <c r="AU187" s="58"/>
      <c r="AV187" s="58"/>
      <c r="AW187" s="58"/>
      <c r="AX187" s="58"/>
      <c r="AY187" s="58"/>
      <c r="AZ187" s="58"/>
    </row>
    <row r="188" spans="1:52" hidden="1" x14ac:dyDescent="0.2">
      <c r="A188" s="60"/>
      <c r="B188" s="60"/>
      <c r="C188" s="60"/>
      <c r="D188" s="60"/>
      <c r="E188" s="60"/>
      <c r="F188" s="60"/>
      <c r="G188" s="60"/>
      <c r="H188" s="60"/>
      <c r="I188" s="60"/>
      <c r="J188" s="60"/>
      <c r="K188" s="60"/>
      <c r="L188" s="60"/>
      <c r="M188" s="60"/>
      <c r="N188" s="60"/>
      <c r="O188" s="60"/>
      <c r="P188" s="65" t="s">
        <v>110</v>
      </c>
      <c r="Q188" s="60"/>
      <c r="R188" s="60"/>
      <c r="S188" s="60"/>
      <c r="T188" s="60"/>
      <c r="U188" s="60"/>
      <c r="V188" s="60"/>
      <c r="W188" s="60"/>
      <c r="X188" s="60"/>
      <c r="Y188" s="166"/>
      <c r="Z188" s="60"/>
      <c r="AA188" s="58"/>
      <c r="AB188" s="137"/>
      <c r="AC188" s="137"/>
      <c r="AD188" s="58"/>
      <c r="AE188" s="58"/>
      <c r="AJ188" s="58"/>
      <c r="AK188" s="58"/>
      <c r="AL188" s="58"/>
      <c r="AM188" s="58"/>
      <c r="AN188" s="58"/>
      <c r="AO188" s="58"/>
      <c r="AP188" s="58"/>
      <c r="AQ188" s="58"/>
      <c r="AR188" s="58"/>
      <c r="AS188" s="58"/>
      <c r="AT188" s="58"/>
      <c r="AU188" s="58"/>
      <c r="AV188" s="58"/>
      <c r="AW188" s="58"/>
      <c r="AX188" s="58"/>
      <c r="AY188" s="58"/>
      <c r="AZ188" s="58"/>
    </row>
    <row r="189" spans="1:52" hidden="1" x14ac:dyDescent="0.2">
      <c r="A189" s="56"/>
      <c r="B189" s="57"/>
      <c r="C189" s="58"/>
      <c r="D189" s="58"/>
      <c r="E189" s="58"/>
      <c r="F189" s="58"/>
      <c r="G189" s="58"/>
      <c r="H189" s="60"/>
      <c r="I189" s="60"/>
      <c r="J189" s="60"/>
      <c r="K189" s="60"/>
      <c r="L189" s="60"/>
      <c r="M189" s="60"/>
      <c r="N189" s="60"/>
      <c r="O189" s="60"/>
      <c r="P189" s="58"/>
      <c r="Q189" s="58"/>
      <c r="R189" s="58"/>
      <c r="S189" s="58"/>
      <c r="T189" s="58"/>
      <c r="U189" s="58"/>
      <c r="V189" s="58"/>
      <c r="W189" s="58"/>
      <c r="X189" s="58"/>
      <c r="Y189" s="137"/>
      <c r="Z189" s="58"/>
      <c r="AA189" s="58"/>
      <c r="AB189" s="137"/>
      <c r="AC189" s="137"/>
      <c r="AD189" s="58"/>
      <c r="AE189" s="58"/>
      <c r="AJ189" s="58"/>
      <c r="AK189" s="58"/>
      <c r="AL189" s="58"/>
      <c r="AM189" s="58"/>
      <c r="AN189" s="58"/>
      <c r="AO189" s="58"/>
      <c r="AP189" s="58"/>
      <c r="AQ189" s="58"/>
      <c r="AR189" s="58"/>
      <c r="AS189" s="58"/>
      <c r="AT189" s="58"/>
      <c r="AU189" s="58"/>
      <c r="AV189" s="58"/>
      <c r="AW189" s="58"/>
      <c r="AX189" s="58"/>
      <c r="AY189" s="58"/>
      <c r="AZ189" s="58"/>
    </row>
    <row r="190" spans="1:52" hidden="1" x14ac:dyDescent="0.2">
      <c r="A190" s="56"/>
      <c r="B190" s="57"/>
      <c r="C190" s="58"/>
      <c r="D190" s="58"/>
      <c r="E190" s="58"/>
      <c r="F190" s="58"/>
      <c r="G190" s="58"/>
      <c r="H190" s="58"/>
      <c r="I190" s="58"/>
      <c r="J190" s="60"/>
      <c r="K190" s="60"/>
      <c r="L190" s="58"/>
      <c r="M190" s="60"/>
      <c r="N190" s="58"/>
      <c r="O190" s="60"/>
      <c r="P190" s="58"/>
      <c r="Q190" s="58"/>
      <c r="R190" s="58"/>
      <c r="S190" s="58"/>
      <c r="T190" s="58"/>
      <c r="U190" s="58"/>
      <c r="V190" s="58"/>
      <c r="W190" s="58"/>
      <c r="X190" s="58"/>
      <c r="Y190" s="137"/>
      <c r="Z190" s="58"/>
      <c r="AA190" s="58"/>
      <c r="AB190" s="137"/>
      <c r="AC190" s="137"/>
      <c r="AD190" s="58"/>
      <c r="AE190" s="58"/>
      <c r="AJ190" s="58"/>
      <c r="AK190" s="58"/>
      <c r="AL190" s="58"/>
      <c r="AM190" s="58"/>
      <c r="AN190" s="58"/>
      <c r="AO190" s="58"/>
      <c r="AP190" s="58"/>
      <c r="AQ190" s="58"/>
      <c r="AR190" s="58"/>
      <c r="AS190" s="58"/>
      <c r="AT190" s="58"/>
      <c r="AU190" s="58"/>
      <c r="AV190" s="58"/>
      <c r="AW190" s="58"/>
      <c r="AX190" s="58"/>
      <c r="AY190" s="58"/>
      <c r="AZ190" s="58"/>
    </row>
    <row r="191" spans="1:52" hidden="1" x14ac:dyDescent="0.2">
      <c r="A191" s="56"/>
      <c r="B191" s="57"/>
      <c r="C191" s="58"/>
      <c r="D191" s="58"/>
      <c r="E191" s="58"/>
      <c r="F191" s="58"/>
      <c r="G191" s="58"/>
      <c r="H191" s="58"/>
      <c r="I191" s="58"/>
      <c r="J191" s="60"/>
      <c r="K191" s="58"/>
      <c r="L191" s="58"/>
      <c r="M191" s="58"/>
      <c r="N191" s="58"/>
      <c r="O191" s="137"/>
      <c r="P191" s="58"/>
      <c r="Q191" s="58"/>
      <c r="R191" s="58"/>
      <c r="S191" s="58"/>
      <c r="T191" s="58"/>
      <c r="U191" s="58"/>
      <c r="V191" s="58"/>
      <c r="W191" s="58"/>
      <c r="X191" s="58"/>
      <c r="Y191" s="137"/>
      <c r="Z191" s="58"/>
      <c r="AA191" s="58"/>
      <c r="AB191" s="137"/>
      <c r="AC191" s="137"/>
      <c r="AD191" s="58"/>
      <c r="AE191" s="58"/>
      <c r="AJ191" s="58"/>
      <c r="AK191" s="58"/>
      <c r="AL191" s="58"/>
      <c r="AM191" s="58"/>
      <c r="AN191" s="58"/>
      <c r="AO191" s="58"/>
      <c r="AP191" s="58"/>
      <c r="AQ191" s="58"/>
      <c r="AR191" s="58"/>
      <c r="AS191" s="58"/>
      <c r="AT191" s="58"/>
      <c r="AU191" s="58"/>
      <c r="AV191" s="58"/>
      <c r="AW191" s="58"/>
      <c r="AX191" s="58"/>
      <c r="AY191" s="58"/>
      <c r="AZ191" s="58"/>
    </row>
    <row r="192" spans="1:52" hidden="1" x14ac:dyDescent="0.2">
      <c r="A192" s="56"/>
      <c r="B192" s="57"/>
      <c r="C192" s="58"/>
      <c r="D192" s="58"/>
      <c r="E192" s="58"/>
      <c r="F192" s="58"/>
      <c r="G192" s="58"/>
      <c r="H192" s="58"/>
      <c r="I192" s="58"/>
      <c r="J192" s="60"/>
      <c r="K192" s="58"/>
      <c r="L192" s="58"/>
      <c r="M192" s="58"/>
      <c r="N192" s="58"/>
      <c r="O192" s="137"/>
      <c r="P192" s="58"/>
      <c r="Q192" s="58"/>
      <c r="R192" s="58"/>
      <c r="S192" s="58"/>
      <c r="T192" s="58"/>
      <c r="U192" s="58"/>
      <c r="V192" s="58"/>
      <c r="W192" s="58"/>
      <c r="X192" s="58"/>
      <c r="Y192" s="137"/>
      <c r="Z192" s="58"/>
      <c r="AA192" s="58"/>
      <c r="AB192" s="137"/>
      <c r="AC192" s="137"/>
      <c r="AD192" s="58"/>
      <c r="AE192" s="58"/>
      <c r="AJ192" s="58"/>
      <c r="AK192" s="58"/>
      <c r="AL192" s="58"/>
      <c r="AM192" s="58"/>
      <c r="AN192" s="58"/>
      <c r="AO192" s="58"/>
      <c r="AP192" s="58"/>
      <c r="AQ192" s="58"/>
      <c r="AR192" s="58"/>
      <c r="AS192" s="58"/>
      <c r="AT192" s="58"/>
      <c r="AU192" s="58"/>
      <c r="AV192" s="58"/>
      <c r="AW192" s="58"/>
      <c r="AX192" s="58"/>
      <c r="AY192" s="58"/>
      <c r="AZ192" s="58"/>
    </row>
    <row r="193" spans="1:52" x14ac:dyDescent="0.2">
      <c r="A193" s="56"/>
      <c r="B193" s="57"/>
      <c r="C193" s="58"/>
      <c r="D193" s="58"/>
      <c r="E193" s="58"/>
      <c r="F193" s="58"/>
      <c r="G193" s="58"/>
      <c r="H193" s="58"/>
      <c r="I193" s="58"/>
      <c r="J193" s="60"/>
      <c r="K193" s="58"/>
      <c r="L193" s="58"/>
      <c r="M193" s="58"/>
      <c r="N193" s="58"/>
      <c r="O193" s="137"/>
      <c r="P193" s="58"/>
      <c r="Q193" s="58"/>
      <c r="R193" s="58"/>
      <c r="S193" s="58"/>
      <c r="T193" s="58"/>
      <c r="U193" s="58"/>
      <c r="V193" s="58"/>
      <c r="W193" s="58"/>
      <c r="X193" s="58"/>
      <c r="Y193" s="137"/>
      <c r="Z193" s="58"/>
      <c r="AA193" s="58"/>
      <c r="AB193" s="137"/>
      <c r="AC193" s="137"/>
      <c r="AD193" s="58"/>
      <c r="AE193" s="58"/>
      <c r="AJ193" s="58"/>
      <c r="AK193" s="58"/>
      <c r="AL193" s="58"/>
      <c r="AM193" s="58"/>
      <c r="AN193" s="58"/>
      <c r="AO193" s="58"/>
      <c r="AP193" s="58"/>
      <c r="AQ193" s="58"/>
      <c r="AR193" s="58"/>
      <c r="AS193" s="58"/>
      <c r="AT193" s="58"/>
      <c r="AU193" s="58"/>
      <c r="AV193" s="58"/>
      <c r="AW193" s="58"/>
      <c r="AX193" s="58"/>
      <c r="AY193" s="58"/>
      <c r="AZ193" s="58"/>
    </row>
    <row r="194" spans="1:52" x14ac:dyDescent="0.2">
      <c r="A194" s="56"/>
      <c r="B194" s="57"/>
      <c r="C194" s="58"/>
      <c r="D194" s="58"/>
      <c r="E194" s="58"/>
      <c r="F194" s="58"/>
      <c r="G194" s="58"/>
      <c r="H194" s="58"/>
      <c r="I194" s="58"/>
      <c r="J194" s="60"/>
      <c r="K194" s="58"/>
      <c r="L194" s="58"/>
      <c r="M194" s="58"/>
      <c r="N194" s="58"/>
      <c r="O194" s="137"/>
      <c r="P194" s="58"/>
      <c r="Q194" s="58"/>
      <c r="R194" s="58"/>
      <c r="S194" s="58"/>
      <c r="T194" s="58"/>
      <c r="U194" s="58"/>
      <c r="V194" s="58"/>
      <c r="W194" s="58"/>
      <c r="X194" s="58"/>
      <c r="Y194" s="137"/>
      <c r="Z194" s="58"/>
      <c r="AA194" s="58"/>
      <c r="AB194" s="137"/>
      <c r="AC194" s="137"/>
      <c r="AD194" s="58"/>
      <c r="AE194" s="58"/>
      <c r="AJ194" s="58"/>
      <c r="AK194" s="58"/>
      <c r="AL194" s="58"/>
      <c r="AM194" s="58"/>
      <c r="AN194" s="58"/>
      <c r="AO194" s="58"/>
      <c r="AP194" s="58"/>
      <c r="AQ194" s="58"/>
      <c r="AR194" s="58"/>
      <c r="AS194" s="58"/>
      <c r="AT194" s="58"/>
      <c r="AU194" s="58"/>
      <c r="AV194" s="58"/>
      <c r="AW194" s="58"/>
      <c r="AX194" s="58"/>
      <c r="AY194" s="58"/>
      <c r="AZ194" s="58"/>
    </row>
    <row r="195" spans="1:52" x14ac:dyDescent="0.2">
      <c r="A195" s="56"/>
      <c r="B195" s="57"/>
      <c r="C195" s="58"/>
      <c r="D195" s="58"/>
      <c r="E195" s="58"/>
      <c r="F195" s="58"/>
      <c r="G195" s="58"/>
      <c r="H195" s="58"/>
      <c r="I195" s="58"/>
      <c r="J195" s="60"/>
      <c r="K195" s="58"/>
      <c r="L195" s="58"/>
      <c r="M195" s="58"/>
      <c r="N195" s="58"/>
      <c r="O195" s="137"/>
      <c r="P195" s="58"/>
      <c r="Q195" s="58"/>
      <c r="R195" s="58"/>
      <c r="S195" s="58"/>
      <c r="T195" s="58"/>
      <c r="U195" s="58"/>
      <c r="V195" s="58"/>
      <c r="W195" s="58"/>
      <c r="X195" s="58"/>
      <c r="Y195" s="137"/>
      <c r="Z195" s="58"/>
      <c r="AA195" s="58"/>
      <c r="AB195" s="137"/>
      <c r="AC195" s="137"/>
      <c r="AD195" s="58"/>
      <c r="AE195" s="58"/>
      <c r="AJ195" s="58"/>
      <c r="AK195" s="58"/>
      <c r="AL195" s="58"/>
      <c r="AM195" s="58"/>
      <c r="AN195" s="58"/>
      <c r="AO195" s="58"/>
      <c r="AP195" s="58"/>
      <c r="AQ195" s="58"/>
      <c r="AR195" s="58"/>
      <c r="AS195" s="58"/>
      <c r="AT195" s="58"/>
      <c r="AU195" s="58"/>
      <c r="AV195" s="58"/>
      <c r="AW195" s="58"/>
      <c r="AX195" s="58"/>
      <c r="AY195" s="58"/>
      <c r="AZ195" s="58"/>
    </row>
    <row r="196" spans="1:52" x14ac:dyDescent="0.2">
      <c r="A196" s="56"/>
      <c r="B196" s="57"/>
      <c r="C196" s="58"/>
      <c r="D196" s="58"/>
      <c r="E196" s="58"/>
      <c r="F196" s="58"/>
      <c r="G196" s="58"/>
      <c r="H196" s="58"/>
      <c r="I196" s="58"/>
      <c r="J196" s="60"/>
      <c r="K196" s="58"/>
      <c r="L196" s="58"/>
      <c r="M196" s="58"/>
      <c r="N196" s="58"/>
      <c r="O196" s="137"/>
      <c r="P196" s="58"/>
      <c r="Q196" s="58"/>
      <c r="R196" s="58"/>
      <c r="S196" s="58"/>
      <c r="T196" s="58"/>
      <c r="U196" s="58"/>
      <c r="V196" s="58"/>
      <c r="W196" s="58"/>
      <c r="X196" s="58"/>
      <c r="Y196" s="137"/>
      <c r="Z196" s="58"/>
      <c r="AA196" s="58"/>
      <c r="AB196" s="137"/>
      <c r="AC196" s="137"/>
      <c r="AD196" s="58"/>
      <c r="AE196" s="58"/>
      <c r="AJ196" s="58"/>
      <c r="AK196" s="58"/>
      <c r="AL196" s="58"/>
      <c r="AM196" s="58"/>
      <c r="AN196" s="58"/>
      <c r="AO196" s="58"/>
      <c r="AP196" s="58"/>
      <c r="AQ196" s="58"/>
      <c r="AR196" s="58"/>
      <c r="AS196" s="58"/>
      <c r="AT196" s="58"/>
      <c r="AU196" s="58"/>
      <c r="AV196" s="58"/>
      <c r="AW196" s="58"/>
      <c r="AX196" s="58"/>
      <c r="AY196" s="58"/>
      <c r="AZ196" s="58"/>
    </row>
    <row r="197" spans="1:52" x14ac:dyDescent="0.2">
      <c r="A197" s="56"/>
      <c r="B197" s="57"/>
      <c r="C197" s="58"/>
      <c r="D197" s="58"/>
      <c r="E197" s="58"/>
      <c r="F197" s="58"/>
      <c r="G197" s="58"/>
      <c r="H197" s="58"/>
      <c r="I197" s="58"/>
      <c r="J197" s="58"/>
      <c r="K197" s="58"/>
      <c r="L197" s="58"/>
      <c r="M197" s="58"/>
      <c r="N197" s="58"/>
      <c r="O197" s="137"/>
      <c r="P197" s="58"/>
      <c r="Q197" s="58"/>
      <c r="R197" s="58"/>
      <c r="S197" s="58"/>
      <c r="T197" s="58"/>
      <c r="U197" s="58"/>
      <c r="V197" s="58"/>
      <c r="W197" s="58"/>
      <c r="X197" s="58"/>
      <c r="Y197" s="137"/>
      <c r="Z197" s="58"/>
      <c r="AA197" s="58"/>
      <c r="AB197" s="137"/>
      <c r="AC197" s="137"/>
      <c r="AD197" s="58"/>
      <c r="AE197" s="58"/>
      <c r="AJ197" s="58"/>
      <c r="AK197" s="58"/>
      <c r="AL197" s="58"/>
      <c r="AM197" s="58"/>
      <c r="AN197" s="58"/>
      <c r="AO197" s="58"/>
      <c r="AP197" s="58"/>
      <c r="AQ197" s="58"/>
      <c r="AR197" s="58"/>
      <c r="AS197" s="58"/>
      <c r="AT197" s="58"/>
      <c r="AU197" s="58"/>
      <c r="AV197" s="58"/>
      <c r="AW197" s="58"/>
      <c r="AX197" s="58"/>
      <c r="AY197" s="58"/>
      <c r="AZ197" s="58"/>
    </row>
    <row r="198" spans="1:52" x14ac:dyDescent="0.2">
      <c r="A198" s="56"/>
      <c r="B198" s="57"/>
      <c r="C198" s="58"/>
      <c r="D198" s="58"/>
      <c r="E198" s="58"/>
      <c r="F198" s="58"/>
      <c r="G198" s="58"/>
      <c r="H198" s="58"/>
      <c r="I198" s="58"/>
      <c r="J198" s="58"/>
      <c r="K198" s="58"/>
      <c r="L198" s="58"/>
      <c r="M198" s="58"/>
      <c r="N198" s="58"/>
      <c r="O198" s="137"/>
      <c r="P198" s="58"/>
      <c r="Q198" s="58"/>
      <c r="R198" s="58"/>
      <c r="S198" s="58"/>
      <c r="T198" s="58"/>
      <c r="U198" s="58"/>
      <c r="V198" s="58"/>
      <c r="W198" s="58"/>
      <c r="X198" s="58"/>
      <c r="Y198" s="137"/>
      <c r="Z198" s="58"/>
      <c r="AA198" s="58"/>
      <c r="AB198" s="137"/>
      <c r="AC198" s="137"/>
      <c r="AD198" s="58"/>
      <c r="AE198" s="58"/>
      <c r="AJ198" s="58"/>
      <c r="AK198" s="58"/>
      <c r="AL198" s="58"/>
      <c r="AM198" s="58"/>
      <c r="AN198" s="58"/>
      <c r="AO198" s="58"/>
      <c r="AP198" s="58"/>
      <c r="AQ198" s="58"/>
      <c r="AR198" s="58"/>
      <c r="AS198" s="58"/>
      <c r="AT198" s="58"/>
      <c r="AU198" s="58"/>
      <c r="AV198" s="58"/>
      <c r="AW198" s="58"/>
      <c r="AX198" s="58"/>
      <c r="AY198" s="58"/>
      <c r="AZ198" s="58"/>
    </row>
    <row r="199" spans="1:52" x14ac:dyDescent="0.2">
      <c r="A199" s="56"/>
      <c r="B199" s="57"/>
      <c r="C199" s="58"/>
      <c r="D199" s="58"/>
      <c r="E199" s="58"/>
      <c r="F199" s="58"/>
      <c r="G199" s="58"/>
      <c r="H199" s="58"/>
      <c r="I199" s="58"/>
      <c r="J199" s="58"/>
      <c r="K199" s="58"/>
      <c r="L199" s="58"/>
      <c r="M199" s="58"/>
      <c r="N199" s="58"/>
      <c r="O199" s="137"/>
      <c r="P199" s="58"/>
      <c r="Q199" s="58"/>
      <c r="R199" s="58"/>
      <c r="S199" s="58"/>
      <c r="T199" s="58"/>
      <c r="U199" s="58"/>
      <c r="V199" s="58"/>
      <c r="W199" s="58"/>
      <c r="X199" s="58"/>
      <c r="Y199" s="137"/>
      <c r="Z199" s="58"/>
      <c r="AA199" s="58"/>
      <c r="AB199" s="137"/>
      <c r="AC199" s="137"/>
      <c r="AD199" s="58"/>
      <c r="AE199" s="58"/>
      <c r="AJ199" s="58"/>
      <c r="AK199" s="58"/>
      <c r="AL199" s="58"/>
      <c r="AM199" s="58"/>
      <c r="AN199" s="58"/>
      <c r="AO199" s="58"/>
      <c r="AP199" s="58"/>
      <c r="AQ199" s="58"/>
      <c r="AR199" s="58"/>
      <c r="AS199" s="58"/>
      <c r="AT199" s="58"/>
      <c r="AU199" s="58"/>
      <c r="AV199" s="58"/>
      <c r="AW199" s="58"/>
      <c r="AX199" s="58"/>
      <c r="AY199" s="58"/>
      <c r="AZ199" s="58"/>
    </row>
    <row r="200" spans="1:52" x14ac:dyDescent="0.2">
      <c r="A200" s="56"/>
      <c r="B200" s="57"/>
      <c r="C200" s="58"/>
      <c r="D200" s="58"/>
      <c r="E200" s="58"/>
      <c r="F200" s="58"/>
      <c r="G200" s="58"/>
      <c r="H200" s="58"/>
      <c r="I200" s="58"/>
      <c r="J200" s="58"/>
      <c r="K200" s="58"/>
      <c r="L200" s="58"/>
      <c r="M200" s="58"/>
      <c r="N200" s="58"/>
      <c r="O200" s="137"/>
      <c r="P200" s="58"/>
      <c r="Q200" s="58"/>
      <c r="R200" s="58"/>
      <c r="S200" s="58"/>
      <c r="T200" s="58"/>
      <c r="U200" s="58"/>
      <c r="V200" s="58"/>
      <c r="W200" s="58"/>
      <c r="X200" s="58"/>
      <c r="Y200" s="137"/>
      <c r="Z200" s="58"/>
      <c r="AA200" s="58"/>
      <c r="AB200" s="137"/>
      <c r="AC200" s="137"/>
      <c r="AD200" s="58"/>
      <c r="AE200" s="58"/>
      <c r="AJ200" s="58"/>
      <c r="AK200" s="58"/>
      <c r="AL200" s="58"/>
      <c r="AM200" s="58"/>
      <c r="AN200" s="58"/>
      <c r="AO200" s="58"/>
      <c r="AP200" s="58"/>
      <c r="AQ200" s="58"/>
      <c r="AR200" s="58"/>
      <c r="AS200" s="58"/>
      <c r="AT200" s="58"/>
      <c r="AU200" s="58"/>
      <c r="AV200" s="58"/>
      <c r="AW200" s="58"/>
      <c r="AX200" s="58"/>
      <c r="AY200" s="58"/>
      <c r="AZ200" s="58"/>
    </row>
    <row r="201" spans="1:52" x14ac:dyDescent="0.2">
      <c r="A201" s="56"/>
      <c r="B201" s="57"/>
      <c r="C201" s="58"/>
      <c r="D201" s="58"/>
      <c r="E201" s="58"/>
      <c r="F201" s="58"/>
      <c r="G201" s="58"/>
      <c r="H201" s="58"/>
      <c r="I201" s="58"/>
      <c r="J201" s="58"/>
      <c r="K201" s="58"/>
      <c r="L201" s="58"/>
      <c r="M201" s="58"/>
      <c r="N201" s="58"/>
      <c r="O201" s="137"/>
      <c r="P201" s="58"/>
      <c r="Q201" s="58"/>
      <c r="R201" s="58"/>
      <c r="S201" s="58"/>
      <c r="T201" s="58"/>
      <c r="U201" s="58"/>
      <c r="V201" s="58"/>
      <c r="W201" s="58"/>
      <c r="X201" s="58"/>
      <c r="Y201" s="137"/>
      <c r="Z201" s="58"/>
      <c r="AA201" s="58"/>
      <c r="AB201" s="137"/>
      <c r="AC201" s="137"/>
      <c r="AD201" s="58"/>
      <c r="AE201" s="58"/>
      <c r="AJ201" s="58"/>
      <c r="AK201" s="58"/>
      <c r="AL201" s="58"/>
      <c r="AM201" s="58"/>
      <c r="AN201" s="58"/>
      <c r="AO201" s="58"/>
      <c r="AP201" s="58"/>
      <c r="AQ201" s="58"/>
      <c r="AR201" s="58"/>
      <c r="AS201" s="58"/>
      <c r="AT201" s="58"/>
      <c r="AU201" s="58"/>
      <c r="AV201" s="58"/>
      <c r="AW201" s="58"/>
      <c r="AX201" s="58"/>
      <c r="AY201" s="58"/>
      <c r="AZ201" s="58"/>
    </row>
    <row r="202" spans="1:52" x14ac:dyDescent="0.2">
      <c r="A202" s="56"/>
      <c r="B202" s="57"/>
      <c r="C202" s="58"/>
      <c r="D202" s="58"/>
      <c r="E202" s="58"/>
      <c r="F202" s="58"/>
      <c r="G202" s="58"/>
      <c r="H202" s="58"/>
      <c r="I202" s="58"/>
      <c r="J202" s="58"/>
      <c r="K202" s="58"/>
      <c r="L202" s="58"/>
      <c r="M202" s="58"/>
      <c r="N202" s="58"/>
      <c r="O202" s="137"/>
      <c r="P202" s="58"/>
      <c r="Q202" s="58"/>
      <c r="R202" s="58"/>
      <c r="S202" s="58"/>
      <c r="T202" s="58"/>
      <c r="U202" s="58"/>
      <c r="V202" s="58"/>
      <c r="W202" s="58"/>
      <c r="X202" s="58"/>
      <c r="Y202" s="137"/>
      <c r="Z202" s="58"/>
      <c r="AA202" s="58"/>
      <c r="AB202" s="137"/>
      <c r="AC202" s="137"/>
      <c r="AD202" s="58"/>
      <c r="AE202" s="58"/>
      <c r="AJ202" s="58"/>
      <c r="AK202" s="58"/>
      <c r="AL202" s="58"/>
      <c r="AM202" s="58"/>
      <c r="AN202" s="58"/>
      <c r="AO202" s="58"/>
      <c r="AP202" s="58"/>
      <c r="AQ202" s="58"/>
      <c r="AR202" s="58"/>
      <c r="AS202" s="58"/>
      <c r="AT202" s="58"/>
      <c r="AU202" s="58"/>
      <c r="AV202" s="58"/>
      <c r="AW202" s="58"/>
      <c r="AX202" s="58"/>
      <c r="AY202" s="58"/>
      <c r="AZ202" s="58"/>
    </row>
    <row r="203" spans="1:52" x14ac:dyDescent="0.2">
      <c r="A203" s="56"/>
      <c r="B203" s="57"/>
      <c r="C203" s="58"/>
      <c r="D203" s="58"/>
      <c r="E203" s="58"/>
      <c r="F203" s="58"/>
      <c r="G203" s="58"/>
      <c r="H203" s="58"/>
      <c r="I203" s="58"/>
      <c r="J203" s="58"/>
      <c r="K203" s="58"/>
      <c r="L203" s="58"/>
      <c r="M203" s="58"/>
      <c r="N203" s="58"/>
      <c r="O203" s="137"/>
      <c r="P203" s="58"/>
      <c r="Q203" s="58"/>
      <c r="R203" s="58"/>
      <c r="S203" s="58"/>
      <c r="T203" s="58"/>
      <c r="U203" s="58"/>
      <c r="V203" s="58"/>
      <c r="W203" s="58"/>
      <c r="X203" s="58"/>
      <c r="Y203" s="137"/>
      <c r="Z203" s="58"/>
      <c r="AA203" s="58"/>
      <c r="AB203" s="137"/>
      <c r="AC203" s="137"/>
      <c r="AD203" s="58"/>
      <c r="AE203" s="58"/>
      <c r="AJ203" s="58"/>
      <c r="AK203" s="58"/>
      <c r="AL203" s="58"/>
      <c r="AM203" s="58"/>
      <c r="AN203" s="58"/>
      <c r="AO203" s="58"/>
      <c r="AP203" s="58"/>
      <c r="AQ203" s="58"/>
      <c r="AR203" s="58"/>
      <c r="AS203" s="58"/>
      <c r="AT203" s="58"/>
      <c r="AU203" s="58"/>
      <c r="AV203" s="58"/>
      <c r="AW203" s="58"/>
      <c r="AX203" s="58"/>
      <c r="AY203" s="58"/>
      <c r="AZ203" s="58"/>
    </row>
    <row r="204" spans="1:52" x14ac:dyDescent="0.2">
      <c r="A204" s="56"/>
      <c r="B204" s="57"/>
      <c r="C204" s="58"/>
      <c r="D204" s="58"/>
      <c r="E204" s="58"/>
      <c r="F204" s="58"/>
      <c r="G204" s="58"/>
      <c r="H204" s="58"/>
      <c r="I204" s="58"/>
      <c r="J204" s="58"/>
      <c r="K204" s="58"/>
      <c r="L204" s="58"/>
      <c r="M204" s="58"/>
      <c r="N204" s="58"/>
      <c r="O204" s="137"/>
      <c r="P204" s="58"/>
      <c r="Q204" s="58"/>
      <c r="R204" s="58"/>
      <c r="S204" s="58"/>
      <c r="T204" s="58"/>
      <c r="U204" s="58"/>
      <c r="V204" s="58"/>
      <c r="W204" s="58"/>
      <c r="X204" s="58"/>
      <c r="Y204" s="137"/>
      <c r="Z204" s="58"/>
      <c r="AA204" s="58"/>
      <c r="AB204" s="137"/>
      <c r="AC204" s="137"/>
      <c r="AD204" s="58"/>
      <c r="AE204" s="58"/>
      <c r="AJ204" s="58"/>
      <c r="AK204" s="58"/>
      <c r="AL204" s="58"/>
      <c r="AM204" s="58"/>
      <c r="AN204" s="58"/>
      <c r="AO204" s="58"/>
      <c r="AP204" s="58"/>
      <c r="AQ204" s="58"/>
      <c r="AR204" s="58"/>
      <c r="AS204" s="58"/>
      <c r="AT204" s="58"/>
      <c r="AU204" s="58"/>
      <c r="AV204" s="58"/>
      <c r="AW204" s="58"/>
      <c r="AX204" s="58"/>
      <c r="AY204" s="58"/>
      <c r="AZ204" s="58"/>
    </row>
    <row r="205" spans="1:52" x14ac:dyDescent="0.2">
      <c r="A205" s="56"/>
      <c r="B205" s="57"/>
      <c r="C205" s="58"/>
      <c r="D205" s="58"/>
      <c r="E205" s="58"/>
      <c r="F205" s="58"/>
      <c r="G205" s="58"/>
      <c r="H205" s="58"/>
      <c r="I205" s="58"/>
      <c r="J205" s="58"/>
      <c r="K205" s="58"/>
      <c r="L205" s="58"/>
      <c r="M205" s="58"/>
      <c r="N205" s="58"/>
      <c r="O205" s="137"/>
      <c r="P205" s="58"/>
      <c r="Q205" s="58"/>
      <c r="R205" s="58"/>
      <c r="S205" s="58"/>
      <c r="T205" s="58"/>
      <c r="U205" s="58"/>
      <c r="V205" s="58"/>
      <c r="W205" s="58"/>
      <c r="X205" s="58"/>
      <c r="Y205" s="137"/>
      <c r="Z205" s="58"/>
      <c r="AA205" s="58"/>
      <c r="AB205" s="137"/>
      <c r="AC205" s="137"/>
      <c r="AD205" s="58"/>
      <c r="AE205" s="58"/>
      <c r="AJ205" s="58"/>
      <c r="AK205" s="58"/>
      <c r="AL205" s="58"/>
      <c r="AM205" s="58"/>
      <c r="AN205" s="58"/>
      <c r="AO205" s="58"/>
      <c r="AP205" s="58"/>
      <c r="AQ205" s="58"/>
      <c r="AR205" s="58"/>
      <c r="AS205" s="58"/>
      <c r="AT205" s="58"/>
      <c r="AU205" s="58"/>
      <c r="AV205" s="58"/>
      <c r="AW205" s="58"/>
      <c r="AX205" s="58"/>
      <c r="AY205" s="58"/>
      <c r="AZ205" s="58"/>
    </row>
    <row r="206" spans="1:52" x14ac:dyDescent="0.2">
      <c r="A206" s="56"/>
      <c r="B206" s="57"/>
      <c r="C206" s="58"/>
      <c r="D206" s="58"/>
      <c r="E206" s="58"/>
      <c r="F206" s="58"/>
      <c r="G206" s="58"/>
      <c r="H206" s="58"/>
      <c r="I206" s="58"/>
      <c r="J206" s="58"/>
      <c r="K206" s="58"/>
      <c r="L206" s="58"/>
      <c r="M206" s="58"/>
      <c r="N206" s="58"/>
      <c r="O206" s="137"/>
      <c r="P206" s="58"/>
      <c r="Q206" s="58"/>
      <c r="R206" s="58"/>
      <c r="S206" s="58"/>
      <c r="T206" s="58"/>
      <c r="U206" s="58"/>
      <c r="V206" s="58"/>
      <c r="W206" s="58"/>
      <c r="X206" s="58"/>
      <c r="Y206" s="137"/>
      <c r="Z206" s="58"/>
      <c r="AA206" s="58"/>
      <c r="AB206" s="137"/>
      <c r="AC206" s="137"/>
      <c r="AD206" s="58"/>
      <c r="AE206" s="58"/>
      <c r="AJ206" s="58"/>
      <c r="AK206" s="58"/>
      <c r="AL206" s="58"/>
      <c r="AM206" s="58"/>
      <c r="AN206" s="58"/>
      <c r="AO206" s="58"/>
      <c r="AP206" s="58"/>
      <c r="AQ206" s="58"/>
      <c r="AR206" s="58"/>
      <c r="AS206" s="58"/>
      <c r="AT206" s="58"/>
      <c r="AU206" s="58"/>
      <c r="AV206" s="58"/>
      <c r="AW206" s="58"/>
      <c r="AX206" s="58"/>
      <c r="AY206" s="58"/>
      <c r="AZ206" s="58"/>
    </row>
    <row r="207" spans="1:52" x14ac:dyDescent="0.2">
      <c r="A207" s="56"/>
      <c r="B207" s="57"/>
      <c r="C207" s="58"/>
      <c r="D207" s="58"/>
      <c r="E207" s="58"/>
      <c r="F207" s="58"/>
      <c r="G207" s="58"/>
      <c r="H207" s="58"/>
      <c r="I207" s="58"/>
      <c r="J207" s="58"/>
      <c r="K207" s="58"/>
      <c r="L207" s="58"/>
      <c r="M207" s="58"/>
      <c r="N207" s="58"/>
      <c r="O207" s="137"/>
      <c r="P207" s="58"/>
      <c r="Q207" s="58"/>
      <c r="R207" s="58"/>
      <c r="S207" s="58"/>
      <c r="T207" s="58"/>
      <c r="U207" s="58"/>
      <c r="V207" s="58"/>
      <c r="W207" s="58"/>
      <c r="X207" s="58"/>
      <c r="Y207" s="137"/>
      <c r="Z207" s="58"/>
      <c r="AA207" s="58"/>
      <c r="AB207" s="137"/>
      <c r="AC207" s="137"/>
      <c r="AD207" s="58"/>
      <c r="AE207" s="58"/>
      <c r="AJ207" s="58"/>
      <c r="AK207" s="58"/>
      <c r="AL207" s="58"/>
      <c r="AM207" s="58"/>
      <c r="AN207" s="58"/>
      <c r="AO207" s="58"/>
      <c r="AP207" s="58"/>
      <c r="AQ207" s="58"/>
      <c r="AR207" s="58"/>
      <c r="AS207" s="58"/>
      <c r="AT207" s="58"/>
      <c r="AU207" s="58"/>
      <c r="AV207" s="58"/>
      <c r="AW207" s="58"/>
      <c r="AX207" s="58"/>
      <c r="AY207" s="58"/>
      <c r="AZ207" s="58"/>
    </row>
    <row r="208" spans="1:52" x14ac:dyDescent="0.2">
      <c r="A208" s="56"/>
      <c r="B208" s="57"/>
      <c r="C208" s="58"/>
      <c r="D208" s="58"/>
      <c r="E208" s="58"/>
      <c r="F208" s="58"/>
      <c r="G208" s="58"/>
      <c r="H208" s="58"/>
      <c r="I208" s="58"/>
      <c r="J208" s="58"/>
      <c r="K208" s="58"/>
      <c r="L208" s="58"/>
      <c r="M208" s="58"/>
      <c r="N208" s="58"/>
      <c r="O208" s="137"/>
      <c r="P208" s="58"/>
      <c r="Q208" s="58"/>
      <c r="R208" s="58"/>
      <c r="S208" s="58"/>
      <c r="T208" s="58"/>
      <c r="U208" s="58"/>
      <c r="V208" s="58"/>
      <c r="W208" s="58"/>
      <c r="X208" s="58"/>
      <c r="Y208" s="137"/>
      <c r="Z208" s="58"/>
      <c r="AA208" s="58"/>
      <c r="AB208" s="137"/>
      <c r="AC208" s="137"/>
      <c r="AD208" s="58"/>
      <c r="AE208" s="58"/>
      <c r="AJ208" s="58"/>
      <c r="AK208" s="58"/>
      <c r="AL208" s="58"/>
      <c r="AM208" s="58"/>
      <c r="AN208" s="58"/>
      <c r="AO208" s="58"/>
      <c r="AP208" s="58"/>
      <c r="AQ208" s="58"/>
      <c r="AR208" s="58"/>
      <c r="AS208" s="58"/>
      <c r="AT208" s="58"/>
      <c r="AU208" s="58"/>
      <c r="AV208" s="58"/>
      <c r="AW208" s="58"/>
      <c r="AX208" s="58"/>
      <c r="AY208" s="58"/>
      <c r="AZ208" s="58"/>
    </row>
    <row r="209" spans="1:52" x14ac:dyDescent="0.2">
      <c r="A209" s="56"/>
      <c r="B209" s="57"/>
      <c r="C209" s="58"/>
      <c r="D209" s="58"/>
      <c r="E209" s="58"/>
      <c r="F209" s="58"/>
      <c r="G209" s="58"/>
      <c r="H209" s="58"/>
      <c r="I209" s="58"/>
      <c r="J209" s="58"/>
      <c r="K209" s="58"/>
      <c r="L209" s="58"/>
      <c r="M209" s="58"/>
      <c r="N209" s="58"/>
      <c r="O209" s="137"/>
      <c r="P209" s="58"/>
      <c r="Q209" s="58"/>
      <c r="R209" s="58"/>
      <c r="S209" s="58"/>
      <c r="T209" s="58"/>
      <c r="U209" s="58"/>
      <c r="V209" s="58"/>
      <c r="W209" s="58"/>
      <c r="X209" s="58"/>
      <c r="Y209" s="137"/>
      <c r="Z209" s="58"/>
      <c r="AA209" s="58"/>
      <c r="AB209" s="137"/>
      <c r="AC209" s="137"/>
      <c r="AD209" s="58"/>
      <c r="AE209" s="58"/>
      <c r="AJ209" s="58"/>
      <c r="AK209" s="58"/>
      <c r="AL209" s="58"/>
      <c r="AM209" s="58"/>
      <c r="AN209" s="58"/>
      <c r="AO209" s="58"/>
      <c r="AP209" s="58"/>
      <c r="AQ209" s="58"/>
      <c r="AR209" s="58"/>
      <c r="AS209" s="58"/>
      <c r="AT209" s="58"/>
      <c r="AU209" s="58"/>
      <c r="AV209" s="58"/>
      <c r="AW209" s="58"/>
      <c r="AX209" s="58"/>
      <c r="AY209" s="58"/>
      <c r="AZ209" s="58"/>
    </row>
    <row r="210" spans="1:52" x14ac:dyDescent="0.2">
      <c r="A210" s="56"/>
      <c r="B210" s="57"/>
      <c r="C210" s="58"/>
      <c r="D210" s="58"/>
      <c r="E210" s="58"/>
      <c r="F210" s="58"/>
      <c r="G210" s="58"/>
      <c r="H210" s="58"/>
      <c r="I210" s="58"/>
      <c r="J210" s="58"/>
      <c r="K210" s="58"/>
      <c r="L210" s="58"/>
      <c r="M210" s="58"/>
      <c r="N210" s="58"/>
      <c r="O210" s="137"/>
      <c r="P210" s="58"/>
      <c r="Q210" s="58"/>
      <c r="R210" s="58"/>
      <c r="S210" s="58"/>
      <c r="T210" s="58"/>
      <c r="U210" s="58"/>
      <c r="V210" s="58"/>
      <c r="W210" s="58"/>
      <c r="X210" s="58"/>
      <c r="Y210" s="137"/>
      <c r="Z210" s="58"/>
      <c r="AA210" s="58"/>
      <c r="AB210" s="137"/>
      <c r="AC210" s="137"/>
      <c r="AD210" s="58"/>
      <c r="AE210" s="58"/>
      <c r="AJ210" s="58"/>
      <c r="AK210" s="58"/>
      <c r="AL210" s="58"/>
      <c r="AM210" s="58"/>
      <c r="AN210" s="58"/>
      <c r="AO210" s="58"/>
      <c r="AP210" s="58"/>
      <c r="AQ210" s="58"/>
      <c r="AR210" s="58"/>
      <c r="AS210" s="58"/>
      <c r="AT210" s="58"/>
      <c r="AU210" s="58"/>
      <c r="AV210" s="58"/>
      <c r="AW210" s="58"/>
      <c r="AX210" s="58"/>
      <c r="AY210" s="58"/>
      <c r="AZ210" s="58"/>
    </row>
    <row r="211" spans="1:52" x14ac:dyDescent="0.2">
      <c r="A211" s="56"/>
      <c r="B211" s="57"/>
      <c r="C211" s="58"/>
      <c r="D211" s="58"/>
      <c r="E211" s="58"/>
      <c r="F211" s="58"/>
      <c r="G211" s="58"/>
      <c r="H211" s="58"/>
      <c r="I211" s="58"/>
      <c r="J211" s="58"/>
      <c r="K211" s="58"/>
      <c r="L211" s="58"/>
      <c r="M211" s="58"/>
      <c r="N211" s="58"/>
      <c r="O211" s="137"/>
      <c r="P211" s="58"/>
      <c r="Q211" s="58"/>
      <c r="R211" s="58"/>
      <c r="S211" s="58"/>
      <c r="T211" s="58"/>
      <c r="U211" s="58"/>
      <c r="V211" s="58"/>
      <c r="W211" s="58"/>
      <c r="X211" s="58"/>
      <c r="Y211" s="137"/>
      <c r="Z211" s="58"/>
      <c r="AA211" s="58"/>
      <c r="AB211" s="137"/>
      <c r="AC211" s="137"/>
      <c r="AD211" s="58"/>
      <c r="AE211" s="58"/>
      <c r="AJ211" s="58"/>
      <c r="AK211" s="58"/>
      <c r="AL211" s="58"/>
      <c r="AM211" s="58"/>
      <c r="AN211" s="58"/>
      <c r="AO211" s="58"/>
      <c r="AP211" s="58"/>
      <c r="AQ211" s="58"/>
      <c r="AR211" s="58"/>
      <c r="AS211" s="58"/>
      <c r="AT211" s="58"/>
      <c r="AU211" s="58"/>
      <c r="AV211" s="58"/>
      <c r="AW211" s="58"/>
      <c r="AX211" s="58"/>
      <c r="AY211" s="58"/>
      <c r="AZ211" s="58"/>
    </row>
    <row r="212" spans="1:52" x14ac:dyDescent="0.2">
      <c r="A212" s="56"/>
      <c r="B212" s="57"/>
      <c r="C212" s="58"/>
      <c r="D212" s="58"/>
      <c r="E212" s="58"/>
      <c r="F212" s="58"/>
      <c r="G212" s="58"/>
      <c r="H212" s="58"/>
      <c r="I212" s="58"/>
      <c r="J212" s="58"/>
      <c r="K212" s="58"/>
      <c r="L212" s="58"/>
      <c r="M212" s="58"/>
      <c r="N212" s="58"/>
      <c r="O212" s="137"/>
      <c r="P212" s="58"/>
      <c r="Q212" s="58"/>
      <c r="R212" s="58"/>
      <c r="S212" s="58"/>
      <c r="T212" s="58"/>
      <c r="U212" s="58"/>
      <c r="V212" s="58"/>
      <c r="W212" s="58"/>
      <c r="X212" s="58"/>
      <c r="Y212" s="137"/>
      <c r="Z212" s="58"/>
      <c r="AA212" s="58"/>
      <c r="AB212" s="137"/>
      <c r="AC212" s="137"/>
      <c r="AD212" s="58"/>
      <c r="AE212" s="58"/>
      <c r="AJ212" s="58"/>
      <c r="AK212" s="58"/>
      <c r="AL212" s="58"/>
      <c r="AM212" s="58"/>
      <c r="AN212" s="58"/>
      <c r="AO212" s="58"/>
      <c r="AP212" s="58"/>
      <c r="AQ212" s="58"/>
      <c r="AR212" s="58"/>
      <c r="AS212" s="58"/>
      <c r="AT212" s="58"/>
      <c r="AU212" s="58"/>
      <c r="AV212" s="58"/>
      <c r="AW212" s="58"/>
      <c r="AX212" s="58"/>
      <c r="AY212" s="58"/>
      <c r="AZ212" s="58"/>
    </row>
    <row r="213" spans="1:52" x14ac:dyDescent="0.2">
      <c r="A213" s="56"/>
      <c r="B213" s="57"/>
      <c r="C213" s="58"/>
      <c r="D213" s="58"/>
      <c r="E213" s="58"/>
      <c r="F213" s="58"/>
      <c r="G213" s="58"/>
      <c r="H213" s="58"/>
      <c r="I213" s="58"/>
      <c r="J213" s="58"/>
      <c r="K213" s="58"/>
      <c r="L213" s="58"/>
      <c r="M213" s="58"/>
      <c r="N213" s="58"/>
      <c r="O213" s="137"/>
      <c r="P213" s="58"/>
      <c r="Q213" s="58"/>
      <c r="R213" s="58"/>
      <c r="S213" s="58"/>
      <c r="T213" s="58"/>
      <c r="U213" s="58"/>
      <c r="V213" s="58"/>
      <c r="W213" s="58"/>
      <c r="X213" s="58"/>
      <c r="Y213" s="137"/>
      <c r="Z213" s="58"/>
      <c r="AA213" s="58"/>
      <c r="AB213" s="137"/>
      <c r="AC213" s="137"/>
      <c r="AD213" s="58"/>
      <c r="AE213" s="58"/>
      <c r="AJ213" s="58"/>
      <c r="AK213" s="58"/>
      <c r="AL213" s="58"/>
      <c r="AM213" s="58"/>
      <c r="AN213" s="58"/>
      <c r="AO213" s="58"/>
      <c r="AP213" s="58"/>
      <c r="AQ213" s="58"/>
      <c r="AR213" s="58"/>
      <c r="AS213" s="58"/>
      <c r="AT213" s="58"/>
      <c r="AU213" s="58"/>
      <c r="AV213" s="58"/>
      <c r="AW213" s="58"/>
      <c r="AX213" s="58"/>
      <c r="AY213" s="58"/>
      <c r="AZ213" s="58"/>
    </row>
    <row r="214" spans="1:52" x14ac:dyDescent="0.2">
      <c r="A214" s="56"/>
      <c r="B214" s="57"/>
      <c r="C214" s="58"/>
      <c r="D214" s="58"/>
      <c r="E214" s="58"/>
      <c r="F214" s="58"/>
      <c r="G214" s="58"/>
      <c r="H214" s="58"/>
      <c r="I214" s="58"/>
      <c r="J214" s="58"/>
      <c r="K214" s="58"/>
      <c r="L214" s="58"/>
      <c r="M214" s="58"/>
      <c r="N214" s="58"/>
      <c r="O214" s="137"/>
      <c r="P214" s="58"/>
      <c r="Q214" s="58"/>
      <c r="R214" s="58"/>
      <c r="S214" s="58"/>
      <c r="T214" s="58"/>
      <c r="U214" s="58"/>
      <c r="V214" s="58"/>
      <c r="W214" s="58"/>
      <c r="X214" s="58"/>
      <c r="Y214" s="137"/>
      <c r="Z214" s="58"/>
      <c r="AA214" s="58"/>
      <c r="AB214" s="137"/>
      <c r="AC214" s="137"/>
      <c r="AD214" s="58"/>
      <c r="AE214" s="58"/>
      <c r="AJ214" s="58"/>
      <c r="AK214" s="58"/>
      <c r="AL214" s="58"/>
      <c r="AM214" s="58"/>
      <c r="AN214" s="58"/>
      <c r="AO214" s="58"/>
      <c r="AP214" s="58"/>
      <c r="AQ214" s="58"/>
      <c r="AR214" s="58"/>
      <c r="AS214" s="58"/>
      <c r="AT214" s="58"/>
      <c r="AU214" s="58"/>
      <c r="AV214" s="58"/>
      <c r="AW214" s="58"/>
      <c r="AX214" s="58"/>
      <c r="AY214" s="58"/>
      <c r="AZ214" s="58"/>
    </row>
    <row r="215" spans="1:52" x14ac:dyDescent="0.2">
      <c r="A215" s="56"/>
      <c r="B215" s="57"/>
      <c r="C215" s="58"/>
      <c r="D215" s="58"/>
      <c r="E215" s="58"/>
      <c r="F215" s="58"/>
      <c r="G215" s="58"/>
      <c r="H215" s="58"/>
      <c r="I215" s="58"/>
      <c r="J215" s="58"/>
      <c r="K215" s="58"/>
      <c r="L215" s="58"/>
      <c r="M215" s="58"/>
      <c r="N215" s="58"/>
      <c r="O215" s="137"/>
      <c r="P215" s="58"/>
      <c r="Q215" s="58"/>
      <c r="R215" s="58"/>
      <c r="S215" s="58"/>
      <c r="T215" s="58"/>
      <c r="U215" s="58"/>
      <c r="V215" s="58"/>
      <c r="W215" s="58"/>
      <c r="X215" s="58"/>
      <c r="Y215" s="137"/>
      <c r="Z215" s="58"/>
      <c r="AA215" s="58"/>
      <c r="AB215" s="137"/>
      <c r="AC215" s="137"/>
      <c r="AD215" s="58"/>
      <c r="AE215" s="58"/>
      <c r="AJ215" s="58"/>
      <c r="AK215" s="58"/>
      <c r="AL215" s="58"/>
      <c r="AM215" s="58"/>
      <c r="AN215" s="58"/>
      <c r="AO215" s="58"/>
      <c r="AP215" s="58"/>
      <c r="AQ215" s="58"/>
      <c r="AR215" s="58"/>
      <c r="AS215" s="58"/>
      <c r="AT215" s="58"/>
      <c r="AU215" s="58"/>
      <c r="AV215" s="58"/>
      <c r="AW215" s="58"/>
      <c r="AX215" s="58"/>
      <c r="AY215" s="58"/>
      <c r="AZ215" s="58"/>
    </row>
    <row r="216" spans="1:52" x14ac:dyDescent="0.2">
      <c r="A216" s="56"/>
      <c r="B216" s="57"/>
      <c r="C216" s="58"/>
      <c r="D216" s="58"/>
      <c r="E216" s="58"/>
      <c r="F216" s="58"/>
      <c r="G216" s="58"/>
      <c r="H216" s="58"/>
      <c r="I216" s="58"/>
      <c r="J216" s="58"/>
      <c r="K216" s="58"/>
      <c r="L216" s="58"/>
      <c r="M216" s="58"/>
      <c r="N216" s="58"/>
      <c r="O216" s="137"/>
      <c r="P216" s="58"/>
      <c r="Q216" s="58"/>
      <c r="R216" s="58"/>
      <c r="S216" s="58"/>
      <c r="T216" s="58"/>
      <c r="U216" s="58"/>
      <c r="V216" s="58"/>
      <c r="W216" s="58"/>
      <c r="X216" s="58"/>
      <c r="Y216" s="137"/>
      <c r="Z216" s="58"/>
      <c r="AA216" s="58"/>
      <c r="AB216" s="137"/>
      <c r="AC216" s="137"/>
      <c r="AD216" s="58"/>
      <c r="AE216" s="58"/>
      <c r="AJ216" s="58"/>
      <c r="AK216" s="58"/>
      <c r="AL216" s="58"/>
      <c r="AM216" s="58"/>
      <c r="AN216" s="58"/>
      <c r="AO216" s="58"/>
      <c r="AP216" s="58"/>
      <c r="AQ216" s="58"/>
      <c r="AR216" s="58"/>
      <c r="AS216" s="58"/>
      <c r="AT216" s="58"/>
      <c r="AU216" s="58"/>
      <c r="AV216" s="58"/>
      <c r="AW216" s="58"/>
      <c r="AX216" s="58"/>
      <c r="AY216" s="58"/>
      <c r="AZ216" s="58"/>
    </row>
    <row r="217" spans="1:52" x14ac:dyDescent="0.2">
      <c r="A217" s="56"/>
      <c r="B217" s="57"/>
      <c r="C217" s="58"/>
      <c r="D217" s="58"/>
      <c r="E217" s="58"/>
      <c r="F217" s="58"/>
      <c r="G217" s="58"/>
      <c r="H217" s="58"/>
      <c r="I217" s="58"/>
      <c r="J217" s="58"/>
      <c r="K217" s="58"/>
      <c r="L217" s="58"/>
      <c r="M217" s="58"/>
      <c r="N217" s="58"/>
      <c r="O217" s="137"/>
      <c r="P217" s="58"/>
      <c r="Q217" s="58"/>
      <c r="R217" s="58"/>
      <c r="S217" s="58"/>
      <c r="T217" s="58"/>
      <c r="U217" s="58"/>
      <c r="V217" s="58"/>
      <c r="W217" s="58"/>
      <c r="X217" s="58"/>
      <c r="Y217" s="137"/>
      <c r="Z217" s="58"/>
      <c r="AA217" s="58"/>
      <c r="AB217" s="137"/>
      <c r="AC217" s="137"/>
      <c r="AD217" s="58"/>
      <c r="AE217" s="58"/>
      <c r="AJ217" s="58"/>
      <c r="AK217" s="58"/>
      <c r="AL217" s="58"/>
      <c r="AM217" s="58"/>
      <c r="AN217" s="58"/>
      <c r="AO217" s="58"/>
      <c r="AP217" s="58"/>
      <c r="AQ217" s="58"/>
      <c r="AR217" s="58"/>
      <c r="AS217" s="58"/>
      <c r="AT217" s="58"/>
      <c r="AU217" s="58"/>
      <c r="AV217" s="58"/>
      <c r="AW217" s="58"/>
      <c r="AX217" s="58"/>
      <c r="AY217" s="58"/>
      <c r="AZ217" s="58"/>
    </row>
    <row r="218" spans="1:52" x14ac:dyDescent="0.2">
      <c r="A218" s="56"/>
      <c r="B218" s="57"/>
      <c r="C218" s="58"/>
      <c r="D218" s="58"/>
      <c r="E218" s="58"/>
      <c r="F218" s="58"/>
      <c r="G218" s="58"/>
      <c r="H218" s="58"/>
      <c r="I218" s="58"/>
      <c r="J218" s="58"/>
      <c r="K218" s="58"/>
      <c r="L218" s="58"/>
      <c r="M218" s="58"/>
      <c r="N218" s="58"/>
      <c r="O218" s="137"/>
      <c r="P218" s="58"/>
      <c r="Q218" s="58"/>
      <c r="R218" s="58"/>
      <c r="S218" s="58"/>
      <c r="T218" s="58"/>
      <c r="U218" s="58"/>
      <c r="V218" s="58"/>
      <c r="W218" s="58"/>
      <c r="X218" s="58"/>
      <c r="Y218" s="137"/>
      <c r="Z218" s="58"/>
      <c r="AA218" s="58"/>
      <c r="AB218" s="137"/>
      <c r="AC218" s="137"/>
      <c r="AD218" s="58"/>
      <c r="AE218" s="58"/>
      <c r="AJ218" s="58"/>
      <c r="AK218" s="58"/>
      <c r="AL218" s="58"/>
      <c r="AM218" s="58"/>
      <c r="AN218" s="58"/>
      <c r="AO218" s="58"/>
      <c r="AP218" s="58"/>
      <c r="AQ218" s="58"/>
      <c r="AR218" s="58"/>
      <c r="AS218" s="58"/>
      <c r="AT218" s="58"/>
      <c r="AU218" s="58"/>
      <c r="AV218" s="58"/>
      <c r="AW218" s="58"/>
      <c r="AX218" s="58"/>
      <c r="AY218" s="58"/>
      <c r="AZ218" s="58"/>
    </row>
    <row r="219" spans="1:52" x14ac:dyDescent="0.2">
      <c r="A219" s="56"/>
      <c r="B219" s="57"/>
      <c r="C219" s="58"/>
      <c r="D219" s="58"/>
      <c r="E219" s="58"/>
      <c r="F219" s="58"/>
      <c r="G219" s="58"/>
      <c r="H219" s="58"/>
      <c r="I219" s="58"/>
      <c r="J219" s="58"/>
      <c r="K219" s="58"/>
      <c r="L219" s="58"/>
      <c r="M219" s="58"/>
      <c r="N219" s="58"/>
      <c r="O219" s="137"/>
      <c r="P219" s="58"/>
      <c r="Q219" s="58"/>
      <c r="R219" s="58"/>
      <c r="S219" s="58"/>
      <c r="T219" s="58"/>
      <c r="U219" s="58"/>
      <c r="V219" s="58"/>
      <c r="W219" s="58"/>
      <c r="X219" s="58"/>
      <c r="Y219" s="137"/>
      <c r="Z219" s="58"/>
      <c r="AA219" s="58"/>
      <c r="AB219" s="137"/>
      <c r="AC219" s="137"/>
      <c r="AD219" s="58"/>
      <c r="AE219" s="58"/>
      <c r="AJ219" s="58"/>
      <c r="AK219" s="58"/>
      <c r="AL219" s="58"/>
      <c r="AM219" s="58"/>
      <c r="AN219" s="58"/>
      <c r="AO219" s="58"/>
      <c r="AP219" s="58"/>
      <c r="AQ219" s="58"/>
      <c r="AR219" s="58"/>
      <c r="AS219" s="58"/>
      <c r="AT219" s="58"/>
      <c r="AU219" s="58"/>
      <c r="AV219" s="58"/>
      <c r="AW219" s="58"/>
      <c r="AX219" s="58"/>
      <c r="AY219" s="58"/>
      <c r="AZ219" s="58"/>
    </row>
    <row r="220" spans="1:52" x14ac:dyDescent="0.2">
      <c r="A220" s="56"/>
      <c r="B220" s="57"/>
      <c r="C220" s="58"/>
      <c r="D220" s="58"/>
      <c r="E220" s="58"/>
      <c r="F220" s="58"/>
      <c r="G220" s="58"/>
      <c r="H220" s="58"/>
      <c r="I220" s="58"/>
      <c r="J220" s="58"/>
      <c r="K220" s="58"/>
      <c r="L220" s="58"/>
      <c r="M220" s="58"/>
      <c r="N220" s="58"/>
      <c r="O220" s="137"/>
      <c r="P220" s="58"/>
      <c r="Q220" s="58"/>
      <c r="R220" s="58"/>
      <c r="S220" s="58"/>
      <c r="T220" s="58"/>
      <c r="U220" s="58"/>
      <c r="V220" s="58"/>
      <c r="W220" s="58"/>
      <c r="X220" s="58"/>
      <c r="Y220" s="137"/>
      <c r="Z220" s="58"/>
      <c r="AA220" s="58"/>
      <c r="AB220" s="137"/>
      <c r="AC220" s="137"/>
      <c r="AD220" s="58"/>
      <c r="AE220" s="58"/>
      <c r="AJ220" s="58"/>
      <c r="AK220" s="58"/>
      <c r="AL220" s="58"/>
      <c r="AM220" s="58"/>
      <c r="AN220" s="58"/>
      <c r="AO220" s="58"/>
      <c r="AP220" s="58"/>
      <c r="AQ220" s="58"/>
      <c r="AR220" s="58"/>
      <c r="AS220" s="58"/>
      <c r="AT220" s="58"/>
      <c r="AU220" s="58"/>
      <c r="AV220" s="58"/>
      <c r="AW220" s="58"/>
      <c r="AX220" s="58"/>
      <c r="AY220" s="58"/>
      <c r="AZ220" s="58"/>
    </row>
    <row r="221" spans="1:52" x14ac:dyDescent="0.2">
      <c r="A221" s="56"/>
      <c r="B221" s="57"/>
      <c r="C221" s="58"/>
      <c r="D221" s="58"/>
      <c r="E221" s="58"/>
      <c r="F221" s="58"/>
      <c r="G221" s="58"/>
      <c r="H221" s="58"/>
      <c r="I221" s="58"/>
      <c r="J221" s="58"/>
      <c r="K221" s="58"/>
      <c r="L221" s="58"/>
      <c r="M221" s="58"/>
      <c r="N221" s="58"/>
      <c r="O221" s="137"/>
      <c r="P221" s="58"/>
      <c r="Q221" s="58"/>
      <c r="R221" s="58"/>
      <c r="S221" s="58"/>
      <c r="T221" s="58"/>
      <c r="U221" s="58"/>
      <c r="V221" s="58"/>
      <c r="W221" s="58"/>
      <c r="X221" s="58"/>
      <c r="Y221" s="137"/>
      <c r="Z221" s="58"/>
      <c r="AA221" s="58"/>
      <c r="AB221" s="137"/>
      <c r="AC221" s="137"/>
      <c r="AD221" s="58"/>
      <c r="AE221" s="58"/>
      <c r="AJ221" s="58"/>
      <c r="AK221" s="58"/>
      <c r="AL221" s="58"/>
      <c r="AM221" s="58"/>
      <c r="AN221" s="58"/>
      <c r="AO221" s="58"/>
      <c r="AP221" s="58"/>
      <c r="AQ221" s="58"/>
      <c r="AR221" s="58"/>
      <c r="AS221" s="58"/>
      <c r="AT221" s="58"/>
      <c r="AU221" s="58"/>
      <c r="AV221" s="58"/>
      <c r="AW221" s="58"/>
      <c r="AX221" s="58"/>
      <c r="AY221" s="58"/>
      <c r="AZ221" s="58"/>
    </row>
    <row r="222" spans="1:52" x14ac:dyDescent="0.2">
      <c r="A222" s="56"/>
      <c r="B222" s="57"/>
      <c r="C222" s="58"/>
      <c r="D222" s="58"/>
      <c r="E222" s="58"/>
      <c r="F222" s="58"/>
      <c r="G222" s="58"/>
      <c r="H222" s="58"/>
      <c r="I222" s="58"/>
      <c r="J222" s="58"/>
      <c r="K222" s="58"/>
      <c r="L222" s="58"/>
      <c r="M222" s="58"/>
      <c r="N222" s="58"/>
      <c r="O222" s="137"/>
      <c r="P222" s="58"/>
      <c r="Q222" s="58"/>
      <c r="R222" s="58"/>
      <c r="S222" s="58"/>
      <c r="T222" s="58"/>
      <c r="U222" s="58"/>
      <c r="V222" s="58"/>
      <c r="W222" s="58"/>
      <c r="X222" s="58"/>
      <c r="Y222" s="137"/>
      <c r="Z222" s="58"/>
      <c r="AA222" s="58"/>
      <c r="AB222" s="137"/>
      <c r="AC222" s="137"/>
      <c r="AD222" s="58"/>
      <c r="AE222" s="58"/>
      <c r="AJ222" s="58"/>
      <c r="AK222" s="58"/>
      <c r="AL222" s="58"/>
      <c r="AM222" s="58"/>
      <c r="AN222" s="58"/>
      <c r="AO222" s="58"/>
      <c r="AP222" s="58"/>
      <c r="AQ222" s="58"/>
      <c r="AR222" s="58"/>
      <c r="AS222" s="58"/>
      <c r="AT222" s="58"/>
      <c r="AU222" s="58"/>
      <c r="AV222" s="58"/>
      <c r="AW222" s="58"/>
      <c r="AX222" s="58"/>
      <c r="AY222" s="58"/>
      <c r="AZ222" s="58"/>
    </row>
    <row r="223" spans="1:52" x14ac:dyDescent="0.2">
      <c r="A223" s="56"/>
      <c r="B223" s="57"/>
      <c r="C223" s="58"/>
      <c r="D223" s="58"/>
      <c r="E223" s="58"/>
      <c r="F223" s="58"/>
      <c r="G223" s="58"/>
      <c r="H223" s="58"/>
      <c r="I223" s="58"/>
      <c r="J223" s="58"/>
      <c r="K223" s="58"/>
      <c r="L223" s="58"/>
      <c r="M223" s="58"/>
      <c r="N223" s="58"/>
      <c r="O223" s="137"/>
      <c r="P223" s="58"/>
      <c r="Q223" s="58"/>
      <c r="R223" s="58"/>
      <c r="S223" s="58"/>
      <c r="T223" s="58"/>
      <c r="U223" s="58"/>
      <c r="V223" s="58"/>
      <c r="W223" s="58"/>
      <c r="X223" s="58"/>
      <c r="Y223" s="137"/>
      <c r="Z223" s="58"/>
      <c r="AA223" s="58"/>
      <c r="AB223" s="137"/>
      <c r="AC223" s="137"/>
      <c r="AD223" s="58"/>
      <c r="AE223" s="58"/>
      <c r="AJ223" s="58"/>
      <c r="AK223" s="58"/>
      <c r="AL223" s="58"/>
      <c r="AM223" s="58"/>
      <c r="AN223" s="58"/>
      <c r="AO223" s="58"/>
      <c r="AP223" s="58"/>
      <c r="AQ223" s="58"/>
      <c r="AR223" s="58"/>
      <c r="AS223" s="58"/>
      <c r="AT223" s="58"/>
      <c r="AU223" s="58"/>
      <c r="AV223" s="58"/>
      <c r="AW223" s="58"/>
      <c r="AX223" s="58"/>
      <c r="AY223" s="58"/>
      <c r="AZ223" s="58"/>
    </row>
    <row r="224" spans="1:52" x14ac:dyDescent="0.2">
      <c r="A224" s="56"/>
      <c r="B224" s="57"/>
      <c r="C224" s="58"/>
      <c r="D224" s="58"/>
      <c r="E224" s="58"/>
      <c r="F224" s="58"/>
      <c r="G224" s="58"/>
      <c r="H224" s="58"/>
      <c r="I224" s="58"/>
      <c r="J224" s="58"/>
      <c r="K224" s="58"/>
      <c r="L224" s="58"/>
      <c r="M224" s="58"/>
      <c r="N224" s="58"/>
      <c r="O224" s="137"/>
      <c r="P224" s="58"/>
      <c r="Q224" s="58"/>
      <c r="R224" s="58"/>
      <c r="S224" s="58"/>
      <c r="T224" s="58"/>
      <c r="U224" s="58"/>
      <c r="V224" s="58"/>
      <c r="W224" s="58"/>
      <c r="X224" s="58"/>
      <c r="Y224" s="137"/>
      <c r="Z224" s="58"/>
      <c r="AA224" s="58"/>
      <c r="AB224" s="137"/>
      <c r="AC224" s="137"/>
      <c r="AD224" s="58"/>
      <c r="AE224" s="58"/>
      <c r="AJ224" s="58"/>
      <c r="AK224" s="58"/>
      <c r="AL224" s="58"/>
      <c r="AM224" s="58"/>
      <c r="AN224" s="58"/>
      <c r="AO224" s="58"/>
      <c r="AP224" s="58"/>
      <c r="AQ224" s="58"/>
      <c r="AR224" s="58"/>
      <c r="AS224" s="58"/>
      <c r="AT224" s="58"/>
      <c r="AU224" s="58"/>
      <c r="AV224" s="58"/>
      <c r="AW224" s="58"/>
      <c r="AX224" s="58"/>
      <c r="AY224" s="58"/>
      <c r="AZ224" s="58"/>
    </row>
    <row r="225" spans="1:52" x14ac:dyDescent="0.2">
      <c r="A225" s="56"/>
      <c r="B225" s="57"/>
      <c r="C225" s="58"/>
      <c r="D225" s="58"/>
      <c r="E225" s="58"/>
      <c r="F225" s="58"/>
      <c r="G225" s="58"/>
      <c r="H225" s="58"/>
      <c r="I225" s="58"/>
      <c r="J225" s="58"/>
      <c r="K225" s="58"/>
      <c r="L225" s="58"/>
      <c r="M225" s="58"/>
      <c r="N225" s="58"/>
      <c r="O225" s="137"/>
      <c r="P225" s="58"/>
      <c r="Q225" s="58"/>
      <c r="R225" s="58"/>
      <c r="S225" s="58"/>
      <c r="T225" s="58"/>
      <c r="U225" s="58"/>
      <c r="V225" s="58"/>
      <c r="W225" s="58"/>
      <c r="X225" s="58"/>
      <c r="Y225" s="137"/>
      <c r="Z225" s="58"/>
      <c r="AA225" s="58"/>
      <c r="AB225" s="137"/>
      <c r="AC225" s="137"/>
      <c r="AD225" s="58"/>
      <c r="AE225" s="58"/>
      <c r="AJ225" s="58"/>
      <c r="AK225" s="58"/>
      <c r="AL225" s="58"/>
      <c r="AM225" s="58"/>
      <c r="AN225" s="58"/>
      <c r="AO225" s="58"/>
      <c r="AP225" s="58"/>
      <c r="AQ225" s="58"/>
      <c r="AR225" s="58"/>
      <c r="AS225" s="58"/>
      <c r="AT225" s="58"/>
      <c r="AU225" s="58"/>
      <c r="AV225" s="58"/>
      <c r="AW225" s="58"/>
      <c r="AX225" s="58"/>
      <c r="AY225" s="58"/>
      <c r="AZ225" s="58"/>
    </row>
    <row r="226" spans="1:52" x14ac:dyDescent="0.2">
      <c r="A226" s="56"/>
      <c r="B226" s="57"/>
      <c r="C226" s="58"/>
      <c r="D226" s="58"/>
      <c r="E226" s="58"/>
      <c r="F226" s="58"/>
      <c r="G226" s="58"/>
      <c r="H226" s="58"/>
      <c r="I226" s="58"/>
      <c r="J226" s="58"/>
      <c r="K226" s="58"/>
      <c r="L226" s="58"/>
      <c r="M226" s="58"/>
      <c r="N226" s="58"/>
      <c r="O226" s="137"/>
      <c r="P226" s="58"/>
      <c r="Q226" s="58"/>
      <c r="R226" s="58"/>
      <c r="S226" s="58"/>
      <c r="T226" s="58"/>
      <c r="U226" s="58"/>
      <c r="V226" s="58"/>
      <c r="W226" s="58"/>
      <c r="X226" s="58"/>
      <c r="Y226" s="137"/>
      <c r="Z226" s="58"/>
      <c r="AA226" s="58"/>
      <c r="AB226" s="137"/>
      <c r="AC226" s="137"/>
      <c r="AD226" s="58"/>
      <c r="AE226" s="58"/>
      <c r="AJ226" s="58"/>
      <c r="AK226" s="58"/>
      <c r="AL226" s="58"/>
      <c r="AM226" s="58"/>
      <c r="AN226" s="58"/>
      <c r="AO226" s="58"/>
      <c r="AP226" s="58"/>
      <c r="AQ226" s="58"/>
      <c r="AR226" s="58"/>
      <c r="AS226" s="58"/>
      <c r="AT226" s="58"/>
      <c r="AU226" s="58"/>
      <c r="AV226" s="58"/>
      <c r="AW226" s="58"/>
      <c r="AX226" s="58"/>
      <c r="AY226" s="58"/>
      <c r="AZ226" s="58"/>
    </row>
    <row r="227" spans="1:52" x14ac:dyDescent="0.2">
      <c r="A227" s="56"/>
      <c r="B227" s="57"/>
      <c r="C227" s="58"/>
      <c r="D227" s="58"/>
      <c r="E227" s="58"/>
      <c r="F227" s="58"/>
      <c r="G227" s="58"/>
      <c r="H227" s="58"/>
      <c r="I227" s="58"/>
      <c r="J227" s="58"/>
      <c r="K227" s="58"/>
      <c r="L227" s="58"/>
      <c r="M227" s="58"/>
      <c r="N227" s="58"/>
      <c r="O227" s="137"/>
      <c r="P227" s="58"/>
      <c r="Q227" s="58"/>
      <c r="R227" s="58"/>
      <c r="S227" s="58"/>
      <c r="T227" s="58"/>
      <c r="U227" s="58"/>
      <c r="V227" s="58"/>
      <c r="W227" s="58"/>
      <c r="X227" s="58"/>
      <c r="Y227" s="137"/>
      <c r="Z227" s="58"/>
      <c r="AA227" s="58"/>
      <c r="AB227" s="137"/>
      <c r="AC227" s="137"/>
      <c r="AD227" s="58"/>
      <c r="AE227" s="58"/>
      <c r="AJ227" s="58"/>
      <c r="AK227" s="58"/>
      <c r="AL227" s="58"/>
      <c r="AM227" s="58"/>
      <c r="AN227" s="58"/>
      <c r="AO227" s="58"/>
      <c r="AP227" s="58"/>
      <c r="AQ227" s="58"/>
      <c r="AR227" s="58"/>
      <c r="AS227" s="58"/>
      <c r="AT227" s="58"/>
      <c r="AU227" s="58"/>
      <c r="AV227" s="58"/>
      <c r="AW227" s="58"/>
      <c r="AX227" s="58"/>
      <c r="AY227" s="58"/>
      <c r="AZ227" s="58"/>
    </row>
    <row r="228" spans="1:52" x14ac:dyDescent="0.2">
      <c r="A228" s="56"/>
      <c r="B228" s="57"/>
      <c r="C228" s="58"/>
      <c r="D228" s="58"/>
      <c r="E228" s="58"/>
      <c r="F228" s="58"/>
      <c r="G228" s="58"/>
      <c r="H228" s="58"/>
      <c r="I228" s="58"/>
      <c r="J228" s="58"/>
      <c r="K228" s="58"/>
      <c r="L228" s="58"/>
      <c r="M228" s="58"/>
      <c r="N228" s="58"/>
      <c r="O228" s="137"/>
      <c r="P228" s="58"/>
      <c r="Q228" s="58"/>
      <c r="R228" s="58"/>
      <c r="S228" s="58"/>
      <c r="T228" s="58"/>
      <c r="U228" s="58"/>
      <c r="V228" s="58"/>
      <c r="W228" s="58"/>
      <c r="X228" s="58"/>
      <c r="Y228" s="137"/>
      <c r="Z228" s="58"/>
      <c r="AA228" s="58"/>
      <c r="AB228" s="137"/>
      <c r="AC228" s="137"/>
      <c r="AD228" s="58"/>
      <c r="AE228" s="58"/>
      <c r="AJ228" s="58"/>
      <c r="AK228" s="58"/>
      <c r="AL228" s="58"/>
      <c r="AM228" s="58"/>
      <c r="AN228" s="58"/>
      <c r="AO228" s="58"/>
      <c r="AP228" s="58"/>
      <c r="AQ228" s="58"/>
      <c r="AR228" s="58"/>
      <c r="AS228" s="58"/>
      <c r="AT228" s="58"/>
      <c r="AU228" s="58"/>
      <c r="AV228" s="58"/>
      <c r="AW228" s="58"/>
      <c r="AX228" s="58"/>
      <c r="AY228" s="58"/>
      <c r="AZ228" s="58"/>
    </row>
    <row r="229" spans="1:52" x14ac:dyDescent="0.2">
      <c r="A229" s="56"/>
      <c r="B229" s="57"/>
      <c r="C229" s="58"/>
      <c r="D229" s="58"/>
      <c r="E229" s="58"/>
      <c r="F229" s="58"/>
      <c r="G229" s="58"/>
      <c r="H229" s="58"/>
      <c r="I229" s="58"/>
      <c r="J229" s="58"/>
      <c r="K229" s="58"/>
      <c r="L229" s="58"/>
      <c r="M229" s="58"/>
      <c r="N229" s="58"/>
      <c r="O229" s="137"/>
      <c r="P229" s="58"/>
      <c r="Q229" s="58"/>
      <c r="R229" s="58"/>
      <c r="S229" s="58"/>
      <c r="T229" s="58"/>
      <c r="U229" s="58"/>
      <c r="V229" s="58"/>
      <c r="W229" s="58"/>
      <c r="X229" s="58"/>
      <c r="Y229" s="137"/>
      <c r="Z229" s="58"/>
      <c r="AA229" s="58"/>
      <c r="AB229" s="137"/>
      <c r="AC229" s="137"/>
      <c r="AD229" s="58"/>
      <c r="AE229" s="58"/>
      <c r="AJ229" s="58"/>
      <c r="AK229" s="58"/>
      <c r="AL229" s="58"/>
      <c r="AM229" s="58"/>
      <c r="AN229" s="58"/>
      <c r="AO229" s="58"/>
      <c r="AP229" s="58"/>
      <c r="AQ229" s="58"/>
      <c r="AR229" s="58"/>
      <c r="AS229" s="58"/>
      <c r="AT229" s="58"/>
      <c r="AU229" s="58"/>
      <c r="AV229" s="58"/>
      <c r="AW229" s="58"/>
      <c r="AX229" s="58"/>
      <c r="AY229" s="58"/>
      <c r="AZ229" s="58"/>
    </row>
    <row r="230" spans="1:52" x14ac:dyDescent="0.2">
      <c r="A230" s="56"/>
      <c r="B230" s="57"/>
      <c r="C230" s="58"/>
      <c r="D230" s="58"/>
      <c r="E230" s="58"/>
      <c r="F230" s="58"/>
      <c r="G230" s="58"/>
      <c r="H230" s="58"/>
      <c r="I230" s="58"/>
      <c r="J230" s="58"/>
      <c r="K230" s="58"/>
      <c r="L230" s="58"/>
      <c r="M230" s="58"/>
      <c r="N230" s="58"/>
      <c r="O230" s="137"/>
      <c r="P230" s="58"/>
      <c r="Q230" s="58"/>
      <c r="R230" s="58"/>
      <c r="S230" s="58"/>
      <c r="T230" s="58"/>
      <c r="U230" s="58"/>
      <c r="V230" s="58"/>
      <c r="W230" s="58"/>
      <c r="X230" s="58"/>
      <c r="Y230" s="137"/>
      <c r="Z230" s="58"/>
      <c r="AA230" s="58"/>
      <c r="AB230" s="137"/>
      <c r="AC230" s="137"/>
      <c r="AD230" s="58"/>
      <c r="AE230" s="58"/>
      <c r="AJ230" s="58"/>
      <c r="AK230" s="58"/>
      <c r="AL230" s="58"/>
      <c r="AM230" s="58"/>
      <c r="AN230" s="58"/>
      <c r="AO230" s="58"/>
      <c r="AP230" s="58"/>
      <c r="AQ230" s="58"/>
      <c r="AR230" s="58"/>
      <c r="AS230" s="58"/>
      <c r="AT230" s="58"/>
      <c r="AU230" s="58"/>
      <c r="AV230" s="58"/>
      <c r="AW230" s="58"/>
      <c r="AX230" s="58"/>
      <c r="AY230" s="58"/>
      <c r="AZ230" s="58"/>
    </row>
    <row r="231" spans="1:52" x14ac:dyDescent="0.2">
      <c r="A231" s="56"/>
      <c r="B231" s="57"/>
      <c r="C231" s="58"/>
      <c r="D231" s="58"/>
      <c r="E231" s="58"/>
      <c r="F231" s="58"/>
      <c r="G231" s="58"/>
      <c r="H231" s="58"/>
      <c r="I231" s="58"/>
      <c r="J231" s="58"/>
      <c r="K231" s="58"/>
      <c r="L231" s="58"/>
      <c r="M231" s="58"/>
      <c r="N231" s="58"/>
      <c r="O231" s="137"/>
      <c r="P231" s="58"/>
      <c r="Q231" s="58"/>
      <c r="R231" s="58"/>
      <c r="S231" s="58"/>
      <c r="T231" s="58"/>
      <c r="U231" s="58"/>
      <c r="V231" s="58"/>
      <c r="W231" s="58"/>
      <c r="X231" s="58"/>
      <c r="Y231" s="137"/>
      <c r="Z231" s="58"/>
      <c r="AA231" s="58"/>
      <c r="AB231" s="137"/>
      <c r="AC231" s="137"/>
      <c r="AD231" s="58"/>
      <c r="AE231" s="58"/>
      <c r="AJ231" s="58"/>
      <c r="AK231" s="58"/>
      <c r="AL231" s="58"/>
      <c r="AM231" s="58"/>
      <c r="AN231" s="58"/>
      <c r="AO231" s="58"/>
      <c r="AP231" s="58"/>
      <c r="AQ231" s="58"/>
      <c r="AR231" s="58"/>
      <c r="AS231" s="58"/>
      <c r="AT231" s="58"/>
      <c r="AU231" s="58"/>
      <c r="AV231" s="58"/>
      <c r="AW231" s="58"/>
      <c r="AX231" s="58"/>
      <c r="AY231" s="58"/>
      <c r="AZ231" s="58"/>
    </row>
    <row r="232" spans="1:52" x14ac:dyDescent="0.2">
      <c r="A232" s="56"/>
      <c r="B232" s="57"/>
      <c r="C232" s="58"/>
      <c r="D232" s="58"/>
      <c r="E232" s="58"/>
      <c r="F232" s="58"/>
      <c r="G232" s="58"/>
      <c r="H232" s="58"/>
      <c r="I232" s="58"/>
      <c r="J232" s="58"/>
      <c r="K232" s="58"/>
      <c r="L232" s="58"/>
      <c r="M232" s="58"/>
      <c r="N232" s="58"/>
      <c r="O232" s="137"/>
      <c r="P232" s="58"/>
      <c r="Q232" s="58"/>
      <c r="R232" s="58"/>
      <c r="S232" s="58"/>
      <c r="T232" s="58"/>
      <c r="U232" s="58"/>
      <c r="V232" s="58"/>
      <c r="W232" s="58"/>
      <c r="X232" s="58"/>
      <c r="Y232" s="137"/>
      <c r="Z232" s="58"/>
      <c r="AA232" s="58"/>
      <c r="AB232" s="137"/>
      <c r="AC232" s="137"/>
      <c r="AD232" s="58"/>
      <c r="AE232" s="58"/>
      <c r="AJ232" s="58"/>
      <c r="AK232" s="58"/>
      <c r="AL232" s="58"/>
      <c r="AM232" s="58"/>
      <c r="AN232" s="58"/>
      <c r="AO232" s="58"/>
      <c r="AP232" s="58"/>
      <c r="AQ232" s="58"/>
      <c r="AR232" s="58"/>
      <c r="AS232" s="58"/>
      <c r="AT232" s="58"/>
      <c r="AU232" s="58"/>
      <c r="AV232" s="58"/>
      <c r="AW232" s="58"/>
      <c r="AX232" s="58"/>
      <c r="AY232" s="58"/>
      <c r="AZ232" s="58"/>
    </row>
    <row r="233" spans="1:52" x14ac:dyDescent="0.2">
      <c r="A233" s="56"/>
      <c r="B233" s="57"/>
      <c r="C233" s="58"/>
      <c r="D233" s="58"/>
      <c r="E233" s="58"/>
      <c r="F233" s="58"/>
      <c r="G233" s="58"/>
      <c r="H233" s="58"/>
      <c r="I233" s="58"/>
      <c r="J233" s="58"/>
      <c r="K233" s="58"/>
      <c r="L233" s="58"/>
      <c r="M233" s="58"/>
      <c r="N233" s="58"/>
      <c r="O233" s="137"/>
      <c r="P233" s="58"/>
      <c r="Q233" s="58"/>
      <c r="R233" s="58"/>
      <c r="S233" s="58"/>
      <c r="T233" s="58"/>
      <c r="U233" s="58"/>
      <c r="V233" s="58"/>
      <c r="W233" s="58"/>
      <c r="X233" s="58"/>
      <c r="Y233" s="137"/>
      <c r="Z233" s="58"/>
      <c r="AA233" s="58"/>
      <c r="AB233" s="137"/>
      <c r="AC233" s="137"/>
      <c r="AD233" s="58"/>
      <c r="AE233" s="58"/>
      <c r="AJ233" s="58"/>
      <c r="AK233" s="58"/>
      <c r="AL233" s="58"/>
      <c r="AM233" s="58"/>
      <c r="AN233" s="58"/>
      <c r="AO233" s="58"/>
      <c r="AP233" s="58"/>
      <c r="AQ233" s="58"/>
      <c r="AR233" s="58"/>
      <c r="AS233" s="58"/>
      <c r="AT233" s="58"/>
      <c r="AU233" s="58"/>
      <c r="AV233" s="58"/>
      <c r="AW233" s="58"/>
      <c r="AX233" s="58"/>
      <c r="AY233" s="58"/>
      <c r="AZ233" s="58"/>
    </row>
    <row r="234" spans="1:52" x14ac:dyDescent="0.2">
      <c r="A234" s="56"/>
      <c r="B234" s="57"/>
      <c r="C234" s="58"/>
      <c r="D234" s="58"/>
      <c r="E234" s="58"/>
      <c r="F234" s="58"/>
      <c r="G234" s="58"/>
      <c r="H234" s="58"/>
      <c r="I234" s="58"/>
      <c r="J234" s="58"/>
      <c r="K234" s="58"/>
      <c r="L234" s="58"/>
      <c r="M234" s="58"/>
      <c r="N234" s="58"/>
      <c r="O234" s="137"/>
      <c r="P234" s="58"/>
      <c r="Q234" s="58"/>
      <c r="R234" s="58"/>
      <c r="S234" s="58"/>
      <c r="T234" s="58"/>
      <c r="U234" s="58"/>
      <c r="V234" s="58"/>
      <c r="W234" s="58"/>
      <c r="X234" s="58"/>
      <c r="Y234" s="137"/>
      <c r="Z234" s="58"/>
      <c r="AA234" s="58"/>
      <c r="AB234" s="137"/>
      <c r="AC234" s="137"/>
      <c r="AD234" s="58"/>
      <c r="AE234" s="58"/>
      <c r="AJ234" s="58"/>
      <c r="AK234" s="58"/>
      <c r="AL234" s="58"/>
      <c r="AM234" s="58"/>
      <c r="AN234" s="58"/>
      <c r="AO234" s="58"/>
      <c r="AP234" s="58"/>
      <c r="AQ234" s="58"/>
      <c r="AR234" s="58"/>
      <c r="AS234" s="58"/>
      <c r="AT234" s="58"/>
      <c r="AU234" s="58"/>
      <c r="AV234" s="58"/>
      <c r="AW234" s="58"/>
      <c r="AX234" s="58"/>
      <c r="AY234" s="58"/>
      <c r="AZ234" s="58"/>
    </row>
    <row r="235" spans="1:52" x14ac:dyDescent="0.2">
      <c r="A235" s="56"/>
      <c r="B235" s="57"/>
      <c r="C235" s="58"/>
      <c r="D235" s="58"/>
      <c r="E235" s="58"/>
      <c r="F235" s="58"/>
      <c r="G235" s="58"/>
      <c r="H235" s="58"/>
      <c r="I235" s="58"/>
      <c r="J235" s="58"/>
      <c r="K235" s="58"/>
      <c r="L235" s="58"/>
      <c r="M235" s="58"/>
      <c r="N235" s="58"/>
      <c r="O235" s="137"/>
      <c r="P235" s="58"/>
      <c r="Q235" s="58"/>
      <c r="R235" s="58"/>
      <c r="S235" s="58"/>
      <c r="T235" s="58"/>
      <c r="U235" s="58"/>
      <c r="V235" s="58"/>
      <c r="W235" s="58"/>
      <c r="X235" s="58"/>
      <c r="Y235" s="137"/>
      <c r="Z235" s="58"/>
      <c r="AA235" s="58"/>
      <c r="AB235" s="137"/>
      <c r="AC235" s="137"/>
      <c r="AD235" s="58"/>
      <c r="AE235" s="58"/>
      <c r="AJ235" s="58"/>
      <c r="AK235" s="58"/>
      <c r="AL235" s="58"/>
      <c r="AM235" s="58"/>
      <c r="AN235" s="58"/>
      <c r="AO235" s="58"/>
      <c r="AP235" s="58"/>
      <c r="AQ235" s="58"/>
      <c r="AR235" s="58"/>
      <c r="AS235" s="58"/>
      <c r="AT235" s="58"/>
      <c r="AU235" s="58"/>
      <c r="AV235" s="58"/>
      <c r="AW235" s="58"/>
      <c r="AX235" s="58"/>
      <c r="AY235" s="58"/>
      <c r="AZ235" s="58"/>
    </row>
    <row r="236" spans="1:52" x14ac:dyDescent="0.2">
      <c r="A236" s="56"/>
      <c r="B236" s="57"/>
      <c r="C236" s="58"/>
      <c r="D236" s="58"/>
      <c r="E236" s="58"/>
      <c r="F236" s="58"/>
      <c r="G236" s="58"/>
      <c r="H236" s="58"/>
      <c r="I236" s="58"/>
      <c r="J236" s="58"/>
      <c r="K236" s="58"/>
      <c r="L236" s="58"/>
      <c r="M236" s="58"/>
      <c r="N236" s="58"/>
      <c r="O236" s="137"/>
      <c r="P236" s="58"/>
      <c r="Q236" s="58"/>
      <c r="R236" s="58"/>
      <c r="S236" s="58"/>
      <c r="T236" s="58"/>
      <c r="U236" s="58"/>
      <c r="V236" s="58"/>
      <c r="W236" s="58"/>
      <c r="X236" s="58"/>
      <c r="Y236" s="137"/>
      <c r="Z236" s="58"/>
      <c r="AA236" s="58"/>
      <c r="AB236" s="137"/>
      <c r="AC236" s="137"/>
      <c r="AD236" s="58"/>
      <c r="AE236" s="58"/>
      <c r="AJ236" s="58"/>
      <c r="AK236" s="58"/>
      <c r="AL236" s="58"/>
      <c r="AM236" s="58"/>
      <c r="AN236" s="58"/>
      <c r="AO236" s="58"/>
      <c r="AP236" s="58"/>
      <c r="AQ236" s="58"/>
      <c r="AR236" s="58"/>
      <c r="AS236" s="58"/>
      <c r="AT236" s="58"/>
      <c r="AU236" s="58"/>
      <c r="AV236" s="58"/>
      <c r="AW236" s="58"/>
      <c r="AX236" s="58"/>
      <c r="AY236" s="58"/>
      <c r="AZ236" s="58"/>
    </row>
    <row r="237" spans="1:52" x14ac:dyDescent="0.2">
      <c r="A237" s="56"/>
      <c r="B237" s="57"/>
      <c r="C237" s="58"/>
      <c r="D237" s="58"/>
      <c r="E237" s="58"/>
      <c r="F237" s="58"/>
      <c r="G237" s="58"/>
      <c r="H237" s="58"/>
      <c r="I237" s="58"/>
      <c r="J237" s="58"/>
      <c r="K237" s="58"/>
      <c r="L237" s="58"/>
      <c r="M237" s="58"/>
      <c r="N237" s="58"/>
      <c r="O237" s="137"/>
      <c r="P237" s="58"/>
      <c r="Q237" s="58"/>
      <c r="R237" s="58"/>
      <c r="S237" s="58"/>
      <c r="T237" s="58"/>
      <c r="U237" s="58"/>
      <c r="V237" s="58"/>
      <c r="W237" s="58"/>
      <c r="X237" s="58"/>
      <c r="Y237" s="137"/>
      <c r="Z237" s="58"/>
      <c r="AA237" s="58"/>
      <c r="AB237" s="137"/>
      <c r="AC237" s="137"/>
      <c r="AD237" s="58"/>
      <c r="AE237" s="58"/>
      <c r="AJ237" s="58"/>
      <c r="AK237" s="58"/>
      <c r="AL237" s="58"/>
      <c r="AM237" s="58"/>
      <c r="AN237" s="58"/>
      <c r="AO237" s="58"/>
      <c r="AP237" s="58"/>
      <c r="AQ237" s="58"/>
      <c r="AR237" s="58"/>
      <c r="AS237" s="58"/>
      <c r="AT237" s="58"/>
      <c r="AU237" s="58"/>
      <c r="AV237" s="58"/>
      <c r="AW237" s="58"/>
      <c r="AX237" s="58"/>
      <c r="AY237" s="58"/>
      <c r="AZ237" s="58"/>
    </row>
    <row r="238" spans="1:52" x14ac:dyDescent="0.2">
      <c r="A238" s="56"/>
      <c r="B238" s="57"/>
      <c r="C238" s="58"/>
      <c r="D238" s="58"/>
      <c r="E238" s="58"/>
      <c r="F238" s="58"/>
      <c r="G238" s="58"/>
      <c r="H238" s="58"/>
      <c r="I238" s="58"/>
      <c r="J238" s="58"/>
      <c r="K238" s="58"/>
      <c r="L238" s="58"/>
      <c r="M238" s="58"/>
      <c r="N238" s="58"/>
      <c r="O238" s="137"/>
      <c r="P238" s="58"/>
      <c r="Q238" s="58"/>
      <c r="R238" s="58"/>
      <c r="S238" s="58"/>
      <c r="T238" s="58"/>
      <c r="U238" s="58"/>
      <c r="V238" s="58"/>
      <c r="W238" s="58"/>
      <c r="X238" s="58"/>
      <c r="Y238" s="137"/>
      <c r="Z238" s="58"/>
      <c r="AA238" s="58"/>
      <c r="AB238" s="137"/>
      <c r="AC238" s="137"/>
      <c r="AD238" s="58"/>
      <c r="AE238" s="58"/>
      <c r="AJ238" s="58"/>
      <c r="AK238" s="58"/>
      <c r="AL238" s="58"/>
      <c r="AM238" s="58"/>
      <c r="AN238" s="58"/>
      <c r="AO238" s="58"/>
      <c r="AP238" s="58"/>
      <c r="AQ238" s="58"/>
      <c r="AR238" s="58"/>
      <c r="AS238" s="58"/>
      <c r="AT238" s="58"/>
      <c r="AU238" s="58"/>
      <c r="AV238" s="58"/>
      <c r="AW238" s="58"/>
      <c r="AX238" s="58"/>
      <c r="AY238" s="58"/>
      <c r="AZ238" s="58"/>
    </row>
    <row r="239" spans="1:52" x14ac:dyDescent="0.2">
      <c r="A239" s="56"/>
      <c r="B239" s="57"/>
      <c r="C239" s="58"/>
      <c r="D239" s="58"/>
      <c r="E239" s="58"/>
      <c r="F239" s="58"/>
      <c r="G239" s="58"/>
      <c r="H239" s="58"/>
      <c r="I239" s="58"/>
      <c r="J239" s="58"/>
      <c r="K239" s="58"/>
      <c r="L239" s="58"/>
      <c r="M239" s="58"/>
      <c r="N239" s="58"/>
      <c r="O239" s="137"/>
      <c r="P239" s="58"/>
      <c r="Q239" s="58"/>
      <c r="R239" s="58"/>
      <c r="S239" s="58"/>
      <c r="T239" s="58"/>
      <c r="U239" s="58"/>
      <c r="V239" s="58"/>
      <c r="W239" s="58"/>
      <c r="X239" s="58"/>
      <c r="Y239" s="137"/>
      <c r="Z239" s="58"/>
      <c r="AA239" s="58"/>
      <c r="AB239" s="137"/>
      <c r="AC239" s="137"/>
      <c r="AD239" s="58"/>
      <c r="AE239" s="58"/>
      <c r="AJ239" s="58"/>
      <c r="AK239" s="58"/>
      <c r="AL239" s="58"/>
      <c r="AM239" s="58"/>
      <c r="AN239" s="58"/>
      <c r="AO239" s="58"/>
      <c r="AP239" s="58"/>
      <c r="AQ239" s="58"/>
      <c r="AR239" s="58"/>
      <c r="AS239" s="58"/>
      <c r="AT239" s="58"/>
      <c r="AU239" s="58"/>
      <c r="AV239" s="58"/>
      <c r="AW239" s="58"/>
      <c r="AX239" s="58"/>
      <c r="AY239" s="58"/>
      <c r="AZ239" s="58"/>
    </row>
    <row r="240" spans="1:52" x14ac:dyDescent="0.2">
      <c r="A240" s="56"/>
      <c r="B240" s="57"/>
      <c r="C240" s="58"/>
      <c r="D240" s="58"/>
      <c r="E240" s="58"/>
      <c r="F240" s="58"/>
      <c r="G240" s="58"/>
      <c r="H240" s="58"/>
      <c r="I240" s="58"/>
      <c r="J240" s="58"/>
      <c r="K240" s="58"/>
      <c r="L240" s="58"/>
      <c r="M240" s="58"/>
      <c r="N240" s="58"/>
      <c r="O240" s="137"/>
      <c r="P240" s="58"/>
      <c r="Q240" s="58"/>
      <c r="R240" s="58"/>
      <c r="S240" s="58"/>
      <c r="T240" s="58"/>
      <c r="U240" s="58"/>
      <c r="V240" s="58"/>
      <c r="W240" s="58"/>
      <c r="X240" s="58"/>
      <c r="Y240" s="137"/>
      <c r="Z240" s="58"/>
      <c r="AA240" s="58"/>
      <c r="AB240" s="137"/>
      <c r="AC240" s="137"/>
      <c r="AD240" s="58"/>
      <c r="AE240" s="58"/>
      <c r="AJ240" s="58"/>
      <c r="AK240" s="58"/>
      <c r="AL240" s="58"/>
      <c r="AM240" s="58"/>
      <c r="AN240" s="58"/>
      <c r="AO240" s="58"/>
      <c r="AP240" s="58"/>
      <c r="AQ240" s="58"/>
      <c r="AR240" s="58"/>
      <c r="AS240" s="58"/>
      <c r="AT240" s="58"/>
      <c r="AU240" s="58"/>
      <c r="AV240" s="58"/>
      <c r="AW240" s="58"/>
      <c r="AX240" s="58"/>
      <c r="AY240" s="58"/>
      <c r="AZ240" s="58"/>
    </row>
    <row r="241" spans="1:52" x14ac:dyDescent="0.2">
      <c r="A241" s="56"/>
      <c r="B241" s="57"/>
      <c r="C241" s="58"/>
      <c r="D241" s="58"/>
      <c r="E241" s="58"/>
      <c r="F241" s="58"/>
      <c r="G241" s="58"/>
      <c r="H241" s="58"/>
      <c r="I241" s="58"/>
      <c r="J241" s="58"/>
      <c r="K241" s="58"/>
      <c r="L241" s="58"/>
      <c r="M241" s="58"/>
      <c r="N241" s="58"/>
      <c r="O241" s="137"/>
      <c r="P241" s="58"/>
      <c r="Q241" s="58"/>
      <c r="R241" s="58"/>
      <c r="S241" s="58"/>
      <c r="T241" s="58"/>
      <c r="U241" s="58"/>
      <c r="V241" s="58"/>
      <c r="W241" s="58"/>
      <c r="X241" s="58"/>
      <c r="Y241" s="137"/>
      <c r="Z241" s="58"/>
      <c r="AA241" s="58"/>
      <c r="AB241" s="137"/>
      <c r="AC241" s="137"/>
      <c r="AD241" s="58"/>
      <c r="AE241" s="58"/>
      <c r="AJ241" s="58"/>
      <c r="AK241" s="58"/>
      <c r="AL241" s="58"/>
      <c r="AM241" s="58"/>
      <c r="AN241" s="58"/>
      <c r="AO241" s="58"/>
      <c r="AP241" s="58"/>
      <c r="AQ241" s="58"/>
      <c r="AR241" s="58"/>
      <c r="AS241" s="58"/>
      <c r="AT241" s="58"/>
      <c r="AU241" s="58"/>
      <c r="AV241" s="58"/>
      <c r="AW241" s="58"/>
      <c r="AX241" s="58"/>
      <c r="AY241" s="58"/>
      <c r="AZ241" s="58"/>
    </row>
    <row r="242" spans="1:52" x14ac:dyDescent="0.2">
      <c r="A242" s="56"/>
      <c r="B242" s="57"/>
      <c r="C242" s="58"/>
      <c r="D242" s="58"/>
      <c r="E242" s="58"/>
      <c r="F242" s="58"/>
      <c r="G242" s="58"/>
      <c r="H242" s="58"/>
      <c r="I242" s="58"/>
      <c r="J242" s="58"/>
      <c r="K242" s="58"/>
      <c r="L242" s="58"/>
      <c r="M242" s="58"/>
      <c r="N242" s="58"/>
      <c r="O242" s="137"/>
      <c r="P242" s="58"/>
      <c r="Q242" s="58"/>
      <c r="R242" s="58"/>
      <c r="S242" s="58"/>
      <c r="T242" s="58"/>
      <c r="U242" s="58"/>
      <c r="V242" s="58"/>
      <c r="W242" s="58"/>
      <c r="X242" s="58"/>
      <c r="Y242" s="137"/>
      <c r="Z242" s="58"/>
      <c r="AA242" s="58"/>
      <c r="AB242" s="137"/>
      <c r="AC242" s="137"/>
      <c r="AD242" s="58"/>
      <c r="AE242" s="58"/>
      <c r="AJ242" s="58"/>
      <c r="AK242" s="58"/>
      <c r="AL242" s="58"/>
      <c r="AM242" s="58"/>
      <c r="AN242" s="58"/>
      <c r="AO242" s="58"/>
      <c r="AP242" s="58"/>
      <c r="AQ242" s="58"/>
      <c r="AR242" s="58"/>
      <c r="AS242" s="58"/>
      <c r="AT242" s="58"/>
      <c r="AU242" s="58"/>
      <c r="AV242" s="58"/>
      <c r="AW242" s="58"/>
      <c r="AX242" s="58"/>
      <c r="AY242" s="58"/>
      <c r="AZ242" s="58"/>
    </row>
    <row r="243" spans="1:52" x14ac:dyDescent="0.2">
      <c r="A243" s="56"/>
      <c r="B243" s="57"/>
      <c r="C243" s="58"/>
      <c r="D243" s="58"/>
      <c r="E243" s="58"/>
      <c r="F243" s="58"/>
      <c r="G243" s="58"/>
      <c r="H243" s="58"/>
      <c r="I243" s="58"/>
      <c r="J243" s="58"/>
      <c r="K243" s="58"/>
      <c r="L243" s="58"/>
      <c r="M243" s="58"/>
      <c r="N243" s="58"/>
      <c r="O243" s="137"/>
      <c r="P243" s="58"/>
      <c r="Q243" s="58"/>
      <c r="R243" s="58"/>
      <c r="S243" s="58"/>
      <c r="T243" s="58"/>
      <c r="U243" s="58"/>
      <c r="V243" s="58"/>
      <c r="W243" s="58"/>
      <c r="X243" s="58"/>
      <c r="Y243" s="137"/>
      <c r="Z243" s="58"/>
      <c r="AA243" s="58"/>
      <c r="AB243" s="137"/>
      <c r="AC243" s="137"/>
      <c r="AD243" s="58"/>
      <c r="AE243" s="58"/>
      <c r="AJ243" s="58"/>
      <c r="AK243" s="58"/>
      <c r="AL243" s="58"/>
      <c r="AM243" s="58"/>
      <c r="AN243" s="58"/>
      <c r="AO243" s="58"/>
      <c r="AP243" s="58"/>
      <c r="AQ243" s="58"/>
      <c r="AR243" s="58"/>
      <c r="AS243" s="58"/>
      <c r="AT243" s="58"/>
      <c r="AU243" s="58"/>
      <c r="AV243" s="58"/>
      <c r="AW243" s="58"/>
      <c r="AX243" s="58"/>
      <c r="AY243" s="58"/>
      <c r="AZ243" s="58"/>
    </row>
    <row r="244" spans="1:52" x14ac:dyDescent="0.2">
      <c r="A244" s="56"/>
      <c r="B244" s="57"/>
      <c r="C244" s="58"/>
      <c r="D244" s="58"/>
      <c r="E244" s="58"/>
      <c r="F244" s="58"/>
      <c r="G244" s="58"/>
      <c r="H244" s="58"/>
      <c r="I244" s="58"/>
      <c r="J244" s="58"/>
      <c r="K244" s="58"/>
      <c r="L244" s="58"/>
      <c r="M244" s="58"/>
      <c r="N244" s="58"/>
      <c r="O244" s="137"/>
      <c r="P244" s="58"/>
      <c r="Q244" s="58"/>
      <c r="R244" s="58"/>
      <c r="S244" s="58"/>
      <c r="T244" s="58"/>
      <c r="U244" s="58"/>
      <c r="V244" s="58"/>
      <c r="W244" s="58"/>
      <c r="X244" s="58"/>
      <c r="Y244" s="137"/>
      <c r="Z244" s="58"/>
      <c r="AA244" s="58"/>
      <c r="AB244" s="137"/>
      <c r="AC244" s="137"/>
      <c r="AD244" s="58"/>
      <c r="AE244" s="58"/>
      <c r="AJ244" s="58"/>
      <c r="AK244" s="58"/>
      <c r="AL244" s="58"/>
      <c r="AM244" s="58"/>
      <c r="AN244" s="58"/>
      <c r="AO244" s="58"/>
      <c r="AP244" s="58"/>
      <c r="AQ244" s="58"/>
      <c r="AR244" s="58"/>
      <c r="AS244" s="58"/>
      <c r="AT244" s="58"/>
      <c r="AU244" s="58"/>
      <c r="AV244" s="58"/>
      <c r="AW244" s="58"/>
      <c r="AX244" s="58"/>
      <c r="AY244" s="58"/>
      <c r="AZ244" s="58"/>
    </row>
    <row r="245" spans="1:52" x14ac:dyDescent="0.2">
      <c r="A245" s="56"/>
      <c r="B245" s="57"/>
      <c r="C245" s="58"/>
      <c r="D245" s="58"/>
      <c r="E245" s="58"/>
      <c r="F245" s="58"/>
      <c r="G245" s="58"/>
      <c r="H245" s="58"/>
      <c r="I245" s="58"/>
      <c r="J245" s="58"/>
      <c r="K245" s="58"/>
      <c r="L245" s="58"/>
      <c r="M245" s="58"/>
      <c r="N245" s="58"/>
      <c r="O245" s="137"/>
      <c r="P245" s="58"/>
      <c r="Q245" s="58"/>
      <c r="R245" s="58"/>
      <c r="S245" s="58"/>
      <c r="T245" s="58"/>
      <c r="U245" s="58"/>
      <c r="V245" s="58"/>
      <c r="W245" s="58"/>
      <c r="X245" s="58"/>
      <c r="Y245" s="137"/>
      <c r="Z245" s="58"/>
      <c r="AA245" s="58"/>
      <c r="AB245" s="137"/>
      <c r="AC245" s="137"/>
      <c r="AD245" s="58"/>
      <c r="AE245" s="58"/>
      <c r="AJ245" s="58"/>
      <c r="AK245" s="58"/>
      <c r="AL245" s="58"/>
      <c r="AM245" s="58"/>
      <c r="AN245" s="58"/>
      <c r="AO245" s="58"/>
      <c r="AP245" s="58"/>
      <c r="AQ245" s="58"/>
      <c r="AR245" s="58"/>
      <c r="AS245" s="58"/>
      <c r="AT245" s="58"/>
      <c r="AU245" s="58"/>
      <c r="AV245" s="58"/>
      <c r="AW245" s="58"/>
      <c r="AX245" s="58"/>
      <c r="AY245" s="58"/>
      <c r="AZ245" s="58"/>
    </row>
    <row r="246" spans="1:52" x14ac:dyDescent="0.2">
      <c r="A246" s="56"/>
      <c r="B246" s="57"/>
      <c r="C246" s="58"/>
      <c r="D246" s="58"/>
      <c r="E246" s="58"/>
      <c r="F246" s="58"/>
      <c r="G246" s="58"/>
      <c r="H246" s="58"/>
      <c r="I246" s="58"/>
      <c r="J246" s="58"/>
      <c r="K246" s="58"/>
      <c r="L246" s="58"/>
      <c r="M246" s="58"/>
      <c r="N246" s="58"/>
      <c r="O246" s="137"/>
      <c r="P246" s="58"/>
      <c r="Q246" s="58"/>
      <c r="R246" s="58"/>
      <c r="S246" s="58"/>
      <c r="T246" s="58"/>
      <c r="U246" s="58"/>
      <c r="V246" s="58"/>
      <c r="W246" s="58"/>
      <c r="X246" s="58"/>
      <c r="Y246" s="137"/>
      <c r="Z246" s="58"/>
      <c r="AA246" s="58"/>
      <c r="AB246" s="137"/>
      <c r="AC246" s="137"/>
      <c r="AD246" s="58"/>
      <c r="AE246" s="58"/>
      <c r="AJ246" s="58"/>
      <c r="AK246" s="58"/>
      <c r="AL246" s="58"/>
      <c r="AM246" s="58"/>
      <c r="AN246" s="58"/>
      <c r="AO246" s="58"/>
      <c r="AP246" s="58"/>
      <c r="AQ246" s="58"/>
      <c r="AR246" s="58"/>
      <c r="AS246" s="58"/>
      <c r="AT246" s="58"/>
      <c r="AU246" s="58"/>
      <c r="AV246" s="58"/>
      <c r="AW246" s="58"/>
      <c r="AX246" s="58"/>
      <c r="AY246" s="58"/>
      <c r="AZ246" s="58"/>
    </row>
    <row r="247" spans="1:52" x14ac:dyDescent="0.2">
      <c r="A247" s="56"/>
      <c r="B247" s="57"/>
      <c r="C247" s="58"/>
      <c r="D247" s="58"/>
      <c r="E247" s="58"/>
      <c r="F247" s="58"/>
      <c r="G247" s="58"/>
      <c r="H247" s="58"/>
      <c r="I247" s="58"/>
      <c r="J247" s="58"/>
      <c r="K247" s="58"/>
      <c r="L247" s="58"/>
      <c r="M247" s="58"/>
      <c r="N247" s="58"/>
      <c r="O247" s="137"/>
      <c r="P247" s="58"/>
      <c r="Q247" s="58"/>
      <c r="R247" s="58"/>
      <c r="S247" s="58"/>
      <c r="T247" s="58"/>
      <c r="U247" s="58"/>
      <c r="V247" s="58"/>
      <c r="W247" s="58"/>
      <c r="X247" s="58"/>
      <c r="Y247" s="137"/>
      <c r="Z247" s="58"/>
      <c r="AA247" s="58"/>
      <c r="AB247" s="137"/>
      <c r="AC247" s="137"/>
      <c r="AD247" s="58"/>
      <c r="AE247" s="58"/>
      <c r="AJ247" s="58"/>
      <c r="AK247" s="58"/>
      <c r="AL247" s="58"/>
      <c r="AM247" s="58"/>
      <c r="AN247" s="58"/>
      <c r="AO247" s="58"/>
      <c r="AP247" s="58"/>
      <c r="AQ247" s="58"/>
      <c r="AR247" s="58"/>
      <c r="AS247" s="58"/>
      <c r="AT247" s="58"/>
      <c r="AU247" s="58"/>
      <c r="AV247" s="58"/>
      <c r="AW247" s="58"/>
      <c r="AX247" s="58"/>
      <c r="AY247" s="58"/>
      <c r="AZ247" s="58"/>
    </row>
    <row r="248" spans="1:52" x14ac:dyDescent="0.2">
      <c r="A248" s="56"/>
      <c r="B248" s="57"/>
      <c r="C248" s="58"/>
      <c r="D248" s="58"/>
      <c r="E248" s="58"/>
      <c r="F248" s="58"/>
      <c r="G248" s="58"/>
      <c r="H248" s="58"/>
      <c r="I248" s="58"/>
      <c r="J248" s="58"/>
      <c r="K248" s="58"/>
      <c r="L248" s="58"/>
      <c r="M248" s="58"/>
      <c r="N248" s="58"/>
      <c r="O248" s="137"/>
      <c r="P248" s="58"/>
      <c r="Q248" s="58"/>
      <c r="R248" s="58"/>
      <c r="S248" s="58"/>
      <c r="T248" s="58"/>
      <c r="U248" s="58"/>
      <c r="V248" s="58"/>
      <c r="W248" s="58"/>
      <c r="X248" s="58"/>
      <c r="Y248" s="137"/>
      <c r="Z248" s="58"/>
      <c r="AA248" s="58"/>
      <c r="AB248" s="137"/>
      <c r="AC248" s="137"/>
      <c r="AD248" s="58"/>
      <c r="AE248" s="58"/>
      <c r="AJ248" s="58"/>
      <c r="AK248" s="58"/>
      <c r="AL248" s="58"/>
      <c r="AM248" s="58"/>
      <c r="AN248" s="58"/>
      <c r="AO248" s="58"/>
      <c r="AP248" s="58"/>
      <c r="AQ248" s="58"/>
      <c r="AR248" s="58"/>
      <c r="AS248" s="58"/>
      <c r="AT248" s="58"/>
      <c r="AU248" s="58"/>
      <c r="AV248" s="58"/>
      <c r="AW248" s="58"/>
      <c r="AX248" s="58"/>
      <c r="AY248" s="58"/>
      <c r="AZ248" s="58"/>
    </row>
    <row r="249" spans="1:52" x14ac:dyDescent="0.2">
      <c r="A249" s="56"/>
      <c r="B249" s="57"/>
      <c r="C249" s="58"/>
      <c r="D249" s="58"/>
      <c r="E249" s="58"/>
      <c r="F249" s="58"/>
      <c r="G249" s="58"/>
      <c r="H249" s="58"/>
      <c r="I249" s="58"/>
      <c r="J249" s="58"/>
      <c r="K249" s="58"/>
      <c r="L249" s="58"/>
      <c r="M249" s="58"/>
      <c r="N249" s="58"/>
      <c r="O249" s="137"/>
      <c r="P249" s="58"/>
      <c r="Q249" s="58"/>
      <c r="R249" s="58"/>
      <c r="S249" s="58"/>
      <c r="T249" s="58"/>
      <c r="U249" s="58"/>
      <c r="V249" s="58"/>
      <c r="W249" s="58"/>
      <c r="X249" s="58"/>
      <c r="Y249" s="137"/>
      <c r="Z249" s="58"/>
      <c r="AA249" s="58"/>
      <c r="AB249" s="137"/>
      <c r="AC249" s="137"/>
      <c r="AD249" s="58"/>
      <c r="AE249" s="58"/>
      <c r="AJ249" s="58"/>
      <c r="AK249" s="58"/>
      <c r="AL249" s="58"/>
      <c r="AM249" s="58"/>
      <c r="AN249" s="58"/>
      <c r="AO249" s="58"/>
      <c r="AP249" s="58"/>
      <c r="AQ249" s="58"/>
      <c r="AR249" s="58"/>
      <c r="AS249" s="58"/>
      <c r="AT249" s="58"/>
      <c r="AU249" s="58"/>
      <c r="AV249" s="58"/>
      <c r="AW249" s="58"/>
      <c r="AX249" s="58"/>
      <c r="AY249" s="58"/>
      <c r="AZ249" s="58"/>
    </row>
    <row r="250" spans="1:52" x14ac:dyDescent="0.2">
      <c r="A250" s="56"/>
      <c r="B250" s="57"/>
      <c r="C250" s="58"/>
      <c r="D250" s="58"/>
      <c r="E250" s="58"/>
      <c r="F250" s="58"/>
      <c r="G250" s="58"/>
      <c r="H250" s="58"/>
      <c r="I250" s="58"/>
      <c r="J250" s="58"/>
      <c r="K250" s="58"/>
      <c r="L250" s="58"/>
      <c r="M250" s="58"/>
      <c r="N250" s="58"/>
      <c r="O250" s="137"/>
      <c r="P250" s="58"/>
      <c r="Q250" s="58"/>
      <c r="R250" s="58"/>
      <c r="S250" s="58"/>
      <c r="T250" s="58"/>
      <c r="U250" s="58"/>
      <c r="V250" s="58"/>
      <c r="W250" s="58"/>
      <c r="X250" s="58"/>
      <c r="Y250" s="137"/>
      <c r="Z250" s="58"/>
      <c r="AA250" s="58"/>
      <c r="AB250" s="137"/>
      <c r="AC250" s="137"/>
      <c r="AD250" s="58"/>
      <c r="AE250" s="58"/>
      <c r="AJ250" s="58"/>
      <c r="AK250" s="58"/>
      <c r="AL250" s="58"/>
      <c r="AM250" s="58"/>
      <c r="AN250" s="58"/>
      <c r="AO250" s="58"/>
      <c r="AP250" s="58"/>
      <c r="AQ250" s="58"/>
      <c r="AR250" s="58"/>
      <c r="AS250" s="58"/>
      <c r="AT250" s="58"/>
      <c r="AU250" s="58"/>
      <c r="AV250" s="58"/>
      <c r="AW250" s="58"/>
      <c r="AX250" s="58"/>
      <c r="AY250" s="58"/>
      <c r="AZ250" s="58"/>
    </row>
    <row r="251" spans="1:52" x14ac:dyDescent="0.2">
      <c r="A251" s="56"/>
      <c r="B251" s="57"/>
      <c r="C251" s="58"/>
      <c r="D251" s="58"/>
      <c r="E251" s="58"/>
      <c r="F251" s="58"/>
      <c r="G251" s="58"/>
      <c r="H251" s="58"/>
      <c r="I251" s="58"/>
      <c r="J251" s="58"/>
      <c r="K251" s="58"/>
      <c r="L251" s="58"/>
      <c r="M251" s="58"/>
      <c r="N251" s="58"/>
      <c r="O251" s="137"/>
      <c r="P251" s="58"/>
      <c r="Q251" s="58"/>
      <c r="R251" s="58"/>
      <c r="S251" s="58"/>
      <c r="T251" s="58"/>
      <c r="U251" s="58"/>
      <c r="V251" s="58"/>
      <c r="W251" s="58"/>
      <c r="X251" s="58"/>
      <c r="Y251" s="137"/>
      <c r="Z251" s="58"/>
      <c r="AA251" s="58"/>
      <c r="AB251" s="137"/>
      <c r="AC251" s="137"/>
      <c r="AD251" s="58"/>
      <c r="AE251" s="58"/>
      <c r="AJ251" s="58"/>
      <c r="AK251" s="58"/>
      <c r="AL251" s="58"/>
      <c r="AM251" s="58"/>
      <c r="AN251" s="58"/>
      <c r="AO251" s="58"/>
      <c r="AP251" s="58"/>
      <c r="AQ251" s="58"/>
      <c r="AR251" s="58"/>
      <c r="AS251" s="58"/>
      <c r="AT251" s="58"/>
      <c r="AU251" s="58"/>
      <c r="AV251" s="58"/>
      <c r="AW251" s="58"/>
      <c r="AX251" s="58"/>
      <c r="AY251" s="58"/>
      <c r="AZ251" s="58"/>
    </row>
    <row r="252" spans="1:52" x14ac:dyDescent="0.2">
      <c r="A252" s="56"/>
      <c r="B252" s="57"/>
      <c r="C252" s="58"/>
      <c r="D252" s="58"/>
      <c r="E252" s="58"/>
      <c r="F252" s="58"/>
      <c r="G252" s="58"/>
      <c r="H252" s="58"/>
      <c r="I252" s="58"/>
      <c r="J252" s="58"/>
      <c r="K252" s="58"/>
      <c r="L252" s="58"/>
      <c r="M252" s="58"/>
      <c r="N252" s="58"/>
      <c r="O252" s="137"/>
      <c r="P252" s="58"/>
      <c r="Q252" s="58"/>
      <c r="R252" s="58"/>
      <c r="S252" s="58"/>
      <c r="T252" s="58"/>
      <c r="U252" s="58"/>
      <c r="V252" s="58"/>
      <c r="W252" s="58"/>
      <c r="X252" s="58"/>
      <c r="Y252" s="137"/>
      <c r="Z252" s="58"/>
      <c r="AA252" s="58"/>
      <c r="AB252" s="137"/>
      <c r="AC252" s="137"/>
      <c r="AD252" s="58"/>
      <c r="AE252" s="58"/>
      <c r="AJ252" s="58"/>
      <c r="AK252" s="58"/>
      <c r="AL252" s="58"/>
      <c r="AM252" s="58"/>
      <c r="AN252" s="58"/>
      <c r="AO252" s="58"/>
      <c r="AP252" s="58"/>
      <c r="AQ252" s="58"/>
      <c r="AR252" s="58"/>
      <c r="AS252" s="58"/>
      <c r="AT252" s="58"/>
      <c r="AU252" s="58"/>
      <c r="AV252" s="58"/>
      <c r="AW252" s="58"/>
      <c r="AX252" s="58"/>
      <c r="AY252" s="58"/>
      <c r="AZ252" s="58"/>
    </row>
    <row r="253" spans="1:52" x14ac:dyDescent="0.2">
      <c r="A253" s="56"/>
      <c r="B253" s="57"/>
      <c r="C253" s="58"/>
      <c r="D253" s="58"/>
      <c r="E253" s="58"/>
      <c r="F253" s="58"/>
      <c r="G253" s="58"/>
      <c r="H253" s="58"/>
      <c r="I253" s="58"/>
      <c r="J253" s="58"/>
      <c r="K253" s="58"/>
      <c r="L253" s="58"/>
      <c r="M253" s="58"/>
      <c r="N253" s="58"/>
      <c r="O253" s="137"/>
      <c r="P253" s="58"/>
      <c r="Q253" s="58"/>
      <c r="R253" s="58"/>
      <c r="S253" s="58"/>
      <c r="T253" s="58"/>
      <c r="U253" s="58"/>
      <c r="V253" s="58"/>
      <c r="W253" s="58"/>
      <c r="X253" s="58"/>
      <c r="Y253" s="137"/>
      <c r="Z253" s="58"/>
      <c r="AA253" s="58"/>
      <c r="AB253" s="137"/>
      <c r="AC253" s="137"/>
      <c r="AD253" s="58"/>
      <c r="AE253" s="58"/>
      <c r="AJ253" s="58"/>
      <c r="AK253" s="58"/>
      <c r="AL253" s="58"/>
      <c r="AM253" s="58"/>
      <c r="AN253" s="58"/>
      <c r="AO253" s="58"/>
      <c r="AP253" s="58"/>
      <c r="AQ253" s="58"/>
      <c r="AR253" s="58"/>
      <c r="AS253" s="58"/>
      <c r="AT253" s="58"/>
      <c r="AU253" s="58"/>
      <c r="AV253" s="58"/>
      <c r="AW253" s="58"/>
      <c r="AX253" s="58"/>
      <c r="AY253" s="58"/>
      <c r="AZ253" s="58"/>
    </row>
    <row r="254" spans="1:52" x14ac:dyDescent="0.2">
      <c r="A254" s="56"/>
      <c r="B254" s="57"/>
      <c r="C254" s="58"/>
      <c r="D254" s="58"/>
      <c r="E254" s="58"/>
      <c r="F254" s="58"/>
      <c r="G254" s="58"/>
      <c r="H254" s="58"/>
      <c r="I254" s="58"/>
      <c r="J254" s="58"/>
      <c r="K254" s="58"/>
      <c r="L254" s="58"/>
      <c r="M254" s="58"/>
      <c r="N254" s="58"/>
      <c r="O254" s="137"/>
      <c r="P254" s="58"/>
      <c r="Q254" s="58"/>
      <c r="R254" s="58"/>
      <c r="S254" s="58"/>
      <c r="T254" s="58"/>
      <c r="U254" s="58"/>
      <c r="V254" s="58"/>
      <c r="W254" s="58"/>
      <c r="X254" s="58"/>
      <c r="Y254" s="137"/>
      <c r="Z254" s="58"/>
      <c r="AA254" s="58"/>
      <c r="AB254" s="137"/>
      <c r="AC254" s="137"/>
      <c r="AD254" s="58"/>
      <c r="AE254" s="58"/>
      <c r="AJ254" s="58"/>
      <c r="AK254" s="58"/>
      <c r="AL254" s="58"/>
      <c r="AM254" s="58"/>
      <c r="AN254" s="58"/>
      <c r="AO254" s="58"/>
      <c r="AP254" s="58"/>
      <c r="AQ254" s="58"/>
      <c r="AR254" s="58"/>
      <c r="AS254" s="58"/>
      <c r="AT254" s="58"/>
      <c r="AU254" s="58"/>
      <c r="AV254" s="58"/>
      <c r="AW254" s="58"/>
      <c r="AX254" s="58"/>
      <c r="AY254" s="58"/>
      <c r="AZ254" s="58"/>
    </row>
    <row r="255" spans="1:52" x14ac:dyDescent="0.2">
      <c r="A255" s="56"/>
      <c r="B255" s="57"/>
      <c r="C255" s="58"/>
      <c r="D255" s="58"/>
      <c r="E255" s="58"/>
      <c r="F255" s="58"/>
      <c r="G255" s="58"/>
      <c r="H255" s="58"/>
      <c r="I255" s="58"/>
      <c r="J255" s="58"/>
      <c r="K255" s="58"/>
      <c r="L255" s="58"/>
      <c r="M255" s="58"/>
      <c r="N255" s="58"/>
      <c r="O255" s="137"/>
      <c r="P255" s="58"/>
      <c r="Q255" s="58"/>
      <c r="R255" s="58"/>
      <c r="S255" s="58"/>
      <c r="T255" s="58"/>
      <c r="U255" s="58"/>
      <c r="V255" s="58"/>
      <c r="W255" s="58"/>
      <c r="X255" s="58"/>
      <c r="Y255" s="137"/>
      <c r="Z255" s="58"/>
      <c r="AA255" s="58"/>
      <c r="AB255" s="137"/>
      <c r="AC255" s="137"/>
      <c r="AD255" s="58"/>
      <c r="AE255" s="58"/>
      <c r="AJ255" s="58"/>
      <c r="AK255" s="58"/>
      <c r="AL255" s="58"/>
      <c r="AM255" s="58"/>
      <c r="AN255" s="58"/>
      <c r="AO255" s="58"/>
      <c r="AP255" s="58"/>
      <c r="AQ255" s="58"/>
      <c r="AR255" s="58"/>
      <c r="AS255" s="58"/>
      <c r="AT255" s="58"/>
      <c r="AU255" s="58"/>
      <c r="AV255" s="58"/>
      <c r="AW255" s="58"/>
      <c r="AX255" s="58"/>
      <c r="AY255" s="58"/>
      <c r="AZ255" s="58"/>
    </row>
    <row r="256" spans="1:52" x14ac:dyDescent="0.2">
      <c r="A256" s="56"/>
      <c r="B256" s="57"/>
      <c r="C256" s="58"/>
      <c r="D256" s="58"/>
      <c r="E256" s="58"/>
      <c r="F256" s="58"/>
      <c r="G256" s="58"/>
      <c r="H256" s="58"/>
      <c r="I256" s="58"/>
      <c r="J256" s="58"/>
      <c r="K256" s="58"/>
      <c r="L256" s="58"/>
      <c r="M256" s="58"/>
      <c r="N256" s="58"/>
      <c r="O256" s="137"/>
      <c r="P256" s="58"/>
      <c r="Q256" s="58"/>
      <c r="R256" s="58"/>
      <c r="S256" s="58"/>
      <c r="T256" s="58"/>
      <c r="U256" s="58"/>
      <c r="V256" s="58"/>
      <c r="W256" s="58"/>
      <c r="X256" s="58"/>
      <c r="Y256" s="137"/>
      <c r="Z256" s="58"/>
      <c r="AA256" s="58"/>
      <c r="AB256" s="137"/>
      <c r="AC256" s="137"/>
      <c r="AD256" s="58"/>
      <c r="AE256" s="58"/>
      <c r="AJ256" s="58"/>
      <c r="AK256" s="58"/>
      <c r="AL256" s="58"/>
      <c r="AM256" s="58"/>
      <c r="AN256" s="58"/>
      <c r="AO256" s="58"/>
      <c r="AP256" s="58"/>
      <c r="AQ256" s="58"/>
      <c r="AR256" s="58"/>
      <c r="AS256" s="58"/>
      <c r="AT256" s="58"/>
      <c r="AU256" s="58"/>
      <c r="AV256" s="58"/>
      <c r="AW256" s="58"/>
      <c r="AX256" s="58"/>
      <c r="AY256" s="58"/>
      <c r="AZ256" s="58"/>
    </row>
    <row r="257" spans="1:52" x14ac:dyDescent="0.2">
      <c r="A257" s="56"/>
      <c r="B257" s="57"/>
      <c r="C257" s="58"/>
      <c r="D257" s="58"/>
      <c r="E257" s="58"/>
      <c r="F257" s="58"/>
      <c r="G257" s="58"/>
      <c r="H257" s="58"/>
      <c r="I257" s="58"/>
      <c r="J257" s="58"/>
      <c r="K257" s="58"/>
      <c r="L257" s="58"/>
      <c r="M257" s="58"/>
      <c r="N257" s="58"/>
      <c r="O257" s="137"/>
      <c r="P257" s="58"/>
      <c r="Q257" s="58"/>
      <c r="R257" s="58"/>
      <c r="S257" s="58"/>
      <c r="T257" s="58"/>
      <c r="U257" s="58"/>
      <c r="V257" s="58"/>
      <c r="W257" s="58"/>
      <c r="X257" s="58"/>
      <c r="Y257" s="137"/>
      <c r="Z257" s="58"/>
      <c r="AA257" s="58"/>
      <c r="AB257" s="137"/>
      <c r="AC257" s="137"/>
      <c r="AD257" s="58"/>
      <c r="AE257" s="58"/>
      <c r="AJ257" s="58"/>
      <c r="AK257" s="58"/>
      <c r="AL257" s="58"/>
      <c r="AM257" s="58"/>
      <c r="AN257" s="58"/>
      <c r="AO257" s="58"/>
      <c r="AP257" s="58"/>
      <c r="AQ257" s="58"/>
      <c r="AR257" s="58"/>
      <c r="AS257" s="58"/>
      <c r="AT257" s="58"/>
      <c r="AU257" s="58"/>
      <c r="AV257" s="58"/>
      <c r="AW257" s="58"/>
      <c r="AX257" s="58"/>
      <c r="AY257" s="58"/>
      <c r="AZ257" s="58"/>
    </row>
    <row r="258" spans="1:52" x14ac:dyDescent="0.2">
      <c r="A258" s="56"/>
      <c r="B258" s="57"/>
      <c r="C258" s="58"/>
      <c r="D258" s="58"/>
      <c r="E258" s="58"/>
      <c r="F258" s="58"/>
      <c r="G258" s="58"/>
      <c r="H258" s="58"/>
      <c r="I258" s="58"/>
      <c r="J258" s="58"/>
      <c r="K258" s="58"/>
      <c r="L258" s="58"/>
      <c r="M258" s="58"/>
      <c r="N258" s="58"/>
      <c r="O258" s="137"/>
      <c r="P258" s="58"/>
      <c r="Q258" s="58"/>
      <c r="R258" s="58"/>
      <c r="S258" s="58"/>
      <c r="T258" s="58"/>
      <c r="U258" s="58"/>
      <c r="V258" s="58"/>
      <c r="W258" s="58"/>
      <c r="X258" s="58"/>
      <c r="Y258" s="137"/>
      <c r="Z258" s="58"/>
      <c r="AA258" s="58"/>
      <c r="AB258" s="137"/>
      <c r="AC258" s="137"/>
      <c r="AD258" s="58"/>
      <c r="AE258" s="58"/>
      <c r="AJ258" s="58"/>
      <c r="AK258" s="58"/>
      <c r="AL258" s="58"/>
      <c r="AM258" s="58"/>
      <c r="AN258" s="58"/>
      <c r="AO258" s="58"/>
      <c r="AP258" s="58"/>
      <c r="AQ258" s="58"/>
      <c r="AR258" s="58"/>
      <c r="AS258" s="58"/>
      <c r="AT258" s="58"/>
      <c r="AU258" s="58"/>
      <c r="AV258" s="58"/>
      <c r="AW258" s="58"/>
      <c r="AX258" s="58"/>
      <c r="AY258" s="58"/>
      <c r="AZ258" s="58"/>
    </row>
    <row r="259" spans="1:52" x14ac:dyDescent="0.2">
      <c r="A259" s="56"/>
      <c r="B259" s="57"/>
      <c r="C259" s="58"/>
      <c r="D259" s="58"/>
      <c r="E259" s="58"/>
      <c r="F259" s="58"/>
      <c r="G259" s="58"/>
      <c r="H259" s="58"/>
      <c r="I259" s="58"/>
      <c r="J259" s="58"/>
      <c r="K259" s="58"/>
      <c r="L259" s="58"/>
      <c r="M259" s="58"/>
      <c r="N259" s="58"/>
      <c r="O259" s="137"/>
      <c r="P259" s="58"/>
      <c r="Q259" s="58"/>
      <c r="R259" s="58"/>
      <c r="S259" s="58"/>
      <c r="T259" s="58"/>
      <c r="U259" s="58"/>
      <c r="V259" s="58"/>
      <c r="W259" s="58"/>
      <c r="X259" s="58"/>
      <c r="Y259" s="137"/>
      <c r="Z259" s="58"/>
      <c r="AA259" s="58"/>
      <c r="AB259" s="137"/>
      <c r="AC259" s="137"/>
      <c r="AD259" s="58"/>
      <c r="AE259" s="58"/>
      <c r="AJ259" s="58"/>
      <c r="AK259" s="58"/>
      <c r="AL259" s="58"/>
      <c r="AM259" s="58"/>
      <c r="AN259" s="58"/>
      <c r="AO259" s="58"/>
      <c r="AP259" s="58"/>
      <c r="AQ259" s="58"/>
      <c r="AR259" s="58"/>
      <c r="AS259" s="58"/>
      <c r="AT259" s="58"/>
      <c r="AU259" s="58"/>
      <c r="AV259" s="58"/>
      <c r="AW259" s="58"/>
      <c r="AX259" s="58"/>
      <c r="AY259" s="58"/>
      <c r="AZ259" s="58"/>
    </row>
    <row r="260" spans="1:52" x14ac:dyDescent="0.2">
      <c r="A260" s="56"/>
      <c r="B260" s="57"/>
      <c r="C260" s="58"/>
      <c r="D260" s="58"/>
      <c r="E260" s="58"/>
      <c r="F260" s="58"/>
      <c r="G260" s="58"/>
      <c r="H260" s="58"/>
      <c r="I260" s="58"/>
      <c r="J260" s="58"/>
      <c r="K260" s="58"/>
      <c r="L260" s="58"/>
      <c r="M260" s="58"/>
      <c r="N260" s="58"/>
      <c r="O260" s="137"/>
      <c r="P260" s="58"/>
      <c r="Q260" s="58"/>
      <c r="R260" s="58"/>
      <c r="S260" s="58"/>
      <c r="T260" s="58"/>
      <c r="U260" s="58"/>
      <c r="V260" s="58"/>
      <c r="W260" s="58"/>
      <c r="X260" s="58"/>
      <c r="Y260" s="137"/>
      <c r="Z260" s="58"/>
      <c r="AA260" s="58"/>
      <c r="AB260" s="137"/>
      <c r="AC260" s="137"/>
      <c r="AD260" s="58"/>
      <c r="AE260" s="58"/>
      <c r="AJ260" s="58"/>
      <c r="AK260" s="58"/>
      <c r="AL260" s="58"/>
      <c r="AM260" s="58"/>
      <c r="AN260" s="58"/>
      <c r="AO260" s="58"/>
      <c r="AP260" s="58"/>
      <c r="AQ260" s="58"/>
      <c r="AR260" s="58"/>
      <c r="AS260" s="58"/>
      <c r="AT260" s="58"/>
      <c r="AU260" s="58"/>
      <c r="AV260" s="58"/>
      <c r="AW260" s="58"/>
      <c r="AX260" s="58"/>
      <c r="AY260" s="58"/>
      <c r="AZ260" s="58"/>
    </row>
    <row r="261" spans="1:52" x14ac:dyDescent="0.2">
      <c r="A261" s="56"/>
      <c r="B261" s="57"/>
      <c r="C261" s="58"/>
      <c r="D261" s="58"/>
      <c r="E261" s="58"/>
      <c r="F261" s="58"/>
      <c r="G261" s="58"/>
      <c r="H261" s="58"/>
      <c r="I261" s="58"/>
      <c r="J261" s="58"/>
      <c r="K261" s="58"/>
      <c r="L261" s="58"/>
      <c r="M261" s="58"/>
      <c r="N261" s="58"/>
      <c r="O261" s="137"/>
      <c r="P261" s="58"/>
      <c r="Q261" s="58"/>
      <c r="R261" s="58"/>
      <c r="S261" s="58"/>
      <c r="T261" s="58"/>
      <c r="U261" s="58"/>
      <c r="V261" s="58"/>
      <c r="W261" s="58"/>
      <c r="X261" s="58"/>
      <c r="Y261" s="137"/>
      <c r="Z261" s="58"/>
      <c r="AA261" s="58"/>
      <c r="AB261" s="137"/>
      <c r="AC261" s="137"/>
      <c r="AD261" s="58"/>
      <c r="AE261" s="58"/>
      <c r="AJ261" s="58"/>
      <c r="AK261" s="58"/>
      <c r="AL261" s="58"/>
      <c r="AM261" s="58"/>
      <c r="AN261" s="58"/>
      <c r="AO261" s="58"/>
      <c r="AP261" s="58"/>
      <c r="AQ261" s="58"/>
      <c r="AR261" s="58"/>
      <c r="AS261" s="58"/>
      <c r="AT261" s="58"/>
      <c r="AU261" s="58"/>
      <c r="AV261" s="58"/>
      <c r="AW261" s="58"/>
      <c r="AX261" s="58"/>
      <c r="AY261" s="58"/>
      <c r="AZ261" s="58"/>
    </row>
    <row r="262" spans="1:52" x14ac:dyDescent="0.2">
      <c r="A262" s="56"/>
      <c r="B262" s="57"/>
      <c r="C262" s="58"/>
      <c r="D262" s="58"/>
      <c r="E262" s="58"/>
      <c r="F262" s="58"/>
      <c r="G262" s="58"/>
      <c r="H262" s="58"/>
      <c r="I262" s="58"/>
      <c r="J262" s="58"/>
      <c r="K262" s="58"/>
      <c r="L262" s="58"/>
      <c r="M262" s="58"/>
      <c r="N262" s="58"/>
      <c r="O262" s="137"/>
      <c r="P262" s="58"/>
      <c r="Q262" s="58"/>
      <c r="R262" s="58"/>
      <c r="S262" s="58"/>
      <c r="T262" s="58"/>
      <c r="U262" s="58"/>
      <c r="V262" s="58"/>
      <c r="W262" s="58"/>
      <c r="X262" s="58"/>
      <c r="Y262" s="137"/>
      <c r="Z262" s="58"/>
      <c r="AA262" s="58"/>
      <c r="AB262" s="137"/>
      <c r="AC262" s="137"/>
      <c r="AD262" s="58"/>
      <c r="AE262" s="58"/>
      <c r="AJ262" s="58"/>
      <c r="AK262" s="58"/>
      <c r="AL262" s="58"/>
      <c r="AM262" s="58"/>
      <c r="AN262" s="58"/>
      <c r="AO262" s="58"/>
      <c r="AP262" s="58"/>
      <c r="AQ262" s="58"/>
      <c r="AR262" s="58"/>
      <c r="AS262" s="58"/>
      <c r="AT262" s="58"/>
      <c r="AU262" s="58"/>
      <c r="AV262" s="58"/>
      <c r="AW262" s="58"/>
      <c r="AX262" s="58"/>
      <c r="AY262" s="58"/>
      <c r="AZ262" s="58"/>
    </row>
    <row r="263" spans="1:52" x14ac:dyDescent="0.2">
      <c r="A263" s="56"/>
      <c r="B263" s="57"/>
      <c r="C263" s="58"/>
      <c r="D263" s="58"/>
      <c r="E263" s="58"/>
      <c r="F263" s="58"/>
      <c r="G263" s="58"/>
      <c r="H263" s="58"/>
      <c r="I263" s="58"/>
      <c r="J263" s="58"/>
      <c r="K263" s="58"/>
      <c r="L263" s="58"/>
      <c r="M263" s="58"/>
      <c r="N263" s="58"/>
      <c r="O263" s="137"/>
      <c r="P263" s="58"/>
      <c r="Q263" s="58"/>
      <c r="R263" s="58"/>
      <c r="S263" s="58"/>
      <c r="T263" s="58"/>
      <c r="U263" s="58"/>
      <c r="V263" s="58"/>
      <c r="W263" s="58"/>
      <c r="X263" s="58"/>
      <c r="Y263" s="137"/>
      <c r="Z263" s="58"/>
      <c r="AA263" s="58"/>
      <c r="AB263" s="137"/>
      <c r="AC263" s="137"/>
      <c r="AD263" s="58"/>
      <c r="AE263" s="58"/>
      <c r="AJ263" s="58"/>
      <c r="AK263" s="58"/>
      <c r="AL263" s="58"/>
      <c r="AM263" s="58"/>
      <c r="AN263" s="58"/>
      <c r="AO263" s="58"/>
      <c r="AP263" s="58"/>
      <c r="AQ263" s="58"/>
      <c r="AR263" s="58"/>
      <c r="AS263" s="58"/>
      <c r="AT263" s="58"/>
      <c r="AU263" s="58"/>
      <c r="AV263" s="58"/>
      <c r="AW263" s="58"/>
      <c r="AX263" s="58"/>
      <c r="AY263" s="58"/>
      <c r="AZ263" s="58"/>
    </row>
    <row r="264" spans="1:52" x14ac:dyDescent="0.2">
      <c r="A264" s="56"/>
      <c r="B264" s="57"/>
      <c r="C264" s="58"/>
      <c r="D264" s="58"/>
      <c r="E264" s="58"/>
      <c r="F264" s="58"/>
      <c r="G264" s="58"/>
      <c r="H264" s="58"/>
      <c r="I264" s="58"/>
      <c r="J264" s="58"/>
      <c r="K264" s="58"/>
      <c r="L264" s="58"/>
      <c r="M264" s="58"/>
      <c r="N264" s="58"/>
      <c r="O264" s="137"/>
      <c r="P264" s="58"/>
      <c r="Q264" s="58"/>
      <c r="R264" s="58"/>
      <c r="S264" s="58"/>
      <c r="T264" s="58"/>
      <c r="U264" s="58"/>
      <c r="V264" s="58"/>
      <c r="W264" s="58"/>
      <c r="X264" s="58"/>
      <c r="Y264" s="137"/>
      <c r="Z264" s="58"/>
      <c r="AA264" s="58"/>
      <c r="AB264" s="137"/>
      <c r="AC264" s="137"/>
      <c r="AD264" s="58"/>
      <c r="AE264" s="58"/>
      <c r="AJ264" s="58"/>
      <c r="AK264" s="58"/>
      <c r="AL264" s="58"/>
      <c r="AM264" s="58"/>
      <c r="AN264" s="58"/>
      <c r="AO264" s="58"/>
      <c r="AP264" s="58"/>
      <c r="AQ264" s="58"/>
      <c r="AR264" s="58"/>
      <c r="AS264" s="58"/>
      <c r="AT264" s="58"/>
      <c r="AU264" s="58"/>
      <c r="AV264" s="58"/>
      <c r="AW264" s="58"/>
      <c r="AX264" s="58"/>
      <c r="AY264" s="58"/>
      <c r="AZ264" s="58"/>
    </row>
    <row r="265" spans="1:52" x14ac:dyDescent="0.2">
      <c r="A265" s="56"/>
      <c r="B265" s="57"/>
      <c r="C265" s="58"/>
      <c r="D265" s="58"/>
      <c r="E265" s="58"/>
      <c r="F265" s="58"/>
      <c r="G265" s="58"/>
      <c r="H265" s="58"/>
      <c r="I265" s="58"/>
      <c r="J265" s="58"/>
      <c r="K265" s="58"/>
      <c r="L265" s="58"/>
      <c r="M265" s="58"/>
      <c r="N265" s="58"/>
      <c r="O265" s="137"/>
      <c r="P265" s="58"/>
      <c r="Q265" s="58"/>
      <c r="R265" s="58"/>
      <c r="S265" s="58"/>
      <c r="T265" s="58"/>
      <c r="U265" s="58"/>
      <c r="V265" s="58"/>
      <c r="W265" s="58"/>
      <c r="X265" s="58"/>
      <c r="Y265" s="137"/>
      <c r="Z265" s="58"/>
      <c r="AA265" s="58"/>
      <c r="AB265" s="137"/>
      <c r="AC265" s="137"/>
      <c r="AD265" s="58"/>
      <c r="AE265" s="58"/>
      <c r="AJ265" s="58"/>
      <c r="AK265" s="58"/>
      <c r="AL265" s="58"/>
      <c r="AM265" s="58"/>
      <c r="AN265" s="58"/>
      <c r="AO265" s="58"/>
      <c r="AP265" s="58"/>
      <c r="AQ265" s="58"/>
      <c r="AR265" s="58"/>
      <c r="AS265" s="58"/>
      <c r="AT265" s="58"/>
      <c r="AU265" s="58"/>
      <c r="AV265" s="58"/>
      <c r="AW265" s="58"/>
      <c r="AX265" s="58"/>
      <c r="AY265" s="58"/>
      <c r="AZ265" s="58"/>
    </row>
    <row r="266" spans="1:52" x14ac:dyDescent="0.2">
      <c r="A266" s="56"/>
      <c r="B266" s="57"/>
      <c r="C266" s="58"/>
      <c r="D266" s="58"/>
      <c r="E266" s="58"/>
      <c r="F266" s="58"/>
      <c r="G266" s="58"/>
      <c r="H266" s="58"/>
      <c r="I266" s="58"/>
      <c r="J266" s="58"/>
      <c r="K266" s="58"/>
      <c r="L266" s="58"/>
      <c r="M266" s="58"/>
      <c r="N266" s="58"/>
      <c r="O266" s="137"/>
      <c r="P266" s="58"/>
      <c r="Q266" s="58"/>
      <c r="R266" s="58"/>
      <c r="S266" s="58"/>
      <c r="T266" s="58"/>
      <c r="U266" s="58"/>
      <c r="V266" s="58"/>
      <c r="W266" s="58"/>
      <c r="X266" s="58"/>
      <c r="Y266" s="137"/>
      <c r="Z266" s="58"/>
      <c r="AA266" s="58"/>
      <c r="AB266" s="137"/>
      <c r="AC266" s="137"/>
      <c r="AD266" s="58"/>
      <c r="AE266" s="58"/>
      <c r="AJ266" s="58"/>
      <c r="AK266" s="58"/>
      <c r="AL266" s="58"/>
      <c r="AM266" s="58"/>
      <c r="AN266" s="58"/>
      <c r="AO266" s="58"/>
      <c r="AP266" s="58"/>
      <c r="AQ266" s="58"/>
      <c r="AR266" s="58"/>
      <c r="AS266" s="58"/>
      <c r="AT266" s="58"/>
      <c r="AU266" s="58"/>
      <c r="AV266" s="58"/>
      <c r="AW266" s="58"/>
      <c r="AX266" s="58"/>
      <c r="AY266" s="58"/>
      <c r="AZ266" s="58"/>
    </row>
    <row r="267" spans="1:52" x14ac:dyDescent="0.2">
      <c r="A267" s="56"/>
      <c r="B267" s="57"/>
      <c r="C267" s="58"/>
      <c r="D267" s="58"/>
      <c r="E267" s="58"/>
      <c r="F267" s="58"/>
      <c r="G267" s="58"/>
      <c r="H267" s="58"/>
      <c r="I267" s="58"/>
      <c r="J267" s="58"/>
      <c r="K267" s="58"/>
      <c r="L267" s="58"/>
      <c r="M267" s="58"/>
      <c r="N267" s="58"/>
      <c r="O267" s="137"/>
      <c r="P267" s="58"/>
      <c r="Q267" s="58"/>
      <c r="R267" s="58"/>
      <c r="S267" s="58"/>
      <c r="T267" s="58"/>
      <c r="U267" s="58"/>
      <c r="V267" s="58"/>
      <c r="W267" s="58"/>
      <c r="X267" s="58"/>
      <c r="Y267" s="137"/>
      <c r="Z267" s="58"/>
      <c r="AA267" s="58"/>
      <c r="AB267" s="137"/>
      <c r="AC267" s="137"/>
      <c r="AD267" s="58"/>
      <c r="AE267" s="58"/>
      <c r="AJ267" s="58"/>
      <c r="AK267" s="58"/>
      <c r="AL267" s="58"/>
      <c r="AM267" s="58"/>
      <c r="AN267" s="58"/>
      <c r="AO267" s="58"/>
      <c r="AP267" s="58"/>
      <c r="AQ267" s="58"/>
      <c r="AR267" s="58"/>
      <c r="AS267" s="58"/>
      <c r="AT267" s="58"/>
      <c r="AU267" s="58"/>
      <c r="AV267" s="58"/>
      <c r="AW267" s="58"/>
      <c r="AX267" s="58"/>
      <c r="AY267" s="58"/>
      <c r="AZ267" s="58"/>
    </row>
    <row r="268" spans="1:52" x14ac:dyDescent="0.2">
      <c r="A268" s="56"/>
      <c r="B268" s="57"/>
      <c r="C268" s="58"/>
      <c r="D268" s="58"/>
      <c r="E268" s="58"/>
      <c r="F268" s="58"/>
      <c r="G268" s="58"/>
      <c r="H268" s="58"/>
      <c r="I268" s="58"/>
      <c r="J268" s="58"/>
      <c r="K268" s="58"/>
      <c r="L268" s="58"/>
      <c r="M268" s="58"/>
      <c r="N268" s="58"/>
      <c r="O268" s="137"/>
      <c r="P268" s="58"/>
      <c r="Q268" s="58"/>
      <c r="R268" s="58"/>
      <c r="S268" s="58"/>
      <c r="T268" s="58"/>
      <c r="U268" s="58"/>
      <c r="V268" s="58"/>
      <c r="W268" s="58"/>
      <c r="X268" s="58"/>
      <c r="Y268" s="137"/>
      <c r="Z268" s="58"/>
      <c r="AA268" s="58"/>
      <c r="AB268" s="137"/>
      <c r="AC268" s="137"/>
      <c r="AD268" s="58"/>
      <c r="AE268" s="58"/>
      <c r="AJ268" s="58"/>
      <c r="AK268" s="58"/>
      <c r="AL268" s="58"/>
      <c r="AM268" s="58"/>
      <c r="AN268" s="58"/>
      <c r="AO268" s="58"/>
      <c r="AP268" s="58"/>
      <c r="AQ268" s="58"/>
      <c r="AR268" s="58"/>
      <c r="AS268" s="58"/>
      <c r="AT268" s="58"/>
      <c r="AU268" s="58"/>
      <c r="AV268" s="58"/>
      <c r="AW268" s="58"/>
      <c r="AX268" s="58"/>
      <c r="AY268" s="58"/>
      <c r="AZ268" s="58"/>
    </row>
    <row r="269" spans="1:52" x14ac:dyDescent="0.2">
      <c r="A269" s="56"/>
      <c r="B269" s="57"/>
      <c r="C269" s="58"/>
      <c r="D269" s="58"/>
      <c r="E269" s="58"/>
      <c r="F269" s="58"/>
      <c r="G269" s="58"/>
      <c r="H269" s="58"/>
      <c r="I269" s="58"/>
      <c r="J269" s="58"/>
      <c r="K269" s="58"/>
      <c r="L269" s="58"/>
      <c r="M269" s="58"/>
      <c r="N269" s="58"/>
      <c r="O269" s="137"/>
      <c r="P269" s="58"/>
      <c r="Q269" s="58"/>
      <c r="R269" s="58"/>
      <c r="S269" s="58"/>
      <c r="T269" s="58"/>
      <c r="U269" s="58"/>
      <c r="V269" s="58"/>
      <c r="W269" s="58"/>
      <c r="X269" s="58"/>
      <c r="Y269" s="137"/>
      <c r="Z269" s="58"/>
      <c r="AA269" s="58"/>
      <c r="AB269" s="137"/>
      <c r="AC269" s="137"/>
      <c r="AD269" s="58"/>
      <c r="AE269" s="58"/>
      <c r="AJ269" s="58"/>
      <c r="AK269" s="58"/>
      <c r="AL269" s="58"/>
      <c r="AM269" s="58"/>
      <c r="AN269" s="58"/>
      <c r="AO269" s="58"/>
      <c r="AP269" s="58"/>
      <c r="AQ269" s="58"/>
      <c r="AR269" s="58"/>
      <c r="AS269" s="58"/>
      <c r="AT269" s="58"/>
      <c r="AU269" s="58"/>
      <c r="AV269" s="58"/>
      <c r="AW269" s="58"/>
      <c r="AX269" s="58"/>
      <c r="AY269" s="58"/>
      <c r="AZ269" s="58"/>
    </row>
    <row r="270" spans="1:52" x14ac:dyDescent="0.2">
      <c r="A270" s="56"/>
      <c r="B270" s="57"/>
      <c r="C270" s="58"/>
      <c r="D270" s="58"/>
      <c r="E270" s="58"/>
      <c r="F270" s="58"/>
      <c r="G270" s="58"/>
      <c r="H270" s="58"/>
      <c r="I270" s="58"/>
      <c r="J270" s="58"/>
      <c r="K270" s="58"/>
      <c r="L270" s="58"/>
      <c r="M270" s="58"/>
      <c r="N270" s="58"/>
      <c r="O270" s="137"/>
      <c r="P270" s="58"/>
      <c r="Q270" s="58"/>
      <c r="R270" s="58"/>
      <c r="S270" s="58"/>
      <c r="T270" s="58"/>
      <c r="U270" s="58"/>
      <c r="V270" s="58"/>
      <c r="W270" s="58"/>
      <c r="X270" s="58"/>
      <c r="Y270" s="137"/>
      <c r="Z270" s="58"/>
      <c r="AA270" s="58"/>
      <c r="AB270" s="137"/>
      <c r="AC270" s="137"/>
      <c r="AD270" s="58"/>
      <c r="AE270" s="58"/>
      <c r="AJ270" s="58"/>
      <c r="AK270" s="58"/>
      <c r="AL270" s="58"/>
      <c r="AM270" s="58"/>
      <c r="AN270" s="58"/>
      <c r="AO270" s="58"/>
      <c r="AP270" s="58"/>
      <c r="AQ270" s="58"/>
      <c r="AR270" s="58"/>
      <c r="AS270" s="58"/>
      <c r="AT270" s="58"/>
      <c r="AU270" s="58"/>
      <c r="AV270" s="58"/>
      <c r="AW270" s="58"/>
      <c r="AX270" s="58"/>
      <c r="AY270" s="58"/>
      <c r="AZ270" s="58"/>
    </row>
    <row r="271" spans="1:52" x14ac:dyDescent="0.2">
      <c r="A271" s="56"/>
      <c r="B271" s="57"/>
      <c r="C271" s="58"/>
      <c r="D271" s="58"/>
      <c r="E271" s="58"/>
      <c r="F271" s="58"/>
      <c r="G271" s="58"/>
      <c r="H271" s="58"/>
      <c r="I271" s="58"/>
      <c r="J271" s="58"/>
      <c r="K271" s="58"/>
      <c r="L271" s="58"/>
      <c r="M271" s="58"/>
      <c r="N271" s="58"/>
      <c r="O271" s="137"/>
      <c r="P271" s="58"/>
      <c r="Q271" s="58"/>
      <c r="R271" s="58"/>
      <c r="S271" s="58"/>
      <c r="T271" s="58"/>
      <c r="U271" s="58"/>
      <c r="V271" s="58"/>
      <c r="W271" s="58"/>
      <c r="X271" s="58"/>
      <c r="Y271" s="137"/>
      <c r="Z271" s="58"/>
      <c r="AA271" s="58"/>
      <c r="AB271" s="137"/>
      <c r="AC271" s="137"/>
      <c r="AD271" s="58"/>
      <c r="AE271" s="58"/>
      <c r="AJ271" s="58"/>
      <c r="AK271" s="58"/>
      <c r="AL271" s="58"/>
      <c r="AM271" s="58"/>
      <c r="AN271" s="58"/>
      <c r="AO271" s="58"/>
      <c r="AP271" s="58"/>
      <c r="AQ271" s="58"/>
      <c r="AR271" s="58"/>
      <c r="AS271" s="58"/>
      <c r="AT271" s="58"/>
      <c r="AU271" s="58"/>
      <c r="AV271" s="58"/>
      <c r="AW271" s="58"/>
      <c r="AX271" s="58"/>
      <c r="AY271" s="58"/>
      <c r="AZ271" s="58"/>
    </row>
    <row r="272" spans="1:52" x14ac:dyDescent="0.2">
      <c r="A272" s="56"/>
      <c r="B272" s="57"/>
      <c r="C272" s="58"/>
      <c r="D272" s="58"/>
      <c r="E272" s="58"/>
      <c r="F272" s="58"/>
      <c r="G272" s="58"/>
      <c r="H272" s="58"/>
      <c r="I272" s="58"/>
      <c r="J272" s="58"/>
      <c r="K272" s="58"/>
      <c r="L272" s="58"/>
      <c r="M272" s="58"/>
      <c r="N272" s="58"/>
      <c r="O272" s="137"/>
      <c r="P272" s="58"/>
      <c r="Q272" s="58"/>
      <c r="R272" s="58"/>
      <c r="S272" s="58"/>
      <c r="T272" s="58"/>
      <c r="U272" s="58"/>
      <c r="V272" s="58"/>
      <c r="W272" s="58"/>
      <c r="X272" s="58"/>
      <c r="Y272" s="137"/>
      <c r="Z272" s="58"/>
      <c r="AA272" s="58"/>
      <c r="AB272" s="137"/>
      <c r="AC272" s="137"/>
      <c r="AD272" s="58"/>
      <c r="AE272" s="58"/>
      <c r="AJ272" s="58"/>
      <c r="AK272" s="58"/>
      <c r="AL272" s="58"/>
      <c r="AM272" s="58"/>
      <c r="AN272" s="58"/>
      <c r="AO272" s="58"/>
      <c r="AP272" s="58"/>
      <c r="AQ272" s="58"/>
      <c r="AR272" s="58"/>
      <c r="AS272" s="58"/>
      <c r="AT272" s="58"/>
      <c r="AU272" s="58"/>
      <c r="AV272" s="58"/>
      <c r="AW272" s="58"/>
      <c r="AX272" s="58"/>
      <c r="AY272" s="58"/>
      <c r="AZ272" s="58"/>
    </row>
    <row r="273" spans="1:52" x14ac:dyDescent="0.2">
      <c r="A273" s="56"/>
      <c r="B273" s="57"/>
      <c r="C273" s="58"/>
      <c r="D273" s="58"/>
      <c r="E273" s="58"/>
      <c r="F273" s="58"/>
      <c r="G273" s="58"/>
      <c r="H273" s="58"/>
      <c r="I273" s="58"/>
      <c r="J273" s="58"/>
      <c r="K273" s="58"/>
      <c r="L273" s="58"/>
      <c r="M273" s="58"/>
      <c r="N273" s="58"/>
      <c r="O273" s="137"/>
      <c r="P273" s="58"/>
      <c r="Q273" s="58"/>
      <c r="R273" s="58"/>
      <c r="S273" s="58"/>
      <c r="T273" s="58"/>
      <c r="U273" s="58"/>
      <c r="V273" s="58"/>
      <c r="W273" s="58"/>
      <c r="X273" s="58"/>
      <c r="Y273" s="137"/>
      <c r="Z273" s="58"/>
      <c r="AA273" s="58"/>
      <c r="AB273" s="137"/>
      <c r="AC273" s="137"/>
      <c r="AD273" s="58"/>
      <c r="AE273" s="58"/>
      <c r="AJ273" s="58"/>
      <c r="AK273" s="58"/>
      <c r="AL273" s="58"/>
      <c r="AM273" s="58"/>
      <c r="AN273" s="58"/>
      <c r="AO273" s="58"/>
      <c r="AP273" s="58"/>
      <c r="AQ273" s="58"/>
      <c r="AR273" s="58"/>
      <c r="AS273" s="58"/>
      <c r="AT273" s="58"/>
      <c r="AU273" s="58"/>
      <c r="AV273" s="58"/>
      <c r="AW273" s="58"/>
      <c r="AX273" s="58"/>
      <c r="AY273" s="58"/>
      <c r="AZ273" s="58"/>
    </row>
    <row r="274" spans="1:52" x14ac:dyDescent="0.2">
      <c r="A274" s="56"/>
      <c r="B274" s="57"/>
      <c r="C274" s="58"/>
      <c r="D274" s="58"/>
      <c r="E274" s="58"/>
      <c r="F274" s="58"/>
      <c r="G274" s="58"/>
      <c r="H274" s="58"/>
      <c r="I274" s="58"/>
      <c r="J274" s="58"/>
      <c r="K274" s="58"/>
      <c r="L274" s="58"/>
      <c r="M274" s="58"/>
      <c r="N274" s="58"/>
      <c r="O274" s="137"/>
      <c r="P274" s="58"/>
      <c r="Q274" s="58"/>
      <c r="R274" s="58"/>
      <c r="S274" s="58"/>
      <c r="T274" s="58"/>
      <c r="U274" s="58"/>
      <c r="V274" s="58"/>
      <c r="W274" s="58"/>
      <c r="X274" s="58"/>
      <c r="Y274" s="137"/>
      <c r="Z274" s="58"/>
      <c r="AA274" s="58"/>
      <c r="AB274" s="137"/>
      <c r="AC274" s="137"/>
      <c r="AD274" s="58"/>
      <c r="AE274" s="58"/>
      <c r="AJ274" s="58"/>
      <c r="AK274" s="58"/>
      <c r="AL274" s="58"/>
      <c r="AM274" s="58"/>
      <c r="AN274" s="58"/>
      <c r="AO274" s="58"/>
      <c r="AP274" s="58"/>
      <c r="AQ274" s="58"/>
      <c r="AR274" s="58"/>
      <c r="AS274" s="58"/>
      <c r="AT274" s="58"/>
      <c r="AU274" s="58"/>
      <c r="AV274" s="58"/>
      <c r="AW274" s="58"/>
      <c r="AX274" s="58"/>
      <c r="AY274" s="58"/>
      <c r="AZ274" s="58"/>
    </row>
    <row r="275" spans="1:52" x14ac:dyDescent="0.2">
      <c r="A275" s="56"/>
      <c r="B275" s="57"/>
      <c r="C275" s="58"/>
      <c r="D275" s="58"/>
      <c r="E275" s="58"/>
      <c r="F275" s="58"/>
      <c r="G275" s="58"/>
      <c r="H275" s="58"/>
      <c r="I275" s="58"/>
      <c r="J275" s="58"/>
      <c r="K275" s="58"/>
      <c r="L275" s="58"/>
      <c r="M275" s="58"/>
      <c r="N275" s="58"/>
      <c r="O275" s="137"/>
      <c r="P275" s="58"/>
      <c r="Q275" s="58"/>
      <c r="R275" s="58"/>
      <c r="S275" s="58"/>
      <c r="T275" s="58"/>
      <c r="U275" s="58"/>
      <c r="V275" s="58"/>
      <c r="W275" s="58"/>
      <c r="X275" s="58"/>
      <c r="Y275" s="137"/>
      <c r="Z275" s="58"/>
      <c r="AA275" s="58"/>
      <c r="AB275" s="137"/>
      <c r="AC275" s="137"/>
      <c r="AD275" s="58"/>
      <c r="AE275" s="58"/>
      <c r="AJ275" s="58"/>
      <c r="AK275" s="58"/>
      <c r="AL275" s="58"/>
      <c r="AM275" s="58"/>
      <c r="AN275" s="58"/>
      <c r="AO275" s="58"/>
      <c r="AP275" s="58"/>
      <c r="AQ275" s="58"/>
      <c r="AR275" s="58"/>
      <c r="AS275" s="58"/>
      <c r="AT275" s="58"/>
      <c r="AU275" s="58"/>
      <c r="AV275" s="58"/>
      <c r="AW275" s="58"/>
      <c r="AX275" s="58"/>
      <c r="AY275" s="58"/>
      <c r="AZ275" s="58"/>
    </row>
    <row r="276" spans="1:52" x14ac:dyDescent="0.2">
      <c r="A276" s="56"/>
      <c r="B276" s="57"/>
      <c r="C276" s="58"/>
      <c r="D276" s="58"/>
      <c r="E276" s="58"/>
      <c r="F276" s="58"/>
      <c r="G276" s="58"/>
      <c r="H276" s="58"/>
      <c r="I276" s="58"/>
      <c r="J276" s="58"/>
      <c r="K276" s="58"/>
      <c r="L276" s="58"/>
      <c r="M276" s="58"/>
      <c r="N276" s="58"/>
      <c r="O276" s="137"/>
      <c r="P276" s="58"/>
      <c r="Q276" s="58"/>
      <c r="R276" s="58"/>
      <c r="S276" s="58"/>
      <c r="T276" s="58"/>
      <c r="U276" s="58"/>
      <c r="V276" s="58"/>
      <c r="W276" s="58"/>
      <c r="X276" s="58"/>
      <c r="Y276" s="137"/>
      <c r="Z276" s="58"/>
      <c r="AA276" s="58"/>
      <c r="AB276" s="137"/>
      <c r="AC276" s="137"/>
      <c r="AD276" s="58"/>
      <c r="AE276" s="58"/>
      <c r="AJ276" s="58"/>
      <c r="AK276" s="58"/>
      <c r="AL276" s="58"/>
      <c r="AM276" s="58"/>
      <c r="AN276" s="58"/>
      <c r="AO276" s="58"/>
      <c r="AP276" s="58"/>
      <c r="AQ276" s="58"/>
      <c r="AR276" s="58"/>
      <c r="AS276" s="58"/>
      <c r="AT276" s="58"/>
      <c r="AU276" s="58"/>
      <c r="AV276" s="58"/>
      <c r="AW276" s="58"/>
      <c r="AX276" s="58"/>
      <c r="AY276" s="58"/>
      <c r="AZ276" s="58"/>
    </row>
    <row r="277" spans="1:52" x14ac:dyDescent="0.2">
      <c r="A277" s="56"/>
      <c r="B277" s="57"/>
      <c r="C277" s="58"/>
      <c r="D277" s="58"/>
      <c r="E277" s="58"/>
      <c r="F277" s="58"/>
      <c r="G277" s="58"/>
      <c r="H277" s="58"/>
      <c r="I277" s="58"/>
      <c r="J277" s="58"/>
      <c r="K277" s="58"/>
      <c r="L277" s="58"/>
      <c r="M277" s="58"/>
      <c r="N277" s="58"/>
      <c r="O277" s="137"/>
      <c r="P277" s="58"/>
      <c r="Q277" s="58"/>
      <c r="R277" s="58"/>
      <c r="S277" s="58"/>
      <c r="T277" s="58"/>
      <c r="U277" s="58"/>
      <c r="V277" s="58"/>
      <c r="W277" s="58"/>
      <c r="X277" s="58"/>
      <c r="Y277" s="137"/>
      <c r="Z277" s="58"/>
      <c r="AA277" s="58"/>
      <c r="AB277" s="137"/>
      <c r="AC277" s="137"/>
      <c r="AD277" s="58"/>
      <c r="AE277" s="58"/>
      <c r="AJ277" s="58"/>
      <c r="AK277" s="58"/>
      <c r="AL277" s="58"/>
      <c r="AM277" s="58"/>
      <c r="AN277" s="58"/>
      <c r="AO277" s="58"/>
      <c r="AP277" s="58"/>
      <c r="AQ277" s="58"/>
      <c r="AR277" s="58"/>
      <c r="AS277" s="58"/>
      <c r="AT277" s="58"/>
      <c r="AU277" s="58"/>
      <c r="AV277" s="58"/>
      <c r="AW277" s="58"/>
      <c r="AX277" s="58"/>
      <c r="AY277" s="58"/>
      <c r="AZ277" s="58"/>
    </row>
    <row r="278" spans="1:52" x14ac:dyDescent="0.2">
      <c r="A278" s="56"/>
      <c r="B278" s="57"/>
      <c r="C278" s="58"/>
      <c r="D278" s="58"/>
      <c r="E278" s="58"/>
      <c r="F278" s="58"/>
      <c r="G278" s="58"/>
      <c r="H278" s="58"/>
      <c r="I278" s="58"/>
      <c r="J278" s="58"/>
      <c r="K278" s="58"/>
      <c r="L278" s="58"/>
      <c r="M278" s="58"/>
      <c r="N278" s="58"/>
      <c r="O278" s="137"/>
      <c r="P278" s="58"/>
      <c r="Q278" s="58"/>
      <c r="R278" s="58"/>
      <c r="S278" s="58"/>
      <c r="T278" s="58"/>
      <c r="U278" s="58"/>
      <c r="V278" s="58"/>
      <c r="W278" s="58"/>
      <c r="X278" s="58"/>
      <c r="Y278" s="137"/>
      <c r="Z278" s="58"/>
      <c r="AA278" s="58"/>
      <c r="AB278" s="137"/>
      <c r="AC278" s="137"/>
      <c r="AD278" s="58"/>
      <c r="AE278" s="58"/>
      <c r="AJ278" s="58"/>
      <c r="AK278" s="58"/>
      <c r="AL278" s="58"/>
      <c r="AM278" s="58"/>
      <c r="AN278" s="58"/>
      <c r="AO278" s="58"/>
      <c r="AP278" s="58"/>
      <c r="AQ278" s="58"/>
      <c r="AR278" s="58"/>
      <c r="AS278" s="58"/>
      <c r="AT278" s="58"/>
      <c r="AU278" s="58"/>
      <c r="AV278" s="58"/>
      <c r="AW278" s="58"/>
      <c r="AX278" s="58"/>
      <c r="AY278" s="58"/>
      <c r="AZ278" s="58"/>
    </row>
    <row r="279" spans="1:52" x14ac:dyDescent="0.2">
      <c r="A279" s="56"/>
      <c r="B279" s="57"/>
      <c r="C279" s="58"/>
      <c r="D279" s="58"/>
      <c r="E279" s="58"/>
      <c r="F279" s="58"/>
      <c r="G279" s="58"/>
      <c r="H279" s="58"/>
      <c r="I279" s="58"/>
      <c r="J279" s="58"/>
      <c r="K279" s="58"/>
      <c r="L279" s="58"/>
      <c r="M279" s="58"/>
      <c r="N279" s="58"/>
      <c r="O279" s="137"/>
      <c r="P279" s="58"/>
      <c r="Q279" s="58"/>
      <c r="R279" s="58"/>
      <c r="S279" s="58"/>
      <c r="T279" s="58"/>
      <c r="U279" s="58"/>
      <c r="V279" s="58"/>
      <c r="W279" s="58"/>
      <c r="X279" s="58"/>
      <c r="Y279" s="137"/>
      <c r="Z279" s="58"/>
      <c r="AA279" s="58"/>
      <c r="AB279" s="137"/>
      <c r="AC279" s="137"/>
      <c r="AD279" s="58"/>
      <c r="AE279" s="58"/>
      <c r="AJ279" s="58"/>
      <c r="AK279" s="58"/>
      <c r="AL279" s="58"/>
      <c r="AM279" s="58"/>
      <c r="AN279" s="58"/>
      <c r="AO279" s="58"/>
      <c r="AP279" s="58"/>
      <c r="AQ279" s="58"/>
      <c r="AR279" s="58"/>
      <c r="AS279" s="58"/>
      <c r="AT279" s="58"/>
      <c r="AU279" s="58"/>
      <c r="AV279" s="58"/>
      <c r="AW279" s="58"/>
      <c r="AX279" s="58"/>
      <c r="AY279" s="58"/>
      <c r="AZ279" s="58"/>
    </row>
    <row r="280" spans="1:52" x14ac:dyDescent="0.2">
      <c r="A280" s="56"/>
      <c r="B280" s="57"/>
      <c r="C280" s="58"/>
      <c r="D280" s="58"/>
      <c r="E280" s="58"/>
      <c r="F280" s="58"/>
      <c r="G280" s="58"/>
      <c r="H280" s="58"/>
      <c r="I280" s="58"/>
      <c r="J280" s="58"/>
      <c r="K280" s="58"/>
      <c r="L280" s="58"/>
      <c r="M280" s="58"/>
      <c r="N280" s="58"/>
      <c r="O280" s="137"/>
      <c r="P280" s="58"/>
      <c r="Q280" s="58"/>
      <c r="R280" s="58"/>
      <c r="S280" s="58"/>
      <c r="T280" s="58"/>
      <c r="U280" s="58"/>
      <c r="V280" s="58"/>
      <c r="W280" s="58"/>
      <c r="X280" s="58"/>
      <c r="Y280" s="137"/>
      <c r="Z280" s="58"/>
      <c r="AA280" s="58"/>
      <c r="AB280" s="137"/>
      <c r="AC280" s="137"/>
      <c r="AD280" s="58"/>
      <c r="AE280" s="58"/>
      <c r="AJ280" s="58"/>
      <c r="AK280" s="58"/>
      <c r="AL280" s="58"/>
      <c r="AM280" s="58"/>
      <c r="AN280" s="58"/>
      <c r="AO280" s="58"/>
      <c r="AP280" s="58"/>
      <c r="AQ280" s="58"/>
      <c r="AR280" s="58"/>
      <c r="AS280" s="58"/>
      <c r="AT280" s="58"/>
      <c r="AU280" s="58"/>
      <c r="AV280" s="58"/>
      <c r="AW280" s="58"/>
      <c r="AX280" s="58"/>
      <c r="AY280" s="58"/>
      <c r="AZ280" s="58"/>
    </row>
    <row r="281" spans="1:52" x14ac:dyDescent="0.2">
      <c r="A281" s="56"/>
      <c r="B281" s="57"/>
      <c r="C281" s="58"/>
      <c r="D281" s="58"/>
      <c r="E281" s="58"/>
      <c r="F281" s="58"/>
      <c r="G281" s="58"/>
      <c r="H281" s="58"/>
      <c r="I281" s="58"/>
      <c r="J281" s="58"/>
      <c r="K281" s="58"/>
      <c r="L281" s="58"/>
      <c r="M281" s="58"/>
      <c r="N281" s="58"/>
      <c r="O281" s="137"/>
      <c r="P281" s="58"/>
      <c r="Q281" s="58"/>
      <c r="R281" s="58"/>
      <c r="S281" s="58"/>
      <c r="T281" s="58"/>
      <c r="U281" s="58"/>
      <c r="V281" s="58"/>
      <c r="W281" s="58"/>
      <c r="X281" s="58"/>
      <c r="Y281" s="137"/>
      <c r="Z281" s="58"/>
      <c r="AA281" s="58"/>
      <c r="AB281" s="137"/>
      <c r="AC281" s="137"/>
      <c r="AD281" s="58"/>
      <c r="AE281" s="58"/>
      <c r="AJ281" s="58"/>
      <c r="AK281" s="58"/>
      <c r="AL281" s="58"/>
      <c r="AM281" s="58"/>
      <c r="AN281" s="58"/>
      <c r="AO281" s="58"/>
      <c r="AP281" s="58"/>
      <c r="AQ281" s="58"/>
      <c r="AR281" s="58"/>
      <c r="AS281" s="58"/>
      <c r="AT281" s="58"/>
      <c r="AU281" s="58"/>
      <c r="AV281" s="58"/>
      <c r="AW281" s="58"/>
      <c r="AX281" s="58"/>
      <c r="AY281" s="58"/>
      <c r="AZ281" s="58"/>
    </row>
    <row r="282" spans="1:52" x14ac:dyDescent="0.2">
      <c r="A282" s="56"/>
      <c r="B282" s="57"/>
      <c r="C282" s="58"/>
      <c r="D282" s="58"/>
      <c r="E282" s="58"/>
      <c r="F282" s="58"/>
      <c r="G282" s="58"/>
      <c r="H282" s="58"/>
      <c r="I282" s="58"/>
      <c r="J282" s="58"/>
      <c r="K282" s="58"/>
      <c r="L282" s="58"/>
      <c r="M282" s="58"/>
      <c r="N282" s="58"/>
      <c r="O282" s="137"/>
      <c r="P282" s="58"/>
      <c r="Q282" s="58"/>
      <c r="R282" s="58"/>
      <c r="S282" s="58"/>
      <c r="T282" s="58"/>
      <c r="U282" s="58"/>
      <c r="V282" s="58"/>
      <c r="W282" s="58"/>
      <c r="X282" s="58"/>
      <c r="Y282" s="137"/>
      <c r="Z282" s="58"/>
      <c r="AA282" s="58"/>
      <c r="AB282" s="137"/>
      <c r="AC282" s="137"/>
      <c r="AD282" s="58"/>
      <c r="AE282" s="58"/>
      <c r="AJ282" s="58"/>
      <c r="AK282" s="58"/>
      <c r="AL282" s="58"/>
      <c r="AM282" s="58"/>
      <c r="AN282" s="58"/>
      <c r="AO282" s="58"/>
      <c r="AP282" s="58"/>
      <c r="AQ282" s="58"/>
      <c r="AR282" s="58"/>
      <c r="AS282" s="58"/>
      <c r="AT282" s="58"/>
      <c r="AU282" s="58"/>
      <c r="AV282" s="58"/>
      <c r="AW282" s="58"/>
      <c r="AX282" s="58"/>
      <c r="AY282" s="58"/>
      <c r="AZ282" s="58"/>
    </row>
    <row r="283" spans="1:52" x14ac:dyDescent="0.2">
      <c r="A283" s="56"/>
      <c r="B283" s="57"/>
      <c r="C283" s="58"/>
      <c r="D283" s="58"/>
      <c r="E283" s="58"/>
      <c r="F283" s="58"/>
      <c r="G283" s="58"/>
      <c r="H283" s="58"/>
      <c r="I283" s="58"/>
      <c r="J283" s="58"/>
      <c r="K283" s="58"/>
      <c r="L283" s="58"/>
      <c r="M283" s="58"/>
      <c r="N283" s="58"/>
      <c r="O283" s="137"/>
      <c r="P283" s="58"/>
      <c r="Q283" s="58"/>
      <c r="R283" s="58"/>
      <c r="S283" s="58"/>
      <c r="T283" s="58"/>
      <c r="U283" s="58"/>
      <c r="V283" s="58"/>
      <c r="W283" s="58"/>
      <c r="X283" s="58"/>
      <c r="Y283" s="137"/>
      <c r="Z283" s="58"/>
      <c r="AA283" s="58"/>
      <c r="AB283" s="137"/>
      <c r="AC283" s="137"/>
      <c r="AD283" s="58"/>
      <c r="AE283" s="58"/>
      <c r="AJ283" s="58"/>
      <c r="AK283" s="58"/>
      <c r="AL283" s="58"/>
      <c r="AM283" s="58"/>
      <c r="AN283" s="58"/>
      <c r="AO283" s="58"/>
      <c r="AP283" s="58"/>
      <c r="AQ283" s="58"/>
      <c r="AR283" s="58"/>
      <c r="AS283" s="58"/>
      <c r="AT283" s="58"/>
      <c r="AU283" s="58"/>
      <c r="AV283" s="58"/>
      <c r="AW283" s="58"/>
      <c r="AX283" s="58"/>
      <c r="AY283" s="58"/>
      <c r="AZ283" s="58"/>
    </row>
    <row r="284" spans="1:52" x14ac:dyDescent="0.2">
      <c r="A284" s="56"/>
      <c r="B284" s="57"/>
      <c r="C284" s="58"/>
      <c r="D284" s="58"/>
      <c r="E284" s="58"/>
      <c r="F284" s="58"/>
      <c r="G284" s="58"/>
      <c r="H284" s="58"/>
      <c r="I284" s="58"/>
      <c r="J284" s="58"/>
      <c r="K284" s="58"/>
      <c r="L284" s="58"/>
      <c r="M284" s="58"/>
      <c r="N284" s="58"/>
      <c r="O284" s="137"/>
      <c r="P284" s="58"/>
      <c r="Q284" s="58"/>
      <c r="R284" s="58"/>
      <c r="S284" s="58"/>
      <c r="T284" s="58"/>
      <c r="U284" s="58"/>
      <c r="V284" s="58"/>
      <c r="W284" s="58"/>
      <c r="X284" s="58"/>
      <c r="Y284" s="137"/>
      <c r="Z284" s="58"/>
      <c r="AA284" s="58"/>
      <c r="AB284" s="137"/>
      <c r="AC284" s="137"/>
      <c r="AD284" s="58"/>
      <c r="AE284" s="58"/>
      <c r="AJ284" s="58"/>
      <c r="AK284" s="58"/>
      <c r="AL284" s="58"/>
      <c r="AM284" s="58"/>
      <c r="AN284" s="58"/>
      <c r="AO284" s="58"/>
      <c r="AP284" s="58"/>
      <c r="AQ284" s="58"/>
      <c r="AR284" s="58"/>
      <c r="AS284" s="58"/>
      <c r="AT284" s="58"/>
      <c r="AU284" s="58"/>
      <c r="AV284" s="58"/>
      <c r="AW284" s="58"/>
      <c r="AX284" s="58"/>
      <c r="AY284" s="58"/>
      <c r="AZ284" s="58"/>
    </row>
    <row r="285" spans="1:52" x14ac:dyDescent="0.2">
      <c r="A285" s="56"/>
      <c r="B285" s="57"/>
      <c r="C285" s="58"/>
      <c r="D285" s="58"/>
      <c r="E285" s="58"/>
      <c r="F285" s="58"/>
      <c r="G285" s="58"/>
      <c r="H285" s="58"/>
      <c r="I285" s="58"/>
      <c r="J285" s="58"/>
      <c r="K285" s="58"/>
      <c r="L285" s="58"/>
      <c r="M285" s="58"/>
      <c r="N285" s="58"/>
      <c r="O285" s="137"/>
      <c r="P285" s="58"/>
      <c r="Q285" s="58"/>
      <c r="R285" s="58"/>
      <c r="S285" s="58"/>
      <c r="T285" s="58"/>
      <c r="U285" s="58"/>
      <c r="V285" s="58"/>
      <c r="W285" s="58"/>
      <c r="X285" s="58"/>
      <c r="Y285" s="137"/>
      <c r="Z285" s="58"/>
      <c r="AA285" s="58"/>
      <c r="AB285" s="137"/>
      <c r="AC285" s="137"/>
      <c r="AD285" s="58"/>
      <c r="AE285" s="58"/>
      <c r="AJ285" s="58"/>
      <c r="AK285" s="58"/>
      <c r="AL285" s="58"/>
      <c r="AM285" s="58"/>
      <c r="AN285" s="58"/>
      <c r="AO285" s="58"/>
      <c r="AP285" s="58"/>
      <c r="AQ285" s="58"/>
      <c r="AR285" s="58"/>
      <c r="AS285" s="58"/>
      <c r="AT285" s="58"/>
      <c r="AU285" s="58"/>
      <c r="AV285" s="58"/>
      <c r="AW285" s="58"/>
      <c r="AX285" s="58"/>
      <c r="AY285" s="58"/>
      <c r="AZ285" s="58"/>
    </row>
    <row r="286" spans="1:52" x14ac:dyDescent="0.2">
      <c r="A286" s="56"/>
      <c r="B286" s="57"/>
      <c r="C286" s="58"/>
      <c r="D286" s="58"/>
      <c r="E286" s="58"/>
      <c r="F286" s="58"/>
      <c r="G286" s="58"/>
      <c r="H286" s="58"/>
      <c r="I286" s="58"/>
      <c r="J286" s="58"/>
      <c r="K286" s="58"/>
      <c r="L286" s="58"/>
      <c r="M286" s="58"/>
      <c r="N286" s="58"/>
      <c r="O286" s="137"/>
      <c r="P286" s="58"/>
      <c r="Q286" s="58"/>
      <c r="R286" s="58"/>
      <c r="S286" s="58"/>
      <c r="T286" s="58"/>
      <c r="U286" s="58"/>
      <c r="V286" s="58"/>
      <c r="W286" s="58"/>
      <c r="X286" s="58"/>
      <c r="Y286" s="137"/>
      <c r="Z286" s="58"/>
      <c r="AA286" s="58"/>
      <c r="AB286" s="137"/>
      <c r="AC286" s="137"/>
      <c r="AD286" s="58"/>
      <c r="AE286" s="58"/>
      <c r="AJ286" s="58"/>
      <c r="AK286" s="58"/>
      <c r="AL286" s="58"/>
      <c r="AM286" s="58"/>
      <c r="AN286" s="58"/>
      <c r="AO286" s="58"/>
      <c r="AP286" s="58"/>
      <c r="AQ286" s="58"/>
      <c r="AR286" s="58"/>
      <c r="AS286" s="58"/>
      <c r="AT286" s="58"/>
      <c r="AU286" s="58"/>
      <c r="AV286" s="58"/>
      <c r="AW286" s="58"/>
      <c r="AX286" s="58"/>
      <c r="AY286" s="58"/>
      <c r="AZ286" s="58"/>
    </row>
    <row r="287" spans="1:52" x14ac:dyDescent="0.2">
      <c r="A287" s="56"/>
      <c r="B287" s="57"/>
      <c r="C287" s="58"/>
      <c r="D287" s="58"/>
      <c r="E287" s="58"/>
      <c r="F287" s="58"/>
      <c r="G287" s="58"/>
      <c r="H287" s="58"/>
      <c r="I287" s="58"/>
      <c r="J287" s="58"/>
      <c r="K287" s="58"/>
      <c r="L287" s="58"/>
      <c r="M287" s="58"/>
      <c r="N287" s="58"/>
      <c r="O287" s="137"/>
      <c r="P287" s="58"/>
      <c r="Q287" s="58"/>
      <c r="R287" s="58"/>
      <c r="S287" s="58"/>
      <c r="T287" s="58"/>
      <c r="U287" s="58"/>
      <c r="V287" s="58"/>
      <c r="W287" s="58"/>
      <c r="X287" s="58"/>
      <c r="Y287" s="137"/>
      <c r="Z287" s="58"/>
      <c r="AA287" s="58"/>
      <c r="AB287" s="137"/>
      <c r="AC287" s="137"/>
      <c r="AD287" s="58"/>
      <c r="AE287" s="58"/>
      <c r="AJ287" s="58"/>
      <c r="AK287" s="58"/>
      <c r="AL287" s="58"/>
      <c r="AM287" s="58"/>
      <c r="AN287" s="58"/>
      <c r="AO287" s="58"/>
      <c r="AP287" s="58"/>
      <c r="AQ287" s="58"/>
      <c r="AR287" s="58"/>
      <c r="AS287" s="58"/>
      <c r="AT287" s="58"/>
      <c r="AU287" s="58"/>
      <c r="AV287" s="58"/>
      <c r="AW287" s="58"/>
      <c r="AX287" s="58"/>
      <c r="AY287" s="58"/>
      <c r="AZ287" s="58"/>
    </row>
    <row r="288" spans="1:52" x14ac:dyDescent="0.2">
      <c r="A288" s="56"/>
      <c r="B288" s="57"/>
      <c r="C288" s="58"/>
      <c r="D288" s="58"/>
      <c r="E288" s="58"/>
      <c r="F288" s="58"/>
      <c r="G288" s="58"/>
      <c r="H288" s="58"/>
      <c r="I288" s="58"/>
      <c r="J288" s="58"/>
      <c r="K288" s="58"/>
      <c r="L288" s="58"/>
      <c r="M288" s="58"/>
      <c r="N288" s="58"/>
      <c r="O288" s="137"/>
      <c r="P288" s="58"/>
      <c r="Q288" s="58"/>
      <c r="R288" s="58"/>
      <c r="S288" s="58"/>
      <c r="T288" s="58"/>
      <c r="U288" s="58"/>
      <c r="V288" s="58"/>
      <c r="W288" s="58"/>
      <c r="X288" s="58"/>
      <c r="Y288" s="137"/>
      <c r="Z288" s="58"/>
      <c r="AA288" s="58"/>
      <c r="AB288" s="137"/>
      <c r="AC288" s="137"/>
      <c r="AD288" s="58"/>
      <c r="AE288" s="58"/>
      <c r="AJ288" s="58"/>
      <c r="AK288" s="58"/>
      <c r="AL288" s="58"/>
      <c r="AM288" s="58"/>
      <c r="AN288" s="58"/>
      <c r="AO288" s="58"/>
      <c r="AP288" s="58"/>
      <c r="AQ288" s="58"/>
      <c r="AR288" s="58"/>
      <c r="AS288" s="58"/>
      <c r="AT288" s="58"/>
      <c r="AU288" s="58"/>
      <c r="AV288" s="58"/>
      <c r="AW288" s="58"/>
      <c r="AX288" s="58"/>
      <c r="AY288" s="58"/>
      <c r="AZ288" s="58"/>
    </row>
    <row r="289" spans="1:52" x14ac:dyDescent="0.2">
      <c r="A289" s="56"/>
      <c r="B289" s="57"/>
      <c r="C289" s="58"/>
      <c r="D289" s="58"/>
      <c r="E289" s="58"/>
      <c r="F289" s="58"/>
      <c r="G289" s="58"/>
      <c r="H289" s="58"/>
      <c r="I289" s="58"/>
      <c r="J289" s="58"/>
      <c r="K289" s="58"/>
      <c r="L289" s="58"/>
      <c r="M289" s="58"/>
      <c r="N289" s="58"/>
      <c r="O289" s="137"/>
      <c r="P289" s="58"/>
      <c r="Q289" s="58"/>
      <c r="R289" s="58"/>
      <c r="S289" s="58"/>
      <c r="T289" s="58"/>
      <c r="U289" s="58"/>
      <c r="V289" s="58"/>
      <c r="W289" s="58"/>
      <c r="X289" s="58"/>
      <c r="Y289" s="137"/>
      <c r="Z289" s="58"/>
      <c r="AA289" s="58"/>
      <c r="AB289" s="137"/>
      <c r="AC289" s="137"/>
      <c r="AD289" s="58"/>
      <c r="AE289" s="58"/>
      <c r="AJ289" s="58"/>
      <c r="AK289" s="58"/>
      <c r="AL289" s="58"/>
      <c r="AM289" s="58"/>
      <c r="AN289" s="58"/>
      <c r="AO289" s="58"/>
      <c r="AP289" s="58"/>
      <c r="AQ289" s="58"/>
      <c r="AR289" s="58"/>
      <c r="AS289" s="58"/>
      <c r="AT289" s="58"/>
      <c r="AU289" s="58"/>
      <c r="AV289" s="58"/>
      <c r="AW289" s="58"/>
      <c r="AX289" s="58"/>
      <c r="AY289" s="58"/>
      <c r="AZ289" s="58"/>
    </row>
    <row r="290" spans="1:52" x14ac:dyDescent="0.2">
      <c r="A290" s="56"/>
      <c r="B290" s="57"/>
      <c r="C290" s="58"/>
      <c r="D290" s="58"/>
      <c r="E290" s="58"/>
      <c r="F290" s="58"/>
      <c r="G290" s="58"/>
      <c r="H290" s="58"/>
      <c r="I290" s="58"/>
      <c r="J290" s="58"/>
      <c r="K290" s="58"/>
      <c r="L290" s="58"/>
      <c r="M290" s="58"/>
      <c r="N290" s="58"/>
      <c r="O290" s="137"/>
      <c r="P290" s="58"/>
      <c r="Q290" s="58"/>
      <c r="R290" s="58"/>
      <c r="S290" s="58"/>
      <c r="T290" s="58"/>
      <c r="U290" s="58"/>
      <c r="V290" s="58"/>
      <c r="W290" s="58"/>
      <c r="X290" s="58"/>
      <c r="Y290" s="137"/>
      <c r="Z290" s="58"/>
      <c r="AA290" s="58"/>
      <c r="AB290" s="137"/>
      <c r="AC290" s="137"/>
      <c r="AD290" s="58"/>
      <c r="AE290" s="58"/>
      <c r="AJ290" s="58"/>
      <c r="AK290" s="58"/>
      <c r="AL290" s="58"/>
      <c r="AM290" s="58"/>
      <c r="AN290" s="58"/>
      <c r="AO290" s="58"/>
      <c r="AP290" s="58"/>
      <c r="AQ290" s="58"/>
      <c r="AR290" s="58"/>
      <c r="AS290" s="58"/>
      <c r="AT290" s="58"/>
      <c r="AU290" s="58"/>
      <c r="AV290" s="58"/>
      <c r="AW290" s="58"/>
      <c r="AX290" s="58"/>
      <c r="AY290" s="58"/>
      <c r="AZ290" s="58"/>
    </row>
    <row r="291" spans="1:52" x14ac:dyDescent="0.2">
      <c r="A291" s="56"/>
      <c r="B291" s="57"/>
      <c r="C291" s="58"/>
      <c r="D291" s="58"/>
      <c r="E291" s="58"/>
      <c r="F291" s="58"/>
      <c r="G291" s="58"/>
      <c r="H291" s="58"/>
      <c r="I291" s="58"/>
      <c r="J291" s="58"/>
      <c r="K291" s="58"/>
      <c r="L291" s="58"/>
      <c r="M291" s="58"/>
      <c r="N291" s="58"/>
      <c r="O291" s="137"/>
      <c r="P291" s="58"/>
      <c r="Q291" s="58"/>
      <c r="R291" s="58"/>
      <c r="S291" s="58"/>
      <c r="T291" s="58"/>
      <c r="U291" s="58"/>
      <c r="V291" s="58"/>
      <c r="W291" s="58"/>
      <c r="X291" s="58"/>
      <c r="Y291" s="137"/>
      <c r="Z291" s="58"/>
      <c r="AA291" s="58"/>
      <c r="AB291" s="137"/>
      <c r="AC291" s="137"/>
      <c r="AD291" s="58"/>
      <c r="AE291" s="58"/>
      <c r="AJ291" s="58"/>
      <c r="AK291" s="58"/>
      <c r="AL291" s="58"/>
      <c r="AM291" s="58"/>
      <c r="AN291" s="58"/>
      <c r="AO291" s="58"/>
      <c r="AP291" s="58"/>
      <c r="AQ291" s="58"/>
      <c r="AR291" s="58"/>
      <c r="AS291" s="58"/>
      <c r="AT291" s="58"/>
      <c r="AU291" s="58"/>
      <c r="AV291" s="58"/>
      <c r="AW291" s="58"/>
      <c r="AX291" s="58"/>
      <c r="AY291" s="58"/>
      <c r="AZ291" s="58"/>
    </row>
    <row r="292" spans="1:52" x14ac:dyDescent="0.2">
      <c r="A292" s="56"/>
      <c r="B292" s="57"/>
      <c r="C292" s="58"/>
      <c r="D292" s="58"/>
      <c r="E292" s="58"/>
      <c r="F292" s="58"/>
      <c r="G292" s="58"/>
      <c r="H292" s="58"/>
      <c r="I292" s="58"/>
      <c r="J292" s="58"/>
      <c r="K292" s="58"/>
      <c r="L292" s="58"/>
      <c r="M292" s="58"/>
      <c r="N292" s="58"/>
      <c r="O292" s="137"/>
      <c r="P292" s="58"/>
      <c r="Q292" s="58"/>
      <c r="R292" s="58"/>
      <c r="S292" s="58"/>
      <c r="T292" s="58"/>
      <c r="U292" s="58"/>
      <c r="V292" s="58"/>
      <c r="W292" s="58"/>
      <c r="X292" s="58"/>
      <c r="Y292" s="137"/>
      <c r="Z292" s="58"/>
      <c r="AA292" s="58"/>
      <c r="AB292" s="137"/>
      <c r="AC292" s="137"/>
      <c r="AD292" s="58"/>
      <c r="AE292" s="58"/>
      <c r="AJ292" s="58"/>
      <c r="AK292" s="58"/>
      <c r="AL292" s="58"/>
      <c r="AM292" s="58"/>
      <c r="AN292" s="58"/>
      <c r="AO292" s="58"/>
      <c r="AP292" s="58"/>
      <c r="AQ292" s="58"/>
      <c r="AR292" s="58"/>
      <c r="AS292" s="58"/>
      <c r="AT292" s="58"/>
      <c r="AU292" s="58"/>
      <c r="AV292" s="58"/>
      <c r="AW292" s="58"/>
      <c r="AX292" s="58"/>
      <c r="AY292" s="58"/>
      <c r="AZ292" s="58"/>
    </row>
    <row r="293" spans="1:52" x14ac:dyDescent="0.2">
      <c r="A293" s="56"/>
      <c r="B293" s="57"/>
      <c r="C293" s="58"/>
      <c r="D293" s="58"/>
      <c r="E293" s="58"/>
      <c r="F293" s="58"/>
      <c r="G293" s="58"/>
      <c r="H293" s="58"/>
      <c r="I293" s="58"/>
      <c r="J293" s="58"/>
      <c r="K293" s="58"/>
      <c r="L293" s="58"/>
      <c r="M293" s="58"/>
      <c r="N293" s="58"/>
      <c r="O293" s="137"/>
      <c r="P293" s="58"/>
      <c r="Q293" s="58"/>
      <c r="R293" s="58"/>
      <c r="S293" s="58"/>
      <c r="T293" s="58"/>
      <c r="U293" s="58"/>
      <c r="V293" s="58"/>
      <c r="W293" s="58"/>
      <c r="X293" s="58"/>
      <c r="Y293" s="137"/>
      <c r="Z293" s="58"/>
      <c r="AA293" s="58"/>
      <c r="AB293" s="137"/>
      <c r="AC293" s="137"/>
      <c r="AD293" s="58"/>
      <c r="AE293" s="58"/>
      <c r="AJ293" s="58"/>
      <c r="AK293" s="58"/>
      <c r="AL293" s="58"/>
      <c r="AM293" s="58"/>
      <c r="AN293" s="58"/>
      <c r="AO293" s="58"/>
      <c r="AP293" s="58"/>
      <c r="AQ293" s="58"/>
      <c r="AR293" s="58"/>
      <c r="AS293" s="58"/>
      <c r="AT293" s="58"/>
      <c r="AU293" s="58"/>
      <c r="AV293" s="58"/>
      <c r="AW293" s="58"/>
      <c r="AX293" s="58"/>
      <c r="AY293" s="58"/>
      <c r="AZ293" s="58"/>
    </row>
    <row r="294" spans="1:52" x14ac:dyDescent="0.2">
      <c r="A294" s="56"/>
      <c r="B294" s="57"/>
      <c r="C294" s="58"/>
      <c r="D294" s="58"/>
      <c r="E294" s="58"/>
      <c r="F294" s="58"/>
      <c r="G294" s="58"/>
      <c r="H294" s="58"/>
      <c r="I294" s="58"/>
      <c r="J294" s="58"/>
      <c r="K294" s="58"/>
      <c r="L294" s="58"/>
      <c r="M294" s="58"/>
      <c r="N294" s="58"/>
      <c r="O294" s="137"/>
      <c r="P294" s="58"/>
      <c r="Q294" s="58"/>
      <c r="R294" s="58"/>
      <c r="S294" s="58"/>
      <c r="T294" s="58"/>
      <c r="U294" s="58"/>
      <c r="V294" s="58"/>
      <c r="W294" s="58"/>
      <c r="X294" s="58"/>
      <c r="Y294" s="137"/>
      <c r="Z294" s="58"/>
      <c r="AA294" s="58"/>
      <c r="AB294" s="137"/>
      <c r="AC294" s="137"/>
      <c r="AD294" s="58"/>
      <c r="AE294" s="58"/>
      <c r="AJ294" s="58"/>
      <c r="AK294" s="58"/>
      <c r="AL294" s="58"/>
      <c r="AM294" s="58"/>
      <c r="AN294" s="58"/>
      <c r="AO294" s="58"/>
      <c r="AP294" s="58"/>
      <c r="AQ294" s="58"/>
      <c r="AR294" s="58"/>
      <c r="AS294" s="58"/>
      <c r="AT294" s="58"/>
      <c r="AU294" s="58"/>
      <c r="AV294" s="58"/>
      <c r="AW294" s="58"/>
      <c r="AX294" s="58"/>
      <c r="AY294" s="58"/>
      <c r="AZ294" s="58"/>
    </row>
    <row r="295" spans="1:52" x14ac:dyDescent="0.2">
      <c r="A295" s="56"/>
      <c r="B295" s="57"/>
      <c r="C295" s="58"/>
      <c r="D295" s="58"/>
      <c r="E295" s="58"/>
      <c r="F295" s="58"/>
      <c r="G295" s="58"/>
      <c r="H295" s="58"/>
      <c r="I295" s="58"/>
      <c r="J295" s="58"/>
      <c r="K295" s="58"/>
      <c r="L295" s="58"/>
      <c r="M295" s="58"/>
      <c r="N295" s="58"/>
      <c r="O295" s="137"/>
      <c r="P295" s="58"/>
      <c r="Q295" s="58"/>
      <c r="R295" s="58"/>
      <c r="S295" s="58"/>
      <c r="T295" s="58"/>
      <c r="U295" s="58"/>
      <c r="V295" s="58"/>
      <c r="W295" s="58"/>
      <c r="X295" s="58"/>
      <c r="Y295" s="137"/>
      <c r="Z295" s="58"/>
      <c r="AA295" s="58"/>
      <c r="AB295" s="137"/>
      <c r="AC295" s="137"/>
      <c r="AD295" s="58"/>
      <c r="AE295" s="58"/>
      <c r="AJ295" s="58"/>
      <c r="AK295" s="58"/>
      <c r="AL295" s="58"/>
      <c r="AM295" s="58"/>
      <c r="AN295" s="58"/>
      <c r="AO295" s="58"/>
      <c r="AP295" s="58"/>
      <c r="AQ295" s="58"/>
      <c r="AR295" s="58"/>
      <c r="AS295" s="58"/>
      <c r="AT295" s="58"/>
      <c r="AU295" s="58"/>
      <c r="AV295" s="58"/>
      <c r="AW295" s="58"/>
      <c r="AX295" s="58"/>
      <c r="AY295" s="58"/>
      <c r="AZ295" s="58"/>
    </row>
    <row r="296" spans="1:52" x14ac:dyDescent="0.2">
      <c r="A296" s="56"/>
      <c r="B296" s="57"/>
      <c r="C296" s="58"/>
      <c r="D296" s="58"/>
      <c r="E296" s="58"/>
      <c r="F296" s="58"/>
      <c r="G296" s="58"/>
      <c r="H296" s="58"/>
      <c r="I296" s="58"/>
      <c r="J296" s="58"/>
      <c r="K296" s="58"/>
      <c r="L296" s="58"/>
      <c r="M296" s="58"/>
      <c r="N296" s="58"/>
      <c r="O296" s="137"/>
      <c r="P296" s="58"/>
      <c r="Q296" s="58"/>
      <c r="R296" s="58"/>
      <c r="S296" s="58"/>
      <c r="T296" s="58"/>
      <c r="U296" s="58"/>
      <c r="V296" s="58"/>
      <c r="W296" s="58"/>
      <c r="X296" s="58"/>
      <c r="Y296" s="137"/>
      <c r="Z296" s="58"/>
      <c r="AA296" s="58"/>
      <c r="AB296" s="137"/>
      <c r="AC296" s="137"/>
      <c r="AD296" s="58"/>
      <c r="AE296" s="58"/>
      <c r="AJ296" s="58"/>
      <c r="AK296" s="58"/>
      <c r="AL296" s="58"/>
      <c r="AM296" s="58"/>
      <c r="AN296" s="58"/>
      <c r="AO296" s="58"/>
      <c r="AP296" s="58"/>
      <c r="AQ296" s="58"/>
      <c r="AR296" s="58"/>
      <c r="AS296" s="58"/>
      <c r="AT296" s="58"/>
      <c r="AU296" s="58"/>
      <c r="AV296" s="58"/>
      <c r="AW296" s="58"/>
      <c r="AX296" s="58"/>
      <c r="AY296" s="58"/>
      <c r="AZ296" s="58"/>
    </row>
    <row r="297" spans="1:52" x14ac:dyDescent="0.2">
      <c r="A297" s="56"/>
      <c r="B297" s="57"/>
      <c r="C297" s="58"/>
      <c r="D297" s="58"/>
      <c r="E297" s="58"/>
      <c r="F297" s="58"/>
      <c r="G297" s="58"/>
      <c r="H297" s="58"/>
      <c r="I297" s="58"/>
      <c r="J297" s="58"/>
      <c r="K297" s="58"/>
      <c r="L297" s="58"/>
      <c r="M297" s="58"/>
      <c r="N297" s="58"/>
      <c r="O297" s="137"/>
      <c r="P297" s="58"/>
      <c r="Q297" s="58"/>
      <c r="R297" s="58"/>
      <c r="S297" s="58"/>
      <c r="T297" s="58"/>
      <c r="U297" s="58"/>
      <c r="V297" s="58"/>
      <c r="W297" s="58"/>
      <c r="X297" s="58"/>
      <c r="Y297" s="137"/>
      <c r="Z297" s="58"/>
      <c r="AA297" s="58"/>
      <c r="AB297" s="137"/>
      <c r="AC297" s="137"/>
      <c r="AD297" s="58"/>
      <c r="AE297" s="58"/>
      <c r="AJ297" s="58"/>
      <c r="AK297" s="58"/>
      <c r="AL297" s="58"/>
      <c r="AM297" s="58"/>
      <c r="AN297" s="58"/>
      <c r="AO297" s="58"/>
      <c r="AP297" s="58"/>
      <c r="AQ297" s="58"/>
      <c r="AR297" s="58"/>
      <c r="AS297" s="58"/>
      <c r="AT297" s="58"/>
      <c r="AU297" s="58"/>
      <c r="AV297" s="58"/>
      <c r="AW297" s="58"/>
      <c r="AX297" s="58"/>
      <c r="AY297" s="58"/>
      <c r="AZ297" s="58"/>
    </row>
    <row r="298" spans="1:52" x14ac:dyDescent="0.2">
      <c r="A298" s="56"/>
      <c r="B298" s="57"/>
      <c r="C298" s="58"/>
      <c r="D298" s="58"/>
      <c r="E298" s="58"/>
      <c r="F298" s="58"/>
      <c r="G298" s="58"/>
      <c r="H298" s="58"/>
      <c r="I298" s="58"/>
      <c r="J298" s="58"/>
      <c r="K298" s="58"/>
      <c r="L298" s="58"/>
      <c r="M298" s="58"/>
      <c r="N298" s="58"/>
      <c r="O298" s="137"/>
      <c r="P298" s="58"/>
      <c r="Q298" s="58"/>
      <c r="R298" s="58"/>
      <c r="S298" s="58"/>
      <c r="T298" s="58"/>
      <c r="U298" s="58"/>
      <c r="V298" s="58"/>
      <c r="W298" s="58"/>
      <c r="X298" s="58"/>
      <c r="Y298" s="137"/>
      <c r="Z298" s="58"/>
      <c r="AA298" s="58"/>
      <c r="AB298" s="137"/>
      <c r="AC298" s="137"/>
      <c r="AD298" s="58"/>
      <c r="AE298" s="58"/>
      <c r="AJ298" s="58"/>
      <c r="AK298" s="58"/>
      <c r="AL298" s="58"/>
      <c r="AM298" s="58"/>
      <c r="AN298" s="58"/>
      <c r="AO298" s="58"/>
      <c r="AP298" s="58"/>
      <c r="AQ298" s="58"/>
      <c r="AR298" s="58"/>
      <c r="AS298" s="58"/>
      <c r="AT298" s="58"/>
      <c r="AU298" s="58"/>
      <c r="AV298" s="58"/>
      <c r="AW298" s="58"/>
      <c r="AX298" s="58"/>
      <c r="AY298" s="58"/>
      <c r="AZ298" s="58"/>
    </row>
    <row r="299" spans="1:52" x14ac:dyDescent="0.2">
      <c r="A299" s="56"/>
      <c r="B299" s="57"/>
      <c r="C299" s="58"/>
      <c r="D299" s="58"/>
      <c r="E299" s="58"/>
      <c r="F299" s="58"/>
      <c r="G299" s="58"/>
      <c r="H299" s="58"/>
      <c r="I299" s="58"/>
      <c r="J299" s="58"/>
      <c r="K299" s="58"/>
      <c r="L299" s="58"/>
      <c r="M299" s="58"/>
      <c r="N299" s="58"/>
      <c r="O299" s="137"/>
      <c r="P299" s="58"/>
      <c r="Q299" s="58"/>
      <c r="R299" s="58"/>
      <c r="S299" s="58"/>
      <c r="T299" s="58"/>
      <c r="U299" s="58"/>
      <c r="V299" s="58"/>
      <c r="W299" s="58"/>
      <c r="X299" s="58"/>
      <c r="Y299" s="137"/>
      <c r="Z299" s="58"/>
      <c r="AA299" s="58"/>
      <c r="AB299" s="137"/>
      <c r="AC299" s="137"/>
      <c r="AD299" s="58"/>
      <c r="AE299" s="58"/>
      <c r="AJ299" s="58"/>
      <c r="AK299" s="58"/>
      <c r="AL299" s="58"/>
      <c r="AM299" s="58"/>
      <c r="AN299" s="58"/>
      <c r="AO299" s="58"/>
      <c r="AP299" s="58"/>
      <c r="AQ299" s="58"/>
      <c r="AR299" s="58"/>
      <c r="AS299" s="58"/>
      <c r="AT299" s="58"/>
      <c r="AU299" s="58"/>
      <c r="AV299" s="58"/>
      <c r="AW299" s="58"/>
      <c r="AX299" s="58"/>
      <c r="AY299" s="58"/>
      <c r="AZ299" s="58"/>
    </row>
    <row r="300" spans="1:52" x14ac:dyDescent="0.2">
      <c r="A300" s="56"/>
      <c r="B300" s="57"/>
      <c r="C300" s="58"/>
      <c r="D300" s="58"/>
      <c r="E300" s="58"/>
      <c r="F300" s="58"/>
      <c r="G300" s="58"/>
      <c r="H300" s="58"/>
      <c r="I300" s="58"/>
      <c r="J300" s="58"/>
      <c r="K300" s="58"/>
      <c r="L300" s="58"/>
      <c r="M300" s="58"/>
      <c r="N300" s="58"/>
      <c r="O300" s="137"/>
      <c r="P300" s="58"/>
      <c r="Q300" s="58"/>
      <c r="R300" s="58"/>
      <c r="S300" s="58"/>
      <c r="T300" s="58"/>
      <c r="U300" s="58"/>
      <c r="V300" s="58"/>
      <c r="W300" s="58"/>
      <c r="X300" s="58"/>
      <c r="Y300" s="137"/>
      <c r="Z300" s="58"/>
      <c r="AA300" s="58"/>
      <c r="AB300" s="137"/>
      <c r="AC300" s="137"/>
      <c r="AD300" s="58"/>
      <c r="AE300" s="58"/>
      <c r="AJ300" s="58"/>
      <c r="AK300" s="58"/>
      <c r="AL300" s="58"/>
      <c r="AM300" s="58"/>
      <c r="AN300" s="58"/>
      <c r="AO300" s="58"/>
      <c r="AP300" s="58"/>
      <c r="AQ300" s="58"/>
      <c r="AR300" s="58"/>
      <c r="AS300" s="58"/>
      <c r="AT300" s="58"/>
      <c r="AU300" s="58"/>
      <c r="AV300" s="58"/>
      <c r="AW300" s="58"/>
      <c r="AX300" s="58"/>
      <c r="AY300" s="58"/>
      <c r="AZ300" s="58"/>
    </row>
    <row r="301" spans="1:52" x14ac:dyDescent="0.2">
      <c r="A301" s="56"/>
      <c r="B301" s="57"/>
      <c r="C301" s="58"/>
      <c r="D301" s="58"/>
      <c r="E301" s="58"/>
      <c r="F301" s="58"/>
      <c r="G301" s="58"/>
      <c r="H301" s="58"/>
      <c r="I301" s="58"/>
      <c r="J301" s="58"/>
      <c r="K301" s="58"/>
      <c r="L301" s="58"/>
      <c r="M301" s="58"/>
      <c r="N301" s="58"/>
      <c r="O301" s="137"/>
      <c r="P301" s="58"/>
      <c r="Q301" s="58"/>
      <c r="R301" s="58"/>
      <c r="S301" s="58"/>
      <c r="T301" s="58"/>
      <c r="U301" s="58"/>
      <c r="V301" s="58"/>
      <c r="W301" s="58"/>
      <c r="X301" s="58"/>
      <c r="Y301" s="137"/>
      <c r="Z301" s="58"/>
      <c r="AA301" s="58"/>
      <c r="AB301" s="137"/>
      <c r="AC301" s="137"/>
      <c r="AD301" s="58"/>
      <c r="AE301" s="58"/>
      <c r="AJ301" s="58"/>
      <c r="AK301" s="58"/>
      <c r="AL301" s="58"/>
      <c r="AM301" s="58"/>
      <c r="AN301" s="58"/>
      <c r="AO301" s="58"/>
      <c r="AP301" s="58"/>
      <c r="AQ301" s="58"/>
      <c r="AR301" s="58"/>
      <c r="AS301" s="58"/>
      <c r="AT301" s="58"/>
      <c r="AU301" s="58"/>
      <c r="AV301" s="58"/>
      <c r="AW301" s="58"/>
      <c r="AX301" s="58"/>
      <c r="AY301" s="58"/>
      <c r="AZ301" s="58"/>
    </row>
    <row r="302" spans="1:52" x14ac:dyDescent="0.2">
      <c r="A302" s="56"/>
      <c r="B302" s="57"/>
      <c r="C302" s="58"/>
      <c r="D302" s="58"/>
      <c r="E302" s="58"/>
      <c r="F302" s="58"/>
      <c r="G302" s="58"/>
      <c r="H302" s="58"/>
      <c r="I302" s="58"/>
      <c r="J302" s="58"/>
      <c r="K302" s="58"/>
      <c r="L302" s="58"/>
      <c r="M302" s="58"/>
      <c r="N302" s="58"/>
      <c r="O302" s="137"/>
      <c r="P302" s="58"/>
      <c r="Q302" s="58"/>
      <c r="R302" s="58"/>
      <c r="S302" s="58"/>
      <c r="T302" s="58"/>
      <c r="U302" s="58"/>
      <c r="V302" s="58"/>
      <c r="W302" s="58"/>
      <c r="X302" s="58"/>
      <c r="Y302" s="137"/>
      <c r="Z302" s="58"/>
      <c r="AA302" s="58"/>
      <c r="AB302" s="137"/>
      <c r="AC302" s="137"/>
      <c r="AD302" s="58"/>
      <c r="AE302" s="58"/>
      <c r="AJ302" s="58"/>
      <c r="AK302" s="58"/>
      <c r="AL302" s="58"/>
      <c r="AM302" s="58"/>
      <c r="AN302" s="58"/>
      <c r="AO302" s="58"/>
      <c r="AP302" s="58"/>
      <c r="AQ302" s="58"/>
      <c r="AR302" s="58"/>
      <c r="AS302" s="58"/>
      <c r="AT302" s="58"/>
      <c r="AU302" s="58"/>
      <c r="AV302" s="58"/>
      <c r="AW302" s="58"/>
      <c r="AX302" s="58"/>
      <c r="AY302" s="58"/>
      <c r="AZ302" s="58"/>
    </row>
    <row r="303" spans="1:52" x14ac:dyDescent="0.2">
      <c r="A303" s="56"/>
      <c r="B303" s="57"/>
      <c r="C303" s="58"/>
      <c r="D303" s="58"/>
      <c r="E303" s="58"/>
      <c r="F303" s="58"/>
      <c r="G303" s="58"/>
      <c r="H303" s="58"/>
      <c r="I303" s="58"/>
      <c r="J303" s="58"/>
      <c r="K303" s="58"/>
      <c r="L303" s="58"/>
      <c r="M303" s="58"/>
      <c r="N303" s="58"/>
      <c r="O303" s="137"/>
      <c r="P303" s="58"/>
      <c r="Q303" s="58"/>
      <c r="R303" s="58"/>
      <c r="S303" s="58"/>
      <c r="T303" s="58"/>
      <c r="U303" s="58"/>
      <c r="V303" s="58"/>
      <c r="W303" s="58"/>
      <c r="X303" s="58"/>
      <c r="Y303" s="137"/>
      <c r="Z303" s="58"/>
      <c r="AA303" s="58"/>
      <c r="AB303" s="137"/>
      <c r="AC303" s="137"/>
      <c r="AD303" s="58"/>
      <c r="AE303" s="58"/>
      <c r="AJ303" s="58"/>
      <c r="AK303" s="58"/>
      <c r="AL303" s="58"/>
      <c r="AM303" s="58"/>
      <c r="AN303" s="58"/>
      <c r="AO303" s="58"/>
      <c r="AP303" s="58"/>
      <c r="AQ303" s="58"/>
      <c r="AR303" s="58"/>
      <c r="AS303" s="58"/>
      <c r="AT303" s="58"/>
      <c r="AU303" s="58"/>
      <c r="AV303" s="58"/>
      <c r="AW303" s="58"/>
      <c r="AX303" s="58"/>
      <c r="AY303" s="58"/>
      <c r="AZ303" s="58"/>
    </row>
    <row r="304" spans="1:52" x14ac:dyDescent="0.2">
      <c r="A304" s="56"/>
      <c r="B304" s="57"/>
      <c r="C304" s="58"/>
      <c r="D304" s="58"/>
      <c r="E304" s="58"/>
      <c r="F304" s="58"/>
      <c r="G304" s="58"/>
      <c r="H304" s="58"/>
      <c r="I304" s="58"/>
      <c r="J304" s="58"/>
      <c r="K304" s="58"/>
      <c r="L304" s="58"/>
      <c r="M304" s="58"/>
      <c r="N304" s="58"/>
      <c r="O304" s="137"/>
      <c r="P304" s="58"/>
      <c r="Q304" s="58"/>
      <c r="R304" s="58"/>
      <c r="S304" s="58"/>
      <c r="T304" s="58"/>
      <c r="U304" s="58"/>
      <c r="V304" s="58"/>
      <c r="W304" s="58"/>
      <c r="X304" s="58"/>
      <c r="Y304" s="137"/>
      <c r="Z304" s="58"/>
      <c r="AA304" s="58"/>
      <c r="AB304" s="137"/>
      <c r="AC304" s="137"/>
      <c r="AD304" s="58"/>
      <c r="AE304" s="58"/>
      <c r="AJ304" s="58"/>
      <c r="AK304" s="58"/>
      <c r="AL304" s="58"/>
      <c r="AM304" s="58"/>
      <c r="AN304" s="58"/>
      <c r="AO304" s="58"/>
      <c r="AP304" s="58"/>
      <c r="AQ304" s="58"/>
      <c r="AR304" s="58"/>
      <c r="AS304" s="58"/>
      <c r="AT304" s="58"/>
      <c r="AU304" s="58"/>
      <c r="AV304" s="58"/>
      <c r="AW304" s="58"/>
      <c r="AX304" s="58"/>
      <c r="AY304" s="58"/>
      <c r="AZ304" s="58"/>
    </row>
    <row r="305" spans="1:52" x14ac:dyDescent="0.2">
      <c r="A305" s="56"/>
      <c r="B305" s="57"/>
      <c r="C305" s="58"/>
      <c r="D305" s="58"/>
      <c r="E305" s="58"/>
      <c r="F305" s="58"/>
      <c r="G305" s="58"/>
      <c r="H305" s="58"/>
      <c r="I305" s="58"/>
      <c r="J305" s="58"/>
      <c r="K305" s="58"/>
      <c r="L305" s="58"/>
      <c r="M305" s="58"/>
      <c r="N305" s="58"/>
      <c r="O305" s="137"/>
      <c r="P305" s="58"/>
      <c r="Q305" s="58"/>
      <c r="R305" s="58"/>
      <c r="S305" s="58"/>
      <c r="T305" s="58"/>
      <c r="U305" s="58"/>
      <c r="V305" s="58"/>
      <c r="W305" s="58"/>
      <c r="X305" s="58"/>
      <c r="Y305" s="137"/>
      <c r="Z305" s="58"/>
      <c r="AA305" s="58"/>
      <c r="AB305" s="137"/>
      <c r="AC305" s="137"/>
      <c r="AD305" s="58"/>
      <c r="AE305" s="58"/>
      <c r="AJ305" s="58"/>
      <c r="AK305" s="58"/>
      <c r="AL305" s="58"/>
      <c r="AM305" s="58"/>
      <c r="AN305" s="58"/>
      <c r="AO305" s="58"/>
      <c r="AP305" s="58"/>
      <c r="AQ305" s="58"/>
      <c r="AR305" s="58"/>
      <c r="AS305" s="58"/>
      <c r="AT305" s="58"/>
      <c r="AU305" s="58"/>
      <c r="AV305" s="58"/>
      <c r="AW305" s="58"/>
      <c r="AX305" s="58"/>
      <c r="AY305" s="58"/>
      <c r="AZ305" s="58"/>
    </row>
    <row r="306" spans="1:52" x14ac:dyDescent="0.2">
      <c r="A306" s="56"/>
      <c r="B306" s="57"/>
      <c r="C306" s="58"/>
      <c r="D306" s="58"/>
      <c r="E306" s="58"/>
      <c r="F306" s="58"/>
      <c r="G306" s="58"/>
      <c r="H306" s="58"/>
      <c r="I306" s="58"/>
      <c r="J306" s="58"/>
      <c r="K306" s="58"/>
      <c r="L306" s="58"/>
      <c r="M306" s="58"/>
      <c r="N306" s="58"/>
      <c r="O306" s="137"/>
      <c r="P306" s="58"/>
      <c r="Q306" s="58"/>
      <c r="R306" s="58"/>
      <c r="S306" s="58"/>
      <c r="T306" s="58"/>
      <c r="U306" s="58"/>
      <c r="V306" s="58"/>
      <c r="W306" s="58"/>
      <c r="X306" s="58"/>
      <c r="Y306" s="137"/>
      <c r="Z306" s="58"/>
      <c r="AA306" s="58"/>
      <c r="AB306" s="137"/>
      <c r="AC306" s="137"/>
      <c r="AD306" s="58"/>
      <c r="AE306" s="58"/>
      <c r="AJ306" s="58"/>
      <c r="AK306" s="58"/>
      <c r="AL306" s="58"/>
      <c r="AM306" s="58"/>
      <c r="AN306" s="58"/>
      <c r="AO306" s="58"/>
      <c r="AP306" s="58"/>
      <c r="AQ306" s="58"/>
      <c r="AR306" s="58"/>
      <c r="AS306" s="58"/>
      <c r="AT306" s="58"/>
      <c r="AU306" s="58"/>
      <c r="AV306" s="58"/>
      <c r="AW306" s="58"/>
      <c r="AX306" s="58"/>
      <c r="AY306" s="58"/>
      <c r="AZ306" s="58"/>
    </row>
    <row r="307" spans="1:52" x14ac:dyDescent="0.2">
      <c r="A307" s="56"/>
      <c r="B307" s="57"/>
      <c r="C307" s="58"/>
      <c r="D307" s="58"/>
      <c r="E307" s="58"/>
      <c r="F307" s="58"/>
      <c r="G307" s="58"/>
      <c r="H307" s="58"/>
      <c r="I307" s="58"/>
      <c r="J307" s="58"/>
      <c r="K307" s="58"/>
      <c r="L307" s="58"/>
      <c r="M307" s="58"/>
      <c r="N307" s="58"/>
      <c r="O307" s="137"/>
      <c r="P307" s="58"/>
      <c r="Q307" s="58"/>
      <c r="R307" s="58"/>
      <c r="S307" s="58"/>
      <c r="T307" s="58"/>
      <c r="U307" s="58"/>
      <c r="V307" s="58"/>
      <c r="W307" s="58"/>
      <c r="X307" s="58"/>
      <c r="Y307" s="137"/>
      <c r="Z307" s="58"/>
      <c r="AA307" s="58"/>
      <c r="AB307" s="137"/>
      <c r="AC307" s="137"/>
      <c r="AD307" s="58"/>
      <c r="AE307" s="58"/>
      <c r="AJ307" s="58"/>
      <c r="AK307" s="58"/>
      <c r="AL307" s="58"/>
      <c r="AM307" s="58"/>
      <c r="AN307" s="58"/>
      <c r="AO307" s="58"/>
      <c r="AP307" s="58"/>
      <c r="AQ307" s="58"/>
      <c r="AR307" s="58"/>
      <c r="AS307" s="58"/>
      <c r="AT307" s="58"/>
      <c r="AU307" s="58"/>
      <c r="AV307" s="58"/>
      <c r="AW307" s="58"/>
      <c r="AX307" s="58"/>
      <c r="AY307" s="58"/>
      <c r="AZ307" s="58"/>
    </row>
    <row r="308" spans="1:52" x14ac:dyDescent="0.2">
      <c r="A308" s="56"/>
      <c r="B308" s="57"/>
      <c r="C308" s="58"/>
      <c r="D308" s="58"/>
      <c r="E308" s="58"/>
      <c r="F308" s="58"/>
      <c r="G308" s="58"/>
      <c r="H308" s="58"/>
      <c r="I308" s="58"/>
      <c r="J308" s="58"/>
      <c r="K308" s="58"/>
      <c r="L308" s="58"/>
      <c r="M308" s="58"/>
      <c r="N308" s="58"/>
      <c r="O308" s="137"/>
      <c r="P308" s="58"/>
      <c r="Q308" s="58"/>
      <c r="R308" s="58"/>
      <c r="S308" s="58"/>
      <c r="T308" s="58"/>
      <c r="U308" s="58"/>
      <c r="V308" s="58"/>
      <c r="W308" s="58"/>
      <c r="X308" s="58"/>
      <c r="Y308" s="137"/>
      <c r="Z308" s="58"/>
      <c r="AA308" s="58"/>
      <c r="AB308" s="137"/>
      <c r="AC308" s="137"/>
      <c r="AD308" s="58"/>
      <c r="AE308" s="58"/>
      <c r="AJ308" s="58"/>
      <c r="AK308" s="58"/>
      <c r="AL308" s="58"/>
      <c r="AM308" s="58"/>
      <c r="AN308" s="58"/>
      <c r="AO308" s="58"/>
      <c r="AP308" s="58"/>
      <c r="AQ308" s="58"/>
      <c r="AR308" s="58"/>
      <c r="AS308" s="58"/>
      <c r="AT308" s="58"/>
      <c r="AU308" s="58"/>
      <c r="AV308" s="58"/>
      <c r="AW308" s="58"/>
      <c r="AX308" s="58"/>
      <c r="AY308" s="58"/>
      <c r="AZ308" s="58"/>
    </row>
    <row r="309" spans="1:52" x14ac:dyDescent="0.2">
      <c r="A309" s="56"/>
      <c r="B309" s="57"/>
      <c r="C309" s="58"/>
      <c r="D309" s="58"/>
      <c r="E309" s="58"/>
      <c r="F309" s="58"/>
      <c r="G309" s="58"/>
      <c r="H309" s="58"/>
      <c r="I309" s="58"/>
      <c r="J309" s="58"/>
      <c r="K309" s="58"/>
      <c r="L309" s="58"/>
      <c r="M309" s="58"/>
      <c r="N309" s="58"/>
      <c r="O309" s="137"/>
      <c r="P309" s="58"/>
      <c r="Q309" s="58"/>
      <c r="R309" s="58"/>
      <c r="S309" s="58"/>
      <c r="T309" s="58"/>
      <c r="U309" s="58"/>
      <c r="V309" s="58"/>
      <c r="W309" s="58"/>
      <c r="X309" s="58"/>
      <c r="Y309" s="137"/>
      <c r="Z309" s="58"/>
      <c r="AA309" s="58"/>
      <c r="AB309" s="137"/>
      <c r="AC309" s="137"/>
      <c r="AD309" s="58"/>
      <c r="AE309" s="58"/>
      <c r="AJ309" s="58"/>
      <c r="AK309" s="58"/>
      <c r="AL309" s="58"/>
      <c r="AM309" s="58"/>
      <c r="AN309" s="58"/>
      <c r="AO309" s="58"/>
      <c r="AP309" s="58"/>
      <c r="AQ309" s="58"/>
      <c r="AR309" s="58"/>
      <c r="AS309" s="58"/>
      <c r="AT309" s="58"/>
      <c r="AU309" s="58"/>
      <c r="AV309" s="58"/>
      <c r="AW309" s="58"/>
      <c r="AX309" s="58"/>
      <c r="AY309" s="58"/>
      <c r="AZ309" s="58"/>
    </row>
    <row r="310" spans="1:52" x14ac:dyDescent="0.2">
      <c r="A310" s="56"/>
      <c r="B310" s="57"/>
      <c r="C310" s="58"/>
      <c r="D310" s="58"/>
      <c r="E310" s="58"/>
      <c r="F310" s="58"/>
      <c r="G310" s="58"/>
      <c r="H310" s="58"/>
      <c r="I310" s="58"/>
      <c r="J310" s="58"/>
      <c r="K310" s="58"/>
      <c r="L310" s="58"/>
      <c r="M310" s="58"/>
      <c r="N310" s="58"/>
      <c r="O310" s="137"/>
      <c r="P310" s="58"/>
      <c r="Q310" s="58"/>
      <c r="R310" s="58"/>
      <c r="S310" s="58"/>
      <c r="T310" s="58"/>
      <c r="U310" s="58"/>
      <c r="V310" s="58"/>
      <c r="W310" s="58"/>
      <c r="X310" s="58"/>
      <c r="Y310" s="137"/>
      <c r="Z310" s="58"/>
      <c r="AA310" s="58"/>
      <c r="AB310" s="137"/>
      <c r="AC310" s="137"/>
      <c r="AD310" s="58"/>
      <c r="AE310" s="58"/>
      <c r="AJ310" s="58"/>
      <c r="AK310" s="58"/>
      <c r="AL310" s="58"/>
      <c r="AM310" s="58"/>
      <c r="AN310" s="58"/>
      <c r="AO310" s="58"/>
      <c r="AP310" s="58"/>
      <c r="AQ310" s="58"/>
      <c r="AR310" s="58"/>
      <c r="AS310" s="58"/>
      <c r="AT310" s="58"/>
      <c r="AU310" s="58"/>
      <c r="AV310" s="58"/>
      <c r="AW310" s="58"/>
      <c r="AX310" s="58"/>
      <c r="AY310" s="58"/>
      <c r="AZ310" s="58"/>
    </row>
    <row r="311" spans="1:52" x14ac:dyDescent="0.2">
      <c r="A311" s="56"/>
      <c r="B311" s="57"/>
      <c r="C311" s="58"/>
      <c r="D311" s="58"/>
      <c r="E311" s="58"/>
      <c r="F311" s="58"/>
      <c r="G311" s="58"/>
      <c r="H311" s="58"/>
      <c r="I311" s="58"/>
      <c r="J311" s="58"/>
      <c r="K311" s="58"/>
      <c r="L311" s="58"/>
      <c r="M311" s="58"/>
      <c r="N311" s="58"/>
      <c r="O311" s="137"/>
      <c r="P311" s="58"/>
      <c r="Q311" s="58"/>
      <c r="R311" s="58"/>
      <c r="S311" s="58"/>
      <c r="T311" s="58"/>
      <c r="U311" s="58"/>
      <c r="V311" s="58"/>
      <c r="W311" s="58"/>
      <c r="X311" s="58"/>
      <c r="Y311" s="137"/>
      <c r="Z311" s="58"/>
      <c r="AA311" s="58"/>
      <c r="AB311" s="137"/>
      <c r="AC311" s="137"/>
      <c r="AD311" s="58"/>
      <c r="AE311" s="58"/>
      <c r="AJ311" s="58"/>
      <c r="AK311" s="58"/>
      <c r="AL311" s="58"/>
      <c r="AM311" s="58"/>
      <c r="AN311" s="58"/>
      <c r="AO311" s="58"/>
      <c r="AP311" s="58"/>
      <c r="AQ311" s="58"/>
      <c r="AR311" s="58"/>
      <c r="AS311" s="58"/>
      <c r="AT311" s="58"/>
      <c r="AU311" s="58"/>
      <c r="AV311" s="58"/>
      <c r="AW311" s="58"/>
      <c r="AX311" s="58"/>
      <c r="AY311" s="58"/>
      <c r="AZ311" s="58"/>
    </row>
    <row r="312" spans="1:52" x14ac:dyDescent="0.2">
      <c r="A312" s="56"/>
      <c r="B312" s="57"/>
      <c r="C312" s="58"/>
      <c r="D312" s="58"/>
      <c r="E312" s="58"/>
      <c r="F312" s="58"/>
      <c r="G312" s="58"/>
      <c r="H312" s="58"/>
      <c r="I312" s="58"/>
      <c r="J312" s="58"/>
      <c r="K312" s="58"/>
      <c r="L312" s="58"/>
      <c r="M312" s="58"/>
      <c r="N312" s="58"/>
      <c r="O312" s="137"/>
      <c r="P312" s="58"/>
      <c r="Q312" s="58"/>
      <c r="R312" s="58"/>
      <c r="S312" s="58"/>
      <c r="T312" s="58"/>
      <c r="U312" s="58"/>
      <c r="V312" s="58"/>
      <c r="W312" s="58"/>
      <c r="X312" s="58"/>
      <c r="Y312" s="137"/>
      <c r="Z312" s="58"/>
      <c r="AA312" s="58"/>
      <c r="AB312" s="137"/>
      <c r="AC312" s="137"/>
      <c r="AD312" s="58"/>
      <c r="AE312" s="58"/>
      <c r="AJ312" s="58"/>
      <c r="AK312" s="58"/>
      <c r="AL312" s="58"/>
      <c r="AM312" s="58"/>
      <c r="AN312" s="58"/>
      <c r="AO312" s="58"/>
      <c r="AP312" s="58"/>
      <c r="AQ312" s="58"/>
      <c r="AR312" s="58"/>
      <c r="AS312" s="58"/>
      <c r="AT312" s="58"/>
      <c r="AU312" s="58"/>
      <c r="AV312" s="58"/>
      <c r="AW312" s="58"/>
      <c r="AX312" s="58"/>
      <c r="AY312" s="58"/>
      <c r="AZ312" s="58"/>
    </row>
    <row r="313" spans="1:52" x14ac:dyDescent="0.2">
      <c r="A313" s="56"/>
      <c r="B313" s="57"/>
      <c r="C313" s="58"/>
      <c r="D313" s="58"/>
      <c r="E313" s="58"/>
      <c r="F313" s="58"/>
      <c r="G313" s="58"/>
      <c r="H313" s="58"/>
      <c r="I313" s="58"/>
      <c r="J313" s="58"/>
      <c r="K313" s="58"/>
      <c r="L313" s="58"/>
      <c r="M313" s="58"/>
      <c r="N313" s="58"/>
      <c r="O313" s="137"/>
      <c r="P313" s="58"/>
      <c r="Q313" s="58"/>
      <c r="R313" s="58"/>
      <c r="S313" s="58"/>
      <c r="T313" s="58"/>
      <c r="U313" s="58"/>
      <c r="V313" s="58"/>
      <c r="W313" s="58"/>
      <c r="X313" s="58"/>
      <c r="Y313" s="137"/>
      <c r="Z313" s="58"/>
      <c r="AA313" s="58"/>
      <c r="AB313" s="137"/>
      <c r="AC313" s="137"/>
      <c r="AD313" s="58"/>
      <c r="AE313" s="58"/>
      <c r="AJ313" s="58"/>
      <c r="AK313" s="58"/>
      <c r="AL313" s="58"/>
      <c r="AM313" s="58"/>
      <c r="AN313" s="58"/>
      <c r="AO313" s="58"/>
      <c r="AP313" s="58"/>
      <c r="AQ313" s="58"/>
      <c r="AR313" s="58"/>
      <c r="AS313" s="58"/>
      <c r="AT313" s="58"/>
      <c r="AU313" s="58"/>
      <c r="AV313" s="58"/>
      <c r="AW313" s="58"/>
      <c r="AX313" s="58"/>
      <c r="AY313" s="58"/>
      <c r="AZ313" s="58"/>
    </row>
    <row r="314" spans="1:52" x14ac:dyDescent="0.2">
      <c r="A314" s="56"/>
      <c r="B314" s="57"/>
      <c r="C314" s="58"/>
      <c r="D314" s="58"/>
      <c r="E314" s="58"/>
      <c r="F314" s="58"/>
      <c r="G314" s="58"/>
      <c r="H314" s="58"/>
      <c r="I314" s="58"/>
      <c r="J314" s="58"/>
      <c r="K314" s="58"/>
      <c r="L314" s="58"/>
      <c r="M314" s="58"/>
      <c r="N314" s="58"/>
      <c r="O314" s="137"/>
      <c r="P314" s="58"/>
      <c r="Q314" s="58"/>
      <c r="R314" s="58"/>
      <c r="S314" s="58"/>
      <c r="T314" s="58"/>
      <c r="U314" s="58"/>
      <c r="V314" s="58"/>
      <c r="W314" s="58"/>
      <c r="X314" s="58"/>
      <c r="Y314" s="137"/>
      <c r="Z314" s="58"/>
      <c r="AA314" s="58"/>
      <c r="AB314" s="137"/>
      <c r="AC314" s="137"/>
      <c r="AD314" s="58"/>
      <c r="AE314" s="58"/>
      <c r="AJ314" s="58"/>
      <c r="AK314" s="58"/>
      <c r="AL314" s="58"/>
      <c r="AM314" s="58"/>
      <c r="AN314" s="58"/>
      <c r="AO314" s="58"/>
      <c r="AP314" s="58"/>
      <c r="AQ314" s="58"/>
      <c r="AR314" s="58"/>
      <c r="AS314" s="58"/>
      <c r="AT314" s="58"/>
      <c r="AU314" s="58"/>
      <c r="AV314" s="58"/>
      <c r="AW314" s="58"/>
      <c r="AX314" s="58"/>
      <c r="AY314" s="58"/>
      <c r="AZ314" s="58"/>
    </row>
    <row r="315" spans="1:52" x14ac:dyDescent="0.2">
      <c r="A315" s="56"/>
      <c r="B315" s="57"/>
      <c r="C315" s="58"/>
      <c r="D315" s="58"/>
      <c r="E315" s="58"/>
      <c r="F315" s="58"/>
      <c r="G315" s="58"/>
      <c r="H315" s="58"/>
      <c r="I315" s="58"/>
      <c r="J315" s="58"/>
      <c r="K315" s="58"/>
      <c r="L315" s="58"/>
      <c r="M315" s="58"/>
      <c r="N315" s="58"/>
      <c r="O315" s="137"/>
      <c r="P315" s="58"/>
      <c r="Q315" s="58"/>
      <c r="R315" s="58"/>
      <c r="S315" s="58"/>
      <c r="T315" s="58"/>
      <c r="U315" s="58"/>
      <c r="V315" s="58"/>
      <c r="W315" s="58"/>
      <c r="X315" s="58"/>
      <c r="Y315" s="137"/>
      <c r="Z315" s="58"/>
      <c r="AA315" s="58"/>
      <c r="AB315" s="137"/>
      <c r="AC315" s="137"/>
      <c r="AD315" s="58"/>
      <c r="AE315" s="58"/>
      <c r="AJ315" s="58"/>
      <c r="AK315" s="58"/>
      <c r="AL315" s="58"/>
      <c r="AM315" s="58"/>
      <c r="AN315" s="58"/>
      <c r="AO315" s="58"/>
      <c r="AP315" s="58"/>
      <c r="AQ315" s="58"/>
      <c r="AR315" s="58"/>
      <c r="AS315" s="58"/>
      <c r="AT315" s="58"/>
      <c r="AU315" s="58"/>
      <c r="AV315" s="58"/>
      <c r="AW315" s="58"/>
      <c r="AX315" s="58"/>
      <c r="AY315" s="58"/>
      <c r="AZ315" s="58"/>
    </row>
    <row r="316" spans="1:52" x14ac:dyDescent="0.2">
      <c r="A316" s="56"/>
      <c r="B316" s="57"/>
      <c r="C316" s="58"/>
      <c r="D316" s="58"/>
      <c r="E316" s="58"/>
      <c r="F316" s="58"/>
      <c r="G316" s="58"/>
      <c r="H316" s="58"/>
      <c r="I316" s="58"/>
      <c r="J316" s="58"/>
      <c r="K316" s="58"/>
      <c r="L316" s="58"/>
      <c r="M316" s="58"/>
      <c r="N316" s="58"/>
      <c r="O316" s="137"/>
      <c r="P316" s="58"/>
      <c r="Q316" s="58"/>
      <c r="R316" s="58"/>
      <c r="S316" s="58"/>
      <c r="T316" s="58"/>
      <c r="U316" s="58"/>
      <c r="V316" s="58"/>
      <c r="W316" s="58"/>
      <c r="X316" s="58"/>
      <c r="Y316" s="137"/>
      <c r="Z316" s="58"/>
      <c r="AA316" s="58"/>
      <c r="AB316" s="137"/>
      <c r="AC316" s="137"/>
      <c r="AD316" s="58"/>
      <c r="AE316" s="58"/>
      <c r="AJ316" s="58"/>
      <c r="AK316" s="58"/>
      <c r="AL316" s="58"/>
      <c r="AM316" s="58"/>
      <c r="AN316" s="58"/>
      <c r="AO316" s="58"/>
      <c r="AP316" s="58"/>
      <c r="AQ316" s="58"/>
      <c r="AR316" s="58"/>
      <c r="AS316" s="58"/>
      <c r="AT316" s="58"/>
      <c r="AU316" s="58"/>
      <c r="AV316" s="58"/>
      <c r="AW316" s="58"/>
      <c r="AX316" s="58"/>
      <c r="AY316" s="58"/>
      <c r="AZ316" s="58"/>
    </row>
    <row r="317" spans="1:52" x14ac:dyDescent="0.2">
      <c r="A317" s="56"/>
      <c r="B317" s="57"/>
      <c r="C317" s="58"/>
      <c r="D317" s="58"/>
      <c r="E317" s="58"/>
      <c r="F317" s="58"/>
      <c r="G317" s="58"/>
      <c r="H317" s="58"/>
      <c r="I317" s="58"/>
      <c r="J317" s="58"/>
      <c r="K317" s="58"/>
      <c r="L317" s="58"/>
      <c r="M317" s="58"/>
      <c r="N317" s="58"/>
      <c r="O317" s="137"/>
      <c r="P317" s="58"/>
      <c r="Q317" s="58"/>
      <c r="R317" s="58"/>
      <c r="S317" s="58"/>
      <c r="T317" s="58"/>
      <c r="U317" s="58"/>
      <c r="V317" s="58"/>
      <c r="W317" s="58"/>
      <c r="X317" s="58"/>
      <c r="Y317" s="137"/>
      <c r="Z317" s="58"/>
      <c r="AA317" s="58"/>
      <c r="AB317" s="137"/>
      <c r="AC317" s="137"/>
      <c r="AD317" s="58"/>
      <c r="AE317" s="58"/>
      <c r="AJ317" s="58"/>
      <c r="AK317" s="58"/>
      <c r="AL317" s="58"/>
      <c r="AM317" s="58"/>
      <c r="AN317" s="58"/>
      <c r="AO317" s="58"/>
      <c r="AP317" s="58"/>
      <c r="AQ317" s="58"/>
      <c r="AR317" s="58"/>
      <c r="AS317" s="58"/>
      <c r="AT317" s="58"/>
      <c r="AU317" s="58"/>
      <c r="AV317" s="58"/>
      <c r="AW317" s="58"/>
      <c r="AX317" s="58"/>
      <c r="AY317" s="58"/>
      <c r="AZ317" s="58"/>
    </row>
    <row r="318" spans="1:52" x14ac:dyDescent="0.2">
      <c r="A318" s="56"/>
      <c r="B318" s="57"/>
      <c r="C318" s="58"/>
      <c r="D318" s="58"/>
      <c r="E318" s="58"/>
      <c r="F318" s="58"/>
      <c r="G318" s="58"/>
      <c r="H318" s="58"/>
      <c r="I318" s="58"/>
      <c r="J318" s="58"/>
      <c r="K318" s="58"/>
      <c r="L318" s="58"/>
      <c r="M318" s="58"/>
      <c r="N318" s="58"/>
      <c r="O318" s="137"/>
      <c r="P318" s="58"/>
      <c r="Q318" s="58"/>
      <c r="R318" s="58"/>
      <c r="S318" s="58"/>
      <c r="T318" s="58"/>
      <c r="U318" s="58"/>
      <c r="V318" s="58"/>
      <c r="W318" s="58"/>
      <c r="X318" s="58"/>
      <c r="Y318" s="137"/>
      <c r="Z318" s="58"/>
      <c r="AA318" s="58"/>
      <c r="AB318" s="137"/>
      <c r="AC318" s="137"/>
      <c r="AD318" s="58"/>
      <c r="AE318" s="58"/>
      <c r="AJ318" s="58"/>
      <c r="AK318" s="58"/>
      <c r="AL318" s="58"/>
      <c r="AM318" s="58"/>
      <c r="AN318" s="58"/>
      <c r="AO318" s="58"/>
      <c r="AP318" s="58"/>
      <c r="AQ318" s="58"/>
      <c r="AR318" s="58"/>
      <c r="AS318" s="58"/>
      <c r="AT318" s="58"/>
      <c r="AU318" s="58"/>
      <c r="AV318" s="58"/>
      <c r="AW318" s="58"/>
      <c r="AX318" s="58"/>
      <c r="AY318" s="58"/>
      <c r="AZ318" s="58"/>
    </row>
    <row r="319" spans="1:52" x14ac:dyDescent="0.2">
      <c r="A319" s="56"/>
      <c r="B319" s="57"/>
      <c r="C319" s="58"/>
      <c r="D319" s="58"/>
      <c r="E319" s="58"/>
      <c r="F319" s="58"/>
      <c r="G319" s="58"/>
      <c r="H319" s="58"/>
      <c r="I319" s="58"/>
      <c r="J319" s="58"/>
      <c r="K319" s="58"/>
      <c r="L319" s="58"/>
      <c r="M319" s="58"/>
      <c r="N319" s="58"/>
      <c r="O319" s="137"/>
      <c r="P319" s="58"/>
      <c r="Q319" s="58"/>
      <c r="R319" s="58"/>
      <c r="S319" s="58"/>
      <c r="T319" s="58"/>
      <c r="U319" s="58"/>
      <c r="V319" s="58"/>
      <c r="W319" s="58"/>
      <c r="X319" s="58"/>
      <c r="Y319" s="137"/>
      <c r="Z319" s="58"/>
      <c r="AA319" s="58"/>
      <c r="AB319" s="137"/>
      <c r="AC319" s="137"/>
      <c r="AD319" s="58"/>
      <c r="AE319" s="58"/>
      <c r="AJ319" s="58"/>
      <c r="AK319" s="58"/>
      <c r="AL319" s="58"/>
      <c r="AM319" s="58"/>
      <c r="AN319" s="58"/>
      <c r="AO319" s="58"/>
      <c r="AP319" s="58"/>
      <c r="AQ319" s="58"/>
      <c r="AR319" s="58"/>
      <c r="AS319" s="58"/>
      <c r="AT319" s="58"/>
      <c r="AU319" s="58"/>
      <c r="AV319" s="58"/>
      <c r="AW319" s="58"/>
      <c r="AX319" s="58"/>
      <c r="AY319" s="58"/>
      <c r="AZ319" s="58"/>
    </row>
    <row r="320" spans="1:52" x14ac:dyDescent="0.2">
      <c r="A320" s="56"/>
      <c r="B320" s="57"/>
      <c r="C320" s="58"/>
      <c r="D320" s="58"/>
      <c r="E320" s="58"/>
      <c r="F320" s="58"/>
      <c r="G320" s="58"/>
      <c r="H320" s="58"/>
      <c r="I320" s="58"/>
      <c r="J320" s="58"/>
      <c r="K320" s="58"/>
      <c r="L320" s="58"/>
      <c r="M320" s="58"/>
      <c r="N320" s="58"/>
      <c r="O320" s="137"/>
      <c r="P320" s="58"/>
      <c r="Q320" s="58"/>
      <c r="R320" s="58"/>
      <c r="S320" s="58"/>
      <c r="T320" s="58"/>
      <c r="U320" s="58"/>
      <c r="V320" s="58"/>
      <c r="W320" s="58"/>
      <c r="X320" s="58"/>
      <c r="Y320" s="137"/>
      <c r="Z320" s="58"/>
      <c r="AA320" s="58"/>
      <c r="AB320" s="137"/>
      <c r="AC320" s="137"/>
      <c r="AD320" s="58"/>
      <c r="AE320" s="58"/>
      <c r="AJ320" s="58"/>
      <c r="AK320" s="58"/>
      <c r="AL320" s="58"/>
      <c r="AM320" s="58"/>
      <c r="AN320" s="58"/>
      <c r="AO320" s="58"/>
      <c r="AP320" s="58"/>
      <c r="AQ320" s="58"/>
      <c r="AR320" s="58"/>
      <c r="AS320" s="58"/>
      <c r="AT320" s="58"/>
      <c r="AU320" s="58"/>
      <c r="AV320" s="58"/>
      <c r="AW320" s="58"/>
      <c r="AX320" s="58"/>
      <c r="AY320" s="58"/>
      <c r="AZ320" s="58"/>
    </row>
    <row r="321" spans="1:52" x14ac:dyDescent="0.2">
      <c r="A321" s="56"/>
      <c r="B321" s="57"/>
      <c r="C321" s="58"/>
      <c r="D321" s="58"/>
      <c r="E321" s="58"/>
      <c r="F321" s="58"/>
      <c r="G321" s="58"/>
      <c r="H321" s="58"/>
      <c r="I321" s="58"/>
      <c r="J321" s="58"/>
      <c r="K321" s="58"/>
      <c r="L321" s="58"/>
      <c r="M321" s="58"/>
      <c r="N321" s="58"/>
      <c r="O321" s="137"/>
      <c r="P321" s="58"/>
      <c r="Q321" s="58"/>
      <c r="R321" s="58"/>
      <c r="S321" s="58"/>
      <c r="T321" s="58"/>
      <c r="U321" s="58"/>
      <c r="V321" s="58"/>
      <c r="W321" s="58"/>
      <c r="X321" s="58"/>
      <c r="Y321" s="137"/>
      <c r="Z321" s="58"/>
      <c r="AA321" s="58"/>
      <c r="AB321" s="137"/>
      <c r="AC321" s="137"/>
      <c r="AD321" s="58"/>
      <c r="AE321" s="58"/>
      <c r="AJ321" s="58"/>
      <c r="AK321" s="58"/>
      <c r="AL321" s="58"/>
      <c r="AM321" s="58"/>
      <c r="AN321" s="58"/>
      <c r="AO321" s="58"/>
      <c r="AP321" s="58"/>
      <c r="AQ321" s="58"/>
      <c r="AR321" s="58"/>
      <c r="AS321" s="58"/>
      <c r="AT321" s="58"/>
      <c r="AU321" s="58"/>
      <c r="AV321" s="58"/>
      <c r="AW321" s="58"/>
      <c r="AX321" s="58"/>
      <c r="AY321" s="58"/>
      <c r="AZ321" s="58"/>
    </row>
    <row r="322" spans="1:52" x14ac:dyDescent="0.2">
      <c r="A322" s="56"/>
      <c r="B322" s="57"/>
      <c r="C322" s="58"/>
      <c r="D322" s="58"/>
      <c r="E322" s="58"/>
      <c r="F322" s="58"/>
      <c r="G322" s="58"/>
      <c r="H322" s="58"/>
      <c r="I322" s="58"/>
      <c r="J322" s="58"/>
      <c r="K322" s="58"/>
      <c r="L322" s="58"/>
      <c r="M322" s="58"/>
      <c r="N322" s="58"/>
      <c r="O322" s="137"/>
      <c r="P322" s="58"/>
      <c r="Q322" s="58"/>
      <c r="R322" s="58"/>
      <c r="S322" s="58"/>
      <c r="T322" s="58"/>
      <c r="U322" s="58"/>
      <c r="V322" s="58"/>
      <c r="W322" s="58"/>
      <c r="X322" s="58"/>
      <c r="Y322" s="137"/>
      <c r="Z322" s="58"/>
      <c r="AA322" s="58"/>
      <c r="AB322" s="137"/>
      <c r="AC322" s="137"/>
      <c r="AD322" s="58"/>
      <c r="AE322" s="58"/>
      <c r="AJ322" s="58"/>
      <c r="AK322" s="58"/>
      <c r="AL322" s="58"/>
      <c r="AM322" s="58"/>
      <c r="AN322" s="58"/>
      <c r="AO322" s="58"/>
      <c r="AP322" s="58"/>
      <c r="AQ322" s="58"/>
      <c r="AR322" s="58"/>
      <c r="AS322" s="58"/>
      <c r="AT322" s="58"/>
      <c r="AU322" s="58"/>
      <c r="AV322" s="58"/>
      <c r="AW322" s="58"/>
      <c r="AX322" s="58"/>
      <c r="AY322" s="58"/>
      <c r="AZ322" s="58"/>
    </row>
    <row r="323" spans="1:52" x14ac:dyDescent="0.2">
      <c r="A323" s="56"/>
      <c r="B323" s="57"/>
      <c r="C323" s="58"/>
      <c r="D323" s="58"/>
      <c r="E323" s="58"/>
      <c r="F323" s="58"/>
      <c r="G323" s="58"/>
      <c r="H323" s="58"/>
      <c r="I323" s="58"/>
      <c r="J323" s="58"/>
      <c r="K323" s="58"/>
      <c r="L323" s="58"/>
      <c r="M323" s="58"/>
      <c r="N323" s="58"/>
      <c r="O323" s="137"/>
      <c r="P323" s="58"/>
      <c r="Q323" s="58"/>
      <c r="R323" s="58"/>
      <c r="S323" s="58"/>
      <c r="T323" s="58"/>
      <c r="U323" s="58"/>
      <c r="V323" s="58"/>
      <c r="W323" s="58"/>
      <c r="X323" s="58"/>
      <c r="Y323" s="137"/>
      <c r="Z323" s="58"/>
      <c r="AA323" s="58"/>
      <c r="AB323" s="137"/>
      <c r="AC323" s="137"/>
      <c r="AD323" s="58"/>
      <c r="AE323" s="58"/>
      <c r="AJ323" s="58"/>
      <c r="AK323" s="58"/>
      <c r="AL323" s="58"/>
      <c r="AM323" s="58"/>
      <c r="AN323" s="58"/>
      <c r="AO323" s="58"/>
      <c r="AP323" s="58"/>
      <c r="AQ323" s="58"/>
      <c r="AR323" s="58"/>
      <c r="AS323" s="58"/>
      <c r="AT323" s="58"/>
      <c r="AU323" s="58"/>
      <c r="AV323" s="58"/>
      <c r="AW323" s="58"/>
      <c r="AX323" s="58"/>
      <c r="AY323" s="58"/>
      <c r="AZ323" s="58"/>
    </row>
    <row r="324" spans="1:52" x14ac:dyDescent="0.2">
      <c r="A324" s="56"/>
      <c r="B324" s="57"/>
      <c r="C324" s="58"/>
      <c r="D324" s="58"/>
      <c r="E324" s="58"/>
      <c r="F324" s="58"/>
      <c r="G324" s="58"/>
      <c r="H324" s="58"/>
      <c r="I324" s="58"/>
      <c r="J324" s="58"/>
      <c r="K324" s="58"/>
      <c r="L324" s="58"/>
      <c r="M324" s="58"/>
      <c r="N324" s="58"/>
      <c r="O324" s="137"/>
      <c r="P324" s="58"/>
      <c r="Q324" s="58"/>
      <c r="R324" s="58"/>
      <c r="S324" s="58"/>
      <c r="T324" s="58"/>
      <c r="U324" s="58"/>
      <c r="V324" s="58"/>
      <c r="W324" s="58"/>
      <c r="X324" s="58"/>
      <c r="Y324" s="137"/>
      <c r="Z324" s="58"/>
      <c r="AA324" s="58"/>
      <c r="AB324" s="137"/>
      <c r="AC324" s="137"/>
      <c r="AD324" s="58"/>
      <c r="AE324" s="58"/>
      <c r="AJ324" s="58"/>
      <c r="AK324" s="58"/>
      <c r="AL324" s="58"/>
      <c r="AM324" s="58"/>
      <c r="AN324" s="58"/>
      <c r="AO324" s="58"/>
      <c r="AP324" s="58"/>
      <c r="AQ324" s="58"/>
      <c r="AR324" s="58"/>
      <c r="AS324" s="58"/>
      <c r="AT324" s="58"/>
      <c r="AU324" s="58"/>
      <c r="AV324" s="58"/>
      <c r="AW324" s="58"/>
      <c r="AX324" s="58"/>
      <c r="AY324" s="58"/>
      <c r="AZ324" s="58"/>
    </row>
    <row r="325" spans="1:52" x14ac:dyDescent="0.2">
      <c r="A325" s="56"/>
      <c r="B325" s="57"/>
      <c r="C325" s="58"/>
      <c r="D325" s="58"/>
      <c r="E325" s="58"/>
      <c r="F325" s="58"/>
      <c r="G325" s="58"/>
      <c r="H325" s="58"/>
      <c r="I325" s="58"/>
      <c r="J325" s="58"/>
      <c r="K325" s="58"/>
      <c r="L325" s="58"/>
      <c r="M325" s="58"/>
      <c r="N325" s="58"/>
      <c r="O325" s="137"/>
      <c r="P325" s="58"/>
      <c r="Q325" s="58"/>
      <c r="R325" s="58"/>
      <c r="S325" s="58"/>
      <c r="T325" s="58"/>
      <c r="U325" s="58"/>
      <c r="V325" s="58"/>
      <c r="W325" s="58"/>
      <c r="X325" s="58"/>
      <c r="Y325" s="137"/>
      <c r="Z325" s="58"/>
      <c r="AA325" s="58"/>
      <c r="AB325" s="137"/>
      <c r="AC325" s="137"/>
      <c r="AD325" s="58"/>
      <c r="AE325" s="58"/>
      <c r="AJ325" s="58"/>
      <c r="AK325" s="58"/>
      <c r="AL325" s="58"/>
      <c r="AM325" s="58"/>
      <c r="AN325" s="58"/>
      <c r="AO325" s="58"/>
      <c r="AP325" s="58"/>
      <c r="AQ325" s="58"/>
      <c r="AR325" s="58"/>
      <c r="AS325" s="58"/>
      <c r="AT325" s="58"/>
      <c r="AU325" s="58"/>
      <c r="AV325" s="58"/>
      <c r="AW325" s="58"/>
      <c r="AX325" s="58"/>
      <c r="AY325" s="58"/>
      <c r="AZ325" s="58"/>
    </row>
    <row r="326" spans="1:52" x14ac:dyDescent="0.2">
      <c r="A326" s="56"/>
      <c r="B326" s="57"/>
      <c r="C326" s="58"/>
      <c r="D326" s="58"/>
      <c r="E326" s="58"/>
      <c r="F326" s="58"/>
      <c r="G326" s="58"/>
      <c r="H326" s="58"/>
      <c r="I326" s="58"/>
      <c r="J326" s="58"/>
      <c r="K326" s="58"/>
      <c r="L326" s="58"/>
      <c r="M326" s="58"/>
      <c r="N326" s="58"/>
      <c r="O326" s="137"/>
      <c r="P326" s="58"/>
      <c r="Q326" s="58"/>
      <c r="R326" s="58"/>
      <c r="S326" s="58"/>
      <c r="T326" s="58"/>
      <c r="U326" s="58"/>
      <c r="V326" s="58"/>
      <c r="W326" s="58"/>
      <c r="X326" s="58"/>
      <c r="Y326" s="137"/>
      <c r="Z326" s="58"/>
      <c r="AA326" s="58"/>
      <c r="AB326" s="137"/>
      <c r="AC326" s="137"/>
      <c r="AD326" s="58"/>
      <c r="AE326" s="58"/>
      <c r="AJ326" s="58"/>
      <c r="AK326" s="58"/>
      <c r="AL326" s="58"/>
      <c r="AM326" s="58"/>
      <c r="AN326" s="58"/>
      <c r="AO326" s="58"/>
      <c r="AP326" s="58"/>
      <c r="AQ326" s="58"/>
      <c r="AR326" s="58"/>
      <c r="AS326" s="58"/>
      <c r="AT326" s="58"/>
      <c r="AU326" s="58"/>
      <c r="AV326" s="58"/>
      <c r="AW326" s="58"/>
      <c r="AX326" s="58"/>
      <c r="AY326" s="58"/>
      <c r="AZ326" s="58"/>
    </row>
    <row r="327" spans="1:52" x14ac:dyDescent="0.2">
      <c r="A327" s="56"/>
      <c r="B327" s="57"/>
      <c r="C327" s="58"/>
      <c r="D327" s="58"/>
      <c r="E327" s="58"/>
      <c r="F327" s="58"/>
      <c r="G327" s="58"/>
      <c r="H327" s="58"/>
      <c r="I327" s="58"/>
      <c r="J327" s="58"/>
      <c r="K327" s="58"/>
      <c r="L327" s="58"/>
      <c r="M327" s="58"/>
      <c r="N327" s="58"/>
      <c r="O327" s="137"/>
      <c r="P327" s="58"/>
      <c r="Q327" s="58"/>
      <c r="R327" s="58"/>
      <c r="S327" s="58"/>
      <c r="T327" s="58"/>
      <c r="U327" s="58"/>
      <c r="V327" s="58"/>
      <c r="W327" s="58"/>
      <c r="X327" s="58"/>
      <c r="Y327" s="137"/>
      <c r="Z327" s="58"/>
      <c r="AA327" s="58"/>
      <c r="AB327" s="137"/>
      <c r="AC327" s="137"/>
      <c r="AD327" s="58"/>
      <c r="AE327" s="58"/>
      <c r="AJ327" s="58"/>
      <c r="AK327" s="58"/>
      <c r="AL327" s="58"/>
      <c r="AM327" s="58"/>
      <c r="AN327" s="58"/>
      <c r="AO327" s="58"/>
      <c r="AP327" s="58"/>
      <c r="AQ327" s="58"/>
      <c r="AR327" s="58"/>
      <c r="AS327" s="58"/>
      <c r="AT327" s="58"/>
      <c r="AU327" s="58"/>
      <c r="AV327" s="58"/>
      <c r="AW327" s="58"/>
      <c r="AX327" s="58"/>
      <c r="AY327" s="58"/>
      <c r="AZ327" s="58"/>
    </row>
    <row r="328" spans="1:52" x14ac:dyDescent="0.2">
      <c r="A328" s="56"/>
      <c r="B328" s="57"/>
      <c r="C328" s="58"/>
      <c r="D328" s="58"/>
      <c r="E328" s="58"/>
      <c r="F328" s="58"/>
      <c r="G328" s="58"/>
      <c r="H328" s="58"/>
      <c r="I328" s="58"/>
      <c r="J328" s="58"/>
      <c r="K328" s="58"/>
      <c r="L328" s="58"/>
      <c r="M328" s="58"/>
      <c r="N328" s="58"/>
      <c r="O328" s="137"/>
      <c r="P328" s="58"/>
      <c r="Q328" s="58"/>
      <c r="R328" s="58"/>
      <c r="S328" s="58"/>
      <c r="T328" s="58"/>
      <c r="U328" s="58"/>
      <c r="V328" s="58"/>
      <c r="W328" s="58"/>
      <c r="X328" s="58"/>
      <c r="Y328" s="137"/>
      <c r="Z328" s="58"/>
      <c r="AA328" s="58"/>
      <c r="AB328" s="137"/>
      <c r="AC328" s="137"/>
      <c r="AD328" s="58"/>
      <c r="AE328" s="58"/>
      <c r="AJ328" s="58"/>
      <c r="AK328" s="58"/>
      <c r="AL328" s="58"/>
      <c r="AM328" s="58"/>
      <c r="AN328" s="58"/>
      <c r="AO328" s="58"/>
      <c r="AP328" s="58"/>
      <c r="AQ328" s="58"/>
      <c r="AR328" s="58"/>
      <c r="AS328" s="58"/>
      <c r="AT328" s="58"/>
      <c r="AU328" s="58"/>
      <c r="AV328" s="58"/>
      <c r="AW328" s="58"/>
      <c r="AX328" s="58"/>
      <c r="AY328" s="58"/>
      <c r="AZ328" s="58"/>
    </row>
    <row r="329" spans="1:52" x14ac:dyDescent="0.2">
      <c r="A329" s="56"/>
      <c r="B329" s="57"/>
      <c r="C329" s="58"/>
      <c r="D329" s="58"/>
      <c r="E329" s="58"/>
      <c r="F329" s="58"/>
      <c r="G329" s="58"/>
      <c r="H329" s="58"/>
      <c r="I329" s="58"/>
      <c r="J329" s="58"/>
      <c r="K329" s="58"/>
      <c r="L329" s="58"/>
      <c r="M329" s="58"/>
      <c r="N329" s="58"/>
      <c r="O329" s="137"/>
      <c r="P329" s="58"/>
      <c r="Q329" s="58"/>
      <c r="R329" s="58"/>
      <c r="S329" s="58"/>
      <c r="T329" s="58"/>
      <c r="U329" s="58"/>
      <c r="V329" s="58"/>
      <c r="W329" s="58"/>
      <c r="X329" s="58"/>
      <c r="Y329" s="137"/>
      <c r="Z329" s="58"/>
      <c r="AA329" s="58"/>
      <c r="AB329" s="137"/>
      <c r="AC329" s="137"/>
      <c r="AD329" s="58"/>
      <c r="AE329" s="58"/>
      <c r="AJ329" s="58"/>
      <c r="AK329" s="58"/>
      <c r="AL329" s="58"/>
      <c r="AM329" s="58"/>
      <c r="AN329" s="58"/>
      <c r="AO329" s="58"/>
      <c r="AP329" s="58"/>
      <c r="AQ329" s="58"/>
      <c r="AR329" s="58"/>
      <c r="AS329" s="58"/>
      <c r="AT329" s="58"/>
      <c r="AU329" s="58"/>
      <c r="AV329" s="58"/>
      <c r="AW329" s="58"/>
      <c r="AX329" s="58"/>
      <c r="AY329" s="58"/>
      <c r="AZ329" s="58"/>
    </row>
    <row r="330" spans="1:52" x14ac:dyDescent="0.2">
      <c r="A330" s="56"/>
      <c r="B330" s="57"/>
      <c r="C330" s="58"/>
      <c r="D330" s="58"/>
      <c r="E330" s="58"/>
      <c r="F330" s="58"/>
      <c r="G330" s="58"/>
      <c r="H330" s="58"/>
      <c r="I330" s="58"/>
      <c r="J330" s="58"/>
      <c r="K330" s="58"/>
      <c r="L330" s="58"/>
      <c r="M330" s="58"/>
      <c r="N330" s="58"/>
      <c r="O330" s="137"/>
      <c r="P330" s="58"/>
      <c r="Q330" s="58"/>
      <c r="R330" s="58"/>
      <c r="S330" s="58"/>
      <c r="T330" s="58"/>
      <c r="U330" s="58"/>
      <c r="V330" s="58"/>
      <c r="W330" s="58"/>
      <c r="X330" s="58"/>
      <c r="Y330" s="137"/>
      <c r="Z330" s="58"/>
      <c r="AA330" s="58"/>
      <c r="AB330" s="137"/>
      <c r="AC330" s="137"/>
      <c r="AD330" s="58"/>
      <c r="AE330" s="58"/>
      <c r="AJ330" s="58"/>
      <c r="AK330" s="58"/>
      <c r="AL330" s="58"/>
      <c r="AM330" s="58"/>
      <c r="AN330" s="58"/>
      <c r="AO330" s="58"/>
      <c r="AP330" s="58"/>
      <c r="AQ330" s="58"/>
      <c r="AR330" s="58"/>
      <c r="AS330" s="58"/>
      <c r="AT330" s="58"/>
      <c r="AU330" s="58"/>
      <c r="AV330" s="58"/>
      <c r="AW330" s="58"/>
      <c r="AX330" s="58"/>
      <c r="AY330" s="58"/>
      <c r="AZ330" s="58"/>
    </row>
    <row r="331" spans="1:52" x14ac:dyDescent="0.2">
      <c r="A331" s="56"/>
      <c r="B331" s="57"/>
      <c r="C331" s="58"/>
      <c r="D331" s="58"/>
      <c r="E331" s="58"/>
      <c r="F331" s="58"/>
      <c r="G331" s="58"/>
      <c r="H331" s="58"/>
      <c r="I331" s="58"/>
      <c r="J331" s="58"/>
      <c r="K331" s="58"/>
      <c r="L331" s="58"/>
      <c r="M331" s="58"/>
      <c r="N331" s="58"/>
      <c r="O331" s="137"/>
      <c r="P331" s="58"/>
      <c r="Q331" s="58"/>
      <c r="R331" s="58"/>
      <c r="S331" s="58"/>
      <c r="T331" s="58"/>
      <c r="U331" s="58"/>
      <c r="V331" s="58"/>
      <c r="W331" s="58"/>
      <c r="X331" s="58"/>
      <c r="Y331" s="137"/>
      <c r="Z331" s="58"/>
      <c r="AA331" s="58"/>
      <c r="AB331" s="137"/>
      <c r="AC331" s="137"/>
      <c r="AD331" s="58"/>
      <c r="AE331" s="58"/>
      <c r="AJ331" s="58"/>
      <c r="AK331" s="58"/>
      <c r="AL331" s="58"/>
      <c r="AM331" s="58"/>
      <c r="AN331" s="58"/>
      <c r="AO331" s="58"/>
      <c r="AP331" s="58"/>
      <c r="AQ331" s="58"/>
      <c r="AR331" s="58"/>
      <c r="AS331" s="58"/>
      <c r="AT331" s="58"/>
      <c r="AU331" s="58"/>
      <c r="AV331" s="58"/>
      <c r="AW331" s="58"/>
      <c r="AX331" s="58"/>
      <c r="AY331" s="58"/>
      <c r="AZ331" s="58"/>
    </row>
    <row r="332" spans="1:52" x14ac:dyDescent="0.2">
      <c r="A332" s="56"/>
      <c r="B332" s="57"/>
      <c r="C332" s="58"/>
      <c r="D332" s="58"/>
      <c r="E332" s="58"/>
      <c r="F332" s="58"/>
      <c r="G332" s="58"/>
      <c r="H332" s="58"/>
      <c r="I332" s="58"/>
      <c r="J332" s="58"/>
      <c r="K332" s="58"/>
      <c r="L332" s="58"/>
      <c r="M332" s="58"/>
      <c r="N332" s="58"/>
      <c r="O332" s="137"/>
      <c r="P332" s="58"/>
      <c r="Q332" s="58"/>
      <c r="R332" s="58"/>
      <c r="S332" s="58"/>
      <c r="T332" s="58"/>
      <c r="U332" s="58"/>
      <c r="V332" s="58"/>
      <c r="W332" s="58"/>
      <c r="X332" s="58"/>
      <c r="Y332" s="137"/>
      <c r="Z332" s="58"/>
      <c r="AA332" s="58"/>
      <c r="AB332" s="137"/>
      <c r="AC332" s="137"/>
      <c r="AD332" s="58"/>
      <c r="AE332" s="58"/>
      <c r="AJ332" s="58"/>
      <c r="AK332" s="58"/>
      <c r="AL332" s="58"/>
      <c r="AM332" s="58"/>
      <c r="AN332" s="58"/>
      <c r="AO332" s="58"/>
      <c r="AP332" s="58"/>
      <c r="AQ332" s="58"/>
      <c r="AR332" s="58"/>
      <c r="AS332" s="58"/>
      <c r="AT332" s="58"/>
      <c r="AU332" s="58"/>
      <c r="AV332" s="58"/>
      <c r="AW332" s="58"/>
      <c r="AX332" s="58"/>
      <c r="AY332" s="58"/>
      <c r="AZ332" s="58"/>
    </row>
    <row r="333" spans="1:52" x14ac:dyDescent="0.2">
      <c r="A333" s="56"/>
      <c r="B333" s="57"/>
      <c r="C333" s="58"/>
      <c r="D333" s="58"/>
      <c r="E333" s="58"/>
      <c r="F333" s="58"/>
      <c r="G333" s="58"/>
      <c r="H333" s="58"/>
      <c r="I333" s="58"/>
      <c r="J333" s="58"/>
      <c r="K333" s="58"/>
      <c r="L333" s="58"/>
      <c r="M333" s="58"/>
      <c r="N333" s="58"/>
      <c r="O333" s="137"/>
      <c r="P333" s="58"/>
      <c r="Q333" s="58"/>
      <c r="R333" s="58"/>
      <c r="S333" s="58"/>
      <c r="T333" s="58"/>
      <c r="U333" s="58"/>
      <c r="V333" s="58"/>
      <c r="W333" s="58"/>
      <c r="X333" s="58"/>
      <c r="Y333" s="137"/>
      <c r="Z333" s="58"/>
      <c r="AA333" s="58"/>
      <c r="AB333" s="137"/>
      <c r="AC333" s="137"/>
      <c r="AD333" s="58"/>
      <c r="AE333" s="58"/>
      <c r="AJ333" s="58"/>
      <c r="AK333" s="58"/>
      <c r="AL333" s="58"/>
      <c r="AM333" s="58"/>
      <c r="AN333" s="58"/>
      <c r="AO333" s="58"/>
      <c r="AP333" s="58"/>
      <c r="AQ333" s="58"/>
      <c r="AR333" s="58"/>
      <c r="AS333" s="58"/>
      <c r="AT333" s="58"/>
      <c r="AU333" s="58"/>
      <c r="AV333" s="58"/>
      <c r="AW333" s="58"/>
      <c r="AX333" s="58"/>
      <c r="AY333" s="58"/>
      <c r="AZ333" s="58"/>
    </row>
    <row r="334" spans="1:52" x14ac:dyDescent="0.2">
      <c r="A334" s="56"/>
      <c r="B334" s="57"/>
      <c r="C334" s="58"/>
      <c r="D334" s="58"/>
      <c r="E334" s="58"/>
      <c r="F334" s="58"/>
      <c r="G334" s="58"/>
      <c r="H334" s="58"/>
      <c r="I334" s="58"/>
      <c r="J334" s="58"/>
      <c r="K334" s="58"/>
      <c r="L334" s="58"/>
      <c r="M334" s="58"/>
      <c r="N334" s="58"/>
      <c r="O334" s="137"/>
      <c r="P334" s="58"/>
      <c r="Q334" s="58"/>
      <c r="R334" s="58"/>
      <c r="S334" s="58"/>
      <c r="T334" s="58"/>
      <c r="U334" s="58"/>
      <c r="V334" s="58"/>
      <c r="W334" s="58"/>
      <c r="X334" s="58"/>
      <c r="Y334" s="137"/>
      <c r="Z334" s="58"/>
      <c r="AA334" s="58"/>
      <c r="AB334" s="137"/>
      <c r="AC334" s="137"/>
      <c r="AD334" s="58"/>
      <c r="AE334" s="58"/>
      <c r="AJ334" s="58"/>
      <c r="AK334" s="58"/>
      <c r="AL334" s="58"/>
      <c r="AM334" s="58"/>
      <c r="AN334" s="58"/>
      <c r="AO334" s="58"/>
      <c r="AP334" s="58"/>
      <c r="AQ334" s="58"/>
      <c r="AR334" s="58"/>
      <c r="AS334" s="58"/>
      <c r="AT334" s="58"/>
      <c r="AU334" s="58"/>
      <c r="AV334" s="58"/>
      <c r="AW334" s="58"/>
      <c r="AX334" s="58"/>
      <c r="AY334" s="58"/>
      <c r="AZ334" s="58"/>
    </row>
    <row r="335" spans="1:52" x14ac:dyDescent="0.2">
      <c r="A335" s="56"/>
      <c r="B335" s="57"/>
      <c r="C335" s="58"/>
      <c r="D335" s="58"/>
      <c r="E335" s="58"/>
      <c r="F335" s="58"/>
      <c r="G335" s="58"/>
      <c r="H335" s="58"/>
      <c r="I335" s="58"/>
      <c r="J335" s="58"/>
      <c r="K335" s="58"/>
      <c r="L335" s="58"/>
      <c r="M335" s="58"/>
      <c r="N335" s="58"/>
      <c r="O335" s="137"/>
      <c r="P335" s="58"/>
      <c r="Q335" s="58"/>
      <c r="R335" s="58"/>
      <c r="S335" s="58"/>
      <c r="T335" s="58"/>
      <c r="U335" s="58"/>
      <c r="V335" s="58"/>
      <c r="W335" s="58"/>
      <c r="X335" s="58"/>
      <c r="Y335" s="137"/>
      <c r="Z335" s="58"/>
      <c r="AA335" s="58"/>
      <c r="AB335" s="137"/>
      <c r="AC335" s="137"/>
      <c r="AD335" s="58"/>
      <c r="AE335" s="58"/>
      <c r="AJ335" s="58"/>
      <c r="AK335" s="58"/>
      <c r="AL335" s="58"/>
      <c r="AM335" s="58"/>
      <c r="AN335" s="58"/>
      <c r="AO335" s="58"/>
      <c r="AP335" s="58"/>
      <c r="AQ335" s="58"/>
      <c r="AR335" s="58"/>
      <c r="AS335" s="58"/>
      <c r="AT335" s="58"/>
      <c r="AU335" s="58"/>
      <c r="AV335" s="58"/>
      <c r="AW335" s="58"/>
      <c r="AX335" s="58"/>
      <c r="AY335" s="58"/>
      <c r="AZ335" s="58"/>
    </row>
    <row r="336" spans="1:52" x14ac:dyDescent="0.2">
      <c r="A336" s="56"/>
      <c r="B336" s="57"/>
      <c r="C336" s="58"/>
      <c r="D336" s="58"/>
      <c r="E336" s="58"/>
      <c r="F336" s="58"/>
      <c r="G336" s="58"/>
      <c r="H336" s="58"/>
      <c r="I336" s="58"/>
      <c r="J336" s="58"/>
      <c r="K336" s="58"/>
      <c r="L336" s="58"/>
      <c r="M336" s="58"/>
      <c r="N336" s="58"/>
      <c r="O336" s="137"/>
      <c r="P336" s="58"/>
      <c r="Q336" s="58"/>
      <c r="R336" s="58"/>
      <c r="S336" s="58"/>
      <c r="T336" s="58"/>
      <c r="U336" s="58"/>
      <c r="V336" s="58"/>
      <c r="W336" s="58"/>
      <c r="X336" s="58"/>
      <c r="Y336" s="137"/>
      <c r="Z336" s="58"/>
      <c r="AA336" s="58"/>
      <c r="AB336" s="137"/>
      <c r="AC336" s="137"/>
      <c r="AD336" s="58"/>
      <c r="AE336" s="58"/>
      <c r="AJ336" s="58"/>
      <c r="AK336" s="58"/>
      <c r="AL336" s="58"/>
      <c r="AM336" s="58"/>
      <c r="AN336" s="58"/>
      <c r="AO336" s="58"/>
      <c r="AP336" s="58"/>
      <c r="AQ336" s="58"/>
      <c r="AR336" s="58"/>
      <c r="AS336" s="58"/>
      <c r="AT336" s="58"/>
      <c r="AU336" s="58"/>
      <c r="AV336" s="58"/>
      <c r="AW336" s="58"/>
      <c r="AX336" s="58"/>
      <c r="AY336" s="58"/>
      <c r="AZ336" s="58"/>
    </row>
    <row r="337" spans="1:52" x14ac:dyDescent="0.2">
      <c r="A337" s="56"/>
      <c r="B337" s="57"/>
      <c r="C337" s="58"/>
      <c r="D337" s="58"/>
      <c r="E337" s="58"/>
      <c r="F337" s="58"/>
      <c r="G337" s="58"/>
      <c r="H337" s="58"/>
      <c r="I337" s="58"/>
      <c r="J337" s="58"/>
      <c r="K337" s="58"/>
      <c r="L337" s="58"/>
      <c r="M337" s="58"/>
      <c r="N337" s="58"/>
      <c r="O337" s="137"/>
      <c r="P337" s="58"/>
      <c r="Q337" s="58"/>
      <c r="R337" s="58"/>
      <c r="S337" s="58"/>
      <c r="T337" s="58"/>
      <c r="U337" s="58"/>
      <c r="V337" s="58"/>
      <c r="W337" s="58"/>
      <c r="X337" s="58"/>
      <c r="Y337" s="137"/>
      <c r="Z337" s="58"/>
      <c r="AA337" s="58"/>
      <c r="AB337" s="137"/>
      <c r="AC337" s="137"/>
      <c r="AD337" s="58"/>
      <c r="AE337" s="58"/>
      <c r="AJ337" s="58"/>
      <c r="AK337" s="58"/>
      <c r="AL337" s="58"/>
      <c r="AM337" s="58"/>
      <c r="AN337" s="58"/>
      <c r="AO337" s="58"/>
      <c r="AP337" s="58"/>
      <c r="AQ337" s="58"/>
      <c r="AR337" s="58"/>
      <c r="AS337" s="58"/>
      <c r="AT337" s="58"/>
      <c r="AU337" s="58"/>
      <c r="AV337" s="58"/>
      <c r="AW337" s="58"/>
      <c r="AX337" s="58"/>
      <c r="AY337" s="58"/>
      <c r="AZ337" s="58"/>
    </row>
    <row r="338" spans="1:52" x14ac:dyDescent="0.2">
      <c r="A338" s="56"/>
      <c r="B338" s="57"/>
      <c r="C338" s="58"/>
      <c r="D338" s="58"/>
      <c r="E338" s="58"/>
      <c r="F338" s="58"/>
      <c r="G338" s="58"/>
      <c r="H338" s="58"/>
      <c r="I338" s="58"/>
      <c r="J338" s="58"/>
      <c r="K338" s="58"/>
      <c r="L338" s="58"/>
      <c r="M338" s="58"/>
      <c r="N338" s="58"/>
      <c r="O338" s="137"/>
      <c r="P338" s="58"/>
      <c r="Q338" s="58"/>
      <c r="R338" s="58"/>
      <c r="S338" s="58"/>
      <c r="T338" s="58"/>
      <c r="U338" s="58"/>
      <c r="V338" s="58"/>
      <c r="W338" s="58"/>
      <c r="X338" s="58"/>
      <c r="Y338" s="137"/>
      <c r="Z338" s="58"/>
      <c r="AA338" s="58"/>
      <c r="AB338" s="137"/>
      <c r="AC338" s="137"/>
      <c r="AD338" s="58"/>
      <c r="AE338" s="58"/>
      <c r="AJ338" s="58"/>
      <c r="AK338" s="58"/>
      <c r="AL338" s="58"/>
      <c r="AM338" s="58"/>
      <c r="AN338" s="58"/>
      <c r="AO338" s="58"/>
      <c r="AP338" s="58"/>
      <c r="AQ338" s="58"/>
      <c r="AR338" s="58"/>
      <c r="AS338" s="58"/>
      <c r="AT338" s="58"/>
      <c r="AU338" s="58"/>
      <c r="AV338" s="58"/>
      <c r="AW338" s="58"/>
      <c r="AX338" s="58"/>
      <c r="AY338" s="58"/>
      <c r="AZ338" s="58"/>
    </row>
    <row r="339" spans="1:52" x14ac:dyDescent="0.2">
      <c r="A339" s="56"/>
      <c r="B339" s="57"/>
      <c r="C339" s="58"/>
      <c r="D339" s="58"/>
      <c r="E339" s="58"/>
      <c r="F339" s="58"/>
      <c r="G339" s="58"/>
      <c r="H339" s="58"/>
      <c r="I339" s="58"/>
      <c r="J339" s="58"/>
      <c r="K339" s="58"/>
      <c r="L339" s="58"/>
      <c r="M339" s="58"/>
      <c r="N339" s="58"/>
      <c r="O339" s="137"/>
      <c r="P339" s="58"/>
      <c r="Q339" s="58"/>
      <c r="R339" s="58"/>
      <c r="S339" s="58"/>
      <c r="T339" s="58"/>
      <c r="U339" s="58"/>
      <c r="V339" s="58"/>
      <c r="W339" s="58"/>
      <c r="X339" s="58"/>
      <c r="Y339" s="137"/>
      <c r="Z339" s="58"/>
      <c r="AA339" s="58"/>
      <c r="AB339" s="137"/>
      <c r="AC339" s="137"/>
      <c r="AD339" s="58"/>
      <c r="AE339" s="58"/>
      <c r="AJ339" s="58"/>
      <c r="AK339" s="58"/>
      <c r="AL339" s="58"/>
      <c r="AM339" s="58"/>
      <c r="AN339" s="58"/>
      <c r="AO339" s="58"/>
      <c r="AP339" s="58"/>
      <c r="AQ339" s="58"/>
      <c r="AR339" s="58"/>
      <c r="AS339" s="58"/>
      <c r="AT339" s="58"/>
      <c r="AU339" s="58"/>
      <c r="AV339" s="58"/>
      <c r="AW339" s="58"/>
      <c r="AX339" s="58"/>
      <c r="AY339" s="58"/>
      <c r="AZ339" s="58"/>
    </row>
    <row r="340" spans="1:52" x14ac:dyDescent="0.2">
      <c r="A340" s="56"/>
      <c r="B340" s="57"/>
      <c r="C340" s="58"/>
      <c r="D340" s="58"/>
      <c r="E340" s="58"/>
      <c r="F340" s="58"/>
      <c r="G340" s="58"/>
      <c r="H340" s="58"/>
      <c r="I340" s="58"/>
      <c r="J340" s="58"/>
      <c r="K340" s="58"/>
      <c r="L340" s="58"/>
      <c r="M340" s="58"/>
      <c r="N340" s="58"/>
      <c r="O340" s="137"/>
      <c r="P340" s="58"/>
      <c r="Q340" s="58"/>
      <c r="R340" s="58"/>
      <c r="S340" s="58"/>
      <c r="T340" s="58"/>
      <c r="U340" s="58"/>
      <c r="V340" s="58"/>
      <c r="W340" s="58"/>
      <c r="X340" s="58"/>
      <c r="Y340" s="137"/>
      <c r="Z340" s="58"/>
      <c r="AA340" s="58"/>
      <c r="AB340" s="137"/>
      <c r="AC340" s="137"/>
      <c r="AD340" s="58"/>
      <c r="AE340" s="58"/>
      <c r="AJ340" s="58"/>
      <c r="AK340" s="58"/>
      <c r="AL340" s="58"/>
      <c r="AM340" s="58"/>
      <c r="AN340" s="58"/>
      <c r="AO340" s="58"/>
      <c r="AP340" s="58"/>
      <c r="AQ340" s="58"/>
      <c r="AR340" s="58"/>
      <c r="AS340" s="58"/>
      <c r="AT340" s="58"/>
      <c r="AU340" s="58"/>
      <c r="AV340" s="58"/>
      <c r="AW340" s="58"/>
      <c r="AX340" s="58"/>
      <c r="AY340" s="58"/>
      <c r="AZ340" s="58"/>
    </row>
    <row r="341" spans="1:52" x14ac:dyDescent="0.2">
      <c r="A341" s="56"/>
      <c r="B341" s="57"/>
      <c r="C341" s="58"/>
      <c r="D341" s="58"/>
      <c r="E341" s="58"/>
      <c r="F341" s="58"/>
      <c r="G341" s="58"/>
      <c r="H341" s="58"/>
      <c r="I341" s="58"/>
      <c r="J341" s="58"/>
      <c r="K341" s="58"/>
      <c r="L341" s="58"/>
      <c r="M341" s="58"/>
      <c r="N341" s="58"/>
      <c r="O341" s="137"/>
      <c r="P341" s="58"/>
      <c r="Q341" s="58"/>
      <c r="R341" s="58"/>
      <c r="S341" s="58"/>
      <c r="T341" s="58"/>
      <c r="U341" s="58"/>
      <c r="V341" s="58"/>
      <c r="W341" s="58"/>
      <c r="X341" s="58"/>
      <c r="Y341" s="137"/>
      <c r="Z341" s="58"/>
      <c r="AA341" s="58"/>
      <c r="AB341" s="137"/>
      <c r="AC341" s="137"/>
      <c r="AD341" s="58"/>
      <c r="AE341" s="58"/>
      <c r="AJ341" s="58"/>
      <c r="AK341" s="58"/>
      <c r="AL341" s="58"/>
      <c r="AM341" s="58"/>
      <c r="AN341" s="58"/>
      <c r="AO341" s="58"/>
      <c r="AP341" s="58"/>
      <c r="AQ341" s="58"/>
      <c r="AR341" s="58"/>
      <c r="AS341" s="58"/>
      <c r="AT341" s="58"/>
      <c r="AU341" s="58"/>
      <c r="AV341" s="58"/>
      <c r="AW341" s="58"/>
      <c r="AX341" s="58"/>
      <c r="AY341" s="58"/>
      <c r="AZ341" s="58"/>
    </row>
    <row r="342" spans="1:52" x14ac:dyDescent="0.2">
      <c r="A342" s="56"/>
      <c r="B342" s="57"/>
      <c r="C342" s="58"/>
      <c r="D342" s="58"/>
      <c r="E342" s="58"/>
      <c r="F342" s="58"/>
      <c r="G342" s="58"/>
      <c r="H342" s="58"/>
      <c r="I342" s="58"/>
      <c r="J342" s="58"/>
      <c r="K342" s="58"/>
      <c r="L342" s="58"/>
      <c r="M342" s="58"/>
      <c r="N342" s="58"/>
      <c r="O342" s="137"/>
      <c r="P342" s="58"/>
      <c r="Q342" s="58"/>
      <c r="R342" s="58"/>
      <c r="S342" s="58"/>
      <c r="T342" s="58"/>
      <c r="U342" s="58"/>
      <c r="V342" s="58"/>
      <c r="W342" s="58"/>
      <c r="X342" s="58"/>
      <c r="Y342" s="137"/>
      <c r="Z342" s="58"/>
      <c r="AA342" s="58"/>
      <c r="AB342" s="137"/>
      <c r="AC342" s="137"/>
      <c r="AD342" s="58"/>
      <c r="AE342" s="58"/>
      <c r="AJ342" s="58"/>
      <c r="AK342" s="58"/>
      <c r="AL342" s="58"/>
      <c r="AM342" s="58"/>
      <c r="AN342" s="58"/>
      <c r="AO342" s="58"/>
      <c r="AP342" s="58"/>
      <c r="AQ342" s="58"/>
      <c r="AR342" s="58"/>
      <c r="AS342" s="58"/>
      <c r="AT342" s="58"/>
      <c r="AU342" s="58"/>
      <c r="AV342" s="58"/>
      <c r="AW342" s="58"/>
      <c r="AX342" s="58"/>
      <c r="AY342" s="58"/>
      <c r="AZ342" s="58"/>
    </row>
    <row r="343" spans="1:52" x14ac:dyDescent="0.2">
      <c r="A343" s="56"/>
      <c r="B343" s="57"/>
      <c r="C343" s="58"/>
      <c r="D343" s="58"/>
      <c r="E343" s="58"/>
      <c r="F343" s="58"/>
      <c r="G343" s="58"/>
      <c r="H343" s="58"/>
      <c r="I343" s="58"/>
      <c r="J343" s="58"/>
      <c r="K343" s="58"/>
      <c r="L343" s="58"/>
      <c r="M343" s="58"/>
      <c r="N343" s="58"/>
      <c r="O343" s="137"/>
      <c r="P343" s="58"/>
      <c r="Q343" s="58"/>
      <c r="R343" s="58"/>
      <c r="S343" s="58"/>
      <c r="T343" s="58"/>
      <c r="U343" s="58"/>
      <c r="V343" s="58"/>
      <c r="W343" s="58"/>
      <c r="X343" s="58"/>
      <c r="Y343" s="137"/>
      <c r="Z343" s="58"/>
      <c r="AA343" s="58"/>
      <c r="AB343" s="137"/>
      <c r="AC343" s="137"/>
      <c r="AD343" s="58"/>
      <c r="AE343" s="58"/>
      <c r="AJ343" s="58"/>
      <c r="AK343" s="58"/>
      <c r="AL343" s="58"/>
      <c r="AM343" s="58"/>
      <c r="AN343" s="58"/>
      <c r="AO343" s="58"/>
      <c r="AP343" s="58"/>
      <c r="AQ343" s="58"/>
      <c r="AR343" s="58"/>
      <c r="AS343" s="58"/>
      <c r="AT343" s="58"/>
      <c r="AU343" s="58"/>
      <c r="AV343" s="58"/>
      <c r="AW343" s="58"/>
      <c r="AX343" s="58"/>
      <c r="AY343" s="58"/>
      <c r="AZ343" s="58"/>
    </row>
    <row r="344" spans="1:52" x14ac:dyDescent="0.2">
      <c r="A344" s="56"/>
      <c r="B344" s="57"/>
      <c r="C344" s="58"/>
      <c r="D344" s="58"/>
      <c r="E344" s="58"/>
      <c r="F344" s="58"/>
      <c r="G344" s="58"/>
      <c r="H344" s="58"/>
      <c r="I344" s="58"/>
      <c r="J344" s="58"/>
      <c r="K344" s="58"/>
      <c r="L344" s="58"/>
      <c r="M344" s="58"/>
      <c r="N344" s="58"/>
      <c r="O344" s="137"/>
      <c r="P344" s="58"/>
      <c r="Q344" s="58"/>
      <c r="R344" s="58"/>
      <c r="S344" s="58"/>
      <c r="T344" s="58"/>
      <c r="U344" s="58"/>
      <c r="V344" s="58"/>
      <c r="W344" s="58"/>
      <c r="X344" s="58"/>
      <c r="Y344" s="137"/>
      <c r="Z344" s="58"/>
      <c r="AA344" s="58"/>
      <c r="AB344" s="137"/>
      <c r="AC344" s="137"/>
      <c r="AD344" s="58"/>
      <c r="AE344" s="58"/>
      <c r="AJ344" s="58"/>
      <c r="AK344" s="58"/>
      <c r="AL344" s="58"/>
      <c r="AM344" s="58"/>
      <c r="AN344" s="58"/>
      <c r="AO344" s="58"/>
      <c r="AP344" s="58"/>
      <c r="AQ344" s="58"/>
      <c r="AR344" s="58"/>
      <c r="AS344" s="58"/>
      <c r="AT344" s="58"/>
      <c r="AU344" s="58"/>
      <c r="AV344" s="58"/>
      <c r="AW344" s="58"/>
      <c r="AX344" s="58"/>
      <c r="AY344" s="58"/>
      <c r="AZ344" s="58"/>
    </row>
    <row r="345" spans="1:52" x14ac:dyDescent="0.2">
      <c r="A345" s="56"/>
      <c r="B345" s="57"/>
      <c r="C345" s="58"/>
      <c r="D345" s="58"/>
      <c r="E345" s="58"/>
      <c r="F345" s="58"/>
      <c r="G345" s="58"/>
      <c r="H345" s="58"/>
      <c r="I345" s="58"/>
      <c r="J345" s="58"/>
      <c r="K345" s="58"/>
      <c r="L345" s="58"/>
      <c r="M345" s="58"/>
      <c r="N345" s="58"/>
      <c r="O345" s="137"/>
      <c r="P345" s="58"/>
      <c r="Q345" s="58"/>
      <c r="R345" s="58"/>
      <c r="S345" s="58"/>
      <c r="T345" s="58"/>
      <c r="U345" s="58"/>
      <c r="V345" s="58"/>
      <c r="W345" s="58"/>
      <c r="X345" s="58"/>
      <c r="Y345" s="137"/>
      <c r="Z345" s="58"/>
      <c r="AA345" s="58"/>
      <c r="AB345" s="137"/>
      <c r="AC345" s="137"/>
      <c r="AD345" s="58"/>
      <c r="AE345" s="58"/>
      <c r="AJ345" s="58"/>
      <c r="AK345" s="58"/>
      <c r="AL345" s="58"/>
      <c r="AM345" s="58"/>
      <c r="AN345" s="58"/>
      <c r="AO345" s="58"/>
      <c r="AP345" s="58"/>
      <c r="AQ345" s="58"/>
      <c r="AR345" s="58"/>
      <c r="AS345" s="58"/>
      <c r="AT345" s="58"/>
      <c r="AU345" s="58"/>
      <c r="AV345" s="58"/>
      <c r="AW345" s="58"/>
      <c r="AX345" s="58"/>
      <c r="AY345" s="58"/>
      <c r="AZ345" s="58"/>
    </row>
    <row r="346" spans="1:52" x14ac:dyDescent="0.2">
      <c r="A346" s="56"/>
      <c r="B346" s="57"/>
      <c r="C346" s="58"/>
      <c r="D346" s="58"/>
      <c r="E346" s="58"/>
      <c r="F346" s="58"/>
      <c r="G346" s="58"/>
      <c r="H346" s="58"/>
      <c r="I346" s="58"/>
      <c r="J346" s="58"/>
      <c r="K346" s="58"/>
      <c r="L346" s="58"/>
      <c r="M346" s="58"/>
      <c r="N346" s="58"/>
      <c r="O346" s="137"/>
      <c r="P346" s="58"/>
      <c r="Q346" s="58"/>
      <c r="R346" s="58"/>
      <c r="S346" s="58"/>
      <c r="T346" s="58"/>
      <c r="U346" s="58"/>
      <c r="V346" s="58"/>
      <c r="W346" s="58"/>
      <c r="X346" s="58"/>
      <c r="Y346" s="137"/>
      <c r="Z346" s="58"/>
      <c r="AA346" s="58"/>
      <c r="AB346" s="137"/>
      <c r="AC346" s="137"/>
      <c r="AD346" s="58"/>
      <c r="AE346" s="58"/>
      <c r="AJ346" s="58"/>
      <c r="AK346" s="58"/>
      <c r="AL346" s="58"/>
      <c r="AM346" s="58"/>
      <c r="AN346" s="58"/>
      <c r="AO346" s="58"/>
      <c r="AP346" s="58"/>
      <c r="AQ346" s="58"/>
      <c r="AR346" s="58"/>
      <c r="AS346" s="58"/>
      <c r="AT346" s="58"/>
      <c r="AU346" s="58"/>
      <c r="AV346" s="58"/>
      <c r="AW346" s="58"/>
      <c r="AX346" s="58"/>
      <c r="AY346" s="58"/>
      <c r="AZ346" s="58"/>
    </row>
    <row r="347" spans="1:52" x14ac:dyDescent="0.2">
      <c r="A347" s="56"/>
      <c r="B347" s="57"/>
      <c r="C347" s="58"/>
      <c r="D347" s="58"/>
      <c r="E347" s="58"/>
      <c r="F347" s="58"/>
      <c r="G347" s="58"/>
      <c r="H347" s="58"/>
      <c r="I347" s="58"/>
      <c r="J347" s="58"/>
      <c r="K347" s="58"/>
      <c r="L347" s="58"/>
      <c r="M347" s="58"/>
      <c r="N347" s="58"/>
      <c r="O347" s="137"/>
      <c r="P347" s="58"/>
      <c r="Q347" s="58"/>
      <c r="R347" s="58"/>
      <c r="S347" s="58"/>
      <c r="T347" s="58"/>
      <c r="U347" s="58"/>
      <c r="V347" s="58"/>
      <c r="W347" s="58"/>
      <c r="X347" s="58"/>
      <c r="Y347" s="137"/>
      <c r="Z347" s="58"/>
      <c r="AA347" s="58"/>
      <c r="AB347" s="137"/>
      <c r="AC347" s="137"/>
      <c r="AD347" s="58"/>
      <c r="AE347" s="58"/>
      <c r="AJ347" s="58"/>
      <c r="AK347" s="58"/>
      <c r="AL347" s="58"/>
      <c r="AM347" s="58"/>
      <c r="AN347" s="58"/>
      <c r="AO347" s="58"/>
      <c r="AP347" s="58"/>
      <c r="AQ347" s="58"/>
      <c r="AR347" s="58"/>
      <c r="AS347" s="58"/>
      <c r="AT347" s="58"/>
      <c r="AU347" s="58"/>
      <c r="AV347" s="58"/>
      <c r="AW347" s="58"/>
      <c r="AX347" s="58"/>
      <c r="AY347" s="58"/>
      <c r="AZ347" s="58"/>
    </row>
    <row r="348" spans="1:52" x14ac:dyDescent="0.2">
      <c r="A348" s="56"/>
      <c r="B348" s="57"/>
      <c r="C348" s="58"/>
      <c r="D348" s="58"/>
      <c r="E348" s="58"/>
      <c r="F348" s="58"/>
      <c r="G348" s="58"/>
      <c r="H348" s="58"/>
      <c r="I348" s="58"/>
      <c r="J348" s="58"/>
      <c r="K348" s="58"/>
      <c r="L348" s="58"/>
      <c r="M348" s="58"/>
      <c r="N348" s="58"/>
      <c r="O348" s="137"/>
      <c r="P348" s="58"/>
      <c r="Q348" s="58"/>
      <c r="R348" s="58"/>
      <c r="S348" s="58"/>
      <c r="T348" s="58"/>
      <c r="U348" s="58"/>
      <c r="V348" s="58"/>
      <c r="W348" s="58"/>
      <c r="X348" s="58"/>
      <c r="Y348" s="137"/>
      <c r="Z348" s="58"/>
      <c r="AA348" s="58"/>
      <c r="AB348" s="137"/>
      <c r="AC348" s="137"/>
      <c r="AD348" s="58"/>
      <c r="AE348" s="58"/>
      <c r="AJ348" s="58"/>
      <c r="AK348" s="58"/>
      <c r="AL348" s="58"/>
      <c r="AM348" s="58"/>
      <c r="AN348" s="58"/>
      <c r="AO348" s="58"/>
      <c r="AP348" s="58"/>
      <c r="AQ348" s="58"/>
      <c r="AR348" s="58"/>
      <c r="AS348" s="58"/>
      <c r="AT348" s="58"/>
      <c r="AU348" s="58"/>
      <c r="AV348" s="58"/>
      <c r="AW348" s="58"/>
      <c r="AX348" s="58"/>
      <c r="AY348" s="58"/>
      <c r="AZ348" s="58"/>
    </row>
    <row r="349" spans="1:52" x14ac:dyDescent="0.2">
      <c r="A349" s="56"/>
      <c r="B349" s="57"/>
      <c r="C349" s="58"/>
      <c r="D349" s="58"/>
      <c r="E349" s="58"/>
      <c r="F349" s="58"/>
      <c r="G349" s="58"/>
      <c r="H349" s="58"/>
      <c r="I349" s="58"/>
      <c r="J349" s="58"/>
      <c r="K349" s="58"/>
      <c r="L349" s="58"/>
      <c r="M349" s="58"/>
      <c r="N349" s="58"/>
      <c r="O349" s="137"/>
      <c r="P349" s="58"/>
      <c r="Q349" s="58"/>
      <c r="R349" s="58"/>
      <c r="S349" s="58"/>
      <c r="T349" s="58"/>
      <c r="U349" s="58"/>
      <c r="V349" s="58"/>
      <c r="W349" s="58"/>
      <c r="X349" s="58"/>
      <c r="Y349" s="137"/>
      <c r="Z349" s="58"/>
      <c r="AA349" s="58"/>
      <c r="AB349" s="137"/>
      <c r="AC349" s="137"/>
      <c r="AD349" s="58"/>
      <c r="AE349" s="58"/>
      <c r="AJ349" s="58"/>
      <c r="AK349" s="58"/>
      <c r="AL349" s="58"/>
      <c r="AM349" s="58"/>
      <c r="AN349" s="58"/>
      <c r="AO349" s="58"/>
      <c r="AP349" s="58"/>
      <c r="AQ349" s="58"/>
      <c r="AR349" s="58"/>
      <c r="AS349" s="58"/>
      <c r="AT349" s="58"/>
      <c r="AU349" s="58"/>
      <c r="AV349" s="58"/>
      <c r="AW349" s="58"/>
      <c r="AX349" s="58"/>
      <c r="AY349" s="58"/>
      <c r="AZ349" s="58"/>
    </row>
    <row r="350" spans="1:52" x14ac:dyDescent="0.2">
      <c r="A350" s="56"/>
      <c r="B350" s="57"/>
      <c r="C350" s="58"/>
      <c r="D350" s="58"/>
      <c r="E350" s="58"/>
      <c r="F350" s="58"/>
      <c r="G350" s="58"/>
      <c r="H350" s="58"/>
      <c r="I350" s="58"/>
      <c r="J350" s="58"/>
      <c r="K350" s="58"/>
      <c r="L350" s="58"/>
      <c r="M350" s="58"/>
      <c r="N350" s="58"/>
      <c r="O350" s="137"/>
      <c r="P350" s="58"/>
      <c r="Q350" s="58"/>
      <c r="R350" s="58"/>
      <c r="S350" s="58"/>
      <c r="T350" s="58"/>
      <c r="U350" s="58"/>
      <c r="V350" s="58"/>
      <c r="W350" s="58"/>
      <c r="X350" s="58"/>
      <c r="Y350" s="137"/>
      <c r="Z350" s="58"/>
      <c r="AA350" s="58"/>
      <c r="AB350" s="137"/>
      <c r="AC350" s="137"/>
      <c r="AD350" s="58"/>
      <c r="AE350" s="58"/>
      <c r="AJ350" s="58"/>
      <c r="AK350" s="58"/>
      <c r="AL350" s="58"/>
      <c r="AM350" s="58"/>
      <c r="AN350" s="58"/>
      <c r="AO350" s="58"/>
      <c r="AP350" s="58"/>
      <c r="AQ350" s="58"/>
      <c r="AR350" s="58"/>
      <c r="AS350" s="58"/>
      <c r="AT350" s="58"/>
      <c r="AU350" s="58"/>
      <c r="AV350" s="58"/>
      <c r="AW350" s="58"/>
      <c r="AX350" s="58"/>
      <c r="AY350" s="58"/>
      <c r="AZ350" s="58"/>
    </row>
    <row r="351" spans="1:52" x14ac:dyDescent="0.2">
      <c r="A351" s="56"/>
      <c r="B351" s="57"/>
      <c r="C351" s="58"/>
      <c r="D351" s="58"/>
      <c r="E351" s="58"/>
      <c r="F351" s="58"/>
      <c r="G351" s="58"/>
      <c r="H351" s="58"/>
      <c r="I351" s="58"/>
      <c r="J351" s="58"/>
      <c r="K351" s="58"/>
      <c r="L351" s="58"/>
      <c r="M351" s="58"/>
      <c r="N351" s="58"/>
      <c r="O351" s="137"/>
      <c r="P351" s="58"/>
      <c r="Q351" s="58"/>
      <c r="R351" s="58"/>
      <c r="S351" s="58"/>
      <c r="T351" s="58"/>
      <c r="U351" s="58"/>
      <c r="V351" s="58"/>
      <c r="W351" s="58"/>
      <c r="X351" s="58"/>
      <c r="Y351" s="137"/>
      <c r="Z351" s="58"/>
      <c r="AA351" s="58"/>
      <c r="AB351" s="137"/>
      <c r="AC351" s="137"/>
      <c r="AD351" s="58"/>
      <c r="AE351" s="58"/>
      <c r="AJ351" s="58"/>
      <c r="AK351" s="58"/>
      <c r="AL351" s="58"/>
      <c r="AM351" s="58"/>
      <c r="AN351" s="58"/>
      <c r="AO351" s="58"/>
      <c r="AP351" s="58"/>
      <c r="AQ351" s="58"/>
      <c r="AR351" s="58"/>
      <c r="AS351" s="58"/>
      <c r="AT351" s="58"/>
      <c r="AU351" s="58"/>
      <c r="AV351" s="58"/>
      <c r="AW351" s="58"/>
      <c r="AX351" s="58"/>
      <c r="AY351" s="58"/>
      <c r="AZ351" s="58"/>
    </row>
    <row r="352" spans="1:52" x14ac:dyDescent="0.2">
      <c r="A352" s="56"/>
      <c r="B352" s="57"/>
      <c r="C352" s="58"/>
      <c r="D352" s="58"/>
      <c r="E352" s="58"/>
      <c r="F352" s="58"/>
      <c r="G352" s="58"/>
      <c r="H352" s="58"/>
      <c r="I352" s="58"/>
      <c r="J352" s="58"/>
      <c r="K352" s="58"/>
      <c r="L352" s="58"/>
      <c r="M352" s="58"/>
      <c r="N352" s="58"/>
      <c r="O352" s="137"/>
      <c r="P352" s="58"/>
      <c r="Q352" s="58"/>
      <c r="R352" s="58"/>
      <c r="S352" s="58"/>
      <c r="T352" s="58"/>
      <c r="U352" s="58"/>
      <c r="V352" s="58"/>
      <c r="W352" s="58"/>
      <c r="X352" s="58"/>
      <c r="Y352" s="137"/>
      <c r="Z352" s="58"/>
      <c r="AA352" s="58"/>
      <c r="AB352" s="137"/>
      <c r="AC352" s="137"/>
      <c r="AD352" s="58"/>
      <c r="AE352" s="58"/>
      <c r="AJ352" s="58"/>
      <c r="AK352" s="58"/>
      <c r="AL352" s="58"/>
      <c r="AM352" s="58"/>
      <c r="AN352" s="58"/>
      <c r="AO352" s="58"/>
      <c r="AP352" s="58"/>
      <c r="AQ352" s="58"/>
      <c r="AR352" s="58"/>
      <c r="AS352" s="58"/>
      <c r="AT352" s="58"/>
      <c r="AU352" s="58"/>
      <c r="AV352" s="58"/>
      <c r="AW352" s="58"/>
      <c r="AX352" s="58"/>
      <c r="AY352" s="58"/>
      <c r="AZ352" s="58"/>
    </row>
    <row r="353" spans="1:52" x14ac:dyDescent="0.2">
      <c r="A353" s="56"/>
      <c r="B353" s="57"/>
      <c r="C353" s="58"/>
      <c r="D353" s="58"/>
      <c r="E353" s="58"/>
      <c r="F353" s="58"/>
      <c r="G353" s="58"/>
      <c r="H353" s="58"/>
      <c r="I353" s="58"/>
      <c r="J353" s="58"/>
      <c r="K353" s="58"/>
      <c r="L353" s="58"/>
      <c r="M353" s="58"/>
      <c r="N353" s="58"/>
      <c r="O353" s="137"/>
      <c r="P353" s="58"/>
      <c r="Q353" s="58"/>
      <c r="R353" s="58"/>
      <c r="S353" s="58"/>
      <c r="T353" s="58"/>
      <c r="U353" s="58"/>
      <c r="V353" s="58"/>
      <c r="W353" s="58"/>
      <c r="X353" s="58"/>
      <c r="Y353" s="137"/>
      <c r="Z353" s="58"/>
      <c r="AA353" s="58"/>
      <c r="AB353" s="137"/>
      <c r="AC353" s="137"/>
      <c r="AD353" s="58"/>
      <c r="AE353" s="58"/>
      <c r="AJ353" s="58"/>
      <c r="AK353" s="58"/>
      <c r="AL353" s="58"/>
      <c r="AM353" s="58"/>
      <c r="AN353" s="58"/>
      <c r="AO353" s="58"/>
      <c r="AP353" s="58"/>
      <c r="AQ353" s="58"/>
      <c r="AR353" s="58"/>
      <c r="AS353" s="58"/>
      <c r="AT353" s="58"/>
      <c r="AU353" s="58"/>
      <c r="AV353" s="58"/>
      <c r="AW353" s="58"/>
      <c r="AX353" s="58"/>
      <c r="AY353" s="58"/>
      <c r="AZ353" s="58"/>
    </row>
    <row r="354" spans="1:52" x14ac:dyDescent="0.2">
      <c r="A354" s="56"/>
      <c r="B354" s="57"/>
      <c r="C354" s="58"/>
      <c r="D354" s="58"/>
      <c r="E354" s="58"/>
      <c r="F354" s="58"/>
      <c r="G354" s="58"/>
      <c r="H354" s="58"/>
      <c r="I354" s="58"/>
      <c r="J354" s="58"/>
      <c r="K354" s="58"/>
      <c r="L354" s="58"/>
      <c r="M354" s="58"/>
      <c r="N354" s="58"/>
      <c r="O354" s="137"/>
      <c r="P354" s="58"/>
      <c r="Q354" s="58"/>
      <c r="R354" s="58"/>
      <c r="S354" s="58"/>
      <c r="T354" s="58"/>
      <c r="U354" s="58"/>
      <c r="V354" s="58"/>
      <c r="W354" s="58"/>
      <c r="X354" s="58"/>
      <c r="Y354" s="137"/>
      <c r="Z354" s="58"/>
      <c r="AA354" s="58"/>
      <c r="AB354" s="137"/>
      <c r="AC354" s="137"/>
      <c r="AD354" s="58"/>
      <c r="AE354" s="58"/>
      <c r="AJ354" s="58"/>
      <c r="AK354" s="58"/>
      <c r="AL354" s="58"/>
      <c r="AM354" s="58"/>
      <c r="AN354" s="58"/>
      <c r="AO354" s="58"/>
      <c r="AP354" s="58"/>
      <c r="AQ354" s="58"/>
      <c r="AR354" s="58"/>
      <c r="AS354" s="58"/>
      <c r="AT354" s="58"/>
      <c r="AU354" s="58"/>
      <c r="AV354" s="58"/>
      <c r="AW354" s="58"/>
      <c r="AX354" s="58"/>
      <c r="AY354" s="58"/>
      <c r="AZ354" s="58"/>
    </row>
    <row r="355" spans="1:52" x14ac:dyDescent="0.2">
      <c r="A355" s="56"/>
      <c r="B355" s="57"/>
      <c r="C355" s="58"/>
      <c r="D355" s="58"/>
      <c r="E355" s="58"/>
      <c r="F355" s="58"/>
      <c r="G355" s="58"/>
      <c r="H355" s="58"/>
      <c r="I355" s="58"/>
      <c r="J355" s="58"/>
      <c r="K355" s="58"/>
      <c r="L355" s="58"/>
      <c r="M355" s="58"/>
      <c r="N355" s="58"/>
      <c r="O355" s="137"/>
      <c r="P355" s="58"/>
      <c r="Q355" s="58"/>
      <c r="R355" s="58"/>
      <c r="S355" s="58"/>
      <c r="T355" s="58"/>
      <c r="U355" s="58"/>
      <c r="V355" s="58"/>
      <c r="W355" s="58"/>
      <c r="X355" s="58"/>
      <c r="Y355" s="137"/>
      <c r="Z355" s="58"/>
      <c r="AA355" s="58"/>
      <c r="AB355" s="137"/>
      <c r="AC355" s="137"/>
      <c r="AD355" s="58"/>
      <c r="AE355" s="58"/>
      <c r="AJ355" s="58"/>
      <c r="AK355" s="58"/>
      <c r="AL355" s="58"/>
      <c r="AM355" s="58"/>
      <c r="AN355" s="58"/>
      <c r="AO355" s="58"/>
      <c r="AP355" s="58"/>
      <c r="AQ355" s="58"/>
      <c r="AR355" s="58"/>
      <c r="AS355" s="58"/>
      <c r="AT355" s="58"/>
      <c r="AU355" s="58"/>
      <c r="AV355" s="58"/>
      <c r="AW355" s="58"/>
      <c r="AX355" s="58"/>
      <c r="AY355" s="58"/>
      <c r="AZ355" s="58"/>
    </row>
    <row r="356" spans="1:52" x14ac:dyDescent="0.2">
      <c r="A356" s="56"/>
      <c r="B356" s="57"/>
      <c r="C356" s="58"/>
      <c r="D356" s="58"/>
      <c r="E356" s="58"/>
      <c r="F356" s="58"/>
      <c r="G356" s="58"/>
      <c r="H356" s="58"/>
      <c r="I356" s="58"/>
      <c r="J356" s="58"/>
      <c r="K356" s="58"/>
      <c r="L356" s="58"/>
      <c r="M356" s="58"/>
      <c r="N356" s="58"/>
      <c r="O356" s="137"/>
      <c r="P356" s="58"/>
      <c r="Q356" s="58"/>
      <c r="R356" s="58"/>
      <c r="S356" s="58"/>
      <c r="T356" s="58"/>
      <c r="U356" s="58"/>
      <c r="V356" s="58"/>
      <c r="W356" s="58"/>
      <c r="X356" s="58"/>
      <c r="Y356" s="137"/>
      <c r="Z356" s="58"/>
      <c r="AA356" s="58"/>
      <c r="AB356" s="137"/>
      <c r="AC356" s="137"/>
      <c r="AD356" s="58"/>
      <c r="AE356" s="58"/>
      <c r="AJ356" s="58"/>
      <c r="AK356" s="58"/>
      <c r="AL356" s="58"/>
      <c r="AM356" s="58"/>
      <c r="AN356" s="58"/>
      <c r="AO356" s="58"/>
      <c r="AP356" s="58"/>
      <c r="AQ356" s="58"/>
      <c r="AR356" s="58"/>
      <c r="AS356" s="58"/>
      <c r="AT356" s="58"/>
      <c r="AU356" s="58"/>
      <c r="AV356" s="58"/>
      <c r="AW356" s="58"/>
      <c r="AX356" s="58"/>
      <c r="AY356" s="58"/>
      <c r="AZ356" s="58"/>
    </row>
    <row r="357" spans="1:52" x14ac:dyDescent="0.2">
      <c r="A357" s="56"/>
      <c r="B357" s="57"/>
      <c r="C357" s="58"/>
      <c r="D357" s="58"/>
      <c r="E357" s="58"/>
      <c r="F357" s="58"/>
      <c r="G357" s="58"/>
      <c r="H357" s="58"/>
      <c r="I357" s="58"/>
      <c r="J357" s="58"/>
      <c r="K357" s="58"/>
      <c r="L357" s="58"/>
      <c r="M357" s="58"/>
      <c r="N357" s="58"/>
      <c r="O357" s="137"/>
      <c r="P357" s="58"/>
      <c r="Q357" s="58"/>
      <c r="R357" s="58"/>
      <c r="S357" s="58"/>
      <c r="T357" s="58"/>
      <c r="U357" s="58"/>
      <c r="V357" s="58"/>
      <c r="W357" s="58"/>
      <c r="X357" s="58"/>
      <c r="Y357" s="137"/>
      <c r="Z357" s="58"/>
      <c r="AA357" s="58"/>
      <c r="AB357" s="137"/>
      <c r="AC357" s="137"/>
      <c r="AD357" s="58"/>
      <c r="AE357" s="58"/>
      <c r="AJ357" s="58"/>
      <c r="AK357" s="58"/>
      <c r="AL357" s="58"/>
      <c r="AM357" s="58"/>
      <c r="AN357" s="58"/>
      <c r="AO357" s="58"/>
      <c r="AP357" s="58"/>
      <c r="AQ357" s="58"/>
      <c r="AR357" s="58"/>
      <c r="AS357" s="58"/>
      <c r="AT357" s="58"/>
      <c r="AU357" s="58"/>
      <c r="AV357" s="58"/>
      <c r="AW357" s="58"/>
      <c r="AX357" s="58"/>
      <c r="AY357" s="58"/>
      <c r="AZ357" s="58"/>
    </row>
    <row r="358" spans="1:52" x14ac:dyDescent="0.2">
      <c r="A358" s="56"/>
      <c r="B358" s="57"/>
      <c r="C358" s="58"/>
      <c r="D358" s="58"/>
      <c r="E358" s="58"/>
      <c r="F358" s="58"/>
      <c r="G358" s="58"/>
      <c r="H358" s="58"/>
      <c r="I358" s="58"/>
      <c r="J358" s="58"/>
      <c r="K358" s="58"/>
      <c r="L358" s="58"/>
      <c r="M358" s="58"/>
      <c r="N358" s="58"/>
      <c r="O358" s="137"/>
      <c r="P358" s="58"/>
      <c r="Q358" s="58"/>
      <c r="R358" s="58"/>
      <c r="S358" s="58"/>
      <c r="T358" s="58"/>
      <c r="U358" s="58"/>
      <c r="V358" s="58"/>
      <c r="W358" s="58"/>
      <c r="X358" s="58"/>
      <c r="Y358" s="137"/>
      <c r="Z358" s="58"/>
      <c r="AA358" s="58"/>
      <c r="AB358" s="137"/>
      <c r="AC358" s="137"/>
      <c r="AD358" s="58"/>
      <c r="AE358" s="58"/>
      <c r="AJ358" s="58"/>
      <c r="AK358" s="58"/>
      <c r="AL358" s="58"/>
      <c r="AM358" s="58"/>
      <c r="AN358" s="58"/>
      <c r="AO358" s="58"/>
      <c r="AP358" s="58"/>
      <c r="AQ358" s="58"/>
      <c r="AR358" s="58"/>
      <c r="AS358" s="58"/>
      <c r="AT358" s="58"/>
      <c r="AU358" s="58"/>
      <c r="AV358" s="58"/>
      <c r="AW358" s="58"/>
      <c r="AX358" s="58"/>
      <c r="AY358" s="58"/>
      <c r="AZ358" s="58"/>
    </row>
    <row r="359" spans="1:52" x14ac:dyDescent="0.2">
      <c r="A359" s="56"/>
      <c r="B359" s="57"/>
      <c r="C359" s="58"/>
      <c r="D359" s="58"/>
      <c r="E359" s="58"/>
      <c r="F359" s="58"/>
      <c r="G359" s="58"/>
      <c r="H359" s="58"/>
      <c r="I359" s="58"/>
      <c r="J359" s="58"/>
      <c r="K359" s="58"/>
      <c r="L359" s="58"/>
      <c r="M359" s="58"/>
      <c r="N359" s="58"/>
      <c r="O359" s="137"/>
      <c r="P359" s="58"/>
      <c r="Q359" s="58"/>
      <c r="R359" s="58"/>
      <c r="S359" s="58"/>
      <c r="T359" s="58"/>
      <c r="U359" s="58"/>
      <c r="V359" s="58"/>
      <c r="W359" s="58"/>
      <c r="X359" s="58"/>
      <c r="Y359" s="137"/>
      <c r="Z359" s="58"/>
      <c r="AA359" s="58"/>
      <c r="AB359" s="137"/>
      <c r="AC359" s="137"/>
      <c r="AD359" s="58"/>
      <c r="AE359" s="58"/>
      <c r="AJ359" s="58"/>
      <c r="AK359" s="58"/>
      <c r="AL359" s="58"/>
      <c r="AM359" s="58"/>
      <c r="AN359" s="58"/>
      <c r="AO359" s="58"/>
      <c r="AP359" s="58"/>
      <c r="AQ359" s="58"/>
      <c r="AR359" s="58"/>
      <c r="AS359" s="58"/>
      <c r="AT359" s="58"/>
      <c r="AU359" s="58"/>
      <c r="AV359" s="58"/>
      <c r="AW359" s="58"/>
      <c r="AX359" s="58"/>
      <c r="AY359" s="58"/>
      <c r="AZ359" s="58"/>
    </row>
    <row r="360" spans="1:52" x14ac:dyDescent="0.2">
      <c r="A360" s="56"/>
      <c r="B360" s="57"/>
      <c r="C360" s="58"/>
      <c r="D360" s="58"/>
      <c r="E360" s="58"/>
      <c r="F360" s="58"/>
      <c r="G360" s="58"/>
      <c r="H360" s="58"/>
      <c r="I360" s="58"/>
      <c r="J360" s="58"/>
      <c r="K360" s="58"/>
      <c r="L360" s="58"/>
      <c r="M360" s="58"/>
      <c r="N360" s="58"/>
      <c r="O360" s="137"/>
      <c r="P360" s="58"/>
      <c r="Q360" s="58"/>
      <c r="R360" s="58"/>
      <c r="S360" s="58"/>
      <c r="T360" s="58"/>
      <c r="U360" s="58"/>
      <c r="V360" s="58"/>
      <c r="W360" s="58"/>
      <c r="X360" s="58"/>
      <c r="Y360" s="137"/>
      <c r="Z360" s="58"/>
      <c r="AA360" s="58"/>
      <c r="AB360" s="137"/>
      <c r="AC360" s="137"/>
      <c r="AD360" s="58"/>
      <c r="AE360" s="58"/>
      <c r="AJ360" s="58"/>
      <c r="AK360" s="58"/>
      <c r="AL360" s="58"/>
      <c r="AM360" s="58"/>
      <c r="AN360" s="58"/>
      <c r="AO360" s="58"/>
      <c r="AP360" s="58"/>
      <c r="AQ360" s="58"/>
      <c r="AR360" s="58"/>
      <c r="AS360" s="58"/>
      <c r="AT360" s="58"/>
      <c r="AU360" s="58"/>
      <c r="AV360" s="58"/>
      <c r="AW360" s="58"/>
      <c r="AX360" s="58"/>
      <c r="AY360" s="58"/>
      <c r="AZ360" s="58"/>
    </row>
    <row r="361" spans="1:52" x14ac:dyDescent="0.2">
      <c r="A361" s="56"/>
      <c r="B361" s="57"/>
      <c r="C361" s="58"/>
      <c r="D361" s="58"/>
      <c r="E361" s="58"/>
      <c r="F361" s="58"/>
      <c r="G361" s="58"/>
      <c r="H361" s="58"/>
      <c r="I361" s="58"/>
      <c r="J361" s="58"/>
      <c r="K361" s="58"/>
      <c r="L361" s="58"/>
      <c r="M361" s="58"/>
      <c r="N361" s="58"/>
      <c r="O361" s="137"/>
      <c r="P361" s="58"/>
      <c r="Q361" s="58"/>
      <c r="R361" s="58"/>
      <c r="S361" s="58"/>
      <c r="T361" s="58"/>
      <c r="U361" s="58"/>
      <c r="V361" s="58"/>
      <c r="W361" s="58"/>
      <c r="X361" s="58"/>
      <c r="Y361" s="137"/>
      <c r="Z361" s="58"/>
      <c r="AA361" s="58"/>
      <c r="AB361" s="137"/>
      <c r="AC361" s="137"/>
      <c r="AD361" s="58"/>
      <c r="AE361" s="58"/>
      <c r="AJ361" s="58"/>
      <c r="AK361" s="58"/>
      <c r="AL361" s="58"/>
      <c r="AM361" s="58"/>
      <c r="AN361" s="58"/>
      <c r="AO361" s="58"/>
      <c r="AP361" s="58"/>
      <c r="AQ361" s="58"/>
      <c r="AR361" s="58"/>
      <c r="AS361" s="58"/>
      <c r="AT361" s="58"/>
      <c r="AU361" s="58"/>
      <c r="AV361" s="58"/>
      <c r="AW361" s="58"/>
      <c r="AX361" s="58"/>
      <c r="AY361" s="58"/>
      <c r="AZ361" s="58"/>
    </row>
    <row r="362" spans="1:52" x14ac:dyDescent="0.2">
      <c r="A362" s="56"/>
      <c r="B362" s="57"/>
      <c r="C362" s="58"/>
      <c r="D362" s="58"/>
      <c r="E362" s="58"/>
      <c r="F362" s="58"/>
      <c r="G362" s="58"/>
      <c r="H362" s="58"/>
      <c r="I362" s="58"/>
      <c r="J362" s="58"/>
      <c r="K362" s="58"/>
      <c r="L362" s="58"/>
      <c r="M362" s="58"/>
      <c r="N362" s="58"/>
      <c r="O362" s="137"/>
      <c r="P362" s="58"/>
      <c r="Q362" s="58"/>
      <c r="R362" s="58"/>
      <c r="S362" s="58"/>
      <c r="T362" s="58"/>
      <c r="U362" s="58"/>
      <c r="V362" s="58"/>
      <c r="W362" s="58"/>
      <c r="X362" s="58"/>
      <c r="Y362" s="137"/>
      <c r="Z362" s="58"/>
      <c r="AA362" s="58"/>
      <c r="AB362" s="137"/>
      <c r="AC362" s="137"/>
      <c r="AD362" s="58"/>
      <c r="AE362" s="58"/>
      <c r="AJ362" s="58"/>
      <c r="AK362" s="58"/>
      <c r="AL362" s="58"/>
      <c r="AM362" s="58"/>
      <c r="AN362" s="58"/>
      <c r="AO362" s="58"/>
      <c r="AP362" s="58"/>
      <c r="AQ362" s="58"/>
      <c r="AR362" s="58"/>
      <c r="AS362" s="58"/>
      <c r="AT362" s="58"/>
      <c r="AU362" s="58"/>
      <c r="AV362" s="58"/>
      <c r="AW362" s="58"/>
      <c r="AX362" s="58"/>
      <c r="AY362" s="58"/>
      <c r="AZ362" s="58"/>
    </row>
    <row r="363" spans="1:52" x14ac:dyDescent="0.2">
      <c r="A363" s="56"/>
      <c r="B363" s="57"/>
      <c r="C363" s="58"/>
      <c r="D363" s="58"/>
      <c r="E363" s="58"/>
      <c r="F363" s="58"/>
      <c r="G363" s="58"/>
      <c r="H363" s="58"/>
      <c r="I363" s="58"/>
      <c r="J363" s="58"/>
      <c r="K363" s="58"/>
      <c r="L363" s="58"/>
      <c r="M363" s="58"/>
      <c r="N363" s="58"/>
      <c r="O363" s="137"/>
      <c r="P363" s="58"/>
      <c r="Q363" s="58"/>
      <c r="R363" s="58"/>
      <c r="S363" s="58"/>
      <c r="T363" s="58"/>
      <c r="U363" s="58"/>
      <c r="V363" s="58"/>
      <c r="W363" s="58"/>
      <c r="X363" s="58"/>
      <c r="Y363" s="137"/>
      <c r="Z363" s="58"/>
      <c r="AA363" s="58"/>
      <c r="AB363" s="137"/>
      <c r="AC363" s="137"/>
      <c r="AD363" s="58"/>
      <c r="AE363" s="58"/>
      <c r="AJ363" s="58"/>
      <c r="AK363" s="58"/>
      <c r="AL363" s="58"/>
      <c r="AM363" s="58"/>
      <c r="AN363" s="58"/>
      <c r="AO363" s="58"/>
      <c r="AP363" s="58"/>
      <c r="AQ363" s="58"/>
      <c r="AR363" s="58"/>
      <c r="AS363" s="58"/>
      <c r="AT363" s="58"/>
      <c r="AU363" s="58"/>
      <c r="AV363" s="58"/>
      <c r="AW363" s="58"/>
      <c r="AX363" s="58"/>
      <c r="AY363" s="58"/>
      <c r="AZ363" s="58"/>
    </row>
    <row r="364" spans="1:52" x14ac:dyDescent="0.2">
      <c r="A364" s="56"/>
      <c r="B364" s="57"/>
      <c r="C364" s="58"/>
      <c r="D364" s="58"/>
      <c r="E364" s="58"/>
      <c r="F364" s="58"/>
      <c r="G364" s="58"/>
      <c r="H364" s="58"/>
      <c r="I364" s="58"/>
      <c r="J364" s="58"/>
      <c r="K364" s="58"/>
      <c r="L364" s="58"/>
      <c r="M364" s="58"/>
      <c r="N364" s="58"/>
      <c r="O364" s="137"/>
      <c r="P364" s="58"/>
      <c r="Q364" s="58"/>
      <c r="R364" s="58"/>
      <c r="S364" s="58"/>
      <c r="T364" s="58"/>
      <c r="U364" s="58"/>
      <c r="V364" s="58"/>
      <c r="W364" s="58"/>
      <c r="X364" s="58"/>
      <c r="Y364" s="137"/>
      <c r="Z364" s="58"/>
      <c r="AA364" s="58"/>
      <c r="AB364" s="137"/>
      <c r="AC364" s="137"/>
      <c r="AD364" s="58"/>
      <c r="AE364" s="58"/>
      <c r="AJ364" s="58"/>
      <c r="AK364" s="58"/>
      <c r="AL364" s="58"/>
      <c r="AM364" s="58"/>
      <c r="AN364" s="58"/>
      <c r="AO364" s="58"/>
      <c r="AP364" s="58"/>
      <c r="AQ364" s="58"/>
      <c r="AR364" s="58"/>
      <c r="AS364" s="58"/>
      <c r="AT364" s="58"/>
      <c r="AU364" s="58"/>
      <c r="AV364" s="58"/>
      <c r="AW364" s="58"/>
      <c r="AX364" s="58"/>
      <c r="AY364" s="58"/>
      <c r="AZ364" s="58"/>
    </row>
    <row r="365" spans="1:52" x14ac:dyDescent="0.2">
      <c r="A365" s="56"/>
      <c r="B365" s="57"/>
      <c r="C365" s="58"/>
      <c r="D365" s="58"/>
      <c r="E365" s="58"/>
      <c r="F365" s="58"/>
      <c r="G365" s="58"/>
      <c r="H365" s="58"/>
      <c r="I365" s="58"/>
      <c r="J365" s="58"/>
      <c r="K365" s="58"/>
      <c r="L365" s="58"/>
      <c r="M365" s="58"/>
      <c r="N365" s="58"/>
      <c r="O365" s="137"/>
      <c r="P365" s="58"/>
      <c r="Q365" s="58"/>
      <c r="R365" s="58"/>
      <c r="S365" s="58"/>
      <c r="T365" s="58"/>
      <c r="U365" s="58"/>
      <c r="V365" s="58"/>
      <c r="W365" s="58"/>
      <c r="X365" s="58"/>
      <c r="Y365" s="137"/>
      <c r="Z365" s="58"/>
      <c r="AA365" s="58"/>
      <c r="AB365" s="137"/>
      <c r="AC365" s="137"/>
      <c r="AD365" s="58"/>
      <c r="AE365" s="58"/>
      <c r="AJ365" s="58"/>
      <c r="AK365" s="58"/>
      <c r="AL365" s="58"/>
      <c r="AM365" s="58"/>
      <c r="AN365" s="58"/>
      <c r="AO365" s="58"/>
      <c r="AP365" s="58"/>
      <c r="AQ365" s="58"/>
      <c r="AR365" s="58"/>
      <c r="AS365" s="58"/>
      <c r="AT365" s="58"/>
      <c r="AU365" s="58"/>
      <c r="AV365" s="58"/>
      <c r="AW365" s="58"/>
      <c r="AX365" s="58"/>
      <c r="AY365" s="58"/>
      <c r="AZ365" s="58"/>
    </row>
    <row r="366" spans="1:52" x14ac:dyDescent="0.2">
      <c r="A366" s="56"/>
      <c r="B366" s="57"/>
      <c r="C366" s="58"/>
      <c r="D366" s="58"/>
      <c r="E366" s="58"/>
      <c r="F366" s="58"/>
      <c r="G366" s="58"/>
      <c r="H366" s="58"/>
      <c r="I366" s="58"/>
      <c r="J366" s="58"/>
      <c r="K366" s="58"/>
      <c r="L366" s="58"/>
      <c r="M366" s="58"/>
      <c r="N366" s="58"/>
      <c r="O366" s="137"/>
      <c r="P366" s="58"/>
      <c r="Q366" s="58"/>
      <c r="R366" s="58"/>
      <c r="S366" s="58"/>
      <c r="T366" s="58"/>
      <c r="U366" s="58"/>
      <c r="V366" s="58"/>
      <c r="W366" s="58"/>
      <c r="X366" s="58"/>
      <c r="Y366" s="137"/>
      <c r="Z366" s="58"/>
      <c r="AA366" s="58"/>
      <c r="AB366" s="137"/>
      <c r="AC366" s="137"/>
      <c r="AD366" s="58"/>
      <c r="AE366" s="58"/>
      <c r="AJ366" s="58"/>
      <c r="AK366" s="58"/>
      <c r="AL366" s="58"/>
      <c r="AM366" s="58"/>
      <c r="AN366" s="58"/>
      <c r="AO366" s="58"/>
      <c r="AP366" s="58"/>
      <c r="AQ366" s="58"/>
      <c r="AR366" s="58"/>
      <c r="AS366" s="58"/>
      <c r="AT366" s="58"/>
      <c r="AU366" s="58"/>
      <c r="AV366" s="58"/>
      <c r="AW366" s="58"/>
      <c r="AX366" s="58"/>
      <c r="AY366" s="58"/>
      <c r="AZ366" s="58"/>
    </row>
    <row r="367" spans="1:52" x14ac:dyDescent="0.2">
      <c r="A367" s="56"/>
      <c r="B367" s="57"/>
      <c r="C367" s="58"/>
      <c r="D367" s="58"/>
      <c r="E367" s="58"/>
      <c r="F367" s="58"/>
      <c r="G367" s="58"/>
      <c r="H367" s="58"/>
      <c r="I367" s="58"/>
      <c r="J367" s="58"/>
      <c r="K367" s="58"/>
      <c r="L367" s="58"/>
      <c r="M367" s="58"/>
      <c r="N367" s="58"/>
      <c r="O367" s="137"/>
      <c r="P367" s="58"/>
      <c r="Q367" s="58"/>
      <c r="R367" s="58"/>
      <c r="S367" s="58"/>
      <c r="T367" s="58"/>
      <c r="U367" s="58"/>
      <c r="V367" s="58"/>
      <c r="W367" s="58"/>
      <c r="X367" s="58"/>
      <c r="Y367" s="137"/>
      <c r="Z367" s="58"/>
      <c r="AA367" s="58"/>
      <c r="AB367" s="137"/>
      <c r="AC367" s="137"/>
      <c r="AD367" s="58"/>
      <c r="AE367" s="58"/>
      <c r="AJ367" s="58"/>
      <c r="AK367" s="58"/>
      <c r="AL367" s="58"/>
      <c r="AM367" s="58"/>
      <c r="AN367" s="58"/>
      <c r="AO367" s="58"/>
      <c r="AP367" s="58"/>
      <c r="AQ367" s="58"/>
      <c r="AR367" s="58"/>
      <c r="AS367" s="58"/>
      <c r="AT367" s="58"/>
      <c r="AU367" s="58"/>
      <c r="AV367" s="58"/>
      <c r="AW367" s="58"/>
      <c r="AX367" s="58"/>
      <c r="AY367" s="58"/>
      <c r="AZ367" s="58"/>
    </row>
    <row r="368" spans="1:52" x14ac:dyDescent="0.2">
      <c r="A368" s="56"/>
      <c r="B368" s="57"/>
      <c r="C368" s="58"/>
      <c r="D368" s="58"/>
      <c r="E368" s="58"/>
      <c r="F368" s="58"/>
      <c r="G368" s="58"/>
      <c r="H368" s="58"/>
      <c r="I368" s="58"/>
      <c r="J368" s="58"/>
      <c r="K368" s="58"/>
      <c r="L368" s="58"/>
      <c r="M368" s="58"/>
      <c r="N368" s="58"/>
      <c r="O368" s="137"/>
      <c r="P368" s="58"/>
      <c r="Q368" s="58"/>
      <c r="R368" s="58"/>
      <c r="S368" s="58"/>
      <c r="T368" s="58"/>
      <c r="U368" s="58"/>
      <c r="V368" s="58"/>
      <c r="W368" s="58"/>
      <c r="X368" s="58"/>
      <c r="Y368" s="137"/>
      <c r="Z368" s="58"/>
      <c r="AA368" s="58"/>
      <c r="AB368" s="137"/>
      <c r="AC368" s="137"/>
      <c r="AD368" s="58"/>
      <c r="AE368" s="58"/>
      <c r="AJ368" s="58"/>
      <c r="AK368" s="58"/>
      <c r="AL368" s="58"/>
      <c r="AM368" s="58"/>
      <c r="AN368" s="58"/>
      <c r="AO368" s="58"/>
      <c r="AP368" s="58"/>
      <c r="AQ368" s="58"/>
      <c r="AR368" s="58"/>
      <c r="AS368" s="58"/>
      <c r="AT368" s="58"/>
      <c r="AU368" s="58"/>
      <c r="AV368" s="58"/>
      <c r="AW368" s="58"/>
      <c r="AX368" s="58"/>
      <c r="AY368" s="58"/>
      <c r="AZ368" s="58"/>
    </row>
    <row r="369" spans="1:52" x14ac:dyDescent="0.2">
      <c r="A369" s="56"/>
      <c r="B369" s="57"/>
      <c r="C369" s="58"/>
      <c r="D369" s="58"/>
      <c r="E369" s="58"/>
      <c r="F369" s="58"/>
      <c r="G369" s="58"/>
      <c r="H369" s="58"/>
      <c r="I369" s="58"/>
      <c r="J369" s="58"/>
      <c r="K369" s="58"/>
      <c r="L369" s="58"/>
      <c r="M369" s="58"/>
      <c r="N369" s="58"/>
      <c r="O369" s="137"/>
      <c r="P369" s="58"/>
      <c r="Q369" s="58"/>
      <c r="R369" s="58"/>
      <c r="S369" s="58"/>
      <c r="T369" s="58"/>
      <c r="U369" s="58"/>
      <c r="V369" s="58"/>
      <c r="W369" s="58"/>
      <c r="X369" s="58"/>
      <c r="Y369" s="137"/>
      <c r="Z369" s="58"/>
      <c r="AA369" s="58"/>
      <c r="AB369" s="137"/>
      <c r="AC369" s="137"/>
      <c r="AD369" s="58"/>
      <c r="AE369" s="58"/>
      <c r="AJ369" s="58"/>
      <c r="AK369" s="58"/>
      <c r="AL369" s="58"/>
      <c r="AM369" s="58"/>
      <c r="AN369" s="58"/>
      <c r="AO369" s="58"/>
      <c r="AP369" s="58"/>
      <c r="AQ369" s="58"/>
      <c r="AR369" s="58"/>
      <c r="AS369" s="58"/>
      <c r="AT369" s="58"/>
      <c r="AU369" s="58"/>
      <c r="AV369" s="58"/>
      <c r="AW369" s="58"/>
      <c r="AX369" s="58"/>
      <c r="AY369" s="58"/>
      <c r="AZ369" s="58"/>
    </row>
    <row r="370" spans="1:52" x14ac:dyDescent="0.2">
      <c r="A370" s="56"/>
      <c r="B370" s="57"/>
      <c r="C370" s="58"/>
      <c r="D370" s="58"/>
      <c r="E370" s="58"/>
      <c r="F370" s="58"/>
      <c r="G370" s="58"/>
      <c r="H370" s="58"/>
      <c r="I370" s="58"/>
      <c r="J370" s="58"/>
      <c r="K370" s="58"/>
      <c r="L370" s="58"/>
      <c r="M370" s="58"/>
      <c r="N370" s="58"/>
      <c r="O370" s="137"/>
      <c r="P370" s="58"/>
      <c r="Q370" s="58"/>
      <c r="R370" s="58"/>
      <c r="S370" s="58"/>
      <c r="T370" s="58"/>
      <c r="U370" s="58"/>
      <c r="V370" s="58"/>
      <c r="W370" s="58"/>
      <c r="X370" s="58"/>
      <c r="Y370" s="137"/>
      <c r="Z370" s="58"/>
      <c r="AA370" s="58"/>
      <c r="AB370" s="137"/>
      <c r="AC370" s="137"/>
      <c r="AD370" s="58"/>
      <c r="AE370" s="58"/>
      <c r="AJ370" s="58"/>
      <c r="AK370" s="58"/>
      <c r="AL370" s="58"/>
      <c r="AM370" s="58"/>
      <c r="AN370" s="58"/>
      <c r="AO370" s="58"/>
      <c r="AP370" s="58"/>
      <c r="AQ370" s="58"/>
      <c r="AR370" s="58"/>
      <c r="AS370" s="58"/>
      <c r="AT370" s="58"/>
      <c r="AU370" s="58"/>
      <c r="AV370" s="58"/>
      <c r="AW370" s="58"/>
      <c r="AX370" s="58"/>
      <c r="AY370" s="58"/>
      <c r="AZ370" s="58"/>
    </row>
    <row r="371" spans="1:52" x14ac:dyDescent="0.2">
      <c r="A371" s="56"/>
      <c r="B371" s="57"/>
      <c r="C371" s="58"/>
      <c r="D371" s="58"/>
      <c r="E371" s="58"/>
      <c r="F371" s="58"/>
      <c r="G371" s="58"/>
      <c r="H371" s="58"/>
      <c r="I371" s="58"/>
      <c r="J371" s="58"/>
      <c r="K371" s="58"/>
      <c r="L371" s="58"/>
      <c r="M371" s="58"/>
      <c r="N371" s="58"/>
      <c r="O371" s="137"/>
      <c r="P371" s="58"/>
      <c r="Q371" s="58"/>
      <c r="R371" s="58"/>
      <c r="S371" s="58"/>
      <c r="T371" s="58"/>
      <c r="U371" s="58"/>
      <c r="V371" s="58"/>
      <c r="W371" s="58"/>
      <c r="X371" s="58"/>
      <c r="Y371" s="137"/>
      <c r="Z371" s="58"/>
      <c r="AA371" s="58"/>
      <c r="AB371" s="137"/>
      <c r="AC371" s="137"/>
      <c r="AD371" s="58"/>
      <c r="AE371" s="58"/>
      <c r="AJ371" s="58"/>
      <c r="AK371" s="58"/>
      <c r="AL371" s="58"/>
      <c r="AM371" s="58"/>
      <c r="AN371" s="58"/>
      <c r="AO371" s="58"/>
      <c r="AP371" s="58"/>
      <c r="AQ371" s="58"/>
      <c r="AR371" s="58"/>
      <c r="AS371" s="58"/>
      <c r="AT371" s="58"/>
      <c r="AU371" s="58"/>
      <c r="AV371" s="58"/>
      <c r="AW371" s="58"/>
      <c r="AX371" s="58"/>
      <c r="AY371" s="58"/>
      <c r="AZ371" s="58"/>
    </row>
    <row r="372" spans="1:52" x14ac:dyDescent="0.2">
      <c r="A372" s="56"/>
      <c r="B372" s="57"/>
      <c r="C372" s="58"/>
      <c r="D372" s="58"/>
      <c r="E372" s="58"/>
      <c r="F372" s="58"/>
      <c r="G372" s="58"/>
      <c r="H372" s="58"/>
      <c r="I372" s="58"/>
      <c r="J372" s="58"/>
      <c r="K372" s="58"/>
      <c r="L372" s="58"/>
      <c r="M372" s="58"/>
      <c r="N372" s="58"/>
      <c r="O372" s="137"/>
      <c r="P372" s="58"/>
      <c r="Q372" s="58"/>
      <c r="R372" s="58"/>
      <c r="S372" s="58"/>
      <c r="T372" s="58"/>
      <c r="U372" s="58"/>
      <c r="V372" s="58"/>
      <c r="W372" s="58"/>
      <c r="X372" s="58"/>
      <c r="Y372" s="137"/>
      <c r="Z372" s="58"/>
      <c r="AA372" s="58"/>
      <c r="AB372" s="137"/>
      <c r="AC372" s="137"/>
      <c r="AD372" s="58"/>
      <c r="AE372" s="58"/>
      <c r="AJ372" s="58"/>
      <c r="AK372" s="58"/>
      <c r="AL372" s="58"/>
      <c r="AM372" s="58"/>
      <c r="AN372" s="58"/>
      <c r="AO372" s="58"/>
      <c r="AP372" s="58"/>
      <c r="AQ372" s="58"/>
      <c r="AR372" s="58"/>
      <c r="AS372" s="58"/>
      <c r="AT372" s="58"/>
      <c r="AU372" s="58"/>
      <c r="AV372" s="58"/>
      <c r="AW372" s="58"/>
      <c r="AX372" s="58"/>
      <c r="AY372" s="58"/>
      <c r="AZ372" s="58"/>
    </row>
    <row r="373" spans="1:52" x14ac:dyDescent="0.2">
      <c r="A373" s="56"/>
      <c r="B373" s="57"/>
      <c r="C373" s="58"/>
      <c r="D373" s="58"/>
      <c r="E373" s="58"/>
      <c r="F373" s="58"/>
      <c r="G373" s="58"/>
      <c r="H373" s="58"/>
      <c r="I373" s="58"/>
      <c r="J373" s="58"/>
      <c r="K373" s="58"/>
      <c r="L373" s="58"/>
      <c r="M373" s="58"/>
      <c r="N373" s="58"/>
      <c r="O373" s="137"/>
      <c r="P373" s="58"/>
      <c r="Q373" s="58"/>
      <c r="R373" s="58"/>
      <c r="S373" s="58"/>
      <c r="T373" s="58"/>
      <c r="U373" s="58"/>
      <c r="V373" s="58"/>
      <c r="W373" s="58"/>
      <c r="X373" s="58"/>
      <c r="Y373" s="137"/>
      <c r="Z373" s="58"/>
      <c r="AA373" s="58"/>
      <c r="AB373" s="137"/>
      <c r="AC373" s="137"/>
      <c r="AD373" s="58"/>
      <c r="AE373" s="58"/>
      <c r="AJ373" s="58"/>
      <c r="AK373" s="58"/>
      <c r="AL373" s="58"/>
      <c r="AM373" s="58"/>
      <c r="AN373" s="58"/>
      <c r="AO373" s="58"/>
      <c r="AP373" s="58"/>
      <c r="AQ373" s="58"/>
      <c r="AR373" s="58"/>
      <c r="AS373" s="58"/>
      <c r="AT373" s="58"/>
      <c r="AU373" s="58"/>
      <c r="AV373" s="58"/>
      <c r="AW373" s="58"/>
      <c r="AX373" s="58"/>
      <c r="AY373" s="58"/>
      <c r="AZ373" s="58"/>
    </row>
    <row r="374" spans="1:52" x14ac:dyDescent="0.2">
      <c r="A374" s="56"/>
      <c r="B374" s="57"/>
      <c r="C374" s="58"/>
      <c r="D374" s="58"/>
      <c r="E374" s="58"/>
      <c r="F374" s="58"/>
      <c r="G374" s="58"/>
      <c r="H374" s="58"/>
      <c r="I374" s="58"/>
      <c r="J374" s="58"/>
      <c r="K374" s="58"/>
      <c r="L374" s="58"/>
      <c r="M374" s="58"/>
      <c r="N374" s="58"/>
      <c r="O374" s="137"/>
      <c r="P374" s="58"/>
      <c r="Q374" s="58"/>
      <c r="R374" s="58"/>
      <c r="S374" s="58"/>
      <c r="T374" s="58"/>
      <c r="U374" s="58"/>
      <c r="V374" s="58"/>
      <c r="W374" s="58"/>
      <c r="X374" s="58"/>
      <c r="Y374" s="137"/>
      <c r="Z374" s="58"/>
      <c r="AA374" s="58"/>
      <c r="AB374" s="137"/>
      <c r="AC374" s="137"/>
      <c r="AD374" s="58"/>
      <c r="AE374" s="58"/>
      <c r="AJ374" s="58"/>
      <c r="AK374" s="58"/>
      <c r="AL374" s="58"/>
      <c r="AM374" s="58"/>
      <c r="AN374" s="58"/>
      <c r="AO374" s="58"/>
      <c r="AP374" s="58"/>
      <c r="AQ374" s="58"/>
      <c r="AR374" s="58"/>
      <c r="AS374" s="58"/>
      <c r="AT374" s="58"/>
      <c r="AU374" s="58"/>
      <c r="AV374" s="58"/>
      <c r="AW374" s="58"/>
      <c r="AX374" s="58"/>
      <c r="AY374" s="58"/>
      <c r="AZ374" s="58"/>
    </row>
    <row r="375" spans="1:52" x14ac:dyDescent="0.2">
      <c r="A375" s="56"/>
      <c r="B375" s="57"/>
      <c r="C375" s="58"/>
      <c r="D375" s="58"/>
      <c r="E375" s="58"/>
      <c r="F375" s="58"/>
      <c r="G375" s="58"/>
      <c r="H375" s="58"/>
      <c r="I375" s="58"/>
      <c r="J375" s="58"/>
      <c r="K375" s="58"/>
      <c r="L375" s="58"/>
      <c r="M375" s="58"/>
      <c r="N375" s="58"/>
      <c r="O375" s="137"/>
      <c r="P375" s="58"/>
      <c r="Q375" s="58"/>
      <c r="R375" s="58"/>
      <c r="S375" s="58"/>
      <c r="T375" s="58"/>
      <c r="U375" s="58"/>
      <c r="V375" s="58"/>
      <c r="W375" s="58"/>
      <c r="X375" s="58"/>
      <c r="Y375" s="137"/>
      <c r="Z375" s="58"/>
      <c r="AA375" s="58"/>
      <c r="AB375" s="137"/>
      <c r="AC375" s="137"/>
      <c r="AD375" s="58"/>
      <c r="AE375" s="58"/>
      <c r="AJ375" s="58"/>
      <c r="AK375" s="58"/>
      <c r="AL375" s="58"/>
      <c r="AM375" s="58"/>
      <c r="AN375" s="58"/>
      <c r="AO375" s="58"/>
      <c r="AP375" s="58"/>
      <c r="AQ375" s="58"/>
      <c r="AR375" s="58"/>
      <c r="AS375" s="58"/>
      <c r="AT375" s="58"/>
      <c r="AU375" s="58"/>
      <c r="AV375" s="58"/>
      <c r="AW375" s="58"/>
      <c r="AX375" s="58"/>
      <c r="AY375" s="58"/>
      <c r="AZ375" s="58"/>
    </row>
    <row r="376" spans="1:52" x14ac:dyDescent="0.2">
      <c r="A376" s="56"/>
      <c r="B376" s="57"/>
      <c r="C376" s="58"/>
      <c r="D376" s="58"/>
      <c r="E376" s="58"/>
      <c r="F376" s="58"/>
      <c r="G376" s="58"/>
      <c r="H376" s="58"/>
      <c r="I376" s="58"/>
      <c r="J376" s="58"/>
      <c r="K376" s="58"/>
      <c r="L376" s="58"/>
      <c r="M376" s="58"/>
      <c r="N376" s="58"/>
      <c r="O376" s="137"/>
      <c r="P376" s="58"/>
      <c r="Q376" s="58"/>
      <c r="R376" s="58"/>
      <c r="S376" s="58"/>
      <c r="T376" s="58"/>
      <c r="U376" s="58"/>
      <c r="V376" s="58"/>
      <c r="W376" s="58"/>
      <c r="X376" s="58"/>
      <c r="Y376" s="137"/>
      <c r="Z376" s="58"/>
      <c r="AA376" s="58"/>
      <c r="AB376" s="137"/>
      <c r="AC376" s="137"/>
      <c r="AD376" s="58"/>
      <c r="AE376" s="58"/>
      <c r="AJ376" s="58"/>
      <c r="AK376" s="58"/>
      <c r="AL376" s="58"/>
      <c r="AM376" s="58"/>
      <c r="AN376" s="58"/>
      <c r="AO376" s="58"/>
      <c r="AP376" s="58"/>
      <c r="AQ376" s="58"/>
      <c r="AR376" s="58"/>
      <c r="AS376" s="58"/>
      <c r="AT376" s="58"/>
      <c r="AU376" s="58"/>
      <c r="AV376" s="58"/>
      <c r="AW376" s="58"/>
      <c r="AX376" s="58"/>
      <c r="AY376" s="58"/>
      <c r="AZ376" s="58"/>
    </row>
    <row r="377" spans="1:52" x14ac:dyDescent="0.2">
      <c r="A377" s="56"/>
      <c r="B377" s="57"/>
      <c r="C377" s="58"/>
      <c r="D377" s="58"/>
      <c r="E377" s="58"/>
      <c r="F377" s="58"/>
      <c r="G377" s="58"/>
      <c r="H377" s="58"/>
      <c r="I377" s="58"/>
      <c r="J377" s="58"/>
      <c r="K377" s="58"/>
      <c r="L377" s="58"/>
      <c r="M377" s="58"/>
      <c r="N377" s="58"/>
      <c r="O377" s="137"/>
      <c r="P377" s="58"/>
      <c r="Q377" s="58"/>
      <c r="R377" s="58"/>
      <c r="S377" s="58"/>
      <c r="T377" s="58"/>
      <c r="U377" s="58"/>
      <c r="V377" s="58"/>
      <c r="W377" s="58"/>
      <c r="X377" s="58"/>
      <c r="Y377" s="137"/>
      <c r="Z377" s="58"/>
      <c r="AA377" s="58"/>
      <c r="AB377" s="137"/>
      <c r="AC377" s="137"/>
      <c r="AD377" s="58"/>
      <c r="AE377" s="58"/>
      <c r="AJ377" s="58"/>
      <c r="AK377" s="58"/>
      <c r="AL377" s="58"/>
      <c r="AM377" s="58"/>
      <c r="AN377" s="58"/>
      <c r="AO377" s="58"/>
      <c r="AP377" s="58"/>
      <c r="AQ377" s="58"/>
      <c r="AR377" s="58"/>
      <c r="AS377" s="58"/>
      <c r="AT377" s="58"/>
      <c r="AU377" s="58"/>
      <c r="AV377" s="58"/>
      <c r="AW377" s="58"/>
      <c r="AX377" s="58"/>
      <c r="AY377" s="58"/>
      <c r="AZ377" s="58"/>
    </row>
    <row r="378" spans="1:52" x14ac:dyDescent="0.2">
      <c r="A378" s="56"/>
      <c r="B378" s="57"/>
      <c r="C378" s="58"/>
      <c r="D378" s="58"/>
      <c r="E378" s="58"/>
      <c r="F378" s="58"/>
      <c r="G378" s="58"/>
      <c r="H378" s="58"/>
      <c r="I378" s="58"/>
      <c r="J378" s="58"/>
      <c r="K378" s="58"/>
      <c r="L378" s="58"/>
      <c r="M378" s="58"/>
      <c r="N378" s="58"/>
      <c r="O378" s="137"/>
      <c r="P378" s="58"/>
      <c r="Q378" s="58"/>
      <c r="R378" s="58"/>
      <c r="S378" s="58"/>
      <c r="T378" s="58"/>
      <c r="U378" s="58"/>
      <c r="V378" s="58"/>
      <c r="W378" s="58"/>
      <c r="X378" s="58"/>
      <c r="Y378" s="137"/>
      <c r="Z378" s="58"/>
      <c r="AA378" s="58"/>
      <c r="AB378" s="137"/>
      <c r="AC378" s="137"/>
      <c r="AD378" s="58"/>
      <c r="AE378" s="58"/>
      <c r="AJ378" s="58"/>
      <c r="AK378" s="58"/>
      <c r="AL378" s="58"/>
      <c r="AM378" s="58"/>
      <c r="AN378" s="58"/>
      <c r="AO378" s="58"/>
      <c r="AP378" s="58"/>
      <c r="AQ378" s="58"/>
      <c r="AR378" s="58"/>
      <c r="AS378" s="58"/>
      <c r="AT378" s="58"/>
      <c r="AU378" s="58"/>
      <c r="AV378" s="58"/>
      <c r="AW378" s="58"/>
      <c r="AX378" s="58"/>
      <c r="AY378" s="58"/>
      <c r="AZ378" s="58"/>
    </row>
    <row r="379" spans="1:52" x14ac:dyDescent="0.2">
      <c r="A379" s="56"/>
      <c r="B379" s="57"/>
      <c r="C379" s="58"/>
      <c r="D379" s="58"/>
      <c r="E379" s="58"/>
      <c r="F379" s="58"/>
      <c r="G379" s="58"/>
      <c r="H379" s="58"/>
      <c r="I379" s="58"/>
      <c r="J379" s="58"/>
      <c r="K379" s="58"/>
      <c r="L379" s="58"/>
      <c r="M379" s="58"/>
      <c r="N379" s="58"/>
      <c r="O379" s="137"/>
      <c r="P379" s="58"/>
      <c r="Q379" s="58"/>
      <c r="R379" s="58"/>
      <c r="S379" s="58"/>
      <c r="T379" s="58"/>
      <c r="U379" s="58"/>
      <c r="V379" s="58"/>
      <c r="W379" s="58"/>
      <c r="X379" s="58"/>
      <c r="Y379" s="137"/>
      <c r="Z379" s="58"/>
      <c r="AA379" s="58"/>
      <c r="AB379" s="137"/>
      <c r="AC379" s="137"/>
      <c r="AD379" s="58"/>
      <c r="AE379" s="58"/>
      <c r="AJ379" s="58"/>
      <c r="AK379" s="58"/>
      <c r="AL379" s="58"/>
      <c r="AM379" s="58"/>
      <c r="AN379" s="58"/>
      <c r="AO379" s="58"/>
      <c r="AP379" s="58"/>
      <c r="AQ379" s="58"/>
      <c r="AR379" s="58"/>
      <c r="AS379" s="58"/>
      <c r="AT379" s="58"/>
      <c r="AU379" s="58"/>
      <c r="AV379" s="58"/>
      <c r="AW379" s="58"/>
      <c r="AX379" s="58"/>
      <c r="AY379" s="58"/>
      <c r="AZ379" s="58"/>
    </row>
    <row r="380" spans="1:52" x14ac:dyDescent="0.2">
      <c r="A380" s="56"/>
      <c r="B380" s="57"/>
      <c r="C380" s="58"/>
      <c r="D380" s="58"/>
      <c r="E380" s="58"/>
      <c r="F380" s="58"/>
      <c r="G380" s="58"/>
      <c r="H380" s="58"/>
      <c r="I380" s="58"/>
      <c r="J380" s="58"/>
      <c r="K380" s="58"/>
      <c r="L380" s="58"/>
      <c r="M380" s="58"/>
      <c r="N380" s="58"/>
      <c r="O380" s="137"/>
      <c r="P380" s="58"/>
      <c r="Q380" s="58"/>
      <c r="R380" s="58"/>
      <c r="S380" s="58"/>
      <c r="T380" s="58"/>
      <c r="U380" s="58"/>
      <c r="V380" s="58"/>
      <c r="W380" s="58"/>
      <c r="X380" s="58"/>
      <c r="Y380" s="137"/>
      <c r="Z380" s="58"/>
      <c r="AA380" s="58"/>
      <c r="AB380" s="137"/>
      <c r="AC380" s="137"/>
      <c r="AD380" s="58"/>
      <c r="AE380" s="58"/>
      <c r="AJ380" s="58"/>
      <c r="AK380" s="58"/>
      <c r="AL380" s="58"/>
      <c r="AM380" s="58"/>
      <c r="AN380" s="58"/>
      <c r="AO380" s="58"/>
      <c r="AP380" s="58"/>
      <c r="AQ380" s="58"/>
      <c r="AR380" s="58"/>
      <c r="AS380" s="58"/>
      <c r="AT380" s="58"/>
      <c r="AU380" s="58"/>
      <c r="AV380" s="58"/>
      <c r="AW380" s="58"/>
      <c r="AX380" s="58"/>
      <c r="AY380" s="58"/>
      <c r="AZ380" s="58"/>
    </row>
    <row r="381" spans="1:52" x14ac:dyDescent="0.2">
      <c r="A381" s="56"/>
      <c r="B381" s="57"/>
      <c r="C381" s="58"/>
      <c r="D381" s="58"/>
      <c r="E381" s="58"/>
      <c r="F381" s="58"/>
      <c r="G381" s="58"/>
      <c r="H381" s="58"/>
      <c r="I381" s="58"/>
      <c r="J381" s="58"/>
      <c r="K381" s="58"/>
      <c r="L381" s="58"/>
      <c r="M381" s="58"/>
      <c r="N381" s="58"/>
      <c r="O381" s="137"/>
      <c r="P381" s="58"/>
      <c r="Q381" s="58"/>
      <c r="R381" s="58"/>
      <c r="S381" s="58"/>
      <c r="T381" s="58"/>
      <c r="U381" s="58"/>
      <c r="V381" s="58"/>
      <c r="W381" s="58"/>
      <c r="X381" s="58"/>
      <c r="Y381" s="137"/>
      <c r="Z381" s="58"/>
      <c r="AA381" s="58"/>
      <c r="AB381" s="137"/>
      <c r="AC381" s="137"/>
      <c r="AD381" s="58"/>
      <c r="AE381" s="58"/>
      <c r="AJ381" s="58"/>
      <c r="AK381" s="58"/>
      <c r="AL381" s="58"/>
      <c r="AM381" s="58"/>
      <c r="AN381" s="58"/>
      <c r="AO381" s="58"/>
      <c r="AP381" s="58"/>
      <c r="AQ381" s="58"/>
      <c r="AR381" s="58"/>
      <c r="AS381" s="58"/>
      <c r="AT381" s="58"/>
      <c r="AU381" s="58"/>
      <c r="AV381" s="58"/>
      <c r="AW381" s="58"/>
      <c r="AX381" s="58"/>
      <c r="AY381" s="58"/>
      <c r="AZ381" s="58"/>
    </row>
    <row r="382" spans="1:52" x14ac:dyDescent="0.2">
      <c r="A382" s="56"/>
      <c r="B382" s="57"/>
      <c r="C382" s="58"/>
      <c r="D382" s="58"/>
      <c r="E382" s="58"/>
      <c r="F382" s="58"/>
      <c r="G382" s="58"/>
      <c r="H382" s="58"/>
      <c r="I382" s="58"/>
      <c r="J382" s="58"/>
      <c r="K382" s="58"/>
      <c r="L382" s="58"/>
      <c r="M382" s="58"/>
      <c r="N382" s="58"/>
      <c r="O382" s="137"/>
      <c r="P382" s="58"/>
      <c r="Q382" s="58"/>
      <c r="R382" s="58"/>
      <c r="S382" s="58"/>
      <c r="T382" s="58"/>
      <c r="U382" s="58"/>
      <c r="V382" s="58"/>
      <c r="W382" s="58"/>
      <c r="X382" s="58"/>
      <c r="Y382" s="137"/>
      <c r="Z382" s="58"/>
      <c r="AA382" s="58"/>
      <c r="AB382" s="137"/>
      <c r="AC382" s="137"/>
      <c r="AD382" s="58"/>
      <c r="AE382" s="58"/>
      <c r="AJ382" s="58"/>
      <c r="AK382" s="58"/>
      <c r="AL382" s="58"/>
      <c r="AM382" s="58"/>
      <c r="AN382" s="58"/>
      <c r="AO382" s="58"/>
      <c r="AP382" s="58"/>
      <c r="AQ382" s="58"/>
      <c r="AR382" s="58"/>
      <c r="AS382" s="58"/>
      <c r="AT382" s="58"/>
      <c r="AU382" s="58"/>
      <c r="AV382" s="58"/>
      <c r="AW382" s="58"/>
      <c r="AX382" s="58"/>
      <c r="AY382" s="58"/>
      <c r="AZ382" s="58"/>
    </row>
    <row r="383" spans="1:52" x14ac:dyDescent="0.2">
      <c r="A383" s="56"/>
      <c r="B383" s="57"/>
      <c r="C383" s="58"/>
      <c r="D383" s="58"/>
      <c r="E383" s="58"/>
      <c r="F383" s="58"/>
      <c r="G383" s="58"/>
      <c r="H383" s="58"/>
      <c r="I383" s="58"/>
      <c r="J383" s="58"/>
      <c r="K383" s="58"/>
      <c r="L383" s="58"/>
      <c r="M383" s="58"/>
      <c r="N383" s="58"/>
      <c r="O383" s="137"/>
      <c r="P383" s="58"/>
      <c r="Q383" s="58"/>
      <c r="R383" s="58"/>
      <c r="S383" s="58"/>
      <c r="T383" s="58"/>
      <c r="U383" s="58"/>
      <c r="V383" s="58"/>
      <c r="W383" s="58"/>
      <c r="X383" s="58"/>
      <c r="Y383" s="137"/>
      <c r="Z383" s="58"/>
      <c r="AA383" s="58"/>
      <c r="AB383" s="137"/>
      <c r="AC383" s="137"/>
      <c r="AD383" s="58"/>
      <c r="AE383" s="58"/>
      <c r="AJ383" s="58"/>
      <c r="AK383" s="58"/>
      <c r="AL383" s="58"/>
      <c r="AM383" s="58"/>
      <c r="AN383" s="58"/>
      <c r="AO383" s="58"/>
      <c r="AP383" s="58"/>
      <c r="AQ383" s="58"/>
      <c r="AR383" s="58"/>
      <c r="AS383" s="58"/>
      <c r="AT383" s="58"/>
      <c r="AU383" s="58"/>
      <c r="AV383" s="58"/>
      <c r="AW383" s="58"/>
      <c r="AX383" s="58"/>
      <c r="AY383" s="58"/>
      <c r="AZ383" s="58"/>
    </row>
    <row r="384" spans="1:52" x14ac:dyDescent="0.2">
      <c r="A384" s="56"/>
      <c r="B384" s="57"/>
      <c r="C384" s="58"/>
      <c r="D384" s="58"/>
      <c r="E384" s="58"/>
      <c r="F384" s="58"/>
      <c r="G384" s="58"/>
      <c r="H384" s="58"/>
      <c r="I384" s="58"/>
      <c r="J384" s="58"/>
      <c r="K384" s="58"/>
      <c r="L384" s="58"/>
      <c r="M384" s="58"/>
      <c r="N384" s="58"/>
      <c r="O384" s="137"/>
      <c r="P384" s="58"/>
      <c r="Q384" s="58"/>
      <c r="R384" s="58"/>
      <c r="S384" s="58"/>
      <c r="T384" s="58"/>
      <c r="U384" s="58"/>
      <c r="V384" s="58"/>
      <c r="W384" s="58"/>
      <c r="X384" s="58"/>
      <c r="Y384" s="137"/>
      <c r="Z384" s="58"/>
      <c r="AA384" s="58"/>
      <c r="AB384" s="137"/>
      <c r="AC384" s="137"/>
      <c r="AD384" s="58"/>
      <c r="AE384" s="58"/>
      <c r="AJ384" s="58"/>
      <c r="AK384" s="58"/>
      <c r="AL384" s="58"/>
      <c r="AM384" s="58"/>
      <c r="AN384" s="58"/>
      <c r="AO384" s="58"/>
      <c r="AP384" s="58"/>
      <c r="AQ384" s="58"/>
      <c r="AR384" s="58"/>
      <c r="AS384" s="58"/>
      <c r="AT384" s="58"/>
      <c r="AU384" s="58"/>
      <c r="AV384" s="58"/>
      <c r="AW384" s="58"/>
      <c r="AX384" s="58"/>
      <c r="AY384" s="58"/>
      <c r="AZ384" s="58"/>
    </row>
    <row r="385" spans="1:52" x14ac:dyDescent="0.2">
      <c r="A385" s="56"/>
      <c r="B385" s="57"/>
      <c r="C385" s="58"/>
      <c r="D385" s="58"/>
      <c r="E385" s="58"/>
      <c r="F385" s="58"/>
      <c r="G385" s="58"/>
      <c r="H385" s="58"/>
      <c r="I385" s="58"/>
      <c r="J385" s="58"/>
      <c r="K385" s="58"/>
      <c r="L385" s="58"/>
      <c r="M385" s="58"/>
      <c r="N385" s="58"/>
      <c r="O385" s="137"/>
      <c r="P385" s="58"/>
      <c r="Q385" s="58"/>
      <c r="R385" s="58"/>
      <c r="S385" s="58"/>
      <c r="T385" s="58"/>
      <c r="U385" s="58"/>
      <c r="V385" s="58"/>
      <c r="W385" s="58"/>
      <c r="X385" s="58"/>
      <c r="Y385" s="137"/>
      <c r="Z385" s="58"/>
      <c r="AA385" s="58"/>
      <c r="AB385" s="137"/>
      <c r="AC385" s="137"/>
      <c r="AD385" s="58"/>
      <c r="AE385" s="58"/>
      <c r="AJ385" s="58"/>
      <c r="AK385" s="58"/>
      <c r="AL385" s="58"/>
      <c r="AM385" s="58"/>
      <c r="AN385" s="58"/>
      <c r="AO385" s="58"/>
      <c r="AP385" s="58"/>
      <c r="AQ385" s="58"/>
      <c r="AR385" s="58"/>
      <c r="AS385" s="58"/>
      <c r="AT385" s="58"/>
      <c r="AU385" s="58"/>
      <c r="AV385" s="58"/>
      <c r="AW385" s="58"/>
      <c r="AX385" s="58"/>
      <c r="AY385" s="58"/>
      <c r="AZ385" s="58"/>
    </row>
    <row r="386" spans="1:52" x14ac:dyDescent="0.2">
      <c r="A386" s="56"/>
      <c r="B386" s="57"/>
      <c r="C386" s="58"/>
      <c r="D386" s="58"/>
      <c r="E386" s="58"/>
      <c r="F386" s="58"/>
      <c r="G386" s="58"/>
      <c r="H386" s="58"/>
      <c r="I386" s="58"/>
      <c r="J386" s="58"/>
      <c r="K386" s="58"/>
      <c r="L386" s="58"/>
      <c r="M386" s="58"/>
      <c r="N386" s="58"/>
      <c r="O386" s="137"/>
      <c r="P386" s="58"/>
      <c r="Q386" s="58"/>
      <c r="R386" s="58"/>
      <c r="S386" s="58"/>
      <c r="T386" s="58"/>
      <c r="U386" s="58"/>
      <c r="V386" s="58"/>
      <c r="W386" s="58"/>
      <c r="X386" s="58"/>
      <c r="Y386" s="137"/>
      <c r="Z386" s="58"/>
      <c r="AA386" s="58"/>
      <c r="AB386" s="137"/>
      <c r="AC386" s="137"/>
      <c r="AD386" s="58"/>
      <c r="AE386" s="58"/>
      <c r="AJ386" s="58"/>
      <c r="AK386" s="58"/>
      <c r="AL386" s="58"/>
      <c r="AM386" s="58"/>
      <c r="AN386" s="58"/>
      <c r="AO386" s="58"/>
      <c r="AP386" s="58"/>
      <c r="AQ386" s="58"/>
      <c r="AR386" s="58"/>
      <c r="AS386" s="58"/>
      <c r="AT386" s="58"/>
      <c r="AU386" s="58"/>
      <c r="AV386" s="58"/>
      <c r="AW386" s="58"/>
      <c r="AX386" s="58"/>
      <c r="AY386" s="58"/>
      <c r="AZ386" s="58"/>
    </row>
    <row r="387" spans="1:52" x14ac:dyDescent="0.2">
      <c r="A387" s="56"/>
      <c r="B387" s="57"/>
      <c r="C387" s="58"/>
      <c r="D387" s="58"/>
      <c r="E387" s="58"/>
      <c r="F387" s="58"/>
      <c r="G387" s="58"/>
      <c r="H387" s="58"/>
      <c r="I387" s="58"/>
      <c r="J387" s="58"/>
      <c r="K387" s="58"/>
      <c r="L387" s="58"/>
      <c r="M387" s="58"/>
      <c r="N387" s="58"/>
      <c r="O387" s="137"/>
      <c r="P387" s="58"/>
      <c r="Q387" s="58"/>
      <c r="R387" s="58"/>
      <c r="S387" s="58"/>
      <c r="T387" s="58"/>
      <c r="U387" s="58"/>
      <c r="V387" s="58"/>
      <c r="W387" s="58"/>
      <c r="X387" s="58"/>
      <c r="Y387" s="137"/>
      <c r="Z387" s="58"/>
      <c r="AA387" s="58"/>
      <c r="AB387" s="137"/>
      <c r="AC387" s="137"/>
      <c r="AD387" s="58"/>
      <c r="AE387" s="58"/>
      <c r="AJ387" s="58"/>
      <c r="AK387" s="58"/>
      <c r="AL387" s="58"/>
      <c r="AM387" s="58"/>
      <c r="AN387" s="58"/>
      <c r="AO387" s="58"/>
      <c r="AP387" s="58"/>
      <c r="AQ387" s="58"/>
      <c r="AR387" s="58"/>
      <c r="AS387" s="58"/>
      <c r="AT387" s="58"/>
      <c r="AU387" s="58"/>
      <c r="AV387" s="58"/>
      <c r="AW387" s="58"/>
      <c r="AX387" s="58"/>
      <c r="AY387" s="58"/>
      <c r="AZ387" s="58"/>
    </row>
    <row r="388" spans="1:52" x14ac:dyDescent="0.2">
      <c r="A388" s="56"/>
      <c r="B388" s="57"/>
      <c r="C388" s="58"/>
      <c r="D388" s="58"/>
      <c r="E388" s="58"/>
      <c r="F388" s="58"/>
      <c r="G388" s="58"/>
      <c r="H388" s="58"/>
      <c r="I388" s="58"/>
      <c r="J388" s="58"/>
      <c r="K388" s="58"/>
      <c r="L388" s="58"/>
      <c r="M388" s="58"/>
      <c r="N388" s="58"/>
      <c r="O388" s="137"/>
      <c r="P388" s="58"/>
      <c r="Q388" s="58"/>
      <c r="R388" s="58"/>
      <c r="S388" s="58"/>
      <c r="T388" s="58"/>
      <c r="U388" s="58"/>
      <c r="V388" s="58"/>
      <c r="W388" s="58"/>
      <c r="X388" s="58"/>
      <c r="Y388" s="137"/>
      <c r="Z388" s="58"/>
      <c r="AA388" s="58"/>
      <c r="AB388" s="137"/>
      <c r="AC388" s="137"/>
      <c r="AD388" s="58"/>
      <c r="AE388" s="58"/>
      <c r="AJ388" s="58"/>
      <c r="AK388" s="58"/>
      <c r="AL388" s="58"/>
      <c r="AM388" s="58"/>
      <c r="AN388" s="58"/>
      <c r="AO388" s="58"/>
      <c r="AP388" s="58"/>
      <c r="AQ388" s="58"/>
      <c r="AR388" s="58"/>
      <c r="AS388" s="58"/>
      <c r="AT388" s="58"/>
      <c r="AU388" s="58"/>
      <c r="AV388" s="58"/>
      <c r="AW388" s="58"/>
      <c r="AX388" s="58"/>
      <c r="AY388" s="58"/>
      <c r="AZ388" s="58"/>
    </row>
    <row r="389" spans="1:52" x14ac:dyDescent="0.2">
      <c r="A389" s="56"/>
      <c r="B389" s="57"/>
      <c r="C389" s="58"/>
      <c r="D389" s="58"/>
      <c r="E389" s="58"/>
      <c r="F389" s="58"/>
      <c r="G389" s="58"/>
      <c r="H389" s="58"/>
      <c r="I389" s="58"/>
      <c r="J389" s="58"/>
      <c r="K389" s="58"/>
      <c r="L389" s="58"/>
      <c r="M389" s="58"/>
      <c r="N389" s="58"/>
      <c r="O389" s="137"/>
      <c r="P389" s="58"/>
      <c r="Q389" s="58"/>
      <c r="R389" s="58"/>
      <c r="S389" s="58"/>
      <c r="T389" s="58"/>
      <c r="U389" s="58"/>
      <c r="V389" s="58"/>
      <c r="W389" s="58"/>
      <c r="X389" s="58"/>
      <c r="Y389" s="137"/>
      <c r="Z389" s="58"/>
      <c r="AA389" s="58"/>
      <c r="AB389" s="137"/>
      <c r="AC389" s="137"/>
      <c r="AD389" s="58"/>
      <c r="AE389" s="58"/>
      <c r="AJ389" s="58"/>
      <c r="AK389" s="58"/>
      <c r="AL389" s="58"/>
      <c r="AM389" s="58"/>
      <c r="AN389" s="58"/>
      <c r="AO389" s="58"/>
      <c r="AP389" s="58"/>
      <c r="AQ389" s="58"/>
      <c r="AR389" s="58"/>
      <c r="AS389" s="58"/>
      <c r="AT389" s="58"/>
      <c r="AU389" s="58"/>
      <c r="AV389" s="58"/>
      <c r="AW389" s="58"/>
      <c r="AX389" s="58"/>
      <c r="AY389" s="58"/>
      <c r="AZ389" s="58"/>
    </row>
    <row r="390" spans="1:52" x14ac:dyDescent="0.2">
      <c r="A390" s="56"/>
      <c r="B390" s="57"/>
      <c r="C390" s="58"/>
      <c r="D390" s="58"/>
      <c r="E390" s="58"/>
      <c r="F390" s="58"/>
      <c r="G390" s="58"/>
      <c r="H390" s="58"/>
      <c r="I390" s="58"/>
      <c r="J390" s="58"/>
      <c r="K390" s="58"/>
      <c r="L390" s="58"/>
      <c r="M390" s="58"/>
      <c r="N390" s="58"/>
      <c r="O390" s="137"/>
      <c r="P390" s="58"/>
      <c r="Q390" s="58"/>
      <c r="R390" s="58"/>
      <c r="S390" s="58"/>
      <c r="T390" s="58"/>
      <c r="U390" s="58"/>
      <c r="V390" s="58"/>
      <c r="W390" s="58"/>
      <c r="X390" s="58"/>
      <c r="Y390" s="137"/>
      <c r="Z390" s="58"/>
      <c r="AA390" s="58"/>
      <c r="AB390" s="137"/>
      <c r="AC390" s="137"/>
      <c r="AD390" s="58"/>
      <c r="AE390" s="58"/>
      <c r="AJ390" s="58"/>
      <c r="AK390" s="58"/>
      <c r="AL390" s="58"/>
      <c r="AM390" s="58"/>
      <c r="AN390" s="58"/>
      <c r="AO390" s="58"/>
      <c r="AP390" s="58"/>
      <c r="AQ390" s="58"/>
      <c r="AR390" s="58"/>
      <c r="AS390" s="58"/>
      <c r="AT390" s="58"/>
      <c r="AU390" s="58"/>
      <c r="AV390" s="58"/>
      <c r="AW390" s="58"/>
      <c r="AX390" s="58"/>
      <c r="AY390" s="58"/>
      <c r="AZ390" s="58"/>
    </row>
    <row r="391" spans="1:52" x14ac:dyDescent="0.2">
      <c r="A391" s="56"/>
      <c r="B391" s="57"/>
      <c r="C391" s="58"/>
      <c r="D391" s="58"/>
      <c r="E391" s="58"/>
      <c r="F391" s="58"/>
      <c r="G391" s="58"/>
      <c r="H391" s="58"/>
      <c r="I391" s="58"/>
      <c r="J391" s="58"/>
      <c r="K391" s="58"/>
      <c r="L391" s="58"/>
      <c r="M391" s="58"/>
      <c r="N391" s="58"/>
      <c r="O391" s="137"/>
      <c r="P391" s="58"/>
      <c r="Q391" s="58"/>
      <c r="R391" s="58"/>
      <c r="S391" s="58"/>
      <c r="T391" s="58"/>
      <c r="U391" s="58"/>
      <c r="V391" s="58"/>
      <c r="W391" s="58"/>
      <c r="X391" s="58"/>
      <c r="Y391" s="137"/>
      <c r="Z391" s="58"/>
      <c r="AA391" s="58"/>
      <c r="AB391" s="137"/>
      <c r="AC391" s="137"/>
      <c r="AD391" s="58"/>
      <c r="AE391" s="58"/>
      <c r="AJ391" s="58"/>
      <c r="AK391" s="58"/>
      <c r="AL391" s="58"/>
      <c r="AM391" s="58"/>
      <c r="AN391" s="58"/>
      <c r="AO391" s="58"/>
      <c r="AP391" s="58"/>
      <c r="AQ391" s="58"/>
      <c r="AR391" s="58"/>
      <c r="AS391" s="58"/>
      <c r="AT391" s="58"/>
      <c r="AU391" s="58"/>
      <c r="AV391" s="58"/>
      <c r="AW391" s="58"/>
      <c r="AX391" s="58"/>
      <c r="AY391" s="58"/>
      <c r="AZ391" s="58"/>
    </row>
    <row r="392" spans="1:52" x14ac:dyDescent="0.2">
      <c r="A392" s="56"/>
      <c r="B392" s="57"/>
      <c r="C392" s="58"/>
      <c r="D392" s="58"/>
      <c r="E392" s="58"/>
      <c r="F392" s="58"/>
      <c r="G392" s="58"/>
      <c r="H392" s="58"/>
      <c r="I392" s="58"/>
      <c r="J392" s="58"/>
      <c r="K392" s="58"/>
      <c r="L392" s="58"/>
      <c r="M392" s="58"/>
      <c r="N392" s="58"/>
      <c r="O392" s="137"/>
      <c r="P392" s="58"/>
      <c r="Q392" s="58"/>
      <c r="R392" s="58"/>
      <c r="S392" s="58"/>
      <c r="T392" s="58"/>
      <c r="U392" s="58"/>
      <c r="V392" s="58"/>
      <c r="W392" s="58"/>
      <c r="X392" s="58"/>
      <c r="Y392" s="137"/>
      <c r="Z392" s="58"/>
      <c r="AA392" s="58"/>
      <c r="AB392" s="137"/>
      <c r="AC392" s="137"/>
      <c r="AD392" s="58"/>
      <c r="AE392" s="58"/>
      <c r="AJ392" s="58"/>
      <c r="AK392" s="58"/>
      <c r="AL392" s="58"/>
      <c r="AM392" s="58"/>
      <c r="AN392" s="58"/>
      <c r="AO392" s="58"/>
      <c r="AP392" s="58"/>
      <c r="AQ392" s="58"/>
      <c r="AR392" s="58"/>
      <c r="AS392" s="58"/>
      <c r="AT392" s="58"/>
      <c r="AU392" s="58"/>
      <c r="AV392" s="58"/>
      <c r="AW392" s="58"/>
      <c r="AX392" s="58"/>
      <c r="AY392" s="58"/>
      <c r="AZ392" s="58"/>
    </row>
    <row r="393" spans="1:52" x14ac:dyDescent="0.2">
      <c r="A393" s="56"/>
      <c r="B393" s="57"/>
      <c r="C393" s="58"/>
      <c r="D393" s="58"/>
      <c r="E393" s="58"/>
      <c r="F393" s="58"/>
      <c r="G393" s="58"/>
      <c r="H393" s="58"/>
      <c r="I393" s="58"/>
      <c r="J393" s="58"/>
      <c r="K393" s="58"/>
      <c r="L393" s="58"/>
      <c r="M393" s="58"/>
      <c r="N393" s="58"/>
      <c r="O393" s="137"/>
      <c r="P393" s="58"/>
      <c r="Q393" s="58"/>
      <c r="R393" s="58"/>
      <c r="S393" s="58"/>
      <c r="T393" s="58"/>
      <c r="U393" s="58"/>
      <c r="V393" s="58"/>
      <c r="W393" s="58"/>
      <c r="X393" s="58"/>
      <c r="Y393" s="137"/>
      <c r="Z393" s="58"/>
      <c r="AA393" s="58"/>
      <c r="AB393" s="137"/>
      <c r="AC393" s="137"/>
      <c r="AD393" s="58"/>
      <c r="AE393" s="58"/>
      <c r="AJ393" s="58"/>
      <c r="AK393" s="58"/>
      <c r="AL393" s="58"/>
      <c r="AM393" s="58"/>
      <c r="AN393" s="58"/>
      <c r="AO393" s="58"/>
      <c r="AP393" s="58"/>
      <c r="AQ393" s="58"/>
      <c r="AR393" s="58"/>
      <c r="AS393" s="58"/>
      <c r="AT393" s="58"/>
      <c r="AU393" s="58"/>
      <c r="AV393" s="58"/>
      <c r="AW393" s="58"/>
      <c r="AX393" s="58"/>
      <c r="AY393" s="58"/>
      <c r="AZ393" s="58"/>
    </row>
    <row r="394" spans="1:52" x14ac:dyDescent="0.2">
      <c r="A394" s="56"/>
      <c r="B394" s="57"/>
      <c r="C394" s="58"/>
      <c r="D394" s="58"/>
      <c r="E394" s="58"/>
      <c r="F394" s="58"/>
      <c r="G394" s="58"/>
      <c r="H394" s="58"/>
      <c r="I394" s="58"/>
      <c r="J394" s="58"/>
      <c r="K394" s="58"/>
      <c r="L394" s="58"/>
      <c r="M394" s="58"/>
      <c r="N394" s="58"/>
      <c r="O394" s="137"/>
      <c r="P394" s="58"/>
      <c r="Q394" s="58"/>
      <c r="R394" s="58"/>
      <c r="S394" s="58"/>
      <c r="T394" s="58"/>
      <c r="U394" s="58"/>
      <c r="V394" s="58"/>
      <c r="W394" s="58"/>
      <c r="X394" s="58"/>
      <c r="Y394" s="137"/>
      <c r="Z394" s="58"/>
      <c r="AA394" s="58"/>
      <c r="AB394" s="137"/>
      <c r="AC394" s="137"/>
      <c r="AD394" s="58"/>
      <c r="AE394" s="58"/>
      <c r="AJ394" s="58"/>
      <c r="AK394" s="58"/>
      <c r="AL394" s="58"/>
      <c r="AM394" s="58"/>
      <c r="AN394" s="58"/>
      <c r="AO394" s="58"/>
      <c r="AP394" s="58"/>
      <c r="AQ394" s="58"/>
      <c r="AR394" s="58"/>
      <c r="AS394" s="58"/>
      <c r="AT394" s="58"/>
      <c r="AU394" s="58"/>
      <c r="AV394" s="58"/>
      <c r="AW394" s="58"/>
      <c r="AX394" s="58"/>
      <c r="AY394" s="58"/>
      <c r="AZ394" s="58"/>
    </row>
    <row r="395" spans="1:52" x14ac:dyDescent="0.2">
      <c r="A395" s="56"/>
      <c r="B395" s="57"/>
      <c r="C395" s="58"/>
      <c r="D395" s="58"/>
      <c r="E395" s="58"/>
      <c r="F395" s="58"/>
      <c r="G395" s="58"/>
      <c r="H395" s="58"/>
      <c r="I395" s="58"/>
      <c r="J395" s="58"/>
      <c r="K395" s="58"/>
      <c r="L395" s="58"/>
      <c r="M395" s="58"/>
      <c r="N395" s="58"/>
      <c r="O395" s="137"/>
      <c r="P395" s="58"/>
      <c r="Q395" s="58"/>
      <c r="R395" s="58"/>
      <c r="S395" s="58"/>
      <c r="T395" s="58"/>
      <c r="U395" s="58"/>
      <c r="V395" s="58"/>
      <c r="W395" s="58"/>
      <c r="X395" s="58"/>
      <c r="Y395" s="137"/>
      <c r="Z395" s="58"/>
      <c r="AA395" s="58"/>
      <c r="AB395" s="137"/>
      <c r="AC395" s="137"/>
      <c r="AD395" s="58"/>
      <c r="AE395" s="58"/>
      <c r="AJ395" s="58"/>
      <c r="AK395" s="58"/>
      <c r="AL395" s="58"/>
      <c r="AM395" s="58"/>
      <c r="AN395" s="58"/>
      <c r="AO395" s="58"/>
      <c r="AP395" s="58"/>
      <c r="AQ395" s="58"/>
      <c r="AR395" s="58"/>
      <c r="AS395" s="58"/>
      <c r="AT395" s="58"/>
      <c r="AU395" s="58"/>
      <c r="AV395" s="58"/>
      <c r="AW395" s="58"/>
      <c r="AX395" s="58"/>
      <c r="AY395" s="58"/>
      <c r="AZ395" s="58"/>
    </row>
    <row r="396" spans="1:52" x14ac:dyDescent="0.2">
      <c r="A396" s="56"/>
      <c r="B396" s="57"/>
      <c r="C396" s="58"/>
      <c r="D396" s="58"/>
      <c r="E396" s="58"/>
      <c r="F396" s="58"/>
      <c r="G396" s="58"/>
      <c r="H396" s="58"/>
      <c r="I396" s="58"/>
      <c r="J396" s="58"/>
      <c r="K396" s="58"/>
      <c r="L396" s="58"/>
      <c r="M396" s="58"/>
      <c r="N396" s="58"/>
      <c r="O396" s="137"/>
      <c r="P396" s="58"/>
      <c r="Q396" s="58"/>
      <c r="R396" s="58"/>
      <c r="S396" s="58"/>
      <c r="T396" s="58"/>
      <c r="U396" s="58"/>
      <c r="V396" s="58"/>
      <c r="W396" s="58"/>
      <c r="X396" s="58"/>
      <c r="Y396" s="137"/>
      <c r="Z396" s="58"/>
      <c r="AA396" s="58"/>
      <c r="AB396" s="137"/>
      <c r="AC396" s="137"/>
      <c r="AD396" s="58"/>
      <c r="AE396" s="58"/>
      <c r="AJ396" s="58"/>
      <c r="AK396" s="58"/>
      <c r="AL396" s="58"/>
      <c r="AM396" s="58"/>
      <c r="AN396" s="58"/>
      <c r="AO396" s="58"/>
      <c r="AP396" s="58"/>
      <c r="AQ396" s="58"/>
      <c r="AR396" s="58"/>
      <c r="AS396" s="58"/>
      <c r="AT396" s="58"/>
      <c r="AU396" s="58"/>
      <c r="AV396" s="58"/>
      <c r="AW396" s="58"/>
      <c r="AX396" s="58"/>
      <c r="AY396" s="58"/>
      <c r="AZ396" s="58"/>
    </row>
    <row r="397" spans="1:52" x14ac:dyDescent="0.2">
      <c r="A397" s="56"/>
      <c r="B397" s="57"/>
      <c r="C397" s="58"/>
      <c r="D397" s="58"/>
      <c r="E397" s="58"/>
      <c r="F397" s="58"/>
      <c r="G397" s="58"/>
      <c r="H397" s="58"/>
      <c r="I397" s="58"/>
      <c r="J397" s="58"/>
      <c r="K397" s="58"/>
      <c r="L397" s="58"/>
      <c r="M397" s="58"/>
      <c r="N397" s="58"/>
      <c r="O397" s="137"/>
      <c r="P397" s="58"/>
      <c r="Q397" s="58"/>
      <c r="R397" s="58"/>
      <c r="S397" s="58"/>
      <c r="T397" s="58"/>
      <c r="U397" s="58"/>
      <c r="V397" s="58"/>
      <c r="W397" s="58"/>
      <c r="X397" s="58"/>
      <c r="Y397" s="137"/>
      <c r="Z397" s="58"/>
      <c r="AA397" s="58"/>
      <c r="AB397" s="137"/>
      <c r="AC397" s="137"/>
      <c r="AD397" s="58"/>
      <c r="AE397" s="58"/>
      <c r="AJ397" s="58"/>
      <c r="AK397" s="58"/>
      <c r="AL397" s="58"/>
      <c r="AM397" s="58"/>
      <c r="AN397" s="58"/>
      <c r="AO397" s="58"/>
      <c r="AP397" s="58"/>
      <c r="AQ397" s="58"/>
      <c r="AR397" s="58"/>
      <c r="AS397" s="58"/>
      <c r="AT397" s="58"/>
      <c r="AU397" s="58"/>
      <c r="AV397" s="58"/>
      <c r="AW397" s="58"/>
      <c r="AX397" s="58"/>
      <c r="AY397" s="58"/>
      <c r="AZ397" s="58"/>
    </row>
    <row r="398" spans="1:52" x14ac:dyDescent="0.2">
      <c r="A398" s="56"/>
      <c r="B398" s="57"/>
      <c r="C398" s="58"/>
      <c r="D398" s="58"/>
      <c r="E398" s="58"/>
      <c r="F398" s="58"/>
      <c r="G398" s="58"/>
      <c r="H398" s="58"/>
      <c r="I398" s="58"/>
      <c r="J398" s="58"/>
      <c r="K398" s="58"/>
      <c r="L398" s="58"/>
      <c r="M398" s="58"/>
      <c r="N398" s="58"/>
      <c r="O398" s="137"/>
      <c r="P398" s="58"/>
      <c r="Q398" s="58"/>
      <c r="R398" s="58"/>
      <c r="S398" s="58"/>
      <c r="T398" s="58"/>
      <c r="U398" s="58"/>
      <c r="V398" s="58"/>
      <c r="W398" s="58"/>
      <c r="X398" s="58"/>
      <c r="Y398" s="137"/>
      <c r="Z398" s="58"/>
      <c r="AA398" s="58"/>
      <c r="AB398" s="137"/>
      <c r="AC398" s="137"/>
      <c r="AD398" s="58"/>
      <c r="AE398" s="58"/>
      <c r="AJ398" s="58"/>
      <c r="AK398" s="58"/>
      <c r="AL398" s="58"/>
      <c r="AM398" s="58"/>
      <c r="AN398" s="58"/>
      <c r="AO398" s="58"/>
      <c r="AP398" s="58"/>
      <c r="AQ398" s="58"/>
      <c r="AR398" s="58"/>
      <c r="AS398" s="58"/>
      <c r="AT398" s="58"/>
      <c r="AU398" s="58"/>
      <c r="AV398" s="58"/>
      <c r="AW398" s="58"/>
      <c r="AX398" s="58"/>
      <c r="AY398" s="58"/>
      <c r="AZ398" s="58"/>
    </row>
    <row r="399" spans="1:52" x14ac:dyDescent="0.2">
      <c r="A399" s="56"/>
      <c r="B399" s="57"/>
      <c r="C399" s="58"/>
      <c r="D399" s="58"/>
      <c r="E399" s="58"/>
      <c r="F399" s="58"/>
      <c r="G399" s="58"/>
      <c r="H399" s="58"/>
      <c r="I399" s="58"/>
      <c r="J399" s="58"/>
      <c r="K399" s="58"/>
      <c r="L399" s="58"/>
      <c r="M399" s="58"/>
      <c r="N399" s="58"/>
      <c r="O399" s="137"/>
      <c r="P399" s="58"/>
      <c r="Q399" s="58"/>
      <c r="R399" s="58"/>
      <c r="S399" s="58"/>
      <c r="T399" s="58"/>
      <c r="U399" s="58"/>
      <c r="V399" s="58"/>
      <c r="W399" s="58"/>
      <c r="X399" s="58"/>
      <c r="Y399" s="137"/>
      <c r="Z399" s="58"/>
      <c r="AA399" s="58"/>
      <c r="AB399" s="137"/>
      <c r="AC399" s="137"/>
      <c r="AD399" s="58"/>
      <c r="AE399" s="58"/>
      <c r="AJ399" s="58"/>
      <c r="AK399" s="58"/>
      <c r="AL399" s="58"/>
      <c r="AM399" s="58"/>
      <c r="AN399" s="58"/>
      <c r="AO399" s="58"/>
      <c r="AP399" s="58"/>
      <c r="AQ399" s="58"/>
      <c r="AR399" s="58"/>
      <c r="AS399" s="58"/>
      <c r="AT399" s="58"/>
      <c r="AU399" s="58"/>
      <c r="AV399" s="58"/>
      <c r="AW399" s="58"/>
      <c r="AX399" s="58"/>
      <c r="AY399" s="58"/>
      <c r="AZ399" s="58"/>
    </row>
    <row r="400" spans="1:52" x14ac:dyDescent="0.2">
      <c r="A400" s="56"/>
      <c r="B400" s="57"/>
      <c r="C400" s="58"/>
      <c r="D400" s="58"/>
      <c r="E400" s="58"/>
      <c r="F400" s="58"/>
      <c r="G400" s="58"/>
      <c r="H400" s="58"/>
      <c r="I400" s="58"/>
      <c r="J400" s="58"/>
      <c r="K400" s="58"/>
      <c r="L400" s="58"/>
      <c r="M400" s="58"/>
      <c r="N400" s="58"/>
      <c r="O400" s="137"/>
      <c r="P400" s="58"/>
      <c r="Q400" s="58"/>
      <c r="R400" s="58"/>
      <c r="S400" s="58"/>
      <c r="T400" s="58"/>
      <c r="U400" s="58"/>
      <c r="V400" s="58"/>
      <c r="W400" s="58"/>
      <c r="X400" s="58"/>
      <c r="Y400" s="137"/>
      <c r="Z400" s="58"/>
      <c r="AA400" s="58"/>
      <c r="AB400" s="137"/>
      <c r="AC400" s="137"/>
      <c r="AD400" s="58"/>
      <c r="AE400" s="58"/>
      <c r="AJ400" s="58"/>
      <c r="AK400" s="58"/>
      <c r="AL400" s="58"/>
      <c r="AM400" s="58"/>
      <c r="AN400" s="58"/>
      <c r="AO400" s="58"/>
      <c r="AP400" s="58"/>
      <c r="AQ400" s="58"/>
      <c r="AR400" s="58"/>
      <c r="AS400" s="58"/>
      <c r="AT400" s="58"/>
      <c r="AU400" s="58"/>
      <c r="AV400" s="58"/>
      <c r="AW400" s="58"/>
      <c r="AX400" s="58"/>
      <c r="AY400" s="58"/>
      <c r="AZ400" s="58"/>
    </row>
    <row r="401" spans="1:52" x14ac:dyDescent="0.2">
      <c r="A401" s="56"/>
      <c r="B401" s="57"/>
      <c r="C401" s="58"/>
      <c r="D401" s="58"/>
      <c r="E401" s="58"/>
      <c r="F401" s="58"/>
      <c r="G401" s="58"/>
      <c r="H401" s="58"/>
      <c r="I401" s="58"/>
      <c r="J401" s="58"/>
      <c r="K401" s="58"/>
      <c r="L401" s="58"/>
      <c r="M401" s="58"/>
      <c r="N401" s="58"/>
      <c r="O401" s="137"/>
      <c r="P401" s="58"/>
      <c r="Q401" s="58"/>
      <c r="R401" s="58"/>
      <c r="S401" s="58"/>
      <c r="T401" s="58"/>
      <c r="U401" s="58"/>
      <c r="V401" s="58"/>
      <c r="W401" s="58"/>
      <c r="X401" s="58"/>
      <c r="Y401" s="137"/>
      <c r="Z401" s="58"/>
      <c r="AA401" s="58"/>
      <c r="AB401" s="137"/>
      <c r="AC401" s="137"/>
      <c r="AD401" s="58"/>
      <c r="AE401" s="58"/>
      <c r="AJ401" s="58"/>
      <c r="AK401" s="58"/>
      <c r="AL401" s="58"/>
      <c r="AM401" s="58"/>
      <c r="AN401" s="58"/>
      <c r="AO401" s="58"/>
      <c r="AP401" s="58"/>
      <c r="AQ401" s="58"/>
      <c r="AR401" s="58"/>
      <c r="AS401" s="58"/>
      <c r="AT401" s="58"/>
      <c r="AU401" s="58"/>
      <c r="AV401" s="58"/>
      <c r="AW401" s="58"/>
      <c r="AX401" s="58"/>
      <c r="AY401" s="58"/>
      <c r="AZ401" s="58"/>
    </row>
    <row r="402" spans="1:52" x14ac:dyDescent="0.2">
      <c r="A402" s="56"/>
      <c r="B402" s="57"/>
      <c r="C402" s="58"/>
      <c r="D402" s="58"/>
      <c r="E402" s="58"/>
      <c r="F402" s="58"/>
      <c r="G402" s="58"/>
      <c r="H402" s="58"/>
      <c r="I402" s="58"/>
      <c r="J402" s="58"/>
      <c r="K402" s="58"/>
      <c r="L402" s="58"/>
      <c r="M402" s="58"/>
      <c r="N402" s="58"/>
      <c r="O402" s="137"/>
      <c r="P402" s="58"/>
      <c r="Q402" s="58"/>
      <c r="R402" s="58"/>
      <c r="S402" s="58"/>
      <c r="T402" s="58"/>
      <c r="U402" s="58"/>
      <c r="V402" s="58"/>
      <c r="W402" s="58"/>
      <c r="X402" s="58"/>
      <c r="Y402" s="137"/>
      <c r="Z402" s="58"/>
      <c r="AA402" s="58"/>
      <c r="AB402" s="137"/>
      <c r="AC402" s="137"/>
      <c r="AD402" s="58"/>
      <c r="AE402" s="58"/>
      <c r="AJ402" s="58"/>
      <c r="AK402" s="58"/>
      <c r="AL402" s="58"/>
      <c r="AM402" s="58"/>
      <c r="AN402" s="58"/>
      <c r="AO402" s="58"/>
      <c r="AP402" s="58"/>
      <c r="AQ402" s="58"/>
      <c r="AR402" s="58"/>
      <c r="AS402" s="58"/>
      <c r="AT402" s="58"/>
      <c r="AU402" s="58"/>
      <c r="AV402" s="58"/>
      <c r="AW402" s="58"/>
      <c r="AX402" s="58"/>
      <c r="AY402" s="58"/>
      <c r="AZ402" s="58"/>
    </row>
    <row r="403" spans="1:52" x14ac:dyDescent="0.2">
      <c r="A403" s="56"/>
      <c r="B403" s="57"/>
      <c r="C403" s="58"/>
      <c r="D403" s="58"/>
      <c r="E403" s="58"/>
      <c r="F403" s="58"/>
      <c r="G403" s="58"/>
      <c r="H403" s="58"/>
      <c r="I403" s="58"/>
      <c r="J403" s="58"/>
      <c r="K403" s="58"/>
      <c r="L403" s="58"/>
      <c r="M403" s="58"/>
      <c r="N403" s="58"/>
      <c r="O403" s="137"/>
      <c r="P403" s="58"/>
      <c r="Q403" s="58"/>
      <c r="R403" s="58"/>
      <c r="S403" s="58"/>
      <c r="T403" s="58"/>
      <c r="U403" s="58"/>
      <c r="V403" s="58"/>
      <c r="W403" s="58"/>
      <c r="X403" s="58"/>
      <c r="Y403" s="137"/>
      <c r="Z403" s="58"/>
      <c r="AA403" s="58"/>
      <c r="AB403" s="137"/>
      <c r="AC403" s="137"/>
      <c r="AD403" s="58"/>
      <c r="AE403" s="58"/>
      <c r="AJ403" s="58"/>
      <c r="AK403" s="58"/>
      <c r="AL403" s="58"/>
      <c r="AM403" s="58"/>
      <c r="AN403" s="58"/>
      <c r="AO403" s="58"/>
      <c r="AP403" s="58"/>
      <c r="AQ403" s="58"/>
      <c r="AR403" s="58"/>
      <c r="AS403" s="58"/>
      <c r="AT403" s="58"/>
      <c r="AU403" s="58"/>
      <c r="AV403" s="58"/>
      <c r="AW403" s="58"/>
      <c r="AX403" s="58"/>
      <c r="AY403" s="58"/>
      <c r="AZ403" s="58"/>
    </row>
    <row r="404" spans="1:52" x14ac:dyDescent="0.2">
      <c r="A404" s="56"/>
      <c r="B404" s="57"/>
      <c r="C404" s="58"/>
      <c r="D404" s="58"/>
      <c r="E404" s="58"/>
      <c r="F404" s="58"/>
      <c r="G404" s="58"/>
      <c r="H404" s="58"/>
      <c r="I404" s="58"/>
      <c r="J404" s="58"/>
      <c r="K404" s="58"/>
      <c r="L404" s="58"/>
      <c r="M404" s="58"/>
      <c r="N404" s="58"/>
      <c r="O404" s="137"/>
      <c r="P404" s="58"/>
      <c r="Q404" s="58"/>
      <c r="R404" s="58"/>
      <c r="S404" s="58"/>
      <c r="T404" s="58"/>
      <c r="U404" s="58"/>
      <c r="V404" s="58"/>
      <c r="W404" s="58"/>
      <c r="X404" s="58"/>
      <c r="Y404" s="137"/>
      <c r="Z404" s="58"/>
      <c r="AA404" s="58"/>
      <c r="AB404" s="137"/>
      <c r="AC404" s="137"/>
      <c r="AD404" s="58"/>
      <c r="AE404" s="58"/>
      <c r="AJ404" s="58"/>
      <c r="AK404" s="58"/>
      <c r="AL404" s="58"/>
      <c r="AM404" s="58"/>
      <c r="AN404" s="58"/>
      <c r="AO404" s="58"/>
      <c r="AP404" s="58"/>
      <c r="AQ404" s="58"/>
      <c r="AR404" s="58"/>
      <c r="AS404" s="58"/>
      <c r="AT404" s="58"/>
      <c r="AU404" s="58"/>
      <c r="AV404" s="58"/>
      <c r="AW404" s="58"/>
      <c r="AX404" s="58"/>
      <c r="AY404" s="58"/>
      <c r="AZ404" s="58"/>
    </row>
    <row r="405" spans="1:52" x14ac:dyDescent="0.2">
      <c r="A405" s="56"/>
      <c r="B405" s="57"/>
      <c r="C405" s="58"/>
      <c r="D405" s="58"/>
      <c r="E405" s="58"/>
      <c r="F405" s="58"/>
      <c r="G405" s="58"/>
      <c r="H405" s="58"/>
      <c r="I405" s="58"/>
      <c r="J405" s="58"/>
      <c r="K405" s="58"/>
      <c r="L405" s="58"/>
      <c r="M405" s="58"/>
      <c r="N405" s="58"/>
      <c r="O405" s="137"/>
      <c r="P405" s="58"/>
      <c r="Q405" s="58"/>
      <c r="R405" s="58"/>
      <c r="S405" s="58"/>
      <c r="T405" s="58"/>
      <c r="U405" s="58"/>
      <c r="V405" s="58"/>
      <c r="W405" s="58"/>
      <c r="X405" s="58"/>
      <c r="Y405" s="137"/>
      <c r="Z405" s="58"/>
      <c r="AA405" s="58"/>
      <c r="AB405" s="137"/>
      <c r="AC405" s="137"/>
      <c r="AD405" s="58"/>
      <c r="AE405" s="58"/>
      <c r="AJ405" s="58"/>
      <c r="AK405" s="58"/>
      <c r="AL405" s="58"/>
      <c r="AM405" s="58"/>
      <c r="AN405" s="58"/>
      <c r="AO405" s="58"/>
      <c r="AP405" s="58"/>
      <c r="AQ405" s="58"/>
      <c r="AR405" s="58"/>
      <c r="AS405" s="58"/>
      <c r="AT405" s="58"/>
      <c r="AU405" s="58"/>
      <c r="AV405" s="58"/>
      <c r="AW405" s="58"/>
      <c r="AX405" s="58"/>
      <c r="AY405" s="58"/>
      <c r="AZ405" s="58"/>
    </row>
    <row r="406" spans="1:52" x14ac:dyDescent="0.2">
      <c r="A406" s="56"/>
      <c r="B406" s="57"/>
      <c r="C406" s="58"/>
      <c r="D406" s="58"/>
      <c r="E406" s="58"/>
      <c r="F406" s="58"/>
      <c r="G406" s="58"/>
      <c r="H406" s="58"/>
      <c r="I406" s="58"/>
      <c r="J406" s="58"/>
      <c r="K406" s="58"/>
      <c r="L406" s="58"/>
      <c r="M406" s="58"/>
      <c r="N406" s="58"/>
      <c r="O406" s="137"/>
      <c r="P406" s="58"/>
      <c r="Q406" s="58"/>
      <c r="R406" s="58"/>
      <c r="S406" s="58"/>
      <c r="T406" s="58"/>
      <c r="U406" s="58"/>
      <c r="V406" s="58"/>
      <c r="W406" s="58"/>
      <c r="X406" s="58"/>
      <c r="Y406" s="137"/>
      <c r="Z406" s="58"/>
      <c r="AA406" s="58"/>
      <c r="AB406" s="137"/>
      <c r="AC406" s="137"/>
      <c r="AD406" s="58"/>
      <c r="AE406" s="58"/>
      <c r="AJ406" s="58"/>
      <c r="AK406" s="58"/>
      <c r="AL406" s="58"/>
      <c r="AM406" s="58"/>
      <c r="AN406" s="58"/>
      <c r="AO406" s="58"/>
      <c r="AP406" s="58"/>
      <c r="AQ406" s="58"/>
      <c r="AR406" s="58"/>
      <c r="AS406" s="58"/>
      <c r="AT406" s="58"/>
      <c r="AU406" s="58"/>
      <c r="AV406" s="58"/>
      <c r="AW406" s="58"/>
      <c r="AX406" s="58"/>
      <c r="AY406" s="58"/>
      <c r="AZ406" s="58"/>
    </row>
    <row r="407" spans="1:52" x14ac:dyDescent="0.2">
      <c r="A407" s="56"/>
      <c r="B407" s="57"/>
      <c r="C407" s="58"/>
      <c r="D407" s="58"/>
      <c r="E407" s="58"/>
      <c r="F407" s="58"/>
      <c r="G407" s="58"/>
      <c r="H407" s="58"/>
      <c r="I407" s="58"/>
      <c r="J407" s="58"/>
      <c r="K407" s="58"/>
      <c r="L407" s="58"/>
      <c r="M407" s="58"/>
      <c r="N407" s="58"/>
      <c r="O407" s="137"/>
      <c r="P407" s="58"/>
      <c r="Q407" s="58"/>
      <c r="R407" s="58"/>
      <c r="S407" s="58"/>
      <c r="T407" s="58"/>
      <c r="U407" s="58"/>
      <c r="V407" s="58"/>
      <c r="W407" s="58"/>
      <c r="X407" s="58"/>
      <c r="Y407" s="137"/>
      <c r="Z407" s="58"/>
      <c r="AA407" s="58"/>
      <c r="AB407" s="137"/>
      <c r="AC407" s="137"/>
      <c r="AD407" s="58"/>
      <c r="AE407" s="58"/>
      <c r="AJ407" s="58"/>
      <c r="AK407" s="58"/>
      <c r="AL407" s="58"/>
      <c r="AM407" s="58"/>
      <c r="AN407" s="58"/>
      <c r="AO407" s="58"/>
      <c r="AP407" s="58"/>
      <c r="AQ407" s="58"/>
      <c r="AR407" s="58"/>
      <c r="AS407" s="58"/>
      <c r="AT407" s="58"/>
      <c r="AU407" s="58"/>
      <c r="AV407" s="58"/>
      <c r="AW407" s="58"/>
      <c r="AX407" s="58"/>
      <c r="AY407" s="58"/>
      <c r="AZ407" s="58"/>
    </row>
    <row r="408" spans="1:52" x14ac:dyDescent="0.2">
      <c r="A408" s="56"/>
      <c r="B408" s="57"/>
      <c r="C408" s="58"/>
      <c r="D408" s="58"/>
      <c r="E408" s="58"/>
      <c r="F408" s="58"/>
      <c r="G408" s="58"/>
      <c r="H408" s="58"/>
      <c r="I408" s="58"/>
      <c r="J408" s="58"/>
      <c r="K408" s="58"/>
      <c r="L408" s="58"/>
      <c r="M408" s="58"/>
      <c r="N408" s="58"/>
      <c r="O408" s="137"/>
      <c r="P408" s="58"/>
      <c r="Q408" s="58"/>
      <c r="R408" s="58"/>
      <c r="S408" s="58"/>
      <c r="T408" s="58"/>
      <c r="U408" s="58"/>
      <c r="V408" s="58"/>
      <c r="W408" s="58"/>
      <c r="X408" s="58"/>
      <c r="Y408" s="137"/>
      <c r="Z408" s="58"/>
      <c r="AA408" s="58"/>
      <c r="AB408" s="137"/>
      <c r="AC408" s="137"/>
      <c r="AD408" s="58"/>
      <c r="AE408" s="58"/>
      <c r="AJ408" s="58"/>
      <c r="AK408" s="58"/>
      <c r="AL408" s="58"/>
      <c r="AM408" s="58"/>
      <c r="AN408" s="58"/>
      <c r="AO408" s="58"/>
      <c r="AP408" s="58"/>
      <c r="AQ408" s="58"/>
      <c r="AR408" s="58"/>
      <c r="AS408" s="58"/>
      <c r="AT408" s="58"/>
      <c r="AU408" s="58"/>
      <c r="AV408" s="58"/>
      <c r="AW408" s="58"/>
      <c r="AX408" s="58"/>
      <c r="AY408" s="58"/>
      <c r="AZ408" s="58"/>
    </row>
    <row r="409" spans="1:52" x14ac:dyDescent="0.2">
      <c r="A409" s="56"/>
      <c r="B409" s="57"/>
      <c r="C409" s="58"/>
      <c r="D409" s="58"/>
      <c r="E409" s="58"/>
      <c r="F409" s="58"/>
      <c r="G409" s="58"/>
      <c r="H409" s="58"/>
      <c r="I409" s="58"/>
      <c r="J409" s="58"/>
      <c r="K409" s="58"/>
      <c r="L409" s="58"/>
      <c r="M409" s="58"/>
      <c r="N409" s="58"/>
      <c r="O409" s="137"/>
      <c r="P409" s="58"/>
      <c r="Q409" s="58"/>
      <c r="R409" s="58"/>
      <c r="S409" s="58"/>
      <c r="T409" s="58"/>
      <c r="U409" s="58"/>
      <c r="V409" s="58"/>
      <c r="W409" s="58"/>
      <c r="X409" s="58"/>
      <c r="Y409" s="137"/>
      <c r="Z409" s="58"/>
      <c r="AA409" s="58"/>
      <c r="AB409" s="137"/>
      <c r="AC409" s="137"/>
      <c r="AD409" s="58"/>
      <c r="AE409" s="58"/>
      <c r="AJ409" s="58"/>
      <c r="AK409" s="58"/>
      <c r="AL409" s="58"/>
      <c r="AM409" s="58"/>
      <c r="AN409" s="58"/>
      <c r="AO409" s="58"/>
      <c r="AP409" s="58"/>
      <c r="AQ409" s="58"/>
      <c r="AR409" s="58"/>
      <c r="AS409" s="58"/>
      <c r="AT409" s="58"/>
      <c r="AU409" s="58"/>
      <c r="AV409" s="58"/>
      <c r="AW409" s="58"/>
      <c r="AX409" s="58"/>
      <c r="AY409" s="58"/>
      <c r="AZ409" s="58"/>
    </row>
    <row r="410" spans="1:52" x14ac:dyDescent="0.2">
      <c r="A410" s="56"/>
      <c r="B410" s="57"/>
      <c r="C410" s="58"/>
      <c r="D410" s="58"/>
      <c r="E410" s="58"/>
      <c r="F410" s="58"/>
      <c r="G410" s="58"/>
      <c r="H410" s="58"/>
      <c r="I410" s="58"/>
      <c r="J410" s="58"/>
      <c r="K410" s="58"/>
      <c r="L410" s="58"/>
      <c r="M410" s="58"/>
      <c r="N410" s="58"/>
      <c r="O410" s="137"/>
      <c r="P410" s="58"/>
      <c r="Q410" s="58"/>
      <c r="R410" s="58"/>
      <c r="S410" s="58"/>
      <c r="T410" s="58"/>
      <c r="U410" s="58"/>
      <c r="V410" s="58"/>
      <c r="W410" s="58"/>
      <c r="X410" s="58"/>
      <c r="Y410" s="137"/>
      <c r="Z410" s="58"/>
      <c r="AA410" s="58"/>
      <c r="AB410" s="137"/>
      <c r="AC410" s="137"/>
      <c r="AD410" s="58"/>
      <c r="AE410" s="58"/>
      <c r="AJ410" s="58"/>
      <c r="AK410" s="58"/>
      <c r="AL410" s="58"/>
      <c r="AM410" s="58"/>
      <c r="AN410" s="58"/>
      <c r="AO410" s="58"/>
      <c r="AP410" s="58"/>
      <c r="AQ410" s="58"/>
      <c r="AR410" s="58"/>
      <c r="AS410" s="58"/>
      <c r="AT410" s="58"/>
      <c r="AU410" s="58"/>
      <c r="AV410" s="58"/>
      <c r="AW410" s="58"/>
      <c r="AX410" s="58"/>
      <c r="AY410" s="58"/>
      <c r="AZ410" s="58"/>
    </row>
    <row r="411" spans="1:52" x14ac:dyDescent="0.2">
      <c r="A411" s="56"/>
      <c r="B411" s="57"/>
      <c r="C411" s="58"/>
      <c r="D411" s="58"/>
      <c r="E411" s="58"/>
      <c r="F411" s="58"/>
      <c r="G411" s="58"/>
      <c r="H411" s="58"/>
      <c r="I411" s="58"/>
      <c r="J411" s="58"/>
      <c r="K411" s="58"/>
      <c r="L411" s="58"/>
      <c r="M411" s="58"/>
      <c r="N411" s="58"/>
      <c r="O411" s="137"/>
      <c r="P411" s="58"/>
      <c r="Q411" s="58"/>
      <c r="R411" s="58"/>
      <c r="S411" s="58"/>
      <c r="T411" s="58"/>
      <c r="U411" s="58"/>
      <c r="V411" s="58"/>
      <c r="W411" s="58"/>
      <c r="X411" s="58"/>
      <c r="Y411" s="137"/>
      <c r="Z411" s="58"/>
      <c r="AA411" s="58"/>
      <c r="AB411" s="137"/>
      <c r="AC411" s="137"/>
      <c r="AD411" s="58"/>
      <c r="AE411" s="58"/>
      <c r="AJ411" s="58"/>
      <c r="AK411" s="58"/>
      <c r="AL411" s="58"/>
      <c r="AM411" s="58"/>
      <c r="AN411" s="58"/>
      <c r="AO411" s="58"/>
      <c r="AP411" s="58"/>
      <c r="AQ411" s="58"/>
      <c r="AR411" s="58"/>
      <c r="AS411" s="58"/>
      <c r="AT411" s="58"/>
      <c r="AU411" s="58"/>
      <c r="AV411" s="58"/>
      <c r="AW411" s="58"/>
      <c r="AX411" s="58"/>
      <c r="AY411" s="58"/>
      <c r="AZ411" s="58"/>
    </row>
    <row r="412" spans="1:52" x14ac:dyDescent="0.2">
      <c r="A412" s="56"/>
      <c r="B412" s="57"/>
      <c r="C412" s="58"/>
      <c r="D412" s="58"/>
      <c r="E412" s="58"/>
      <c r="F412" s="58"/>
      <c r="G412" s="58"/>
      <c r="H412" s="58"/>
      <c r="I412" s="58"/>
      <c r="J412" s="58"/>
      <c r="K412" s="58"/>
      <c r="L412" s="58"/>
      <c r="M412" s="58"/>
      <c r="N412" s="58"/>
      <c r="O412" s="137"/>
      <c r="P412" s="58"/>
      <c r="Q412" s="58"/>
      <c r="R412" s="58"/>
      <c r="S412" s="58"/>
      <c r="T412" s="58"/>
      <c r="U412" s="58"/>
      <c r="V412" s="58"/>
      <c r="W412" s="58"/>
      <c r="X412" s="58"/>
      <c r="Y412" s="137"/>
      <c r="Z412" s="58"/>
      <c r="AA412" s="58"/>
      <c r="AB412" s="137"/>
      <c r="AC412" s="137"/>
      <c r="AD412" s="58"/>
      <c r="AE412" s="58"/>
      <c r="AJ412" s="58"/>
      <c r="AK412" s="58"/>
      <c r="AL412" s="58"/>
      <c r="AM412" s="58"/>
      <c r="AN412" s="58"/>
      <c r="AO412" s="58"/>
      <c r="AP412" s="58"/>
      <c r="AQ412" s="58"/>
      <c r="AR412" s="58"/>
      <c r="AS412" s="58"/>
      <c r="AT412" s="58"/>
      <c r="AU412" s="58"/>
      <c r="AV412" s="58"/>
      <c r="AW412" s="58"/>
      <c r="AX412" s="58"/>
      <c r="AY412" s="58"/>
      <c r="AZ412" s="58"/>
    </row>
    <row r="413" spans="1:52" x14ac:dyDescent="0.2">
      <c r="A413" s="56"/>
      <c r="B413" s="57"/>
      <c r="C413" s="58"/>
      <c r="D413" s="58"/>
      <c r="E413" s="58"/>
      <c r="F413" s="58"/>
      <c r="G413" s="58"/>
      <c r="H413" s="58"/>
      <c r="I413" s="58"/>
      <c r="J413" s="58"/>
      <c r="K413" s="58"/>
      <c r="L413" s="58"/>
      <c r="M413" s="58"/>
      <c r="N413" s="58"/>
      <c r="O413" s="137"/>
      <c r="P413" s="58"/>
      <c r="Q413" s="58"/>
      <c r="R413" s="58"/>
      <c r="S413" s="58"/>
      <c r="T413" s="58"/>
      <c r="U413" s="58"/>
      <c r="V413" s="58"/>
      <c r="W413" s="58"/>
      <c r="X413" s="58"/>
      <c r="Y413" s="137"/>
      <c r="Z413" s="58"/>
      <c r="AA413" s="58"/>
      <c r="AB413" s="137"/>
      <c r="AC413" s="137"/>
      <c r="AD413" s="58"/>
      <c r="AE413" s="58"/>
      <c r="AJ413" s="58"/>
      <c r="AK413" s="58"/>
      <c r="AL413" s="58"/>
      <c r="AM413" s="58"/>
      <c r="AN413" s="58"/>
      <c r="AO413" s="58"/>
      <c r="AP413" s="58"/>
      <c r="AQ413" s="58"/>
      <c r="AR413" s="58"/>
      <c r="AS413" s="58"/>
      <c r="AT413" s="58"/>
      <c r="AU413" s="58"/>
      <c r="AV413" s="58"/>
      <c r="AW413" s="58"/>
      <c r="AX413" s="58"/>
      <c r="AY413" s="58"/>
      <c r="AZ413" s="58"/>
    </row>
    <row r="414" spans="1:52" x14ac:dyDescent="0.2">
      <c r="A414" s="56"/>
      <c r="B414" s="57"/>
      <c r="C414" s="58"/>
      <c r="D414" s="58"/>
      <c r="E414" s="58"/>
      <c r="F414" s="58"/>
      <c r="G414" s="58"/>
      <c r="H414" s="58"/>
      <c r="I414" s="58"/>
      <c r="J414" s="58"/>
      <c r="K414" s="58"/>
      <c r="L414" s="58"/>
      <c r="M414" s="58"/>
      <c r="N414" s="58"/>
      <c r="O414" s="137"/>
      <c r="P414" s="58"/>
      <c r="Q414" s="58"/>
      <c r="R414" s="58"/>
      <c r="S414" s="58"/>
      <c r="T414" s="58"/>
      <c r="U414" s="58"/>
      <c r="V414" s="58"/>
      <c r="W414" s="58"/>
      <c r="X414" s="58"/>
      <c r="Y414" s="137"/>
      <c r="Z414" s="58"/>
      <c r="AA414" s="58"/>
      <c r="AB414" s="137"/>
      <c r="AC414" s="137"/>
      <c r="AD414" s="58"/>
      <c r="AE414" s="58"/>
      <c r="AJ414" s="58"/>
      <c r="AK414" s="58"/>
      <c r="AL414" s="58"/>
      <c r="AM414" s="58"/>
      <c r="AN414" s="58"/>
      <c r="AO414" s="58"/>
      <c r="AP414" s="58"/>
      <c r="AQ414" s="58"/>
      <c r="AR414" s="58"/>
      <c r="AS414" s="58"/>
      <c r="AT414" s="58"/>
      <c r="AU414" s="58"/>
      <c r="AV414" s="58"/>
      <c r="AW414" s="58"/>
      <c r="AX414" s="58"/>
      <c r="AY414" s="58"/>
      <c r="AZ414" s="58"/>
    </row>
    <row r="415" spans="1:52" x14ac:dyDescent="0.2">
      <c r="A415" s="56"/>
      <c r="B415" s="57"/>
      <c r="C415" s="58"/>
      <c r="D415" s="58"/>
      <c r="E415" s="58"/>
      <c r="F415" s="58"/>
      <c r="G415" s="58"/>
      <c r="H415" s="58"/>
      <c r="I415" s="58"/>
      <c r="J415" s="58"/>
      <c r="K415" s="58"/>
      <c r="L415" s="58"/>
      <c r="M415" s="58"/>
      <c r="N415" s="58"/>
      <c r="O415" s="137"/>
      <c r="P415" s="58"/>
      <c r="Q415" s="58"/>
      <c r="R415" s="58"/>
      <c r="S415" s="58"/>
      <c r="T415" s="58"/>
      <c r="U415" s="58"/>
      <c r="V415" s="58"/>
      <c r="W415" s="58"/>
      <c r="X415" s="58"/>
      <c r="Y415" s="137"/>
      <c r="Z415" s="58"/>
      <c r="AA415" s="58"/>
      <c r="AB415" s="137"/>
      <c r="AC415" s="137"/>
      <c r="AD415" s="58"/>
      <c r="AE415" s="58"/>
      <c r="AJ415" s="58"/>
      <c r="AK415" s="58"/>
      <c r="AL415" s="58"/>
      <c r="AM415" s="58"/>
      <c r="AN415" s="58"/>
      <c r="AO415" s="58"/>
      <c r="AP415" s="58"/>
      <c r="AQ415" s="58"/>
      <c r="AR415" s="58"/>
      <c r="AS415" s="58"/>
      <c r="AT415" s="58"/>
      <c r="AU415" s="58"/>
      <c r="AV415" s="58"/>
      <c r="AW415" s="58"/>
      <c r="AX415" s="58"/>
      <c r="AY415" s="58"/>
      <c r="AZ415" s="58"/>
    </row>
    <row r="416" spans="1:52" x14ac:dyDescent="0.2">
      <c r="A416" s="56"/>
      <c r="B416" s="57"/>
      <c r="C416" s="58"/>
      <c r="D416" s="58"/>
      <c r="E416" s="58"/>
      <c r="F416" s="58"/>
      <c r="G416" s="58"/>
      <c r="H416" s="58"/>
      <c r="I416" s="58"/>
      <c r="J416" s="58"/>
      <c r="K416" s="58"/>
      <c r="L416" s="58"/>
      <c r="M416" s="58"/>
      <c r="N416" s="58"/>
      <c r="O416" s="137"/>
      <c r="P416" s="58"/>
      <c r="Q416" s="58"/>
      <c r="R416" s="58"/>
      <c r="S416" s="58"/>
      <c r="T416" s="58"/>
      <c r="U416" s="58"/>
      <c r="V416" s="58"/>
      <c r="W416" s="58"/>
      <c r="X416" s="58"/>
      <c r="Y416" s="137"/>
      <c r="Z416" s="58"/>
      <c r="AA416" s="58"/>
      <c r="AB416" s="137"/>
      <c r="AC416" s="137"/>
      <c r="AD416" s="58"/>
      <c r="AE416" s="58"/>
      <c r="AJ416" s="58"/>
      <c r="AK416" s="58"/>
      <c r="AL416" s="58"/>
      <c r="AM416" s="58"/>
      <c r="AN416" s="58"/>
      <c r="AO416" s="58"/>
      <c r="AP416" s="58"/>
      <c r="AQ416" s="58"/>
      <c r="AR416" s="58"/>
      <c r="AS416" s="58"/>
      <c r="AT416" s="58"/>
      <c r="AU416" s="58"/>
      <c r="AV416" s="58"/>
      <c r="AW416" s="58"/>
      <c r="AX416" s="58"/>
      <c r="AY416" s="58"/>
      <c r="AZ416" s="58"/>
    </row>
    <row r="417" spans="1:52" x14ac:dyDescent="0.2">
      <c r="A417" s="56"/>
      <c r="B417" s="57"/>
      <c r="C417" s="58"/>
      <c r="D417" s="58"/>
      <c r="E417" s="58"/>
      <c r="F417" s="58"/>
      <c r="G417" s="58"/>
      <c r="H417" s="58"/>
      <c r="I417" s="58"/>
      <c r="J417" s="58"/>
      <c r="K417" s="58"/>
      <c r="L417" s="58"/>
      <c r="M417" s="58"/>
      <c r="N417" s="58"/>
      <c r="O417" s="137"/>
      <c r="P417" s="58"/>
      <c r="Q417" s="58"/>
      <c r="R417" s="58"/>
      <c r="S417" s="58"/>
      <c r="T417" s="58"/>
      <c r="U417" s="58"/>
      <c r="V417" s="58"/>
      <c r="W417" s="58"/>
      <c r="X417" s="58"/>
      <c r="Y417" s="137"/>
      <c r="Z417" s="58"/>
      <c r="AA417" s="58"/>
      <c r="AB417" s="137"/>
      <c r="AC417" s="137"/>
      <c r="AD417" s="58"/>
      <c r="AE417" s="58"/>
      <c r="AJ417" s="58"/>
      <c r="AK417" s="58"/>
      <c r="AL417" s="58"/>
      <c r="AM417" s="58"/>
      <c r="AN417" s="58"/>
      <c r="AO417" s="58"/>
      <c r="AP417" s="58"/>
      <c r="AQ417" s="58"/>
      <c r="AR417" s="58"/>
      <c r="AS417" s="58"/>
      <c r="AT417" s="58"/>
      <c r="AU417" s="58"/>
      <c r="AV417" s="58"/>
      <c r="AW417" s="58"/>
      <c r="AX417" s="58"/>
      <c r="AY417" s="58"/>
      <c r="AZ417" s="58"/>
    </row>
    <row r="418" spans="1:52" x14ac:dyDescent="0.2">
      <c r="A418" s="56"/>
      <c r="B418" s="57"/>
      <c r="C418" s="58"/>
      <c r="D418" s="58"/>
      <c r="E418" s="58"/>
      <c r="F418" s="58"/>
      <c r="G418" s="58"/>
      <c r="H418" s="58"/>
      <c r="I418" s="58"/>
      <c r="J418" s="58"/>
      <c r="K418" s="58"/>
      <c r="L418" s="58"/>
      <c r="M418" s="58"/>
      <c r="N418" s="58"/>
      <c r="O418" s="137"/>
      <c r="P418" s="58"/>
      <c r="Q418" s="58"/>
      <c r="R418" s="58"/>
      <c r="S418" s="58"/>
      <c r="T418" s="58"/>
      <c r="U418" s="58"/>
      <c r="V418" s="58"/>
      <c r="W418" s="58"/>
      <c r="X418" s="58"/>
      <c r="Y418" s="137"/>
      <c r="Z418" s="58"/>
      <c r="AA418" s="58"/>
      <c r="AB418" s="137"/>
      <c r="AC418" s="137"/>
      <c r="AD418" s="58"/>
      <c r="AE418" s="58"/>
      <c r="AJ418" s="58"/>
      <c r="AK418" s="58"/>
      <c r="AL418" s="58"/>
      <c r="AM418" s="58"/>
      <c r="AN418" s="58"/>
      <c r="AO418" s="58"/>
      <c r="AP418" s="58"/>
      <c r="AQ418" s="58"/>
      <c r="AR418" s="58"/>
      <c r="AS418" s="58"/>
      <c r="AT418" s="58"/>
      <c r="AU418" s="58"/>
      <c r="AV418" s="58"/>
      <c r="AW418" s="58"/>
      <c r="AX418" s="58"/>
      <c r="AY418" s="58"/>
      <c r="AZ418" s="58"/>
    </row>
    <row r="419" spans="1:52" x14ac:dyDescent="0.2">
      <c r="A419" s="56"/>
      <c r="B419" s="57"/>
      <c r="C419" s="58"/>
      <c r="D419" s="58"/>
      <c r="E419" s="58"/>
      <c r="F419" s="58"/>
      <c r="G419" s="58"/>
      <c r="H419" s="58"/>
      <c r="I419" s="58"/>
      <c r="J419" s="58"/>
      <c r="K419" s="58"/>
      <c r="L419" s="58"/>
      <c r="M419" s="58"/>
      <c r="N419" s="58"/>
      <c r="O419" s="137"/>
      <c r="P419" s="58"/>
      <c r="Q419" s="58"/>
      <c r="R419" s="58"/>
      <c r="S419" s="58"/>
      <c r="T419" s="58"/>
      <c r="U419" s="58"/>
      <c r="V419" s="58"/>
      <c r="W419" s="58"/>
      <c r="X419" s="58"/>
      <c r="Y419" s="137"/>
      <c r="Z419" s="58"/>
      <c r="AA419" s="58"/>
      <c r="AB419" s="137"/>
      <c r="AC419" s="137"/>
      <c r="AD419" s="58"/>
      <c r="AE419" s="58"/>
      <c r="AJ419" s="58"/>
      <c r="AK419" s="58"/>
      <c r="AL419" s="58"/>
      <c r="AM419" s="58"/>
      <c r="AN419" s="58"/>
      <c r="AO419" s="58"/>
      <c r="AP419" s="58"/>
      <c r="AQ419" s="58"/>
      <c r="AR419" s="58"/>
      <c r="AS419" s="58"/>
      <c r="AT419" s="58"/>
      <c r="AU419" s="58"/>
      <c r="AV419" s="58"/>
      <c r="AW419" s="58"/>
      <c r="AX419" s="58"/>
      <c r="AY419" s="58"/>
      <c r="AZ419" s="58"/>
    </row>
    <row r="420" spans="1:52" x14ac:dyDescent="0.2">
      <c r="A420" s="56"/>
      <c r="B420" s="57"/>
      <c r="C420" s="58"/>
      <c r="D420" s="58"/>
      <c r="E420" s="58"/>
      <c r="F420" s="58"/>
      <c r="G420" s="58"/>
      <c r="H420" s="58"/>
      <c r="I420" s="58"/>
      <c r="J420" s="58"/>
      <c r="K420" s="58"/>
      <c r="L420" s="58"/>
      <c r="M420" s="58"/>
      <c r="N420" s="58"/>
      <c r="O420" s="137"/>
      <c r="P420" s="58"/>
      <c r="Q420" s="58"/>
      <c r="R420" s="58"/>
      <c r="S420" s="58"/>
      <c r="T420" s="58"/>
      <c r="U420" s="58"/>
      <c r="V420" s="58"/>
      <c r="W420" s="58"/>
      <c r="X420" s="58"/>
      <c r="Y420" s="137"/>
      <c r="Z420" s="58"/>
      <c r="AA420" s="58"/>
      <c r="AB420" s="137"/>
      <c r="AC420" s="137"/>
      <c r="AD420" s="58"/>
      <c r="AE420" s="58"/>
      <c r="AJ420" s="58"/>
      <c r="AK420" s="58"/>
      <c r="AL420" s="58"/>
      <c r="AM420" s="58"/>
      <c r="AN420" s="58"/>
      <c r="AO420" s="58"/>
      <c r="AP420" s="58"/>
      <c r="AQ420" s="58"/>
      <c r="AR420" s="58"/>
      <c r="AS420" s="58"/>
      <c r="AT420" s="58"/>
      <c r="AU420" s="58"/>
      <c r="AV420" s="58"/>
      <c r="AW420" s="58"/>
      <c r="AX420" s="58"/>
      <c r="AY420" s="58"/>
      <c r="AZ420" s="58"/>
    </row>
    <row r="421" spans="1:52" x14ac:dyDescent="0.2">
      <c r="A421" s="56"/>
      <c r="B421" s="57"/>
      <c r="C421" s="58"/>
      <c r="D421" s="58"/>
      <c r="E421" s="58"/>
      <c r="F421" s="58"/>
      <c r="G421" s="58"/>
      <c r="H421" s="58"/>
      <c r="I421" s="58"/>
      <c r="J421" s="58"/>
      <c r="K421" s="58"/>
      <c r="L421" s="58"/>
      <c r="M421" s="58"/>
      <c r="N421" s="58"/>
      <c r="O421" s="137"/>
      <c r="P421" s="58"/>
      <c r="Q421" s="58"/>
      <c r="R421" s="58"/>
      <c r="S421" s="58"/>
      <c r="T421" s="58"/>
      <c r="U421" s="58"/>
      <c r="V421" s="58"/>
      <c r="W421" s="58"/>
      <c r="X421" s="58"/>
      <c r="Y421" s="137"/>
      <c r="Z421" s="58"/>
      <c r="AA421" s="58"/>
      <c r="AB421" s="137"/>
      <c r="AC421" s="137"/>
      <c r="AD421" s="58"/>
      <c r="AE421" s="58"/>
      <c r="AJ421" s="58"/>
      <c r="AK421" s="58"/>
      <c r="AL421" s="58"/>
      <c r="AM421" s="58"/>
      <c r="AN421" s="58"/>
      <c r="AO421" s="58"/>
      <c r="AP421" s="58"/>
      <c r="AQ421" s="58"/>
      <c r="AR421" s="58"/>
      <c r="AS421" s="58"/>
      <c r="AT421" s="58"/>
      <c r="AU421" s="58"/>
      <c r="AV421" s="58"/>
      <c r="AW421" s="58"/>
      <c r="AX421" s="58"/>
      <c r="AY421" s="58"/>
      <c r="AZ421" s="58"/>
    </row>
    <row r="422" spans="1:52" x14ac:dyDescent="0.2">
      <c r="A422" s="56"/>
      <c r="B422" s="57"/>
      <c r="C422" s="58"/>
      <c r="D422" s="58"/>
      <c r="E422" s="58"/>
      <c r="F422" s="58"/>
      <c r="G422" s="58"/>
      <c r="H422" s="58"/>
      <c r="I422" s="58"/>
      <c r="J422" s="58"/>
      <c r="K422" s="58"/>
      <c r="L422" s="58"/>
      <c r="M422" s="58"/>
      <c r="N422" s="58"/>
      <c r="O422" s="137"/>
      <c r="P422" s="58"/>
      <c r="Q422" s="58"/>
      <c r="R422" s="58"/>
      <c r="S422" s="58"/>
      <c r="T422" s="58"/>
      <c r="U422" s="58"/>
      <c r="V422" s="58"/>
      <c r="W422" s="58"/>
      <c r="X422" s="58"/>
      <c r="Y422" s="137"/>
      <c r="Z422" s="58"/>
      <c r="AA422" s="58"/>
      <c r="AB422" s="137"/>
      <c r="AC422" s="137"/>
      <c r="AD422" s="58"/>
      <c r="AE422" s="58"/>
      <c r="AJ422" s="58"/>
      <c r="AK422" s="58"/>
      <c r="AL422" s="58"/>
      <c r="AM422" s="58"/>
      <c r="AN422" s="58"/>
      <c r="AO422" s="58"/>
      <c r="AP422" s="58"/>
      <c r="AQ422" s="58"/>
      <c r="AR422" s="58"/>
      <c r="AS422" s="58"/>
      <c r="AT422" s="58"/>
      <c r="AU422" s="58"/>
      <c r="AV422" s="58"/>
      <c r="AW422" s="58"/>
      <c r="AX422" s="58"/>
      <c r="AY422" s="58"/>
      <c r="AZ422" s="58"/>
    </row>
    <row r="423" spans="1:52" x14ac:dyDescent="0.2">
      <c r="A423" s="56"/>
      <c r="B423" s="57"/>
      <c r="C423" s="58"/>
      <c r="D423" s="58"/>
      <c r="E423" s="58"/>
      <c r="F423" s="58"/>
      <c r="G423" s="58"/>
      <c r="H423" s="58"/>
      <c r="I423" s="58"/>
      <c r="J423" s="58"/>
      <c r="K423" s="58"/>
      <c r="L423" s="58"/>
      <c r="M423" s="58"/>
      <c r="N423" s="58"/>
      <c r="O423" s="137"/>
      <c r="P423" s="58"/>
      <c r="Q423" s="58"/>
      <c r="R423" s="58"/>
      <c r="S423" s="58"/>
      <c r="T423" s="58"/>
      <c r="U423" s="58"/>
      <c r="V423" s="58"/>
      <c r="W423" s="58"/>
      <c r="X423" s="58"/>
      <c r="Y423" s="137"/>
      <c r="Z423" s="58"/>
      <c r="AA423" s="58"/>
      <c r="AB423" s="137"/>
      <c r="AC423" s="137"/>
      <c r="AD423" s="58"/>
      <c r="AE423" s="58"/>
      <c r="AJ423" s="58"/>
      <c r="AK423" s="58"/>
      <c r="AL423" s="58"/>
      <c r="AM423" s="58"/>
      <c r="AN423" s="58"/>
      <c r="AO423" s="58"/>
      <c r="AP423" s="58"/>
      <c r="AQ423" s="58"/>
      <c r="AR423" s="58"/>
      <c r="AS423" s="58"/>
      <c r="AT423" s="58"/>
      <c r="AU423" s="58"/>
      <c r="AV423" s="58"/>
      <c r="AW423" s="58"/>
      <c r="AX423" s="58"/>
      <c r="AY423" s="58"/>
      <c r="AZ423" s="58"/>
    </row>
    <row r="424" spans="1:52" x14ac:dyDescent="0.2">
      <c r="A424" s="56"/>
      <c r="B424" s="57"/>
      <c r="C424" s="58"/>
      <c r="D424" s="58"/>
      <c r="E424" s="58"/>
      <c r="F424" s="58"/>
      <c r="G424" s="58"/>
      <c r="H424" s="58"/>
      <c r="I424" s="58"/>
      <c r="J424" s="58"/>
      <c r="K424" s="58"/>
      <c r="L424" s="58"/>
      <c r="M424" s="58"/>
      <c r="N424" s="58"/>
      <c r="O424" s="137"/>
      <c r="P424" s="58"/>
      <c r="Q424" s="58"/>
      <c r="R424" s="58"/>
      <c r="S424" s="58"/>
      <c r="T424" s="58"/>
      <c r="U424" s="58"/>
      <c r="V424" s="58"/>
      <c r="W424" s="58"/>
      <c r="X424" s="58"/>
      <c r="Y424" s="137"/>
      <c r="Z424" s="58"/>
      <c r="AA424" s="58"/>
      <c r="AB424" s="137"/>
      <c r="AC424" s="137"/>
      <c r="AD424" s="58"/>
      <c r="AE424" s="58"/>
      <c r="AJ424" s="58"/>
      <c r="AK424" s="58"/>
      <c r="AL424" s="58"/>
      <c r="AM424" s="58"/>
      <c r="AN424" s="58"/>
      <c r="AO424" s="58"/>
      <c r="AP424" s="58"/>
      <c r="AQ424" s="58"/>
      <c r="AR424" s="58"/>
      <c r="AS424" s="58"/>
      <c r="AT424" s="58"/>
      <c r="AU424" s="58"/>
      <c r="AV424" s="58"/>
      <c r="AW424" s="58"/>
      <c r="AX424" s="58"/>
      <c r="AY424" s="58"/>
      <c r="AZ424" s="58"/>
    </row>
    <row r="425" spans="1:52" x14ac:dyDescent="0.2">
      <c r="A425" s="56"/>
      <c r="B425" s="57"/>
      <c r="C425" s="58"/>
      <c r="D425" s="58"/>
      <c r="E425" s="58"/>
      <c r="F425" s="58"/>
      <c r="G425" s="58"/>
      <c r="H425" s="58"/>
      <c r="I425" s="58"/>
      <c r="J425" s="58"/>
      <c r="K425" s="58"/>
      <c r="L425" s="58"/>
      <c r="M425" s="58"/>
      <c r="N425" s="58"/>
      <c r="O425" s="137"/>
      <c r="P425" s="58"/>
      <c r="Q425" s="58"/>
      <c r="R425" s="58"/>
      <c r="S425" s="58"/>
      <c r="T425" s="58"/>
      <c r="U425" s="58"/>
      <c r="V425" s="58"/>
      <c r="W425" s="58"/>
      <c r="X425" s="58"/>
      <c r="Y425" s="137"/>
      <c r="Z425" s="58"/>
      <c r="AA425" s="58"/>
      <c r="AB425" s="137"/>
      <c r="AC425" s="137"/>
      <c r="AD425" s="58"/>
      <c r="AE425" s="58"/>
      <c r="AJ425" s="58"/>
      <c r="AK425" s="58"/>
      <c r="AL425" s="58"/>
      <c r="AM425" s="58"/>
      <c r="AN425" s="58"/>
      <c r="AO425" s="58"/>
      <c r="AP425" s="58"/>
      <c r="AQ425" s="58"/>
      <c r="AR425" s="58"/>
      <c r="AS425" s="58"/>
      <c r="AT425" s="58"/>
      <c r="AU425" s="58"/>
      <c r="AV425" s="58"/>
      <c r="AW425" s="58"/>
      <c r="AX425" s="58"/>
      <c r="AY425" s="58"/>
      <c r="AZ425" s="58"/>
    </row>
    <row r="426" spans="1:52" x14ac:dyDescent="0.2">
      <c r="A426" s="56"/>
      <c r="B426" s="57"/>
      <c r="C426" s="58"/>
      <c r="D426" s="58"/>
      <c r="E426" s="58"/>
      <c r="F426" s="58"/>
      <c r="G426" s="58"/>
      <c r="H426" s="58"/>
      <c r="I426" s="58"/>
      <c r="J426" s="58"/>
      <c r="K426" s="58"/>
      <c r="L426" s="58"/>
      <c r="M426" s="58"/>
      <c r="N426" s="58"/>
      <c r="O426" s="137"/>
      <c r="P426" s="58"/>
      <c r="Q426" s="58"/>
      <c r="R426" s="58"/>
      <c r="S426" s="58"/>
      <c r="T426" s="58"/>
      <c r="U426" s="58"/>
      <c r="V426" s="58"/>
      <c r="W426" s="58"/>
      <c r="X426" s="58"/>
      <c r="Y426" s="137"/>
      <c r="Z426" s="58"/>
      <c r="AA426" s="58"/>
      <c r="AB426" s="137"/>
      <c r="AC426" s="137"/>
      <c r="AD426" s="58"/>
      <c r="AE426" s="58"/>
      <c r="AJ426" s="58"/>
      <c r="AK426" s="58"/>
      <c r="AL426" s="58"/>
      <c r="AM426" s="58"/>
      <c r="AN426" s="58"/>
      <c r="AO426" s="58"/>
      <c r="AP426" s="58"/>
      <c r="AQ426" s="58"/>
      <c r="AR426" s="58"/>
      <c r="AS426" s="58"/>
      <c r="AT426" s="58"/>
      <c r="AU426" s="58"/>
      <c r="AV426" s="58"/>
      <c r="AW426" s="58"/>
      <c r="AX426" s="58"/>
      <c r="AY426" s="58"/>
      <c r="AZ426" s="58"/>
    </row>
    <row r="427" spans="1:52" x14ac:dyDescent="0.2">
      <c r="A427" s="56"/>
      <c r="B427" s="57"/>
      <c r="C427" s="58"/>
      <c r="D427" s="58"/>
      <c r="E427" s="58"/>
      <c r="F427" s="58"/>
      <c r="G427" s="58"/>
      <c r="H427" s="58"/>
      <c r="I427" s="58"/>
      <c r="J427" s="58"/>
      <c r="K427" s="58"/>
      <c r="L427" s="58"/>
      <c r="M427" s="58"/>
      <c r="N427" s="58"/>
      <c r="O427" s="137"/>
      <c r="P427" s="58"/>
      <c r="Q427" s="58"/>
      <c r="R427" s="58"/>
      <c r="S427" s="58"/>
      <c r="T427" s="58"/>
      <c r="U427" s="58"/>
      <c r="V427" s="58"/>
      <c r="W427" s="58"/>
      <c r="X427" s="58"/>
      <c r="Y427" s="137"/>
      <c r="Z427" s="58"/>
      <c r="AA427" s="58"/>
      <c r="AB427" s="137"/>
      <c r="AC427" s="137"/>
      <c r="AD427" s="58"/>
      <c r="AE427" s="58"/>
      <c r="AJ427" s="58"/>
      <c r="AK427" s="58"/>
      <c r="AL427" s="58"/>
      <c r="AM427" s="58"/>
      <c r="AN427" s="58"/>
      <c r="AO427" s="58"/>
      <c r="AP427" s="58"/>
      <c r="AQ427" s="58"/>
      <c r="AR427" s="58"/>
      <c r="AS427" s="58"/>
      <c r="AT427" s="58"/>
      <c r="AU427" s="58"/>
      <c r="AV427" s="58"/>
      <c r="AW427" s="58"/>
      <c r="AX427" s="58"/>
      <c r="AY427" s="58"/>
      <c r="AZ427" s="58"/>
    </row>
    <row r="428" spans="1:52" x14ac:dyDescent="0.2">
      <c r="A428" s="56"/>
      <c r="B428" s="57"/>
      <c r="C428" s="58"/>
      <c r="D428" s="58"/>
      <c r="E428" s="58"/>
      <c r="F428" s="58"/>
      <c r="G428" s="58"/>
      <c r="H428" s="58"/>
      <c r="I428" s="58"/>
      <c r="J428" s="58"/>
      <c r="K428" s="58"/>
      <c r="L428" s="58"/>
      <c r="M428" s="58"/>
      <c r="N428" s="58"/>
      <c r="O428" s="137"/>
      <c r="P428" s="58"/>
      <c r="Q428" s="58"/>
      <c r="R428" s="58"/>
      <c r="S428" s="58"/>
      <c r="T428" s="58"/>
      <c r="U428" s="58"/>
      <c r="V428" s="58"/>
      <c r="W428" s="58"/>
      <c r="X428" s="58"/>
      <c r="Y428" s="137"/>
      <c r="Z428" s="58"/>
      <c r="AA428" s="58"/>
      <c r="AB428" s="137"/>
      <c r="AC428" s="137"/>
      <c r="AD428" s="58"/>
      <c r="AE428" s="58"/>
      <c r="AJ428" s="58"/>
      <c r="AK428" s="58"/>
      <c r="AL428" s="58"/>
      <c r="AM428" s="58"/>
      <c r="AN428" s="58"/>
      <c r="AO428" s="58"/>
      <c r="AP428" s="58"/>
      <c r="AQ428" s="58"/>
      <c r="AR428" s="58"/>
      <c r="AS428" s="58"/>
      <c r="AT428" s="58"/>
      <c r="AU428" s="58"/>
      <c r="AV428" s="58"/>
      <c r="AW428" s="58"/>
      <c r="AX428" s="58"/>
      <c r="AY428" s="58"/>
      <c r="AZ428" s="58"/>
    </row>
    <row r="429" spans="1:52" x14ac:dyDescent="0.2">
      <c r="A429" s="56"/>
      <c r="B429" s="57"/>
      <c r="C429" s="58"/>
      <c r="D429" s="58"/>
      <c r="E429" s="58"/>
      <c r="F429" s="58"/>
      <c r="G429" s="58"/>
      <c r="H429" s="58"/>
      <c r="I429" s="58"/>
      <c r="J429" s="58"/>
      <c r="K429" s="58"/>
      <c r="L429" s="58"/>
      <c r="M429" s="58"/>
      <c r="N429" s="58"/>
      <c r="O429" s="137"/>
      <c r="P429" s="58"/>
      <c r="Q429" s="58"/>
      <c r="R429" s="58"/>
      <c r="S429" s="58"/>
      <c r="T429" s="58"/>
      <c r="U429" s="58"/>
      <c r="V429" s="58"/>
      <c r="W429" s="58"/>
      <c r="X429" s="58"/>
      <c r="Y429" s="137"/>
      <c r="Z429" s="58"/>
      <c r="AA429" s="58"/>
      <c r="AB429" s="137"/>
      <c r="AC429" s="137"/>
      <c r="AD429" s="58"/>
      <c r="AE429" s="58"/>
      <c r="AJ429" s="58"/>
      <c r="AK429" s="58"/>
      <c r="AL429" s="58"/>
      <c r="AM429" s="58"/>
      <c r="AN429" s="58"/>
      <c r="AO429" s="58"/>
      <c r="AP429" s="58"/>
      <c r="AQ429" s="58"/>
      <c r="AR429" s="58"/>
      <c r="AS429" s="58"/>
      <c r="AT429" s="58"/>
      <c r="AU429" s="58"/>
      <c r="AV429" s="58"/>
      <c r="AW429" s="58"/>
      <c r="AX429" s="58"/>
      <c r="AY429" s="58"/>
      <c r="AZ429" s="58"/>
    </row>
    <row r="430" spans="1:52" x14ac:dyDescent="0.2">
      <c r="A430" s="56"/>
      <c r="B430" s="57"/>
      <c r="C430" s="58"/>
      <c r="D430" s="58"/>
      <c r="E430" s="58"/>
      <c r="F430" s="58"/>
      <c r="G430" s="58"/>
      <c r="H430" s="58"/>
      <c r="I430" s="58"/>
      <c r="J430" s="58"/>
      <c r="K430" s="58"/>
      <c r="L430" s="58"/>
      <c r="M430" s="58"/>
      <c r="N430" s="58"/>
      <c r="O430" s="137"/>
      <c r="P430" s="58"/>
      <c r="Q430" s="58"/>
      <c r="R430" s="58"/>
      <c r="S430" s="58"/>
      <c r="T430" s="58"/>
      <c r="U430" s="58"/>
      <c r="V430" s="58"/>
      <c r="W430" s="58"/>
      <c r="X430" s="58"/>
      <c r="Y430" s="137"/>
      <c r="Z430" s="58"/>
      <c r="AA430" s="58"/>
      <c r="AB430" s="137"/>
      <c r="AC430" s="137"/>
      <c r="AD430" s="58"/>
      <c r="AE430" s="58"/>
      <c r="AJ430" s="58"/>
      <c r="AK430" s="58"/>
      <c r="AL430" s="58"/>
      <c r="AM430" s="58"/>
      <c r="AN430" s="58"/>
      <c r="AO430" s="58"/>
      <c r="AP430" s="58"/>
      <c r="AQ430" s="58"/>
      <c r="AR430" s="58"/>
      <c r="AS430" s="58"/>
      <c r="AT430" s="58"/>
      <c r="AU430" s="58"/>
      <c r="AV430" s="58"/>
      <c r="AW430" s="58"/>
      <c r="AX430" s="58"/>
      <c r="AY430" s="58"/>
      <c r="AZ430" s="58"/>
    </row>
    <row r="431" spans="1:52" x14ac:dyDescent="0.2">
      <c r="A431" s="56"/>
      <c r="B431" s="57"/>
      <c r="C431" s="58"/>
      <c r="D431" s="58"/>
      <c r="E431" s="58"/>
      <c r="F431" s="58"/>
      <c r="G431" s="58"/>
      <c r="H431" s="58"/>
      <c r="I431" s="58"/>
      <c r="J431" s="58"/>
      <c r="K431" s="58"/>
      <c r="L431" s="58"/>
      <c r="M431" s="58"/>
      <c r="N431" s="58"/>
      <c r="O431" s="137"/>
      <c r="P431" s="58"/>
      <c r="Q431" s="58"/>
      <c r="R431" s="58"/>
      <c r="S431" s="58"/>
      <c r="T431" s="58"/>
      <c r="U431" s="58"/>
      <c r="V431" s="58"/>
      <c r="W431" s="58"/>
      <c r="X431" s="58"/>
      <c r="Y431" s="137"/>
      <c r="Z431" s="58"/>
      <c r="AA431" s="58"/>
      <c r="AB431" s="137"/>
      <c r="AC431" s="137"/>
      <c r="AD431" s="58"/>
      <c r="AE431" s="58"/>
      <c r="AJ431" s="58"/>
      <c r="AK431" s="58"/>
      <c r="AL431" s="58"/>
      <c r="AM431" s="58"/>
      <c r="AN431" s="58"/>
      <c r="AO431" s="58"/>
      <c r="AP431" s="58"/>
      <c r="AQ431" s="58"/>
      <c r="AR431" s="58"/>
      <c r="AS431" s="58"/>
      <c r="AT431" s="58"/>
      <c r="AU431" s="58"/>
      <c r="AV431" s="58"/>
      <c r="AW431" s="58"/>
      <c r="AX431" s="58"/>
      <c r="AY431" s="58"/>
      <c r="AZ431" s="58"/>
    </row>
    <row r="432" spans="1:52" x14ac:dyDescent="0.2">
      <c r="A432" s="56"/>
      <c r="B432" s="57"/>
      <c r="C432" s="58"/>
      <c r="D432" s="58"/>
      <c r="E432" s="58"/>
      <c r="F432" s="58"/>
      <c r="G432" s="58"/>
      <c r="H432" s="58"/>
      <c r="I432" s="58"/>
      <c r="J432" s="58"/>
      <c r="K432" s="58"/>
      <c r="L432" s="58"/>
      <c r="M432" s="58"/>
      <c r="N432" s="58"/>
      <c r="O432" s="137"/>
      <c r="P432" s="58"/>
      <c r="Q432" s="58"/>
      <c r="R432" s="58"/>
      <c r="S432" s="58"/>
      <c r="T432" s="58"/>
      <c r="U432" s="58"/>
      <c r="V432" s="58"/>
      <c r="W432" s="58"/>
      <c r="X432" s="58"/>
      <c r="Y432" s="137"/>
      <c r="Z432" s="58"/>
      <c r="AA432" s="58"/>
      <c r="AB432" s="137"/>
      <c r="AC432" s="137"/>
      <c r="AD432" s="58"/>
      <c r="AE432" s="58"/>
      <c r="AJ432" s="58"/>
      <c r="AK432" s="58"/>
      <c r="AL432" s="58"/>
      <c r="AM432" s="58"/>
      <c r="AN432" s="58"/>
      <c r="AO432" s="58"/>
      <c r="AP432" s="58"/>
      <c r="AQ432" s="58"/>
      <c r="AR432" s="58"/>
      <c r="AS432" s="58"/>
      <c r="AT432" s="58"/>
      <c r="AU432" s="58"/>
      <c r="AV432" s="58"/>
      <c r="AW432" s="58"/>
      <c r="AX432" s="58"/>
      <c r="AY432" s="58"/>
      <c r="AZ432" s="58"/>
    </row>
    <row r="433" spans="1:52" x14ac:dyDescent="0.2">
      <c r="A433" s="56"/>
      <c r="B433" s="57"/>
      <c r="C433" s="58"/>
      <c r="D433" s="58"/>
      <c r="E433" s="58"/>
      <c r="F433" s="58"/>
      <c r="G433" s="58"/>
      <c r="H433" s="58"/>
      <c r="I433" s="58"/>
      <c r="J433" s="58"/>
      <c r="K433" s="58"/>
      <c r="L433" s="58"/>
      <c r="M433" s="58"/>
      <c r="N433" s="58"/>
      <c r="O433" s="137"/>
      <c r="P433" s="58"/>
      <c r="Q433" s="58"/>
      <c r="R433" s="58"/>
      <c r="S433" s="58"/>
      <c r="T433" s="58"/>
      <c r="U433" s="58"/>
      <c r="V433" s="58"/>
      <c r="W433" s="58"/>
      <c r="X433" s="58"/>
      <c r="Y433" s="137"/>
      <c r="Z433" s="58"/>
      <c r="AA433" s="58"/>
      <c r="AB433" s="137"/>
      <c r="AC433" s="137"/>
      <c r="AD433" s="58"/>
      <c r="AE433" s="58"/>
      <c r="AJ433" s="58"/>
      <c r="AK433" s="58"/>
      <c r="AL433" s="58"/>
      <c r="AM433" s="58"/>
      <c r="AN433" s="58"/>
      <c r="AO433" s="58"/>
      <c r="AP433" s="58"/>
      <c r="AQ433" s="58"/>
      <c r="AR433" s="58"/>
      <c r="AS433" s="58"/>
      <c r="AT433" s="58"/>
      <c r="AU433" s="58"/>
      <c r="AV433" s="58"/>
      <c r="AW433" s="58"/>
      <c r="AX433" s="58"/>
      <c r="AY433" s="58"/>
      <c r="AZ433" s="58"/>
    </row>
    <row r="434" spans="1:52" x14ac:dyDescent="0.2">
      <c r="A434" s="56"/>
      <c r="B434" s="57"/>
      <c r="C434" s="58"/>
      <c r="D434" s="58"/>
      <c r="E434" s="58"/>
      <c r="F434" s="58"/>
      <c r="G434" s="58"/>
      <c r="H434" s="58"/>
      <c r="I434" s="58"/>
      <c r="J434" s="58"/>
      <c r="K434" s="58"/>
      <c r="L434" s="58"/>
      <c r="M434" s="58"/>
      <c r="N434" s="58"/>
      <c r="O434" s="137"/>
      <c r="P434" s="58"/>
      <c r="Q434" s="58"/>
      <c r="R434" s="58"/>
      <c r="S434" s="58"/>
      <c r="T434" s="58"/>
      <c r="U434" s="58"/>
      <c r="V434" s="58"/>
      <c r="W434" s="58"/>
      <c r="X434" s="58"/>
      <c r="Y434" s="137"/>
      <c r="Z434" s="58"/>
      <c r="AA434" s="58"/>
      <c r="AB434" s="137"/>
      <c r="AC434" s="137"/>
      <c r="AD434" s="58"/>
      <c r="AE434" s="58"/>
      <c r="AJ434" s="58"/>
      <c r="AK434" s="58"/>
      <c r="AL434" s="58"/>
      <c r="AM434" s="58"/>
      <c r="AN434" s="58"/>
      <c r="AO434" s="58"/>
      <c r="AP434" s="58"/>
      <c r="AQ434" s="58"/>
      <c r="AR434" s="58"/>
      <c r="AS434" s="58"/>
      <c r="AT434" s="58"/>
      <c r="AU434" s="58"/>
      <c r="AV434" s="58"/>
      <c r="AW434" s="58"/>
      <c r="AX434" s="58"/>
      <c r="AY434" s="58"/>
      <c r="AZ434" s="58"/>
    </row>
    <row r="435" spans="1:52" x14ac:dyDescent="0.2">
      <c r="A435" s="56"/>
      <c r="B435" s="57"/>
      <c r="C435" s="58"/>
      <c r="D435" s="58"/>
      <c r="E435" s="58"/>
      <c r="F435" s="58"/>
      <c r="G435" s="58"/>
      <c r="H435" s="58"/>
      <c r="I435" s="58"/>
      <c r="J435" s="58"/>
      <c r="K435" s="58"/>
      <c r="L435" s="58"/>
      <c r="M435" s="58"/>
      <c r="N435" s="58"/>
      <c r="O435" s="137"/>
      <c r="P435" s="58"/>
      <c r="Q435" s="58"/>
      <c r="R435" s="58"/>
      <c r="S435" s="58"/>
      <c r="T435" s="58"/>
      <c r="U435" s="58"/>
      <c r="V435" s="58"/>
      <c r="W435" s="58"/>
      <c r="X435" s="58"/>
      <c r="Y435" s="137"/>
      <c r="Z435" s="58"/>
      <c r="AA435" s="58"/>
      <c r="AB435" s="137"/>
      <c r="AC435" s="137"/>
      <c r="AD435" s="58"/>
      <c r="AE435" s="58"/>
      <c r="AJ435" s="58"/>
      <c r="AK435" s="58"/>
      <c r="AL435" s="58"/>
      <c r="AM435" s="58"/>
      <c r="AN435" s="58"/>
      <c r="AO435" s="58"/>
      <c r="AP435" s="58"/>
      <c r="AQ435" s="58"/>
      <c r="AR435" s="58"/>
      <c r="AS435" s="58"/>
      <c r="AT435" s="58"/>
      <c r="AU435" s="58"/>
      <c r="AV435" s="58"/>
      <c r="AW435" s="58"/>
      <c r="AX435" s="58"/>
      <c r="AY435" s="58"/>
      <c r="AZ435" s="58"/>
    </row>
    <row r="436" spans="1:52" x14ac:dyDescent="0.2">
      <c r="A436" s="56"/>
      <c r="B436" s="57"/>
      <c r="C436" s="58"/>
      <c r="D436" s="58"/>
      <c r="E436" s="58"/>
      <c r="F436" s="58"/>
      <c r="G436" s="58"/>
      <c r="H436" s="58"/>
      <c r="I436" s="58"/>
      <c r="J436" s="58"/>
      <c r="K436" s="58"/>
      <c r="L436" s="58"/>
      <c r="M436" s="58"/>
      <c r="N436" s="58"/>
      <c r="O436" s="137"/>
      <c r="P436" s="58"/>
      <c r="Q436" s="58"/>
      <c r="R436" s="58"/>
      <c r="S436" s="58"/>
      <c r="T436" s="58"/>
      <c r="U436" s="58"/>
      <c r="V436" s="58"/>
      <c r="W436" s="58"/>
      <c r="X436" s="58"/>
      <c r="Y436" s="137"/>
      <c r="Z436" s="58"/>
      <c r="AA436" s="58"/>
      <c r="AB436" s="137"/>
      <c r="AC436" s="137"/>
      <c r="AD436" s="58"/>
      <c r="AE436" s="58"/>
      <c r="AJ436" s="58"/>
      <c r="AK436" s="58"/>
      <c r="AL436" s="58"/>
      <c r="AM436" s="58"/>
      <c r="AN436" s="58"/>
      <c r="AO436" s="58"/>
      <c r="AP436" s="58"/>
      <c r="AQ436" s="58"/>
      <c r="AR436" s="58"/>
      <c r="AS436" s="58"/>
      <c r="AT436" s="58"/>
      <c r="AU436" s="58"/>
      <c r="AV436" s="58"/>
      <c r="AW436" s="58"/>
      <c r="AX436" s="58"/>
      <c r="AY436" s="58"/>
      <c r="AZ436" s="58"/>
    </row>
    <row r="437" spans="1:52" x14ac:dyDescent="0.2">
      <c r="A437" s="56"/>
      <c r="B437" s="57"/>
      <c r="C437" s="58"/>
      <c r="D437" s="58"/>
      <c r="E437" s="58"/>
      <c r="F437" s="58"/>
      <c r="G437" s="58"/>
      <c r="H437" s="58"/>
      <c r="I437" s="58"/>
      <c r="J437" s="58"/>
      <c r="K437" s="58"/>
      <c r="L437" s="58"/>
      <c r="M437" s="58"/>
      <c r="N437" s="58"/>
      <c r="O437" s="137"/>
      <c r="P437" s="58"/>
      <c r="Q437" s="58"/>
      <c r="R437" s="58"/>
      <c r="S437" s="58"/>
      <c r="T437" s="58"/>
      <c r="U437" s="58"/>
      <c r="V437" s="58"/>
      <c r="W437" s="58"/>
      <c r="X437" s="58"/>
      <c r="Y437" s="137"/>
      <c r="Z437" s="58"/>
      <c r="AA437" s="58"/>
      <c r="AB437" s="137"/>
      <c r="AC437" s="137"/>
      <c r="AD437" s="58"/>
      <c r="AE437" s="58"/>
      <c r="AJ437" s="58"/>
      <c r="AK437" s="58"/>
      <c r="AL437" s="58"/>
      <c r="AM437" s="58"/>
      <c r="AN437" s="58"/>
      <c r="AO437" s="58"/>
      <c r="AP437" s="58"/>
      <c r="AQ437" s="58"/>
      <c r="AR437" s="58"/>
      <c r="AS437" s="58"/>
      <c r="AT437" s="58"/>
      <c r="AU437" s="58"/>
      <c r="AV437" s="58"/>
      <c r="AW437" s="58"/>
      <c r="AX437" s="58"/>
      <c r="AY437" s="58"/>
      <c r="AZ437" s="58"/>
    </row>
    <row r="438" spans="1:52" x14ac:dyDescent="0.2">
      <c r="A438" s="56"/>
      <c r="B438" s="57"/>
      <c r="C438" s="58"/>
      <c r="D438" s="58"/>
      <c r="E438" s="58"/>
      <c r="F438" s="58"/>
      <c r="G438" s="58"/>
      <c r="H438" s="58"/>
      <c r="I438" s="58"/>
      <c r="J438" s="58"/>
      <c r="K438" s="58"/>
      <c r="L438" s="58"/>
      <c r="M438" s="58"/>
      <c r="N438" s="58"/>
      <c r="O438" s="137"/>
      <c r="P438" s="58"/>
      <c r="Q438" s="58"/>
      <c r="R438" s="58"/>
      <c r="S438" s="58"/>
      <c r="T438" s="58"/>
      <c r="U438" s="58"/>
      <c r="V438" s="58"/>
      <c r="W438" s="58"/>
      <c r="X438" s="58"/>
      <c r="Y438" s="137"/>
      <c r="Z438" s="58"/>
      <c r="AA438" s="58"/>
      <c r="AB438" s="137"/>
      <c r="AC438" s="137"/>
      <c r="AD438" s="58"/>
      <c r="AE438" s="58"/>
      <c r="AJ438" s="58"/>
      <c r="AK438" s="58"/>
      <c r="AL438" s="58"/>
      <c r="AM438" s="58"/>
      <c r="AN438" s="58"/>
      <c r="AO438" s="58"/>
      <c r="AP438" s="58"/>
      <c r="AQ438" s="58"/>
      <c r="AR438" s="58"/>
      <c r="AS438" s="58"/>
      <c r="AT438" s="58"/>
      <c r="AU438" s="58"/>
      <c r="AV438" s="58"/>
      <c r="AW438" s="58"/>
      <c r="AX438" s="58"/>
      <c r="AY438" s="58"/>
      <c r="AZ438" s="58"/>
    </row>
    <row r="439" spans="1:52" x14ac:dyDescent="0.2">
      <c r="A439" s="56"/>
      <c r="B439" s="57"/>
      <c r="C439" s="58"/>
      <c r="D439" s="58"/>
      <c r="E439" s="58"/>
      <c r="F439" s="58"/>
      <c r="G439" s="58"/>
      <c r="H439" s="58"/>
      <c r="I439" s="58"/>
      <c r="J439" s="58"/>
      <c r="K439" s="58"/>
      <c r="L439" s="58"/>
      <c r="M439" s="58"/>
      <c r="N439" s="58"/>
      <c r="O439" s="137"/>
      <c r="P439" s="58"/>
      <c r="Q439" s="58"/>
      <c r="R439" s="58"/>
      <c r="S439" s="58"/>
      <c r="T439" s="58"/>
      <c r="U439" s="58"/>
      <c r="V439" s="58"/>
      <c r="W439" s="58"/>
      <c r="X439" s="58"/>
      <c r="Y439" s="137"/>
      <c r="Z439" s="58"/>
      <c r="AA439" s="58"/>
      <c r="AB439" s="137"/>
      <c r="AC439" s="137"/>
      <c r="AD439" s="58"/>
      <c r="AE439" s="58"/>
      <c r="AJ439" s="58"/>
      <c r="AK439" s="58"/>
      <c r="AL439" s="58"/>
      <c r="AM439" s="58"/>
      <c r="AN439" s="58"/>
      <c r="AO439" s="58"/>
      <c r="AP439" s="58"/>
      <c r="AQ439" s="58"/>
      <c r="AR439" s="58"/>
      <c r="AS439" s="58"/>
      <c r="AT439" s="58"/>
      <c r="AU439" s="58"/>
      <c r="AV439" s="58"/>
      <c r="AW439" s="58"/>
      <c r="AX439" s="58"/>
      <c r="AY439" s="58"/>
      <c r="AZ439" s="58"/>
    </row>
    <row r="440" spans="1:52" x14ac:dyDescent="0.2">
      <c r="A440" s="56"/>
      <c r="B440" s="57"/>
      <c r="C440" s="58"/>
      <c r="D440" s="58"/>
      <c r="E440" s="58"/>
      <c r="F440" s="58"/>
      <c r="G440" s="58"/>
      <c r="H440" s="58"/>
      <c r="I440" s="58"/>
      <c r="J440" s="58"/>
      <c r="K440" s="58"/>
      <c r="L440" s="58"/>
      <c r="M440" s="58"/>
      <c r="N440" s="58"/>
      <c r="O440" s="137"/>
      <c r="P440" s="58"/>
      <c r="Q440" s="58"/>
      <c r="R440" s="58"/>
      <c r="S440" s="58"/>
      <c r="T440" s="58"/>
      <c r="U440" s="58"/>
      <c r="V440" s="58"/>
      <c r="W440" s="58"/>
      <c r="X440" s="58"/>
      <c r="Y440" s="137"/>
      <c r="Z440" s="58"/>
      <c r="AA440" s="58"/>
      <c r="AB440" s="137"/>
      <c r="AC440" s="137"/>
      <c r="AD440" s="58"/>
      <c r="AE440" s="58"/>
      <c r="AJ440" s="58"/>
      <c r="AK440" s="58"/>
      <c r="AL440" s="58"/>
      <c r="AM440" s="58"/>
      <c r="AN440" s="58"/>
      <c r="AO440" s="58"/>
      <c r="AP440" s="58"/>
      <c r="AQ440" s="58"/>
      <c r="AR440" s="58"/>
      <c r="AS440" s="58"/>
      <c r="AT440" s="58"/>
      <c r="AU440" s="58"/>
      <c r="AV440" s="58"/>
      <c r="AW440" s="58"/>
      <c r="AX440" s="58"/>
      <c r="AY440" s="58"/>
      <c r="AZ440" s="58"/>
    </row>
    <row r="441" spans="1:52" x14ac:dyDescent="0.2">
      <c r="A441" s="56"/>
      <c r="B441" s="57"/>
      <c r="C441" s="58"/>
      <c r="D441" s="58"/>
      <c r="E441" s="58"/>
      <c r="F441" s="58"/>
      <c r="G441" s="58"/>
      <c r="H441" s="58"/>
      <c r="I441" s="58"/>
      <c r="J441" s="58"/>
      <c r="K441" s="58"/>
      <c r="L441" s="58"/>
      <c r="M441" s="58"/>
      <c r="N441" s="58"/>
      <c r="O441" s="137"/>
      <c r="P441" s="58"/>
      <c r="Q441" s="58"/>
      <c r="R441" s="58"/>
      <c r="S441" s="58"/>
      <c r="T441" s="58"/>
      <c r="U441" s="58"/>
      <c r="V441" s="58"/>
      <c r="W441" s="58"/>
      <c r="X441" s="58"/>
      <c r="Y441" s="137"/>
      <c r="Z441" s="58"/>
      <c r="AA441" s="58"/>
      <c r="AB441" s="137"/>
      <c r="AC441" s="137"/>
      <c r="AD441" s="58"/>
      <c r="AE441" s="58"/>
      <c r="AJ441" s="58"/>
      <c r="AK441" s="58"/>
      <c r="AL441" s="58"/>
      <c r="AM441" s="58"/>
      <c r="AN441" s="58"/>
      <c r="AO441" s="58"/>
      <c r="AP441" s="58"/>
      <c r="AQ441" s="58"/>
      <c r="AR441" s="58"/>
      <c r="AS441" s="58"/>
      <c r="AT441" s="58"/>
      <c r="AU441" s="58"/>
      <c r="AV441" s="58"/>
      <c r="AW441" s="58"/>
      <c r="AX441" s="58"/>
      <c r="AY441" s="58"/>
      <c r="AZ441" s="58"/>
    </row>
    <row r="442" spans="1:52" x14ac:dyDescent="0.2">
      <c r="A442" s="56"/>
      <c r="B442" s="57"/>
      <c r="C442" s="58"/>
      <c r="D442" s="58"/>
      <c r="E442" s="58"/>
      <c r="F442" s="58"/>
      <c r="G442" s="58"/>
      <c r="H442" s="58"/>
      <c r="I442" s="58"/>
      <c r="J442" s="58"/>
      <c r="K442" s="58"/>
      <c r="L442" s="58"/>
      <c r="M442" s="58"/>
      <c r="N442" s="58"/>
      <c r="O442" s="137"/>
      <c r="P442" s="58"/>
      <c r="Q442" s="58"/>
      <c r="R442" s="58"/>
      <c r="S442" s="58"/>
      <c r="T442" s="58"/>
      <c r="U442" s="58"/>
      <c r="V442" s="58"/>
      <c r="W442" s="58"/>
      <c r="X442" s="58"/>
      <c r="Y442" s="137"/>
      <c r="Z442" s="58"/>
      <c r="AA442" s="58"/>
      <c r="AB442" s="137"/>
      <c r="AC442" s="137"/>
      <c r="AD442" s="58"/>
      <c r="AE442" s="58"/>
      <c r="AJ442" s="58"/>
      <c r="AK442" s="58"/>
      <c r="AL442" s="58"/>
      <c r="AM442" s="58"/>
      <c r="AN442" s="58"/>
      <c r="AO442" s="58"/>
      <c r="AP442" s="58"/>
      <c r="AQ442" s="58"/>
      <c r="AR442" s="58"/>
      <c r="AS442" s="58"/>
      <c r="AT442" s="58"/>
      <c r="AU442" s="58"/>
      <c r="AV442" s="58"/>
      <c r="AW442" s="58"/>
      <c r="AX442" s="58"/>
      <c r="AY442" s="58"/>
      <c r="AZ442" s="58"/>
    </row>
    <row r="443" spans="1:52" x14ac:dyDescent="0.2">
      <c r="A443" s="56"/>
      <c r="B443" s="57"/>
      <c r="C443" s="58"/>
      <c r="D443" s="58"/>
      <c r="E443" s="58"/>
      <c r="F443" s="58"/>
      <c r="G443" s="58"/>
      <c r="H443" s="58"/>
      <c r="I443" s="58"/>
      <c r="J443" s="58"/>
      <c r="K443" s="58"/>
      <c r="L443" s="58"/>
      <c r="M443" s="58"/>
      <c r="N443" s="58"/>
      <c r="O443" s="137"/>
      <c r="P443" s="58"/>
      <c r="Q443" s="58"/>
      <c r="R443" s="58"/>
      <c r="S443" s="58"/>
      <c r="T443" s="58"/>
      <c r="U443" s="58"/>
      <c r="V443" s="58"/>
      <c r="W443" s="58"/>
      <c r="X443" s="58"/>
      <c r="Y443" s="137"/>
      <c r="Z443" s="58"/>
      <c r="AA443" s="58"/>
      <c r="AB443" s="137"/>
      <c r="AC443" s="137"/>
      <c r="AD443" s="58"/>
      <c r="AE443" s="58"/>
      <c r="AJ443" s="58"/>
      <c r="AK443" s="58"/>
      <c r="AL443" s="58"/>
      <c r="AM443" s="58"/>
      <c r="AN443" s="58"/>
      <c r="AO443" s="58"/>
      <c r="AP443" s="58"/>
      <c r="AQ443" s="58"/>
      <c r="AR443" s="58"/>
      <c r="AS443" s="58"/>
      <c r="AT443" s="58"/>
      <c r="AU443" s="58"/>
      <c r="AV443" s="58"/>
      <c r="AW443" s="58"/>
      <c r="AX443" s="58"/>
      <c r="AY443" s="58"/>
      <c r="AZ443" s="58"/>
    </row>
    <row r="444" spans="1:52" x14ac:dyDescent="0.2">
      <c r="A444" s="56"/>
      <c r="B444" s="57"/>
      <c r="C444" s="58"/>
      <c r="D444" s="58"/>
      <c r="E444" s="58"/>
      <c r="F444" s="58"/>
      <c r="G444" s="58"/>
      <c r="H444" s="58"/>
      <c r="I444" s="58"/>
      <c r="J444" s="58"/>
      <c r="K444" s="58"/>
      <c r="L444" s="58"/>
      <c r="M444" s="58"/>
      <c r="N444" s="58"/>
      <c r="O444" s="137"/>
      <c r="P444" s="58"/>
      <c r="Q444" s="58"/>
      <c r="R444" s="58"/>
      <c r="S444" s="58"/>
      <c r="T444" s="58"/>
      <c r="U444" s="58"/>
      <c r="V444" s="58"/>
      <c r="W444" s="58"/>
      <c r="X444" s="58"/>
      <c r="Y444" s="137"/>
      <c r="Z444" s="58"/>
      <c r="AA444" s="58"/>
      <c r="AB444" s="137"/>
      <c r="AC444" s="137"/>
      <c r="AD444" s="58"/>
      <c r="AE444" s="58"/>
      <c r="AJ444" s="58"/>
      <c r="AK444" s="58"/>
      <c r="AL444" s="58"/>
      <c r="AM444" s="58"/>
      <c r="AN444" s="58"/>
      <c r="AO444" s="58"/>
      <c r="AP444" s="58"/>
      <c r="AQ444" s="58"/>
      <c r="AR444" s="58"/>
      <c r="AS444" s="58"/>
      <c r="AT444" s="58"/>
      <c r="AU444" s="58"/>
      <c r="AV444" s="58"/>
      <c r="AW444" s="58"/>
      <c r="AX444" s="58"/>
      <c r="AY444" s="58"/>
      <c r="AZ444" s="58"/>
    </row>
    <row r="445" spans="1:52" x14ac:dyDescent="0.2">
      <c r="A445" s="56"/>
      <c r="B445" s="57"/>
      <c r="C445" s="58"/>
      <c r="D445" s="58"/>
      <c r="E445" s="58"/>
      <c r="F445" s="58"/>
      <c r="G445" s="58"/>
      <c r="H445" s="58"/>
      <c r="I445" s="58"/>
      <c r="J445" s="58"/>
      <c r="K445" s="58"/>
      <c r="L445" s="58"/>
      <c r="M445" s="58"/>
      <c r="N445" s="58"/>
      <c r="O445" s="137"/>
      <c r="P445" s="58"/>
      <c r="Q445" s="58"/>
      <c r="R445" s="58"/>
      <c r="S445" s="58"/>
      <c r="T445" s="58"/>
      <c r="U445" s="58"/>
      <c r="V445" s="58"/>
      <c r="W445" s="58"/>
      <c r="X445" s="58"/>
      <c r="Y445" s="137"/>
      <c r="Z445" s="58"/>
      <c r="AA445" s="58"/>
      <c r="AB445" s="137"/>
      <c r="AC445" s="137"/>
      <c r="AD445" s="58"/>
      <c r="AE445" s="58"/>
      <c r="AJ445" s="58"/>
      <c r="AK445" s="58"/>
      <c r="AL445" s="58"/>
      <c r="AM445" s="58"/>
      <c r="AN445" s="58"/>
      <c r="AO445" s="58"/>
      <c r="AP445" s="58"/>
      <c r="AQ445" s="58"/>
      <c r="AR445" s="58"/>
      <c r="AS445" s="58"/>
      <c r="AT445" s="58"/>
      <c r="AU445" s="58"/>
      <c r="AV445" s="58"/>
      <c r="AW445" s="58"/>
      <c r="AX445" s="58"/>
      <c r="AY445" s="58"/>
      <c r="AZ445" s="58"/>
    </row>
    <row r="446" spans="1:52" x14ac:dyDescent="0.2">
      <c r="A446" s="56"/>
      <c r="B446" s="57"/>
      <c r="C446" s="58"/>
      <c r="D446" s="58"/>
      <c r="E446" s="58"/>
      <c r="F446" s="58"/>
      <c r="G446" s="58"/>
      <c r="H446" s="58"/>
      <c r="I446" s="58"/>
      <c r="J446" s="58"/>
      <c r="K446" s="58"/>
      <c r="L446" s="58"/>
      <c r="M446" s="58"/>
      <c r="N446" s="58"/>
      <c r="O446" s="137"/>
      <c r="P446" s="58"/>
      <c r="Q446" s="58"/>
      <c r="R446" s="58"/>
      <c r="S446" s="58"/>
      <c r="T446" s="58"/>
      <c r="U446" s="58"/>
      <c r="V446" s="58"/>
      <c r="W446" s="58"/>
      <c r="X446" s="58"/>
      <c r="Y446" s="137"/>
      <c r="Z446" s="58"/>
      <c r="AA446" s="58"/>
      <c r="AB446" s="137"/>
      <c r="AC446" s="137"/>
      <c r="AD446" s="58"/>
      <c r="AE446" s="58"/>
      <c r="AJ446" s="58"/>
      <c r="AK446" s="58"/>
      <c r="AL446" s="58"/>
      <c r="AM446" s="58"/>
      <c r="AN446" s="58"/>
      <c r="AO446" s="58"/>
      <c r="AP446" s="58"/>
      <c r="AQ446" s="58"/>
      <c r="AR446" s="58"/>
      <c r="AS446" s="58"/>
      <c r="AT446" s="58"/>
      <c r="AU446" s="58"/>
      <c r="AV446" s="58"/>
      <c r="AW446" s="58"/>
      <c r="AX446" s="58"/>
      <c r="AY446" s="58"/>
      <c r="AZ446" s="58"/>
    </row>
    <row r="447" spans="1:52" x14ac:dyDescent="0.2">
      <c r="A447" s="56"/>
      <c r="B447" s="57"/>
      <c r="C447" s="58"/>
      <c r="D447" s="58"/>
      <c r="E447" s="58"/>
      <c r="F447" s="58"/>
      <c r="G447" s="58"/>
      <c r="H447" s="58"/>
      <c r="I447" s="58"/>
      <c r="J447" s="58"/>
      <c r="K447" s="58"/>
      <c r="L447" s="58"/>
      <c r="M447" s="58"/>
      <c r="N447" s="58"/>
      <c r="O447" s="137"/>
      <c r="P447" s="58"/>
      <c r="Q447" s="58"/>
      <c r="R447" s="58"/>
      <c r="S447" s="58"/>
      <c r="T447" s="58"/>
      <c r="U447" s="58"/>
      <c r="V447" s="58"/>
      <c r="W447" s="58"/>
      <c r="X447" s="58"/>
      <c r="Y447" s="137"/>
      <c r="Z447" s="58"/>
      <c r="AA447" s="58"/>
      <c r="AB447" s="137"/>
      <c r="AC447" s="137"/>
      <c r="AD447" s="58"/>
      <c r="AE447" s="58"/>
      <c r="AJ447" s="58"/>
      <c r="AK447" s="58"/>
      <c r="AL447" s="58"/>
      <c r="AM447" s="58"/>
      <c r="AN447" s="58"/>
      <c r="AO447" s="58"/>
      <c r="AP447" s="58"/>
      <c r="AQ447" s="58"/>
      <c r="AR447" s="58"/>
      <c r="AS447" s="58"/>
      <c r="AT447" s="58"/>
      <c r="AU447" s="58"/>
      <c r="AV447" s="58"/>
      <c r="AW447" s="58"/>
      <c r="AX447" s="58"/>
      <c r="AY447" s="58"/>
      <c r="AZ447" s="58"/>
    </row>
    <row r="448" spans="1:52" x14ac:dyDescent="0.2">
      <c r="A448" s="56"/>
      <c r="B448" s="57"/>
      <c r="C448" s="58"/>
      <c r="D448" s="58"/>
      <c r="E448" s="58"/>
      <c r="F448" s="58"/>
      <c r="G448" s="58"/>
      <c r="H448" s="58"/>
      <c r="I448" s="58"/>
      <c r="J448" s="58"/>
      <c r="K448" s="58"/>
      <c r="L448" s="58"/>
      <c r="M448" s="58"/>
      <c r="N448" s="58"/>
      <c r="O448" s="137"/>
      <c r="P448" s="58"/>
      <c r="Q448" s="58"/>
      <c r="R448" s="58"/>
      <c r="S448" s="58"/>
      <c r="T448" s="58"/>
      <c r="U448" s="58"/>
      <c r="V448" s="58"/>
      <c r="W448" s="58"/>
      <c r="X448" s="58"/>
      <c r="Y448" s="137"/>
      <c r="Z448" s="58"/>
      <c r="AA448" s="58"/>
      <c r="AB448" s="137"/>
      <c r="AC448" s="137"/>
      <c r="AD448" s="58"/>
      <c r="AE448" s="58"/>
      <c r="AJ448" s="58"/>
      <c r="AK448" s="58"/>
      <c r="AL448" s="58"/>
      <c r="AM448" s="58"/>
      <c r="AN448" s="58"/>
      <c r="AO448" s="58"/>
      <c r="AP448" s="58"/>
      <c r="AQ448" s="58"/>
      <c r="AR448" s="58"/>
      <c r="AS448" s="58"/>
      <c r="AT448" s="58"/>
      <c r="AU448" s="58"/>
      <c r="AV448" s="58"/>
      <c r="AW448" s="58"/>
      <c r="AX448" s="58"/>
      <c r="AY448" s="58"/>
      <c r="AZ448" s="58"/>
    </row>
    <row r="449" spans="1:52" x14ac:dyDescent="0.2">
      <c r="A449" s="56"/>
      <c r="B449" s="57"/>
      <c r="C449" s="58"/>
      <c r="D449" s="58"/>
      <c r="E449" s="58"/>
      <c r="F449" s="58"/>
      <c r="G449" s="58"/>
      <c r="H449" s="58"/>
      <c r="I449" s="58"/>
      <c r="J449" s="58"/>
      <c r="K449" s="58"/>
      <c r="L449" s="58"/>
      <c r="M449" s="58"/>
      <c r="N449" s="58"/>
      <c r="O449" s="137"/>
      <c r="P449" s="58"/>
      <c r="Q449" s="58"/>
      <c r="R449" s="58"/>
      <c r="S449" s="58"/>
      <c r="T449" s="58"/>
      <c r="U449" s="58"/>
      <c r="V449" s="58"/>
      <c r="W449" s="58"/>
      <c r="X449" s="58"/>
      <c r="Y449" s="137"/>
      <c r="Z449" s="58"/>
      <c r="AA449" s="58"/>
      <c r="AB449" s="137"/>
      <c r="AC449" s="137"/>
      <c r="AD449" s="58"/>
      <c r="AE449" s="58"/>
      <c r="AJ449" s="58"/>
      <c r="AK449" s="58"/>
      <c r="AL449" s="58"/>
      <c r="AM449" s="58"/>
      <c r="AN449" s="58"/>
      <c r="AO449" s="58"/>
      <c r="AP449" s="58"/>
      <c r="AQ449" s="58"/>
      <c r="AR449" s="58"/>
      <c r="AS449" s="58"/>
      <c r="AT449" s="58"/>
      <c r="AU449" s="58"/>
      <c r="AV449" s="58"/>
      <c r="AW449" s="58"/>
      <c r="AX449" s="58"/>
      <c r="AY449" s="58"/>
      <c r="AZ449" s="58"/>
    </row>
    <row r="450" spans="1:52" x14ac:dyDescent="0.2">
      <c r="A450" s="56"/>
      <c r="B450" s="57"/>
      <c r="C450" s="58"/>
      <c r="D450" s="58"/>
      <c r="E450" s="58"/>
      <c r="F450" s="58"/>
      <c r="G450" s="58"/>
      <c r="H450" s="58"/>
      <c r="I450" s="58"/>
      <c r="J450" s="58"/>
      <c r="K450" s="58"/>
      <c r="L450" s="58"/>
      <c r="M450" s="58"/>
      <c r="N450" s="58"/>
      <c r="O450" s="137"/>
      <c r="P450" s="58"/>
      <c r="Q450" s="58"/>
      <c r="R450" s="58"/>
      <c r="S450" s="58"/>
      <c r="T450" s="58"/>
      <c r="U450" s="58"/>
      <c r="V450" s="58"/>
      <c r="W450" s="58"/>
      <c r="X450" s="58"/>
      <c r="Y450" s="137"/>
      <c r="Z450" s="58"/>
      <c r="AA450" s="58"/>
      <c r="AB450" s="137"/>
      <c r="AC450" s="137"/>
      <c r="AD450" s="58"/>
      <c r="AE450" s="58"/>
      <c r="AJ450" s="58"/>
      <c r="AK450" s="58"/>
      <c r="AL450" s="58"/>
      <c r="AM450" s="58"/>
      <c r="AN450" s="58"/>
      <c r="AO450" s="58"/>
      <c r="AP450" s="58"/>
      <c r="AQ450" s="58"/>
      <c r="AR450" s="58"/>
      <c r="AS450" s="58"/>
      <c r="AT450" s="58"/>
      <c r="AU450" s="58"/>
      <c r="AV450" s="58"/>
      <c r="AW450" s="58"/>
      <c r="AX450" s="58"/>
      <c r="AY450" s="58"/>
      <c r="AZ450" s="58"/>
    </row>
    <row r="451" spans="1:52" x14ac:dyDescent="0.2">
      <c r="A451" s="56"/>
      <c r="B451" s="57"/>
      <c r="C451" s="58"/>
      <c r="D451" s="58"/>
      <c r="E451" s="58"/>
      <c r="F451" s="58"/>
      <c r="G451" s="58"/>
      <c r="H451" s="58"/>
      <c r="I451" s="58"/>
      <c r="J451" s="58"/>
      <c r="K451" s="58"/>
      <c r="L451" s="58"/>
      <c r="M451" s="58"/>
      <c r="N451" s="58"/>
      <c r="O451" s="137"/>
      <c r="P451" s="58"/>
      <c r="Q451" s="58"/>
      <c r="R451" s="58"/>
      <c r="S451" s="58"/>
      <c r="T451" s="58"/>
      <c r="U451" s="58"/>
      <c r="V451" s="58"/>
      <c r="W451" s="58"/>
      <c r="X451" s="58"/>
      <c r="Y451" s="137"/>
      <c r="Z451" s="58"/>
      <c r="AA451" s="58"/>
      <c r="AB451" s="137"/>
      <c r="AC451" s="137"/>
      <c r="AD451" s="58"/>
      <c r="AE451" s="58"/>
      <c r="AJ451" s="58"/>
      <c r="AK451" s="58"/>
      <c r="AL451" s="58"/>
      <c r="AM451" s="58"/>
      <c r="AN451" s="58"/>
      <c r="AO451" s="58"/>
      <c r="AP451" s="58"/>
      <c r="AQ451" s="58"/>
      <c r="AR451" s="58"/>
      <c r="AS451" s="58"/>
      <c r="AT451" s="58"/>
      <c r="AU451" s="58"/>
      <c r="AV451" s="58"/>
      <c r="AW451" s="58"/>
      <c r="AX451" s="58"/>
      <c r="AY451" s="58"/>
      <c r="AZ451" s="58"/>
    </row>
    <row r="452" spans="1:52" x14ac:dyDescent="0.2">
      <c r="A452" s="56"/>
      <c r="B452" s="57"/>
      <c r="C452" s="58"/>
      <c r="D452" s="58"/>
      <c r="E452" s="58"/>
      <c r="F452" s="58"/>
      <c r="G452" s="58"/>
      <c r="H452" s="58"/>
      <c r="I452" s="58"/>
      <c r="J452" s="58"/>
      <c r="K452" s="58"/>
      <c r="L452" s="58"/>
      <c r="M452" s="58"/>
      <c r="N452" s="58"/>
      <c r="O452" s="137"/>
      <c r="P452" s="58"/>
      <c r="Q452" s="58"/>
      <c r="R452" s="58"/>
      <c r="S452" s="58"/>
      <c r="T452" s="58"/>
      <c r="U452" s="58"/>
      <c r="V452" s="58"/>
      <c r="W452" s="58"/>
      <c r="X452" s="58"/>
      <c r="Y452" s="137"/>
      <c r="Z452" s="58"/>
      <c r="AA452" s="58"/>
      <c r="AB452" s="137"/>
      <c r="AC452" s="137"/>
      <c r="AD452" s="58"/>
      <c r="AE452" s="58"/>
      <c r="AJ452" s="58"/>
      <c r="AK452" s="58"/>
      <c r="AL452" s="58"/>
      <c r="AM452" s="58"/>
      <c r="AN452" s="58"/>
      <c r="AO452" s="58"/>
      <c r="AP452" s="58"/>
      <c r="AQ452" s="58"/>
      <c r="AR452" s="58"/>
      <c r="AS452" s="58"/>
      <c r="AT452" s="58"/>
      <c r="AU452" s="58"/>
      <c r="AV452" s="58"/>
      <c r="AW452" s="58"/>
      <c r="AX452" s="58"/>
      <c r="AY452" s="58"/>
      <c r="AZ452" s="58"/>
    </row>
    <row r="453" spans="1:52" x14ac:dyDescent="0.2">
      <c r="A453" s="56"/>
      <c r="B453" s="57"/>
      <c r="C453" s="58"/>
      <c r="D453" s="58"/>
      <c r="E453" s="58"/>
      <c r="F453" s="58"/>
      <c r="G453" s="58"/>
      <c r="H453" s="58"/>
      <c r="I453" s="58"/>
      <c r="J453" s="58"/>
      <c r="K453" s="58"/>
      <c r="L453" s="58"/>
      <c r="M453" s="58"/>
      <c r="N453" s="58"/>
      <c r="O453" s="137"/>
      <c r="P453" s="58"/>
      <c r="Q453" s="58"/>
      <c r="R453" s="58"/>
      <c r="S453" s="58"/>
      <c r="T453" s="58"/>
      <c r="U453" s="58"/>
      <c r="V453" s="58"/>
      <c r="W453" s="58"/>
      <c r="X453" s="58"/>
      <c r="Y453" s="137"/>
      <c r="Z453" s="58"/>
      <c r="AA453" s="58"/>
      <c r="AB453" s="137"/>
      <c r="AC453" s="137"/>
      <c r="AD453" s="58"/>
      <c r="AE453" s="58"/>
      <c r="AJ453" s="58"/>
      <c r="AK453" s="58"/>
      <c r="AL453" s="58"/>
      <c r="AM453" s="58"/>
      <c r="AN453" s="58"/>
      <c r="AO453" s="58"/>
      <c r="AP453" s="58"/>
      <c r="AQ453" s="58"/>
      <c r="AR453" s="58"/>
      <c r="AS453" s="58"/>
      <c r="AT453" s="58"/>
      <c r="AU453" s="58"/>
      <c r="AV453" s="58"/>
      <c r="AW453" s="58"/>
      <c r="AX453" s="58"/>
      <c r="AY453" s="58"/>
      <c r="AZ453" s="58"/>
    </row>
    <row r="454" spans="1:52" x14ac:dyDescent="0.2">
      <c r="A454" s="56"/>
      <c r="B454" s="57"/>
      <c r="C454" s="58"/>
      <c r="D454" s="58"/>
      <c r="E454" s="58"/>
      <c r="F454" s="58"/>
      <c r="G454" s="58"/>
      <c r="H454" s="58"/>
      <c r="I454" s="58"/>
      <c r="J454" s="58"/>
      <c r="K454" s="58"/>
      <c r="L454" s="58"/>
      <c r="M454" s="58"/>
      <c r="N454" s="58"/>
      <c r="O454" s="137"/>
      <c r="P454" s="58"/>
      <c r="Q454" s="58"/>
      <c r="R454" s="58"/>
      <c r="S454" s="58"/>
      <c r="T454" s="58"/>
      <c r="U454" s="58"/>
      <c r="V454" s="58"/>
      <c r="W454" s="58"/>
      <c r="X454" s="58"/>
      <c r="Y454" s="137"/>
      <c r="Z454" s="58"/>
      <c r="AA454" s="58"/>
      <c r="AB454" s="137"/>
      <c r="AC454" s="137"/>
      <c r="AD454" s="58"/>
      <c r="AE454" s="58"/>
      <c r="AJ454" s="58"/>
      <c r="AK454" s="58"/>
      <c r="AL454" s="58"/>
      <c r="AM454" s="58"/>
      <c r="AN454" s="58"/>
      <c r="AO454" s="58"/>
      <c r="AP454" s="58"/>
      <c r="AQ454" s="58"/>
      <c r="AR454" s="58"/>
      <c r="AS454" s="58"/>
      <c r="AT454" s="58"/>
      <c r="AU454" s="58"/>
      <c r="AV454" s="58"/>
      <c r="AW454" s="58"/>
      <c r="AX454" s="58"/>
      <c r="AY454" s="58"/>
      <c r="AZ454" s="58"/>
    </row>
    <row r="455" spans="1:52" x14ac:dyDescent="0.2">
      <c r="A455" s="56"/>
      <c r="B455" s="57"/>
      <c r="C455" s="58"/>
      <c r="D455" s="58"/>
      <c r="E455" s="58"/>
      <c r="F455" s="58"/>
      <c r="G455" s="58"/>
      <c r="H455" s="58"/>
      <c r="I455" s="58"/>
      <c r="J455" s="58"/>
      <c r="K455" s="58"/>
      <c r="L455" s="58"/>
      <c r="M455" s="58"/>
      <c r="N455" s="58"/>
      <c r="O455" s="137"/>
      <c r="P455" s="58"/>
      <c r="Q455" s="58"/>
      <c r="R455" s="58"/>
      <c r="S455" s="58"/>
      <c r="T455" s="58"/>
      <c r="U455" s="58"/>
      <c r="V455" s="58"/>
      <c r="W455" s="58"/>
      <c r="X455" s="58"/>
      <c r="Y455" s="137"/>
      <c r="Z455" s="58"/>
      <c r="AA455" s="58"/>
      <c r="AB455" s="137"/>
      <c r="AC455" s="137"/>
      <c r="AD455" s="58"/>
      <c r="AE455" s="58"/>
      <c r="AJ455" s="58"/>
      <c r="AK455" s="58"/>
      <c r="AL455" s="58"/>
      <c r="AM455" s="58"/>
      <c r="AN455" s="58"/>
      <c r="AO455" s="58"/>
      <c r="AP455" s="58"/>
      <c r="AQ455" s="58"/>
      <c r="AR455" s="58"/>
      <c r="AS455" s="58"/>
      <c r="AT455" s="58"/>
      <c r="AU455" s="58"/>
      <c r="AV455" s="58"/>
      <c r="AW455" s="58"/>
      <c r="AX455" s="58"/>
      <c r="AY455" s="58"/>
      <c r="AZ455" s="58"/>
    </row>
    <row r="456" spans="1:52" x14ac:dyDescent="0.2">
      <c r="A456" s="56"/>
      <c r="B456" s="57"/>
      <c r="C456" s="58"/>
      <c r="D456" s="58"/>
      <c r="E456" s="58"/>
      <c r="F456" s="58"/>
      <c r="G456" s="58"/>
      <c r="H456" s="58"/>
      <c r="I456" s="58"/>
      <c r="J456" s="58"/>
      <c r="K456" s="58"/>
      <c r="L456" s="58"/>
      <c r="M456" s="58"/>
      <c r="N456" s="58"/>
      <c r="O456" s="137"/>
      <c r="P456" s="58"/>
      <c r="Q456" s="58"/>
      <c r="R456" s="58"/>
      <c r="S456" s="58"/>
      <c r="T456" s="58"/>
      <c r="U456" s="58"/>
      <c r="V456" s="58"/>
      <c r="W456" s="58"/>
      <c r="X456" s="58"/>
      <c r="Y456" s="137"/>
      <c r="Z456" s="58"/>
      <c r="AA456" s="58"/>
      <c r="AB456" s="137"/>
      <c r="AC456" s="137"/>
      <c r="AD456" s="58"/>
      <c r="AE456" s="58"/>
      <c r="AJ456" s="58"/>
      <c r="AK456" s="58"/>
      <c r="AL456" s="58"/>
      <c r="AM456" s="58"/>
      <c r="AN456" s="58"/>
      <c r="AO456" s="58"/>
      <c r="AP456" s="58"/>
      <c r="AQ456" s="58"/>
      <c r="AR456" s="58"/>
      <c r="AS456" s="58"/>
      <c r="AT456" s="58"/>
      <c r="AU456" s="58"/>
      <c r="AV456" s="58"/>
      <c r="AW456" s="58"/>
      <c r="AX456" s="58"/>
      <c r="AY456" s="58"/>
      <c r="AZ456" s="58"/>
    </row>
    <row r="457" spans="1:52" x14ac:dyDescent="0.2">
      <c r="A457" s="56"/>
      <c r="B457" s="57"/>
      <c r="C457" s="58"/>
      <c r="D457" s="58"/>
      <c r="E457" s="58"/>
      <c r="F457" s="58"/>
      <c r="G457" s="58"/>
      <c r="H457" s="58"/>
      <c r="I457" s="58"/>
      <c r="J457" s="58"/>
      <c r="K457" s="58"/>
      <c r="L457" s="58"/>
      <c r="M457" s="58"/>
      <c r="N457" s="58"/>
      <c r="O457" s="137"/>
      <c r="P457" s="58"/>
      <c r="Q457" s="58"/>
      <c r="R457" s="58"/>
      <c r="S457" s="58"/>
      <c r="T457" s="58"/>
      <c r="U457" s="58"/>
      <c r="V457" s="58"/>
      <c r="W457" s="58"/>
      <c r="X457" s="58"/>
      <c r="Y457" s="137"/>
      <c r="Z457" s="58"/>
      <c r="AA457" s="58"/>
      <c r="AB457" s="137"/>
      <c r="AC457" s="137"/>
      <c r="AD457" s="58"/>
      <c r="AE457" s="58"/>
      <c r="AJ457" s="58"/>
      <c r="AK457" s="58"/>
      <c r="AL457" s="58"/>
      <c r="AM457" s="58"/>
      <c r="AN457" s="58"/>
      <c r="AO457" s="58"/>
      <c r="AP457" s="58"/>
      <c r="AQ457" s="58"/>
      <c r="AR457" s="58"/>
      <c r="AS457" s="58"/>
      <c r="AT457" s="58"/>
      <c r="AU457" s="58"/>
      <c r="AV457" s="58"/>
      <c r="AW457" s="58"/>
      <c r="AX457" s="58"/>
      <c r="AY457" s="58"/>
      <c r="AZ457" s="58"/>
    </row>
    <row r="458" spans="1:52" x14ac:dyDescent="0.2">
      <c r="A458" s="56"/>
      <c r="B458" s="57"/>
      <c r="C458" s="58"/>
      <c r="D458" s="58"/>
      <c r="E458" s="58"/>
      <c r="F458" s="58"/>
      <c r="G458" s="58"/>
      <c r="H458" s="58"/>
      <c r="I458" s="58"/>
      <c r="J458" s="58"/>
      <c r="K458" s="58"/>
      <c r="L458" s="58"/>
      <c r="M458" s="58"/>
      <c r="N458" s="58"/>
      <c r="O458" s="137"/>
      <c r="P458" s="58"/>
      <c r="Q458" s="58"/>
      <c r="R458" s="58"/>
      <c r="S458" s="58"/>
      <c r="T458" s="58"/>
      <c r="U458" s="58"/>
      <c r="V458" s="58"/>
      <c r="W458" s="58"/>
      <c r="X458" s="58"/>
      <c r="Y458" s="137"/>
      <c r="Z458" s="58"/>
      <c r="AA458" s="58"/>
      <c r="AB458" s="137"/>
      <c r="AC458" s="137"/>
      <c r="AD458" s="58"/>
      <c r="AE458" s="58"/>
      <c r="AJ458" s="58"/>
      <c r="AK458" s="58"/>
      <c r="AL458" s="58"/>
      <c r="AM458" s="58"/>
      <c r="AN458" s="58"/>
      <c r="AO458" s="58"/>
      <c r="AP458" s="58"/>
      <c r="AQ458" s="58"/>
      <c r="AR458" s="58"/>
      <c r="AS458" s="58"/>
      <c r="AT458" s="58"/>
      <c r="AU458" s="58"/>
      <c r="AV458" s="58"/>
      <c r="AW458" s="58"/>
      <c r="AX458" s="58"/>
      <c r="AY458" s="58"/>
      <c r="AZ458" s="58"/>
    </row>
    <row r="459" spans="1:52" x14ac:dyDescent="0.2">
      <c r="A459" s="56"/>
      <c r="B459" s="57"/>
      <c r="C459" s="58"/>
      <c r="D459" s="58"/>
      <c r="E459" s="58"/>
      <c r="F459" s="58"/>
      <c r="G459" s="58"/>
      <c r="H459" s="58"/>
      <c r="I459" s="58"/>
      <c r="J459" s="58"/>
      <c r="K459" s="58"/>
      <c r="L459" s="58"/>
      <c r="M459" s="58"/>
      <c r="N459" s="58"/>
      <c r="O459" s="137"/>
      <c r="P459" s="58"/>
      <c r="Q459" s="58"/>
      <c r="R459" s="58"/>
      <c r="S459" s="58"/>
      <c r="T459" s="58"/>
      <c r="U459" s="58"/>
      <c r="V459" s="58"/>
      <c r="W459" s="58"/>
      <c r="X459" s="58"/>
      <c r="Y459" s="137"/>
      <c r="Z459" s="58"/>
      <c r="AA459" s="58"/>
      <c r="AB459" s="137"/>
      <c r="AC459" s="137"/>
      <c r="AD459" s="58"/>
      <c r="AE459" s="58"/>
      <c r="AJ459" s="58"/>
      <c r="AK459" s="58"/>
      <c r="AL459" s="58"/>
      <c r="AM459" s="58"/>
      <c r="AN459" s="58"/>
      <c r="AO459" s="58"/>
      <c r="AP459" s="58"/>
      <c r="AQ459" s="58"/>
      <c r="AR459" s="58"/>
      <c r="AS459" s="58"/>
      <c r="AT459" s="58"/>
      <c r="AU459" s="58"/>
      <c r="AV459" s="58"/>
      <c r="AW459" s="58"/>
      <c r="AX459" s="58"/>
      <c r="AY459" s="58"/>
      <c r="AZ459" s="58"/>
    </row>
    <row r="460" spans="1:52" x14ac:dyDescent="0.2">
      <c r="A460" s="56"/>
      <c r="B460" s="57"/>
      <c r="C460" s="58"/>
      <c r="D460" s="58"/>
      <c r="E460" s="58"/>
      <c r="F460" s="58"/>
      <c r="G460" s="58"/>
      <c r="H460" s="58"/>
      <c r="I460" s="58"/>
      <c r="J460" s="58"/>
      <c r="K460" s="58"/>
      <c r="L460" s="58"/>
      <c r="M460" s="58"/>
      <c r="N460" s="58"/>
      <c r="O460" s="137"/>
      <c r="P460" s="58"/>
      <c r="Q460" s="58"/>
      <c r="R460" s="58"/>
      <c r="S460" s="58"/>
      <c r="T460" s="58"/>
      <c r="U460" s="58"/>
      <c r="V460" s="58"/>
      <c r="W460" s="58"/>
      <c r="X460" s="58"/>
      <c r="Y460" s="137"/>
      <c r="Z460" s="58"/>
      <c r="AA460" s="58"/>
      <c r="AB460" s="137"/>
      <c r="AC460" s="137"/>
      <c r="AD460" s="58"/>
      <c r="AE460" s="58"/>
      <c r="AJ460" s="58"/>
      <c r="AK460" s="58"/>
      <c r="AL460" s="58"/>
      <c r="AM460" s="58"/>
      <c r="AN460" s="58"/>
      <c r="AO460" s="58"/>
      <c r="AP460" s="58"/>
      <c r="AQ460" s="58"/>
      <c r="AR460" s="58"/>
      <c r="AS460" s="58"/>
      <c r="AT460" s="58"/>
      <c r="AU460" s="58"/>
      <c r="AV460" s="58"/>
      <c r="AW460" s="58"/>
      <c r="AX460" s="58"/>
      <c r="AY460" s="58"/>
      <c r="AZ460" s="58"/>
    </row>
    <row r="461" spans="1:52" x14ac:dyDescent="0.2">
      <c r="A461" s="56"/>
      <c r="B461" s="57"/>
      <c r="C461" s="58"/>
      <c r="D461" s="58"/>
      <c r="E461" s="58"/>
      <c r="F461" s="58"/>
      <c r="G461" s="58"/>
      <c r="H461" s="58"/>
      <c r="I461" s="58"/>
      <c r="J461" s="58"/>
      <c r="K461" s="58"/>
      <c r="L461" s="58"/>
      <c r="M461" s="58"/>
      <c r="N461" s="58"/>
      <c r="O461" s="137"/>
      <c r="P461" s="58"/>
      <c r="Q461" s="58"/>
      <c r="R461" s="58"/>
      <c r="S461" s="58"/>
      <c r="T461" s="58"/>
      <c r="U461" s="58"/>
      <c r="V461" s="58"/>
      <c r="W461" s="58"/>
      <c r="X461" s="58"/>
      <c r="Y461" s="137"/>
      <c r="Z461" s="58"/>
      <c r="AA461" s="58"/>
      <c r="AB461" s="137"/>
      <c r="AC461" s="137"/>
      <c r="AD461" s="58"/>
      <c r="AE461" s="58"/>
      <c r="AJ461" s="58"/>
      <c r="AK461" s="58"/>
      <c r="AL461" s="58"/>
      <c r="AM461" s="58"/>
      <c r="AN461" s="58"/>
      <c r="AO461" s="58"/>
      <c r="AP461" s="58"/>
      <c r="AQ461" s="58"/>
      <c r="AR461" s="58"/>
      <c r="AS461" s="58"/>
      <c r="AT461" s="58"/>
      <c r="AU461" s="58"/>
      <c r="AV461" s="58"/>
      <c r="AW461" s="58"/>
      <c r="AX461" s="58"/>
      <c r="AY461" s="58"/>
      <c r="AZ461" s="58"/>
    </row>
    <row r="462" spans="1:52" x14ac:dyDescent="0.2">
      <c r="A462" s="56"/>
      <c r="B462" s="57"/>
      <c r="C462" s="58"/>
      <c r="D462" s="58"/>
      <c r="E462" s="58"/>
      <c r="F462" s="58"/>
      <c r="G462" s="58"/>
      <c r="H462" s="58"/>
      <c r="I462" s="58"/>
      <c r="J462" s="58"/>
      <c r="K462" s="58"/>
      <c r="L462" s="58"/>
      <c r="M462" s="58"/>
      <c r="N462" s="58"/>
      <c r="O462" s="137"/>
      <c r="P462" s="58"/>
      <c r="Q462" s="58"/>
      <c r="R462" s="58"/>
      <c r="S462" s="58"/>
      <c r="T462" s="58"/>
      <c r="U462" s="58"/>
      <c r="V462" s="58"/>
      <c r="W462" s="58"/>
      <c r="X462" s="58"/>
      <c r="Y462" s="137"/>
      <c r="Z462" s="58"/>
      <c r="AA462" s="58"/>
      <c r="AB462" s="137"/>
      <c r="AC462" s="137"/>
      <c r="AD462" s="58"/>
      <c r="AE462" s="58"/>
      <c r="AJ462" s="58"/>
      <c r="AK462" s="58"/>
      <c r="AL462" s="58"/>
      <c r="AM462" s="58"/>
      <c r="AN462" s="58"/>
      <c r="AO462" s="58"/>
      <c r="AP462" s="58"/>
      <c r="AQ462" s="58"/>
      <c r="AR462" s="58"/>
      <c r="AS462" s="58"/>
      <c r="AT462" s="58"/>
      <c r="AU462" s="58"/>
      <c r="AV462" s="58"/>
      <c r="AW462" s="58"/>
      <c r="AX462" s="58"/>
      <c r="AY462" s="58"/>
      <c r="AZ462" s="58"/>
    </row>
    <row r="463" spans="1:52" x14ac:dyDescent="0.2">
      <c r="A463" s="56"/>
      <c r="B463" s="57"/>
      <c r="C463" s="58"/>
      <c r="D463" s="58"/>
      <c r="E463" s="58"/>
      <c r="F463" s="58"/>
      <c r="G463" s="58"/>
      <c r="H463" s="58"/>
      <c r="I463" s="58"/>
      <c r="J463" s="58"/>
      <c r="K463" s="58"/>
      <c r="L463" s="58"/>
      <c r="M463" s="58"/>
      <c r="N463" s="58"/>
      <c r="O463" s="137"/>
      <c r="P463" s="58"/>
      <c r="Q463" s="58"/>
      <c r="R463" s="58"/>
      <c r="S463" s="58"/>
      <c r="T463" s="58"/>
      <c r="U463" s="58"/>
      <c r="V463" s="58"/>
      <c r="W463" s="58"/>
      <c r="X463" s="58"/>
      <c r="Y463" s="137"/>
      <c r="Z463" s="58"/>
      <c r="AA463" s="58"/>
      <c r="AB463" s="137"/>
      <c r="AC463" s="137"/>
      <c r="AD463" s="58"/>
      <c r="AE463" s="58"/>
      <c r="AJ463" s="58"/>
      <c r="AK463" s="58"/>
      <c r="AL463" s="58"/>
      <c r="AM463" s="58"/>
      <c r="AN463" s="58"/>
      <c r="AO463" s="58"/>
      <c r="AP463" s="58"/>
      <c r="AQ463" s="58"/>
      <c r="AR463" s="58"/>
      <c r="AS463" s="58"/>
      <c r="AT463" s="58"/>
      <c r="AU463" s="58"/>
      <c r="AV463" s="58"/>
      <c r="AW463" s="58"/>
      <c r="AX463" s="58"/>
      <c r="AY463" s="58"/>
      <c r="AZ463" s="58"/>
    </row>
    <row r="464" spans="1:52" x14ac:dyDescent="0.2">
      <c r="A464" s="56"/>
      <c r="B464" s="57"/>
      <c r="C464" s="58"/>
      <c r="D464" s="58"/>
      <c r="E464" s="58"/>
      <c r="F464" s="58"/>
      <c r="G464" s="58"/>
      <c r="H464" s="58"/>
      <c r="I464" s="58"/>
      <c r="J464" s="58"/>
      <c r="K464" s="58"/>
      <c r="L464" s="58"/>
      <c r="M464" s="58"/>
      <c r="N464" s="58"/>
      <c r="O464" s="137"/>
      <c r="P464" s="58"/>
      <c r="Q464" s="58"/>
      <c r="R464" s="58"/>
      <c r="S464" s="58"/>
      <c r="T464" s="58"/>
      <c r="U464" s="58"/>
      <c r="V464" s="58"/>
      <c r="W464" s="58"/>
      <c r="X464" s="58"/>
      <c r="Y464" s="137"/>
      <c r="Z464" s="58"/>
      <c r="AA464" s="58"/>
      <c r="AB464" s="137"/>
      <c r="AC464" s="137"/>
      <c r="AD464" s="58"/>
      <c r="AE464" s="58"/>
      <c r="AJ464" s="58"/>
      <c r="AK464" s="58"/>
      <c r="AL464" s="58"/>
      <c r="AM464" s="58"/>
      <c r="AN464" s="58"/>
      <c r="AO464" s="58"/>
      <c r="AP464" s="58"/>
      <c r="AQ464" s="58"/>
      <c r="AR464" s="58"/>
      <c r="AS464" s="58"/>
      <c r="AT464" s="58"/>
      <c r="AU464" s="58"/>
      <c r="AV464" s="58"/>
      <c r="AW464" s="58"/>
      <c r="AX464" s="58"/>
      <c r="AY464" s="58"/>
      <c r="AZ464" s="58"/>
    </row>
    <row r="465" spans="1:52" x14ac:dyDescent="0.2">
      <c r="A465" s="56"/>
      <c r="B465" s="57"/>
      <c r="C465" s="58"/>
      <c r="D465" s="58"/>
      <c r="E465" s="58"/>
      <c r="F465" s="58"/>
      <c r="G465" s="58"/>
      <c r="H465" s="58"/>
      <c r="I465" s="58"/>
      <c r="J465" s="58"/>
      <c r="K465" s="58"/>
      <c r="L465" s="58"/>
      <c r="M465" s="58"/>
      <c r="N465" s="58"/>
      <c r="O465" s="137"/>
      <c r="P465" s="58"/>
      <c r="Q465" s="58"/>
      <c r="R465" s="58"/>
      <c r="S465" s="58"/>
      <c r="T465" s="58"/>
      <c r="U465" s="58"/>
      <c r="V465" s="58"/>
      <c r="W465" s="58"/>
      <c r="X465" s="58"/>
      <c r="Y465" s="137"/>
      <c r="Z465" s="58"/>
      <c r="AA465" s="58"/>
      <c r="AB465" s="137"/>
      <c r="AC465" s="137"/>
      <c r="AD465" s="58"/>
      <c r="AE465" s="58"/>
      <c r="AJ465" s="58"/>
      <c r="AK465" s="58"/>
      <c r="AL465" s="58"/>
      <c r="AM465" s="58"/>
      <c r="AN465" s="58"/>
      <c r="AO465" s="58"/>
      <c r="AP465" s="58"/>
      <c r="AQ465" s="58"/>
      <c r="AR465" s="58"/>
      <c r="AS465" s="58"/>
      <c r="AT465" s="58"/>
      <c r="AU465" s="58"/>
      <c r="AV465" s="58"/>
      <c r="AW465" s="58"/>
      <c r="AX465" s="58"/>
      <c r="AY465" s="58"/>
      <c r="AZ465" s="58"/>
    </row>
    <row r="466" spans="1:52" x14ac:dyDescent="0.2">
      <c r="A466" s="56"/>
      <c r="B466" s="57"/>
      <c r="C466" s="58"/>
      <c r="D466" s="58"/>
      <c r="E466" s="58"/>
      <c r="F466" s="58"/>
      <c r="G466" s="58"/>
      <c r="H466" s="58"/>
      <c r="I466" s="58"/>
      <c r="J466" s="58"/>
      <c r="K466" s="58"/>
      <c r="L466" s="58"/>
      <c r="M466" s="58"/>
      <c r="N466" s="58"/>
      <c r="O466" s="137"/>
      <c r="P466" s="58"/>
      <c r="Q466" s="58"/>
      <c r="R466" s="58"/>
      <c r="S466" s="58"/>
      <c r="T466" s="58"/>
      <c r="U466" s="58"/>
      <c r="V466" s="58"/>
      <c r="W466" s="58"/>
      <c r="X466" s="58"/>
      <c r="Y466" s="137"/>
      <c r="Z466" s="58"/>
      <c r="AA466" s="58"/>
      <c r="AB466" s="137"/>
      <c r="AC466" s="137"/>
      <c r="AD466" s="58"/>
      <c r="AE466" s="58"/>
      <c r="AJ466" s="58"/>
      <c r="AK466" s="58"/>
      <c r="AL466" s="58"/>
      <c r="AM466" s="58"/>
      <c r="AN466" s="58"/>
      <c r="AO466" s="58"/>
      <c r="AP466" s="58"/>
      <c r="AQ466" s="58"/>
      <c r="AR466" s="58"/>
      <c r="AS466" s="58"/>
      <c r="AT466" s="58"/>
      <c r="AU466" s="58"/>
      <c r="AV466" s="58"/>
      <c r="AW466" s="58"/>
      <c r="AX466" s="58"/>
      <c r="AY466" s="58"/>
      <c r="AZ466" s="58"/>
    </row>
    <row r="467" spans="1:52" x14ac:dyDescent="0.2">
      <c r="A467" s="56"/>
      <c r="B467" s="57"/>
      <c r="C467" s="58"/>
      <c r="D467" s="58"/>
      <c r="E467" s="58"/>
      <c r="F467" s="58"/>
      <c r="G467" s="58"/>
      <c r="H467" s="58"/>
      <c r="I467" s="58"/>
      <c r="J467" s="58"/>
      <c r="K467" s="58"/>
      <c r="L467" s="58"/>
      <c r="M467" s="58"/>
      <c r="N467" s="58"/>
      <c r="O467" s="137"/>
      <c r="P467" s="58"/>
      <c r="Q467" s="58"/>
      <c r="R467" s="58"/>
      <c r="S467" s="58"/>
      <c r="T467" s="58"/>
      <c r="U467" s="58"/>
      <c r="V467" s="58"/>
      <c r="W467" s="58"/>
      <c r="X467" s="58"/>
      <c r="Y467" s="137"/>
      <c r="Z467" s="58"/>
      <c r="AA467" s="58"/>
      <c r="AB467" s="137"/>
      <c r="AC467" s="137"/>
      <c r="AD467" s="58"/>
      <c r="AE467" s="58"/>
      <c r="AJ467" s="58"/>
      <c r="AK467" s="58"/>
      <c r="AL467" s="58"/>
      <c r="AM467" s="58"/>
      <c r="AN467" s="58"/>
      <c r="AO467" s="58"/>
      <c r="AP467" s="58"/>
      <c r="AQ467" s="58"/>
      <c r="AR467" s="58"/>
      <c r="AS467" s="58"/>
      <c r="AT467" s="58"/>
      <c r="AU467" s="58"/>
      <c r="AV467" s="58"/>
      <c r="AW467" s="58"/>
      <c r="AX467" s="58"/>
      <c r="AY467" s="58"/>
      <c r="AZ467" s="58"/>
    </row>
    <row r="468" spans="1:52" x14ac:dyDescent="0.2">
      <c r="A468" s="56"/>
      <c r="B468" s="57"/>
      <c r="C468" s="58"/>
      <c r="D468" s="58"/>
      <c r="E468" s="58"/>
      <c r="F468" s="58"/>
      <c r="G468" s="58"/>
      <c r="H468" s="58"/>
      <c r="I468" s="58"/>
      <c r="J468" s="58"/>
      <c r="K468" s="58"/>
      <c r="L468" s="58"/>
      <c r="M468" s="58"/>
      <c r="N468" s="58"/>
      <c r="O468" s="137"/>
      <c r="P468" s="58"/>
      <c r="Q468" s="58"/>
      <c r="R468" s="58"/>
      <c r="S468" s="58"/>
      <c r="T468" s="58"/>
      <c r="U468" s="58"/>
      <c r="V468" s="58"/>
      <c r="W468" s="58"/>
      <c r="X468" s="58"/>
      <c r="Y468" s="137"/>
      <c r="Z468" s="58"/>
      <c r="AA468" s="58"/>
      <c r="AB468" s="137"/>
      <c r="AC468" s="137"/>
      <c r="AD468" s="58"/>
      <c r="AE468" s="58"/>
      <c r="AJ468" s="58"/>
      <c r="AK468" s="58"/>
      <c r="AL468" s="58"/>
      <c r="AM468" s="58"/>
      <c r="AN468" s="58"/>
      <c r="AO468" s="58"/>
      <c r="AP468" s="58"/>
      <c r="AQ468" s="58"/>
      <c r="AR468" s="58"/>
      <c r="AS468" s="58"/>
      <c r="AT468" s="58"/>
      <c r="AU468" s="58"/>
      <c r="AV468" s="58"/>
      <c r="AW468" s="58"/>
      <c r="AX468" s="58"/>
      <c r="AY468" s="58"/>
      <c r="AZ468" s="58"/>
    </row>
    <row r="469" spans="1:52" x14ac:dyDescent="0.2">
      <c r="A469" s="56"/>
      <c r="B469" s="57"/>
      <c r="C469" s="58"/>
      <c r="D469" s="58"/>
      <c r="E469" s="58"/>
      <c r="F469" s="58"/>
      <c r="G469" s="58"/>
      <c r="H469" s="58"/>
      <c r="I469" s="58"/>
      <c r="J469" s="58"/>
      <c r="K469" s="58"/>
      <c r="L469" s="58"/>
      <c r="M469" s="58"/>
      <c r="N469" s="58"/>
      <c r="O469" s="137"/>
      <c r="P469" s="58"/>
      <c r="Q469" s="58"/>
      <c r="R469" s="58"/>
      <c r="S469" s="58"/>
      <c r="T469" s="58"/>
      <c r="U469" s="58"/>
      <c r="V469" s="58"/>
      <c r="W469" s="58"/>
      <c r="X469" s="58"/>
      <c r="Y469" s="137"/>
      <c r="Z469" s="58"/>
      <c r="AA469" s="58"/>
      <c r="AB469" s="137"/>
      <c r="AC469" s="137"/>
      <c r="AD469" s="58"/>
      <c r="AE469" s="58"/>
      <c r="AJ469" s="58"/>
      <c r="AK469" s="58"/>
      <c r="AL469" s="58"/>
      <c r="AM469" s="58"/>
      <c r="AN469" s="58"/>
      <c r="AO469" s="58"/>
      <c r="AP469" s="58"/>
      <c r="AQ469" s="58"/>
      <c r="AR469" s="58"/>
      <c r="AS469" s="58"/>
      <c r="AT469" s="58"/>
      <c r="AU469" s="58"/>
      <c r="AV469" s="58"/>
      <c r="AW469" s="58"/>
      <c r="AX469" s="58"/>
      <c r="AY469" s="58"/>
      <c r="AZ469" s="58"/>
    </row>
    <row r="470" spans="1:52" x14ac:dyDescent="0.2">
      <c r="A470" s="56"/>
      <c r="B470" s="57"/>
      <c r="C470" s="58"/>
      <c r="D470" s="58"/>
      <c r="E470" s="58"/>
      <c r="F470" s="58"/>
      <c r="G470" s="58"/>
      <c r="H470" s="58"/>
      <c r="I470" s="58"/>
      <c r="J470" s="58"/>
      <c r="K470" s="58"/>
      <c r="L470" s="58"/>
      <c r="M470" s="58"/>
      <c r="N470" s="58"/>
      <c r="O470" s="137"/>
      <c r="P470" s="58"/>
      <c r="Q470" s="58"/>
      <c r="R470" s="58"/>
      <c r="S470" s="58"/>
      <c r="T470" s="58"/>
      <c r="U470" s="58"/>
      <c r="V470" s="58"/>
      <c r="W470" s="58"/>
      <c r="X470" s="58"/>
      <c r="Y470" s="137"/>
      <c r="Z470" s="58"/>
      <c r="AA470" s="58"/>
      <c r="AB470" s="137"/>
      <c r="AC470" s="137"/>
      <c r="AD470" s="58"/>
      <c r="AE470" s="58"/>
      <c r="AJ470" s="58"/>
      <c r="AK470" s="58"/>
      <c r="AL470" s="58"/>
      <c r="AM470" s="58"/>
      <c r="AN470" s="58"/>
      <c r="AO470" s="58"/>
      <c r="AP470" s="58"/>
      <c r="AQ470" s="58"/>
      <c r="AR470" s="58"/>
      <c r="AS470" s="58"/>
      <c r="AT470" s="58"/>
      <c r="AU470" s="58"/>
      <c r="AV470" s="58"/>
      <c r="AW470" s="58"/>
      <c r="AX470" s="58"/>
      <c r="AY470" s="58"/>
      <c r="AZ470" s="58"/>
    </row>
    <row r="471" spans="1:52" x14ac:dyDescent="0.2">
      <c r="A471" s="56"/>
      <c r="B471" s="57"/>
      <c r="C471" s="58"/>
      <c r="D471" s="58"/>
      <c r="E471" s="58"/>
      <c r="F471" s="58"/>
      <c r="G471" s="58"/>
      <c r="H471" s="58"/>
      <c r="I471" s="58"/>
      <c r="J471" s="58"/>
      <c r="K471" s="58"/>
      <c r="L471" s="58"/>
      <c r="M471" s="58"/>
      <c r="N471" s="58"/>
      <c r="O471" s="137"/>
      <c r="P471" s="58"/>
      <c r="Q471" s="58"/>
      <c r="R471" s="58"/>
      <c r="S471" s="58"/>
      <c r="T471" s="58"/>
      <c r="U471" s="58"/>
      <c r="V471" s="58"/>
      <c r="W471" s="58"/>
      <c r="X471" s="58"/>
      <c r="Y471" s="137"/>
      <c r="Z471" s="58"/>
      <c r="AA471" s="58"/>
      <c r="AB471" s="137"/>
      <c r="AC471" s="137"/>
      <c r="AD471" s="58"/>
      <c r="AE471" s="58"/>
      <c r="AJ471" s="58"/>
      <c r="AK471" s="58"/>
      <c r="AL471" s="58"/>
      <c r="AM471" s="58"/>
      <c r="AN471" s="58"/>
      <c r="AO471" s="58"/>
      <c r="AP471" s="58"/>
      <c r="AQ471" s="58"/>
      <c r="AR471" s="58"/>
      <c r="AS471" s="58"/>
      <c r="AT471" s="58"/>
      <c r="AU471" s="58"/>
      <c r="AV471" s="58"/>
      <c r="AW471" s="58"/>
      <c r="AX471" s="58"/>
      <c r="AY471" s="58"/>
      <c r="AZ471" s="58"/>
    </row>
    <row r="472" spans="1:52" x14ac:dyDescent="0.2">
      <c r="A472" s="56"/>
      <c r="B472" s="57"/>
      <c r="C472" s="58"/>
      <c r="D472" s="58"/>
      <c r="E472" s="58"/>
      <c r="F472" s="58"/>
      <c r="G472" s="58"/>
      <c r="H472" s="58"/>
      <c r="I472" s="58"/>
      <c r="J472" s="58"/>
      <c r="K472" s="58"/>
      <c r="L472" s="58"/>
      <c r="M472" s="58"/>
      <c r="N472" s="58"/>
      <c r="O472" s="137"/>
      <c r="P472" s="58"/>
      <c r="Q472" s="58"/>
      <c r="R472" s="58"/>
      <c r="S472" s="58"/>
      <c r="T472" s="58"/>
      <c r="U472" s="58"/>
      <c r="V472" s="58"/>
      <c r="W472" s="58"/>
      <c r="X472" s="58"/>
      <c r="Y472" s="137"/>
      <c r="Z472" s="58"/>
      <c r="AA472" s="58"/>
      <c r="AB472" s="137"/>
      <c r="AC472" s="137"/>
      <c r="AD472" s="58"/>
      <c r="AE472" s="58"/>
      <c r="AJ472" s="58"/>
      <c r="AK472" s="58"/>
      <c r="AL472" s="58"/>
      <c r="AM472" s="58"/>
      <c r="AN472" s="58"/>
      <c r="AO472" s="58"/>
      <c r="AP472" s="58"/>
      <c r="AQ472" s="58"/>
      <c r="AR472" s="58"/>
      <c r="AS472" s="58"/>
      <c r="AT472" s="58"/>
      <c r="AU472" s="58"/>
      <c r="AV472" s="58"/>
      <c r="AW472" s="58"/>
      <c r="AX472" s="58"/>
      <c r="AY472" s="58"/>
      <c r="AZ472" s="58"/>
    </row>
    <row r="473" spans="1:52" x14ac:dyDescent="0.2">
      <c r="A473" s="56"/>
      <c r="B473" s="57"/>
      <c r="C473" s="58"/>
      <c r="D473" s="58"/>
      <c r="E473" s="58"/>
      <c r="F473" s="58"/>
      <c r="G473" s="58"/>
      <c r="H473" s="58"/>
      <c r="I473" s="58"/>
      <c r="J473" s="58"/>
      <c r="K473" s="58"/>
      <c r="L473" s="58"/>
      <c r="M473" s="58"/>
      <c r="N473" s="58"/>
      <c r="O473" s="137"/>
      <c r="P473" s="58"/>
      <c r="Q473" s="58"/>
      <c r="R473" s="58"/>
      <c r="S473" s="58"/>
      <c r="T473" s="58"/>
      <c r="U473" s="58"/>
      <c r="V473" s="58"/>
      <c r="W473" s="58"/>
      <c r="X473" s="58"/>
      <c r="Y473" s="137"/>
      <c r="Z473" s="58"/>
      <c r="AA473" s="58"/>
      <c r="AB473" s="137"/>
      <c r="AC473" s="137"/>
      <c r="AD473" s="58"/>
      <c r="AE473" s="58"/>
      <c r="AJ473" s="58"/>
      <c r="AK473" s="58"/>
      <c r="AL473" s="58"/>
      <c r="AM473" s="58"/>
      <c r="AN473" s="58"/>
      <c r="AO473" s="58"/>
      <c r="AP473" s="58"/>
      <c r="AQ473" s="58"/>
      <c r="AR473" s="58"/>
      <c r="AS473" s="58"/>
      <c r="AT473" s="58"/>
      <c r="AU473" s="58"/>
      <c r="AV473" s="58"/>
      <c r="AW473" s="58"/>
      <c r="AX473" s="58"/>
      <c r="AY473" s="58"/>
      <c r="AZ473" s="58"/>
    </row>
    <row r="474" spans="1:52" x14ac:dyDescent="0.2">
      <c r="A474" s="56"/>
      <c r="B474" s="57"/>
      <c r="C474" s="58"/>
      <c r="D474" s="58"/>
      <c r="E474" s="58"/>
      <c r="F474" s="58"/>
      <c r="G474" s="58"/>
      <c r="H474" s="58"/>
      <c r="I474" s="58"/>
      <c r="J474" s="58"/>
      <c r="K474" s="58"/>
      <c r="L474" s="58"/>
      <c r="M474" s="58"/>
      <c r="N474" s="58"/>
      <c r="O474" s="137"/>
      <c r="P474" s="58"/>
      <c r="Q474" s="58"/>
      <c r="R474" s="58"/>
      <c r="S474" s="58"/>
      <c r="T474" s="58"/>
      <c r="U474" s="58"/>
      <c r="V474" s="58"/>
      <c r="W474" s="58"/>
      <c r="X474" s="58"/>
      <c r="Y474" s="137"/>
      <c r="Z474" s="58"/>
      <c r="AA474" s="58"/>
      <c r="AB474" s="137"/>
      <c r="AC474" s="137"/>
      <c r="AD474" s="58"/>
      <c r="AE474" s="58"/>
      <c r="AJ474" s="58"/>
      <c r="AK474" s="58"/>
      <c r="AL474" s="58"/>
      <c r="AM474" s="58"/>
      <c r="AN474" s="58"/>
      <c r="AO474" s="58"/>
      <c r="AP474" s="58"/>
      <c r="AQ474" s="58"/>
      <c r="AR474" s="58"/>
      <c r="AS474" s="58"/>
      <c r="AT474" s="58"/>
      <c r="AU474" s="58"/>
      <c r="AV474" s="58"/>
      <c r="AW474" s="58"/>
      <c r="AX474" s="58"/>
      <c r="AY474" s="58"/>
      <c r="AZ474" s="58"/>
    </row>
    <row r="475" spans="1:52" x14ac:dyDescent="0.2">
      <c r="A475" s="56"/>
      <c r="B475" s="57"/>
      <c r="C475" s="58"/>
      <c r="D475" s="58"/>
      <c r="E475" s="58"/>
      <c r="F475" s="58"/>
      <c r="G475" s="58"/>
      <c r="H475" s="58"/>
      <c r="I475" s="58"/>
      <c r="J475" s="58"/>
      <c r="K475" s="58"/>
      <c r="L475" s="58"/>
      <c r="M475" s="58"/>
      <c r="N475" s="58"/>
      <c r="O475" s="137"/>
      <c r="P475" s="58"/>
      <c r="Q475" s="58"/>
      <c r="R475" s="58"/>
      <c r="S475" s="58"/>
      <c r="T475" s="58"/>
      <c r="U475" s="58"/>
      <c r="V475" s="58"/>
      <c r="W475" s="58"/>
      <c r="X475" s="58"/>
      <c r="Y475" s="137"/>
      <c r="Z475" s="58"/>
      <c r="AA475" s="58"/>
      <c r="AB475" s="137"/>
      <c r="AC475" s="137"/>
      <c r="AD475" s="58"/>
      <c r="AE475" s="58"/>
      <c r="AJ475" s="58"/>
      <c r="AK475" s="58"/>
      <c r="AL475" s="58"/>
      <c r="AM475" s="58"/>
      <c r="AN475" s="58"/>
      <c r="AO475" s="58"/>
      <c r="AP475" s="58"/>
      <c r="AQ475" s="58"/>
      <c r="AR475" s="58"/>
      <c r="AS475" s="58"/>
      <c r="AT475" s="58"/>
      <c r="AU475" s="58"/>
      <c r="AV475" s="58"/>
      <c r="AW475" s="58"/>
      <c r="AX475" s="58"/>
      <c r="AY475" s="58"/>
      <c r="AZ475" s="58"/>
    </row>
    <row r="476" spans="1:52" x14ac:dyDescent="0.2">
      <c r="A476" s="56"/>
      <c r="B476" s="57"/>
      <c r="C476" s="58"/>
      <c r="D476" s="58"/>
      <c r="E476" s="58"/>
      <c r="F476" s="58"/>
      <c r="G476" s="58"/>
      <c r="H476" s="58"/>
      <c r="I476" s="58"/>
      <c r="J476" s="58"/>
      <c r="K476" s="58"/>
      <c r="L476" s="58"/>
      <c r="M476" s="58"/>
      <c r="N476" s="58"/>
      <c r="O476" s="137"/>
      <c r="P476" s="58"/>
      <c r="Q476" s="58"/>
      <c r="R476" s="58"/>
      <c r="S476" s="58"/>
      <c r="T476" s="58"/>
      <c r="U476" s="58"/>
      <c r="V476" s="58"/>
      <c r="W476" s="58"/>
      <c r="X476" s="58"/>
      <c r="Y476" s="137"/>
      <c r="Z476" s="58"/>
      <c r="AA476" s="58"/>
      <c r="AB476" s="137"/>
      <c r="AC476" s="137"/>
      <c r="AD476" s="58"/>
      <c r="AE476" s="58"/>
      <c r="AJ476" s="58"/>
      <c r="AK476" s="58"/>
      <c r="AL476" s="58"/>
      <c r="AM476" s="58"/>
      <c r="AN476" s="58"/>
      <c r="AO476" s="58"/>
      <c r="AP476" s="58"/>
      <c r="AQ476" s="58"/>
      <c r="AR476" s="58"/>
      <c r="AS476" s="58"/>
      <c r="AT476" s="58"/>
      <c r="AU476" s="58"/>
      <c r="AV476" s="58"/>
      <c r="AW476" s="58"/>
      <c r="AX476" s="58"/>
      <c r="AY476" s="58"/>
      <c r="AZ476" s="58"/>
    </row>
    <row r="477" spans="1:52" x14ac:dyDescent="0.2">
      <c r="A477" s="56"/>
      <c r="B477" s="57"/>
      <c r="C477" s="58"/>
      <c r="D477" s="58"/>
      <c r="E477" s="58"/>
      <c r="F477" s="58"/>
      <c r="G477" s="58"/>
      <c r="H477" s="58"/>
      <c r="I477" s="58"/>
      <c r="J477" s="58"/>
      <c r="K477" s="58"/>
      <c r="L477" s="58"/>
      <c r="M477" s="58"/>
      <c r="N477" s="58"/>
      <c r="O477" s="137"/>
      <c r="P477" s="58"/>
      <c r="Q477" s="58"/>
      <c r="R477" s="58"/>
      <c r="S477" s="58"/>
      <c r="T477" s="58"/>
      <c r="U477" s="58"/>
      <c r="V477" s="58"/>
      <c r="W477" s="58"/>
      <c r="X477" s="58"/>
      <c r="Y477" s="137"/>
      <c r="Z477" s="58"/>
      <c r="AA477" s="58"/>
      <c r="AB477" s="137"/>
      <c r="AC477" s="137"/>
      <c r="AD477" s="58"/>
      <c r="AE477" s="58"/>
      <c r="AJ477" s="58"/>
      <c r="AK477" s="58"/>
      <c r="AL477" s="58"/>
      <c r="AM477" s="58"/>
      <c r="AN477" s="58"/>
      <c r="AO477" s="58"/>
      <c r="AP477" s="58"/>
      <c r="AQ477" s="58"/>
      <c r="AR477" s="58"/>
      <c r="AS477" s="58"/>
      <c r="AT477" s="58"/>
      <c r="AU477" s="58"/>
      <c r="AV477" s="58"/>
      <c r="AW477" s="58"/>
      <c r="AX477" s="58"/>
      <c r="AY477" s="58"/>
      <c r="AZ477" s="58"/>
    </row>
    <row r="478" spans="1:52" x14ac:dyDescent="0.2">
      <c r="A478" s="56"/>
      <c r="B478" s="57"/>
      <c r="C478" s="58"/>
      <c r="D478" s="58"/>
      <c r="E478" s="58"/>
      <c r="F478" s="58"/>
      <c r="G478" s="58"/>
      <c r="H478" s="58"/>
      <c r="I478" s="58"/>
      <c r="J478" s="58"/>
      <c r="K478" s="58"/>
      <c r="L478" s="58"/>
      <c r="M478" s="58"/>
      <c r="N478" s="58"/>
      <c r="O478" s="137"/>
      <c r="P478" s="58"/>
      <c r="Q478" s="58"/>
      <c r="R478" s="58"/>
      <c r="S478" s="58"/>
      <c r="T478" s="58"/>
      <c r="U478" s="58"/>
      <c r="V478" s="58"/>
      <c r="W478" s="58"/>
      <c r="X478" s="58"/>
      <c r="Y478" s="137"/>
      <c r="Z478" s="58"/>
      <c r="AA478" s="58"/>
      <c r="AB478" s="137"/>
      <c r="AC478" s="137"/>
      <c r="AD478" s="58"/>
      <c r="AE478" s="58"/>
      <c r="AJ478" s="58"/>
      <c r="AK478" s="58"/>
      <c r="AL478" s="58"/>
      <c r="AM478" s="58"/>
      <c r="AN478" s="58"/>
      <c r="AO478" s="58"/>
      <c r="AP478" s="58"/>
      <c r="AQ478" s="58"/>
      <c r="AR478" s="58"/>
      <c r="AS478" s="58"/>
      <c r="AT478" s="58"/>
      <c r="AU478" s="58"/>
      <c r="AV478" s="58"/>
      <c r="AW478" s="58"/>
      <c r="AX478" s="58"/>
      <c r="AY478" s="58"/>
      <c r="AZ478" s="58"/>
    </row>
    <row r="479" spans="1:52" x14ac:dyDescent="0.2">
      <c r="A479" s="56"/>
      <c r="B479" s="57"/>
      <c r="C479" s="58"/>
      <c r="D479" s="58"/>
      <c r="E479" s="58"/>
      <c r="F479" s="58"/>
      <c r="G479" s="58"/>
      <c r="H479" s="58"/>
      <c r="I479" s="58"/>
      <c r="J479" s="58"/>
      <c r="K479" s="58"/>
      <c r="L479" s="58"/>
      <c r="M479" s="58"/>
      <c r="N479" s="58"/>
      <c r="O479" s="137"/>
      <c r="P479" s="58"/>
      <c r="Q479" s="58"/>
      <c r="R479" s="58"/>
      <c r="S479" s="58"/>
      <c r="T479" s="58"/>
      <c r="U479" s="58"/>
      <c r="V479" s="58"/>
      <c r="W479" s="58"/>
      <c r="X479" s="58"/>
      <c r="Y479" s="137"/>
      <c r="Z479" s="58"/>
      <c r="AA479" s="58"/>
      <c r="AB479" s="137"/>
      <c r="AC479" s="137"/>
      <c r="AD479" s="58"/>
      <c r="AE479" s="58"/>
      <c r="AJ479" s="58"/>
      <c r="AK479" s="58"/>
      <c r="AL479" s="58"/>
      <c r="AM479" s="58"/>
      <c r="AN479" s="58"/>
      <c r="AO479" s="58"/>
      <c r="AP479" s="58"/>
      <c r="AQ479" s="58"/>
      <c r="AR479" s="58"/>
      <c r="AS479" s="58"/>
      <c r="AT479" s="58"/>
      <c r="AU479" s="58"/>
      <c r="AV479" s="58"/>
      <c r="AW479" s="58"/>
      <c r="AX479" s="58"/>
      <c r="AY479" s="58"/>
      <c r="AZ479" s="58"/>
    </row>
    <row r="480" spans="1:52" x14ac:dyDescent="0.2">
      <c r="A480" s="56"/>
      <c r="B480" s="57"/>
      <c r="C480" s="58"/>
      <c r="D480" s="58"/>
      <c r="E480" s="58"/>
      <c r="F480" s="58"/>
      <c r="G480" s="58"/>
      <c r="H480" s="58"/>
      <c r="I480" s="58"/>
      <c r="J480" s="58"/>
      <c r="K480" s="58"/>
      <c r="L480" s="58"/>
      <c r="M480" s="58"/>
      <c r="N480" s="58"/>
      <c r="O480" s="137"/>
      <c r="P480" s="58"/>
      <c r="Q480" s="58"/>
      <c r="R480" s="58"/>
      <c r="S480" s="58"/>
      <c r="T480" s="58"/>
      <c r="U480" s="58"/>
      <c r="V480" s="58"/>
      <c r="W480" s="58"/>
      <c r="X480" s="58"/>
      <c r="Y480" s="137"/>
      <c r="Z480" s="58"/>
      <c r="AA480" s="58"/>
      <c r="AB480" s="137"/>
      <c r="AC480" s="137"/>
      <c r="AD480" s="58"/>
      <c r="AE480" s="58"/>
      <c r="AJ480" s="58"/>
      <c r="AK480" s="58"/>
      <c r="AL480" s="58"/>
      <c r="AM480" s="58"/>
      <c r="AN480" s="58"/>
      <c r="AO480" s="58"/>
      <c r="AP480" s="58"/>
      <c r="AQ480" s="58"/>
      <c r="AR480" s="58"/>
      <c r="AS480" s="58"/>
      <c r="AT480" s="58"/>
      <c r="AU480" s="58"/>
      <c r="AV480" s="58"/>
      <c r="AW480" s="58"/>
      <c r="AX480" s="58"/>
      <c r="AY480" s="58"/>
      <c r="AZ480" s="58"/>
    </row>
    <row r="481" spans="1:52" x14ac:dyDescent="0.2">
      <c r="A481" s="56"/>
      <c r="B481" s="57"/>
      <c r="C481" s="58"/>
      <c r="D481" s="58"/>
      <c r="E481" s="58"/>
      <c r="F481" s="58"/>
      <c r="G481" s="58"/>
      <c r="H481" s="58"/>
      <c r="I481" s="58"/>
      <c r="J481" s="58"/>
      <c r="K481" s="58"/>
      <c r="L481" s="58"/>
      <c r="M481" s="58"/>
      <c r="N481" s="58"/>
      <c r="O481" s="137"/>
      <c r="P481" s="58"/>
      <c r="Q481" s="58"/>
      <c r="R481" s="58"/>
      <c r="S481" s="58"/>
      <c r="T481" s="58"/>
      <c r="U481" s="58"/>
      <c r="V481" s="58"/>
      <c r="W481" s="58"/>
      <c r="X481" s="58"/>
      <c r="Y481" s="137"/>
      <c r="Z481" s="58"/>
      <c r="AA481" s="58"/>
      <c r="AB481" s="137"/>
      <c r="AC481" s="137"/>
      <c r="AD481" s="58"/>
      <c r="AE481" s="58"/>
      <c r="AJ481" s="58"/>
      <c r="AK481" s="58"/>
      <c r="AL481" s="58"/>
      <c r="AM481" s="58"/>
      <c r="AN481" s="58"/>
      <c r="AO481" s="58"/>
      <c r="AP481" s="58"/>
      <c r="AQ481" s="58"/>
      <c r="AR481" s="58"/>
      <c r="AS481" s="58"/>
      <c r="AT481" s="58"/>
      <c r="AU481" s="58"/>
      <c r="AV481" s="58"/>
      <c r="AW481" s="58"/>
      <c r="AX481" s="58"/>
      <c r="AY481" s="58"/>
      <c r="AZ481" s="58"/>
    </row>
    <row r="482" spans="1:52" x14ac:dyDescent="0.2">
      <c r="A482" s="56"/>
      <c r="B482" s="57"/>
      <c r="C482" s="58"/>
      <c r="D482" s="58"/>
      <c r="E482" s="58"/>
      <c r="F482" s="58"/>
      <c r="G482" s="58"/>
      <c r="H482" s="58"/>
      <c r="I482" s="58"/>
      <c r="J482" s="58"/>
      <c r="K482" s="58"/>
      <c r="L482" s="58"/>
      <c r="M482" s="58"/>
      <c r="N482" s="58"/>
      <c r="O482" s="137"/>
      <c r="P482" s="58"/>
      <c r="Q482" s="58"/>
      <c r="R482" s="58"/>
      <c r="S482" s="58"/>
      <c r="T482" s="58"/>
      <c r="U482" s="58"/>
      <c r="V482" s="58"/>
      <c r="W482" s="58"/>
      <c r="X482" s="58"/>
      <c r="Y482" s="137"/>
      <c r="Z482" s="58"/>
      <c r="AA482" s="58"/>
      <c r="AB482" s="137"/>
      <c r="AC482" s="137"/>
      <c r="AD482" s="58"/>
      <c r="AE482" s="58"/>
      <c r="AJ482" s="58"/>
      <c r="AK482" s="58"/>
      <c r="AL482" s="58"/>
      <c r="AM482" s="58"/>
      <c r="AN482" s="58"/>
      <c r="AO482" s="58"/>
      <c r="AP482" s="58"/>
      <c r="AQ482" s="58"/>
      <c r="AR482" s="58"/>
      <c r="AS482" s="58"/>
      <c r="AT482" s="58"/>
      <c r="AU482" s="58"/>
      <c r="AV482" s="58"/>
      <c r="AW482" s="58"/>
      <c r="AX482" s="58"/>
      <c r="AY482" s="58"/>
      <c r="AZ482" s="58"/>
    </row>
    <row r="483" spans="1:52" x14ac:dyDescent="0.2">
      <c r="A483" s="56"/>
      <c r="B483" s="57"/>
      <c r="C483" s="58"/>
      <c r="D483" s="58"/>
      <c r="E483" s="58"/>
      <c r="F483" s="58"/>
      <c r="G483" s="58"/>
      <c r="H483" s="58"/>
      <c r="I483" s="58"/>
      <c r="J483" s="58"/>
      <c r="K483" s="58"/>
      <c r="L483" s="58"/>
      <c r="M483" s="58"/>
      <c r="N483" s="58"/>
      <c r="O483" s="137"/>
      <c r="P483" s="58"/>
      <c r="Q483" s="58"/>
      <c r="R483" s="58"/>
      <c r="S483" s="58"/>
      <c r="T483" s="58"/>
      <c r="U483" s="58"/>
      <c r="V483" s="58"/>
      <c r="W483" s="58"/>
      <c r="X483" s="58"/>
      <c r="Y483" s="137"/>
      <c r="Z483" s="58"/>
      <c r="AA483" s="58"/>
      <c r="AB483" s="137"/>
      <c r="AC483" s="137"/>
      <c r="AD483" s="58"/>
      <c r="AE483" s="58"/>
      <c r="AJ483" s="58"/>
      <c r="AK483" s="58"/>
      <c r="AL483" s="58"/>
      <c r="AM483" s="58"/>
      <c r="AN483" s="58"/>
      <c r="AO483" s="58"/>
      <c r="AP483" s="58"/>
      <c r="AQ483" s="58"/>
      <c r="AR483" s="58"/>
      <c r="AS483" s="58"/>
      <c r="AT483" s="58"/>
      <c r="AU483" s="58"/>
      <c r="AV483" s="58"/>
      <c r="AW483" s="58"/>
      <c r="AX483" s="58"/>
      <c r="AY483" s="58"/>
      <c r="AZ483" s="58"/>
    </row>
    <row r="484" spans="1:52" x14ac:dyDescent="0.2">
      <c r="A484" s="56"/>
      <c r="B484" s="57"/>
      <c r="C484" s="58"/>
      <c r="D484" s="58"/>
      <c r="E484" s="58"/>
      <c r="F484" s="58"/>
      <c r="G484" s="58"/>
      <c r="H484" s="58"/>
      <c r="I484" s="58"/>
      <c r="J484" s="58"/>
      <c r="K484" s="58"/>
      <c r="L484" s="58"/>
      <c r="M484" s="58"/>
      <c r="N484" s="58"/>
      <c r="O484" s="137"/>
      <c r="P484" s="58"/>
      <c r="Q484" s="58"/>
      <c r="R484" s="58"/>
      <c r="S484" s="58"/>
      <c r="T484" s="58"/>
      <c r="U484" s="58"/>
      <c r="V484" s="58"/>
      <c r="W484" s="58"/>
      <c r="X484" s="58"/>
      <c r="Y484" s="137"/>
      <c r="Z484" s="58"/>
      <c r="AA484" s="58"/>
      <c r="AB484" s="137"/>
      <c r="AC484" s="137"/>
      <c r="AD484" s="58"/>
      <c r="AE484" s="58"/>
      <c r="AJ484" s="58"/>
      <c r="AK484" s="58"/>
      <c r="AL484" s="58"/>
      <c r="AM484" s="58"/>
      <c r="AN484" s="58"/>
      <c r="AO484" s="58"/>
      <c r="AP484" s="58"/>
      <c r="AQ484" s="58"/>
      <c r="AR484" s="58"/>
      <c r="AS484" s="58"/>
      <c r="AT484" s="58"/>
      <c r="AU484" s="58"/>
      <c r="AV484" s="58"/>
      <c r="AW484" s="58"/>
      <c r="AX484" s="58"/>
      <c r="AY484" s="58"/>
      <c r="AZ484" s="58"/>
    </row>
    <row r="485" spans="1:52" x14ac:dyDescent="0.2">
      <c r="A485" s="56"/>
      <c r="B485" s="57"/>
      <c r="C485" s="58"/>
      <c r="D485" s="58"/>
      <c r="E485" s="58"/>
      <c r="F485" s="58"/>
      <c r="G485" s="58"/>
      <c r="H485" s="58"/>
      <c r="I485" s="58"/>
      <c r="J485" s="58"/>
      <c r="K485" s="58"/>
      <c r="L485" s="58"/>
      <c r="M485" s="58"/>
      <c r="N485" s="58"/>
      <c r="O485" s="137"/>
      <c r="P485" s="58"/>
      <c r="Q485" s="58"/>
      <c r="R485" s="58"/>
      <c r="S485" s="58"/>
      <c r="T485" s="58"/>
      <c r="U485" s="58"/>
      <c r="V485" s="58"/>
      <c r="W485" s="58"/>
      <c r="X485" s="58"/>
      <c r="Y485" s="137"/>
      <c r="Z485" s="58"/>
      <c r="AA485" s="58"/>
      <c r="AB485" s="137"/>
      <c r="AC485" s="137"/>
      <c r="AD485" s="58"/>
      <c r="AE485" s="58"/>
      <c r="AJ485" s="58"/>
      <c r="AK485" s="58"/>
      <c r="AL485" s="58"/>
      <c r="AM485" s="58"/>
      <c r="AN485" s="58"/>
      <c r="AO485" s="58"/>
      <c r="AP485" s="58"/>
      <c r="AQ485" s="58"/>
      <c r="AR485" s="58"/>
      <c r="AS485" s="58"/>
      <c r="AT485" s="58"/>
      <c r="AU485" s="58"/>
      <c r="AV485" s="58"/>
      <c r="AW485" s="58"/>
      <c r="AX485" s="58"/>
      <c r="AY485" s="58"/>
      <c r="AZ485" s="58"/>
    </row>
    <row r="486" spans="1:52" x14ac:dyDescent="0.2">
      <c r="A486" s="56"/>
      <c r="B486" s="57"/>
      <c r="C486" s="58"/>
      <c r="D486" s="58"/>
      <c r="E486" s="58"/>
      <c r="F486" s="58"/>
      <c r="G486" s="58"/>
      <c r="H486" s="58"/>
      <c r="I486" s="58"/>
      <c r="J486" s="58"/>
      <c r="K486" s="58"/>
      <c r="L486" s="58"/>
      <c r="M486" s="58"/>
      <c r="N486" s="58"/>
      <c r="O486" s="137"/>
      <c r="P486" s="58"/>
      <c r="Q486" s="58"/>
      <c r="R486" s="58"/>
      <c r="S486" s="58"/>
      <c r="T486" s="58"/>
      <c r="U486" s="58"/>
      <c r="V486" s="58"/>
      <c r="W486" s="58"/>
      <c r="X486" s="58"/>
      <c r="Y486" s="137"/>
      <c r="Z486" s="58"/>
      <c r="AA486" s="58"/>
      <c r="AB486" s="137"/>
      <c r="AC486" s="137"/>
      <c r="AD486" s="58"/>
      <c r="AE486" s="58"/>
      <c r="AJ486" s="58"/>
      <c r="AK486" s="58"/>
      <c r="AL486" s="58"/>
      <c r="AM486" s="58"/>
      <c r="AN486" s="58"/>
      <c r="AO486" s="58"/>
      <c r="AP486" s="58"/>
      <c r="AQ486" s="58"/>
      <c r="AR486" s="58"/>
      <c r="AS486" s="58"/>
      <c r="AT486" s="58"/>
      <c r="AU486" s="58"/>
      <c r="AV486" s="58"/>
      <c r="AW486" s="58"/>
      <c r="AX486" s="58"/>
      <c r="AY486" s="58"/>
      <c r="AZ486" s="58"/>
    </row>
    <row r="487" spans="1:52" x14ac:dyDescent="0.2">
      <c r="A487" s="56"/>
      <c r="B487" s="57"/>
      <c r="C487" s="58"/>
      <c r="D487" s="58"/>
      <c r="E487" s="58"/>
      <c r="F487" s="58"/>
      <c r="G487" s="58"/>
      <c r="H487" s="58"/>
      <c r="I487" s="58"/>
      <c r="J487" s="58"/>
      <c r="K487" s="58"/>
      <c r="L487" s="58"/>
      <c r="M487" s="58"/>
      <c r="N487" s="58"/>
      <c r="O487" s="137"/>
      <c r="P487" s="58"/>
      <c r="Q487" s="58"/>
      <c r="R487" s="58"/>
      <c r="S487" s="58"/>
      <c r="T487" s="58"/>
      <c r="U487" s="58"/>
      <c r="V487" s="58"/>
      <c r="W487" s="58"/>
      <c r="X487" s="58"/>
      <c r="Y487" s="137"/>
      <c r="Z487" s="58"/>
      <c r="AA487" s="58"/>
      <c r="AB487" s="137"/>
      <c r="AC487" s="137"/>
      <c r="AD487" s="58"/>
      <c r="AE487" s="58"/>
      <c r="AJ487" s="58"/>
      <c r="AK487" s="58"/>
      <c r="AL487" s="58"/>
      <c r="AM487" s="58"/>
      <c r="AN487" s="58"/>
      <c r="AO487" s="58"/>
      <c r="AP487" s="58"/>
      <c r="AQ487" s="58"/>
      <c r="AR487" s="58"/>
      <c r="AS487" s="58"/>
      <c r="AT487" s="58"/>
      <c r="AU487" s="58"/>
      <c r="AV487" s="58"/>
      <c r="AW487" s="58"/>
      <c r="AX487" s="58"/>
      <c r="AY487" s="58"/>
      <c r="AZ487" s="58"/>
    </row>
    <row r="488" spans="1:52" x14ac:dyDescent="0.2">
      <c r="A488" s="56"/>
      <c r="B488" s="57"/>
      <c r="C488" s="58"/>
      <c r="D488" s="58"/>
      <c r="E488" s="58"/>
      <c r="F488" s="58"/>
      <c r="G488" s="58"/>
      <c r="H488" s="58"/>
      <c r="I488" s="58"/>
      <c r="J488" s="58"/>
      <c r="K488" s="58"/>
      <c r="L488" s="58"/>
      <c r="M488" s="58"/>
      <c r="N488" s="58"/>
      <c r="O488" s="137"/>
      <c r="P488" s="58"/>
      <c r="Q488" s="58"/>
      <c r="R488" s="58"/>
      <c r="S488" s="58"/>
      <c r="T488" s="58"/>
      <c r="U488" s="58"/>
      <c r="V488" s="58"/>
      <c r="W488" s="58"/>
      <c r="X488" s="58"/>
      <c r="Y488" s="137"/>
      <c r="Z488" s="58"/>
      <c r="AA488" s="58"/>
      <c r="AB488" s="137"/>
      <c r="AC488" s="137"/>
      <c r="AD488" s="58"/>
      <c r="AE488" s="58"/>
      <c r="AJ488" s="58"/>
      <c r="AK488" s="58"/>
      <c r="AL488" s="58"/>
      <c r="AM488" s="58"/>
      <c r="AN488" s="58"/>
      <c r="AO488" s="58"/>
      <c r="AP488" s="58"/>
      <c r="AQ488" s="58"/>
      <c r="AR488" s="58"/>
      <c r="AS488" s="58"/>
      <c r="AT488" s="58"/>
      <c r="AU488" s="58"/>
      <c r="AV488" s="58"/>
      <c r="AW488" s="58"/>
      <c r="AX488" s="58"/>
      <c r="AY488" s="58"/>
      <c r="AZ488" s="58"/>
    </row>
    <row r="489" spans="1:52" x14ac:dyDescent="0.2">
      <c r="A489" s="56"/>
      <c r="B489" s="57"/>
      <c r="C489" s="58"/>
      <c r="D489" s="58"/>
      <c r="E489" s="58"/>
      <c r="F489" s="58"/>
      <c r="G489" s="58"/>
      <c r="H489" s="58"/>
      <c r="I489" s="58"/>
      <c r="J489" s="58"/>
      <c r="K489" s="58"/>
      <c r="L489" s="58"/>
      <c r="M489" s="58"/>
      <c r="N489" s="58"/>
      <c r="O489" s="137"/>
      <c r="P489" s="58"/>
      <c r="Q489" s="58"/>
      <c r="R489" s="58"/>
      <c r="S489" s="58"/>
      <c r="T489" s="58"/>
      <c r="U489" s="58"/>
      <c r="V489" s="58"/>
      <c r="W489" s="58"/>
      <c r="X489" s="58"/>
      <c r="Y489" s="137"/>
      <c r="Z489" s="58"/>
      <c r="AA489" s="58"/>
      <c r="AB489" s="137"/>
      <c r="AC489" s="137"/>
      <c r="AD489" s="58"/>
      <c r="AE489" s="58"/>
      <c r="AJ489" s="58"/>
      <c r="AK489" s="58"/>
      <c r="AL489" s="58"/>
      <c r="AM489" s="58"/>
      <c r="AN489" s="58"/>
      <c r="AO489" s="58"/>
      <c r="AP489" s="58"/>
      <c r="AQ489" s="58"/>
      <c r="AR489" s="58"/>
      <c r="AS489" s="58"/>
      <c r="AT489" s="58"/>
      <c r="AU489" s="58"/>
      <c r="AV489" s="58"/>
      <c r="AW489" s="58"/>
      <c r="AX489" s="58"/>
      <c r="AY489" s="58"/>
      <c r="AZ489" s="58"/>
    </row>
    <row r="490" spans="1:52" x14ac:dyDescent="0.2">
      <c r="A490" s="56"/>
      <c r="B490" s="57"/>
      <c r="C490" s="58"/>
      <c r="D490" s="58"/>
      <c r="E490" s="58"/>
      <c r="F490" s="58"/>
      <c r="G490" s="58"/>
      <c r="H490" s="58"/>
      <c r="I490" s="58"/>
      <c r="J490" s="58"/>
      <c r="K490" s="58"/>
      <c r="L490" s="58"/>
      <c r="M490" s="58"/>
      <c r="N490" s="58"/>
      <c r="O490" s="137"/>
      <c r="P490" s="58"/>
      <c r="Q490" s="58"/>
      <c r="R490" s="58"/>
      <c r="S490" s="58"/>
      <c r="T490" s="58"/>
      <c r="U490" s="58"/>
      <c r="V490" s="58"/>
      <c r="W490" s="58"/>
      <c r="X490" s="58"/>
      <c r="Y490" s="137"/>
      <c r="Z490" s="58"/>
      <c r="AA490" s="58"/>
      <c r="AB490" s="137"/>
      <c r="AC490" s="137"/>
      <c r="AD490" s="58"/>
      <c r="AE490" s="58"/>
      <c r="AJ490" s="58"/>
      <c r="AK490" s="58"/>
      <c r="AL490" s="58"/>
      <c r="AM490" s="58"/>
      <c r="AN490" s="58"/>
      <c r="AO490" s="58"/>
      <c r="AP490" s="58"/>
      <c r="AQ490" s="58"/>
      <c r="AR490" s="58"/>
      <c r="AS490" s="58"/>
      <c r="AT490" s="58"/>
      <c r="AU490" s="58"/>
      <c r="AV490" s="58"/>
      <c r="AW490" s="58"/>
      <c r="AX490" s="58"/>
      <c r="AY490" s="58"/>
      <c r="AZ490" s="58"/>
    </row>
    <row r="491" spans="1:52" x14ac:dyDescent="0.2">
      <c r="A491" s="56"/>
      <c r="B491" s="57"/>
      <c r="C491" s="58"/>
      <c r="D491" s="58"/>
      <c r="E491" s="58"/>
      <c r="F491" s="58"/>
      <c r="G491" s="58"/>
      <c r="H491" s="58"/>
      <c r="I491" s="58"/>
      <c r="J491" s="58"/>
      <c r="K491" s="58"/>
      <c r="L491" s="58"/>
      <c r="M491" s="58"/>
      <c r="N491" s="58"/>
      <c r="O491" s="137"/>
      <c r="P491" s="58"/>
      <c r="Q491" s="58"/>
      <c r="R491" s="58"/>
      <c r="S491" s="58"/>
      <c r="T491" s="58"/>
      <c r="U491" s="58"/>
      <c r="V491" s="58"/>
      <c r="W491" s="58"/>
      <c r="X491" s="58"/>
      <c r="Y491" s="137"/>
      <c r="Z491" s="58"/>
      <c r="AA491" s="58"/>
      <c r="AB491" s="137"/>
      <c r="AC491" s="137"/>
      <c r="AD491" s="58"/>
      <c r="AE491" s="58"/>
      <c r="AJ491" s="58"/>
      <c r="AK491" s="58"/>
      <c r="AL491" s="58"/>
      <c r="AM491" s="58"/>
      <c r="AN491" s="58"/>
      <c r="AO491" s="58"/>
      <c r="AP491" s="58"/>
      <c r="AQ491" s="58"/>
      <c r="AR491" s="58"/>
      <c r="AS491" s="58"/>
      <c r="AT491" s="58"/>
      <c r="AU491" s="58"/>
      <c r="AV491" s="58"/>
      <c r="AW491" s="58"/>
      <c r="AX491" s="58"/>
      <c r="AY491" s="58"/>
      <c r="AZ491" s="58"/>
    </row>
    <row r="492" spans="1:52" x14ac:dyDescent="0.2">
      <c r="A492" s="56"/>
      <c r="B492" s="57"/>
      <c r="C492" s="58"/>
      <c r="D492" s="58"/>
      <c r="E492" s="58"/>
      <c r="F492" s="58"/>
      <c r="G492" s="58"/>
      <c r="H492" s="58"/>
      <c r="I492" s="58"/>
      <c r="J492" s="58"/>
      <c r="K492" s="58"/>
      <c r="L492" s="58"/>
      <c r="M492" s="58"/>
      <c r="N492" s="58"/>
      <c r="O492" s="137"/>
      <c r="P492" s="58"/>
      <c r="Q492" s="58"/>
      <c r="R492" s="58"/>
      <c r="S492" s="58"/>
      <c r="T492" s="58"/>
      <c r="U492" s="58"/>
      <c r="V492" s="58"/>
      <c r="W492" s="58"/>
      <c r="X492" s="58"/>
      <c r="Y492" s="137"/>
      <c r="Z492" s="58"/>
      <c r="AA492" s="58"/>
      <c r="AB492" s="137"/>
      <c r="AC492" s="137"/>
      <c r="AD492" s="58"/>
      <c r="AE492" s="58"/>
      <c r="AJ492" s="58"/>
      <c r="AK492" s="58"/>
      <c r="AL492" s="58"/>
      <c r="AM492" s="58"/>
      <c r="AN492" s="58"/>
      <c r="AO492" s="58"/>
      <c r="AP492" s="58"/>
      <c r="AQ492" s="58"/>
      <c r="AR492" s="58"/>
      <c r="AS492" s="58"/>
      <c r="AT492" s="58"/>
      <c r="AU492" s="58"/>
      <c r="AV492" s="58"/>
      <c r="AW492" s="58"/>
      <c r="AX492" s="58"/>
      <c r="AY492" s="58"/>
      <c r="AZ492" s="58"/>
    </row>
    <row r="493" spans="1:52" x14ac:dyDescent="0.2">
      <c r="A493" s="56"/>
      <c r="B493" s="57"/>
      <c r="C493" s="58"/>
      <c r="D493" s="58"/>
      <c r="E493" s="58"/>
      <c r="F493" s="58"/>
      <c r="G493" s="58"/>
      <c r="H493" s="58"/>
      <c r="I493" s="58"/>
      <c r="J493" s="58"/>
      <c r="K493" s="58"/>
      <c r="L493" s="58"/>
      <c r="M493" s="58"/>
      <c r="N493" s="58"/>
      <c r="O493" s="137"/>
      <c r="P493" s="58"/>
      <c r="Q493" s="58"/>
      <c r="R493" s="58"/>
      <c r="S493" s="58"/>
      <c r="T493" s="58"/>
      <c r="U493" s="58"/>
      <c r="V493" s="58"/>
      <c r="W493" s="58"/>
      <c r="X493" s="58"/>
      <c r="Y493" s="137"/>
      <c r="Z493" s="58"/>
      <c r="AA493" s="58"/>
      <c r="AB493" s="137"/>
      <c r="AC493" s="137"/>
      <c r="AD493" s="58"/>
      <c r="AE493" s="58"/>
      <c r="AJ493" s="58"/>
      <c r="AK493" s="58"/>
      <c r="AL493" s="58"/>
      <c r="AM493" s="58"/>
      <c r="AN493" s="58"/>
      <c r="AO493" s="58"/>
      <c r="AP493" s="58"/>
      <c r="AQ493" s="58"/>
      <c r="AR493" s="58"/>
      <c r="AS493" s="58"/>
      <c r="AT493" s="58"/>
      <c r="AU493" s="58"/>
      <c r="AV493" s="58"/>
      <c r="AW493" s="58"/>
      <c r="AX493" s="58"/>
      <c r="AY493" s="58"/>
      <c r="AZ493" s="58"/>
    </row>
    <row r="494" spans="1:52" x14ac:dyDescent="0.2">
      <c r="A494" s="56"/>
      <c r="B494" s="57"/>
      <c r="C494" s="58"/>
      <c r="D494" s="58"/>
      <c r="E494" s="58"/>
      <c r="F494" s="58"/>
      <c r="G494" s="58"/>
      <c r="H494" s="58"/>
      <c r="I494" s="58"/>
      <c r="J494" s="58"/>
      <c r="K494" s="58"/>
      <c r="L494" s="58"/>
      <c r="M494" s="58"/>
      <c r="N494" s="58"/>
      <c r="O494" s="137"/>
      <c r="P494" s="58"/>
      <c r="Q494" s="58"/>
      <c r="R494" s="58"/>
      <c r="S494" s="58"/>
      <c r="T494" s="58"/>
      <c r="U494" s="58"/>
      <c r="V494" s="58"/>
      <c r="W494" s="58"/>
      <c r="X494" s="58"/>
      <c r="Y494" s="137"/>
      <c r="Z494" s="58"/>
      <c r="AA494" s="58"/>
      <c r="AB494" s="137"/>
      <c r="AC494" s="137"/>
      <c r="AD494" s="58"/>
      <c r="AE494" s="58"/>
      <c r="AJ494" s="58"/>
      <c r="AK494" s="58"/>
      <c r="AL494" s="58"/>
      <c r="AM494" s="58"/>
      <c r="AN494" s="58"/>
      <c r="AO494" s="58"/>
      <c r="AP494" s="58"/>
      <c r="AQ494" s="58"/>
      <c r="AR494" s="58"/>
      <c r="AS494" s="58"/>
      <c r="AT494" s="58"/>
      <c r="AU494" s="58"/>
      <c r="AV494" s="58"/>
      <c r="AW494" s="58"/>
      <c r="AX494" s="58"/>
      <c r="AY494" s="58"/>
      <c r="AZ494" s="58"/>
    </row>
    <row r="495" spans="1:52" x14ac:dyDescent="0.2">
      <c r="A495" s="56"/>
      <c r="B495" s="57"/>
      <c r="C495" s="58"/>
      <c r="D495" s="58"/>
      <c r="E495" s="58"/>
      <c r="F495" s="58"/>
      <c r="G495" s="58"/>
      <c r="H495" s="58"/>
      <c r="I495" s="58"/>
      <c r="J495" s="58"/>
      <c r="K495" s="58"/>
      <c r="L495" s="58"/>
      <c r="M495" s="58"/>
      <c r="N495" s="58"/>
      <c r="O495" s="137"/>
      <c r="P495" s="58"/>
      <c r="Q495" s="58"/>
      <c r="R495" s="58"/>
      <c r="S495" s="58"/>
      <c r="T495" s="58"/>
      <c r="U495" s="58"/>
      <c r="V495" s="58"/>
      <c r="W495" s="58"/>
      <c r="X495" s="58"/>
      <c r="Y495" s="137"/>
      <c r="Z495" s="58"/>
      <c r="AA495" s="58"/>
      <c r="AB495" s="137"/>
      <c r="AC495" s="137"/>
      <c r="AD495" s="58"/>
      <c r="AE495" s="58"/>
      <c r="AJ495" s="58"/>
      <c r="AK495" s="58"/>
      <c r="AL495" s="58"/>
      <c r="AM495" s="58"/>
      <c r="AN495" s="58"/>
      <c r="AO495" s="58"/>
      <c r="AP495" s="58"/>
      <c r="AQ495" s="58"/>
      <c r="AR495" s="58"/>
      <c r="AS495" s="58"/>
      <c r="AT495" s="58"/>
      <c r="AU495" s="58"/>
      <c r="AV495" s="58"/>
      <c r="AW495" s="58"/>
      <c r="AX495" s="58"/>
      <c r="AY495" s="58"/>
      <c r="AZ495" s="58"/>
    </row>
    <row r="496" spans="1:52" x14ac:dyDescent="0.2">
      <c r="A496" s="56"/>
      <c r="B496" s="57"/>
      <c r="C496" s="58"/>
      <c r="D496" s="58"/>
      <c r="E496" s="58"/>
      <c r="F496" s="58"/>
      <c r="G496" s="58"/>
      <c r="H496" s="58"/>
      <c r="I496" s="58"/>
      <c r="J496" s="58"/>
      <c r="K496" s="58"/>
      <c r="L496" s="58"/>
      <c r="M496" s="58"/>
      <c r="N496" s="58"/>
      <c r="O496" s="137"/>
      <c r="P496" s="58"/>
      <c r="Q496" s="58"/>
      <c r="R496" s="58"/>
      <c r="S496" s="58"/>
      <c r="T496" s="58"/>
      <c r="U496" s="58"/>
      <c r="V496" s="58"/>
      <c r="W496" s="58"/>
      <c r="X496" s="58"/>
      <c r="Y496" s="137"/>
      <c r="Z496" s="58"/>
      <c r="AA496" s="58"/>
      <c r="AB496" s="137"/>
      <c r="AC496" s="137"/>
      <c r="AD496" s="58"/>
      <c r="AE496" s="58"/>
      <c r="AJ496" s="58"/>
      <c r="AK496" s="58"/>
      <c r="AL496" s="58"/>
      <c r="AM496" s="58"/>
      <c r="AN496" s="58"/>
      <c r="AO496" s="58"/>
      <c r="AP496" s="58"/>
      <c r="AQ496" s="58"/>
      <c r="AR496" s="58"/>
      <c r="AS496" s="58"/>
      <c r="AT496" s="58"/>
      <c r="AU496" s="58"/>
      <c r="AV496" s="58"/>
      <c r="AW496" s="58"/>
      <c r="AX496" s="58"/>
      <c r="AY496" s="58"/>
      <c r="AZ496" s="58"/>
    </row>
    <row r="497" spans="1:52" x14ac:dyDescent="0.2">
      <c r="A497" s="56"/>
      <c r="B497" s="57"/>
      <c r="C497" s="58"/>
      <c r="D497" s="58"/>
      <c r="E497" s="58"/>
      <c r="F497" s="58"/>
      <c r="G497" s="58"/>
      <c r="H497" s="58"/>
      <c r="I497" s="58"/>
      <c r="J497" s="58"/>
      <c r="K497" s="58"/>
      <c r="L497" s="58"/>
      <c r="M497" s="58"/>
      <c r="N497" s="58"/>
      <c r="O497" s="137"/>
      <c r="P497" s="58"/>
      <c r="Q497" s="58"/>
      <c r="R497" s="58"/>
      <c r="S497" s="58"/>
      <c r="T497" s="58"/>
      <c r="U497" s="58"/>
      <c r="V497" s="58"/>
      <c r="W497" s="58"/>
      <c r="X497" s="58"/>
      <c r="Y497" s="137"/>
      <c r="Z497" s="58"/>
      <c r="AA497" s="58"/>
      <c r="AB497" s="137"/>
      <c r="AC497" s="137"/>
      <c r="AD497" s="58"/>
      <c r="AE497" s="58"/>
      <c r="AJ497" s="58"/>
      <c r="AK497" s="58"/>
      <c r="AL497" s="58"/>
      <c r="AM497" s="58"/>
      <c r="AN497" s="58"/>
      <c r="AO497" s="58"/>
      <c r="AP497" s="58"/>
      <c r="AQ497" s="58"/>
      <c r="AR497" s="58"/>
      <c r="AS497" s="58"/>
      <c r="AT497" s="58"/>
      <c r="AU497" s="58"/>
      <c r="AV497" s="58"/>
      <c r="AW497" s="58"/>
      <c r="AX497" s="58"/>
      <c r="AY497" s="58"/>
      <c r="AZ497" s="58"/>
    </row>
    <row r="498" spans="1:52" x14ac:dyDescent="0.2">
      <c r="A498" s="56"/>
      <c r="B498" s="57"/>
      <c r="C498" s="58"/>
      <c r="D498" s="58"/>
      <c r="E498" s="58"/>
      <c r="F498" s="58"/>
      <c r="G498" s="58"/>
      <c r="H498" s="58"/>
      <c r="I498" s="58"/>
      <c r="J498" s="58"/>
      <c r="K498" s="58"/>
      <c r="L498" s="58"/>
      <c r="M498" s="58"/>
      <c r="N498" s="58"/>
      <c r="O498" s="137"/>
      <c r="P498" s="58"/>
      <c r="Q498" s="58"/>
      <c r="R498" s="58"/>
      <c r="S498" s="58"/>
      <c r="T498" s="58"/>
      <c r="U498" s="58"/>
      <c r="V498" s="58"/>
      <c r="W498" s="58"/>
      <c r="X498" s="58"/>
      <c r="Y498" s="137"/>
      <c r="Z498" s="58"/>
      <c r="AA498" s="58"/>
      <c r="AB498" s="137"/>
      <c r="AC498" s="137"/>
      <c r="AD498" s="58"/>
      <c r="AE498" s="58"/>
      <c r="AJ498" s="58"/>
      <c r="AK498" s="58"/>
      <c r="AL498" s="58"/>
      <c r="AM498" s="58"/>
      <c r="AN498" s="58"/>
      <c r="AO498" s="58"/>
      <c r="AP498" s="58"/>
      <c r="AQ498" s="58"/>
      <c r="AR498" s="58"/>
      <c r="AS498" s="58"/>
      <c r="AT498" s="58"/>
      <c r="AU498" s="58"/>
      <c r="AV498" s="58"/>
      <c r="AW498" s="58"/>
      <c r="AX498" s="58"/>
      <c r="AY498" s="58"/>
      <c r="AZ498" s="58"/>
    </row>
    <row r="499" spans="1:52" x14ac:dyDescent="0.2">
      <c r="A499" s="56"/>
      <c r="B499" s="57"/>
      <c r="C499" s="58"/>
      <c r="D499" s="58"/>
      <c r="E499" s="58"/>
      <c r="F499" s="58"/>
      <c r="G499" s="58"/>
      <c r="H499" s="58"/>
      <c r="I499" s="58"/>
      <c r="J499" s="58"/>
      <c r="K499" s="58"/>
      <c r="L499" s="58"/>
      <c r="M499" s="58"/>
      <c r="N499" s="58"/>
      <c r="O499" s="137"/>
      <c r="P499" s="58"/>
      <c r="Q499" s="58"/>
      <c r="R499" s="58"/>
      <c r="S499" s="58"/>
      <c r="T499" s="58"/>
      <c r="U499" s="58"/>
      <c r="V499" s="58"/>
      <c r="W499" s="58"/>
      <c r="X499" s="58"/>
      <c r="Y499" s="137"/>
      <c r="Z499" s="58"/>
      <c r="AA499" s="58"/>
      <c r="AB499" s="137"/>
      <c r="AC499" s="137"/>
      <c r="AD499" s="58"/>
      <c r="AE499" s="58"/>
      <c r="AJ499" s="58"/>
      <c r="AK499" s="58"/>
      <c r="AL499" s="58"/>
      <c r="AM499" s="58"/>
      <c r="AN499" s="58"/>
      <c r="AO499" s="58"/>
      <c r="AP499" s="58"/>
      <c r="AQ499" s="58"/>
      <c r="AR499" s="58"/>
      <c r="AS499" s="58"/>
      <c r="AT499" s="58"/>
      <c r="AU499" s="58"/>
      <c r="AV499" s="58"/>
      <c r="AW499" s="58"/>
      <c r="AX499" s="58"/>
      <c r="AY499" s="58"/>
      <c r="AZ499" s="58"/>
    </row>
    <row r="500" spans="1:52" x14ac:dyDescent="0.2">
      <c r="A500" s="56"/>
      <c r="B500" s="57"/>
      <c r="C500" s="58"/>
      <c r="D500" s="58"/>
      <c r="E500" s="58"/>
      <c r="F500" s="58"/>
      <c r="G500" s="58"/>
      <c r="H500" s="58"/>
      <c r="I500" s="58"/>
      <c r="J500" s="58"/>
      <c r="K500" s="58"/>
      <c r="L500" s="58"/>
      <c r="M500" s="58"/>
      <c r="N500" s="58"/>
      <c r="O500" s="137"/>
      <c r="P500" s="58"/>
      <c r="Q500" s="58"/>
      <c r="R500" s="58"/>
      <c r="S500" s="58"/>
      <c r="T500" s="58"/>
      <c r="U500" s="58"/>
      <c r="V500" s="58"/>
      <c r="W500" s="58"/>
      <c r="X500" s="58"/>
      <c r="Y500" s="137"/>
      <c r="Z500" s="58"/>
      <c r="AA500" s="58"/>
      <c r="AB500" s="137"/>
      <c r="AC500" s="137"/>
      <c r="AD500" s="58"/>
      <c r="AE500" s="58"/>
      <c r="AJ500" s="58"/>
      <c r="AK500" s="58"/>
      <c r="AL500" s="58"/>
      <c r="AM500" s="58"/>
      <c r="AN500" s="58"/>
      <c r="AO500" s="58"/>
      <c r="AP500" s="58"/>
      <c r="AQ500" s="58"/>
      <c r="AR500" s="58"/>
      <c r="AS500" s="58"/>
      <c r="AT500" s="58"/>
      <c r="AU500" s="58"/>
      <c r="AV500" s="58"/>
      <c r="AW500" s="58"/>
      <c r="AX500" s="58"/>
      <c r="AY500" s="58"/>
      <c r="AZ500" s="58"/>
    </row>
    <row r="501" spans="1:52" x14ac:dyDescent="0.2">
      <c r="A501" s="56"/>
      <c r="B501" s="57"/>
      <c r="C501" s="58"/>
      <c r="D501" s="58"/>
      <c r="E501" s="58"/>
      <c r="F501" s="58"/>
      <c r="G501" s="58"/>
      <c r="H501" s="58"/>
      <c r="I501" s="58"/>
      <c r="J501" s="58"/>
      <c r="K501" s="58"/>
      <c r="L501" s="58"/>
      <c r="M501" s="58"/>
      <c r="N501" s="58"/>
      <c r="O501" s="137"/>
      <c r="P501" s="58"/>
      <c r="Q501" s="58"/>
      <c r="R501" s="58"/>
      <c r="S501" s="58"/>
      <c r="T501" s="58"/>
      <c r="U501" s="58"/>
      <c r="V501" s="58"/>
      <c r="W501" s="58"/>
      <c r="X501" s="58"/>
      <c r="Y501" s="137"/>
      <c r="Z501" s="58"/>
      <c r="AA501" s="58"/>
      <c r="AB501" s="137"/>
      <c r="AC501" s="137"/>
      <c r="AD501" s="58"/>
      <c r="AE501" s="58"/>
      <c r="AJ501" s="58"/>
      <c r="AK501" s="58"/>
      <c r="AL501" s="58"/>
      <c r="AM501" s="58"/>
      <c r="AN501" s="58"/>
      <c r="AO501" s="58"/>
      <c r="AP501" s="58"/>
      <c r="AQ501" s="58"/>
      <c r="AR501" s="58"/>
      <c r="AS501" s="58"/>
      <c r="AT501" s="58"/>
      <c r="AU501" s="58"/>
      <c r="AV501" s="58"/>
      <c r="AW501" s="58"/>
      <c r="AX501" s="58"/>
      <c r="AY501" s="58"/>
      <c r="AZ501" s="58"/>
    </row>
    <row r="502" spans="1:52" x14ac:dyDescent="0.2">
      <c r="A502" s="56"/>
      <c r="B502" s="57"/>
      <c r="C502" s="58"/>
      <c r="D502" s="58"/>
      <c r="E502" s="58"/>
      <c r="F502" s="58"/>
      <c r="G502" s="58"/>
      <c r="H502" s="58"/>
      <c r="I502" s="58"/>
      <c r="J502" s="58"/>
      <c r="K502" s="58"/>
      <c r="L502" s="58"/>
      <c r="M502" s="58"/>
      <c r="N502" s="58"/>
      <c r="O502" s="137"/>
      <c r="P502" s="58"/>
      <c r="Q502" s="58"/>
      <c r="R502" s="58"/>
      <c r="S502" s="58"/>
      <c r="T502" s="58"/>
      <c r="U502" s="58"/>
      <c r="V502" s="58"/>
      <c r="W502" s="58"/>
      <c r="X502" s="58"/>
      <c r="Y502" s="137"/>
      <c r="Z502" s="58"/>
      <c r="AA502" s="58"/>
      <c r="AB502" s="137"/>
      <c r="AC502" s="137"/>
      <c r="AD502" s="58"/>
      <c r="AE502" s="58"/>
      <c r="AJ502" s="58"/>
      <c r="AK502" s="58"/>
      <c r="AL502" s="58"/>
      <c r="AM502" s="58"/>
      <c r="AN502" s="58"/>
      <c r="AO502" s="58"/>
      <c r="AP502" s="58"/>
      <c r="AQ502" s="58"/>
      <c r="AR502" s="58"/>
      <c r="AS502" s="58"/>
      <c r="AT502" s="58"/>
      <c r="AU502" s="58"/>
      <c r="AV502" s="58"/>
      <c r="AW502" s="58"/>
      <c r="AX502" s="58"/>
      <c r="AY502" s="58"/>
      <c r="AZ502" s="58"/>
    </row>
    <row r="503" spans="1:52" x14ac:dyDescent="0.2">
      <c r="A503" s="56"/>
      <c r="B503" s="57"/>
      <c r="C503" s="58"/>
      <c r="D503" s="58"/>
      <c r="E503" s="58"/>
      <c r="F503" s="58"/>
      <c r="G503" s="58"/>
      <c r="H503" s="58"/>
      <c r="I503" s="58"/>
      <c r="J503" s="58"/>
      <c r="K503" s="58"/>
      <c r="L503" s="58"/>
      <c r="M503" s="58"/>
      <c r="N503" s="58"/>
      <c r="O503" s="137"/>
      <c r="P503" s="58"/>
      <c r="Q503" s="58"/>
      <c r="R503" s="58"/>
      <c r="S503" s="58"/>
      <c r="T503" s="58"/>
      <c r="U503" s="58"/>
      <c r="V503" s="58"/>
      <c r="W503" s="58"/>
      <c r="X503" s="58"/>
      <c r="Y503" s="137"/>
      <c r="Z503" s="58"/>
      <c r="AA503" s="58"/>
      <c r="AB503" s="137"/>
      <c r="AC503" s="137"/>
      <c r="AD503" s="58"/>
      <c r="AE503" s="58"/>
      <c r="AJ503" s="58"/>
      <c r="AK503" s="58"/>
      <c r="AL503" s="58"/>
      <c r="AM503" s="58"/>
      <c r="AN503" s="58"/>
      <c r="AO503" s="58"/>
      <c r="AP503" s="58"/>
      <c r="AQ503" s="58"/>
      <c r="AR503" s="58"/>
      <c r="AS503" s="58"/>
      <c r="AT503" s="58"/>
      <c r="AU503" s="58"/>
      <c r="AV503" s="58"/>
      <c r="AW503" s="58"/>
      <c r="AX503" s="58"/>
      <c r="AY503" s="58"/>
      <c r="AZ503" s="58"/>
    </row>
    <row r="504" spans="1:52" x14ac:dyDescent="0.2">
      <c r="A504" s="56"/>
      <c r="B504" s="57"/>
      <c r="C504" s="58"/>
      <c r="D504" s="58"/>
      <c r="E504" s="58"/>
      <c r="F504" s="58"/>
      <c r="G504" s="58"/>
      <c r="H504" s="58"/>
      <c r="I504" s="58"/>
      <c r="J504" s="58"/>
      <c r="K504" s="58"/>
      <c r="L504" s="58"/>
      <c r="M504" s="58"/>
      <c r="N504" s="58"/>
      <c r="O504" s="137"/>
      <c r="P504" s="58"/>
      <c r="Q504" s="58"/>
      <c r="R504" s="58"/>
      <c r="S504" s="58"/>
      <c r="T504" s="58"/>
      <c r="U504" s="58"/>
      <c r="V504" s="58"/>
      <c r="W504" s="58"/>
      <c r="X504" s="58"/>
      <c r="Y504" s="137"/>
      <c r="Z504" s="58"/>
      <c r="AA504" s="58"/>
      <c r="AB504" s="137"/>
      <c r="AC504" s="137"/>
      <c r="AD504" s="58"/>
      <c r="AE504" s="58"/>
      <c r="AJ504" s="58"/>
      <c r="AK504" s="58"/>
      <c r="AL504" s="58"/>
      <c r="AM504" s="58"/>
      <c r="AN504" s="58"/>
      <c r="AO504" s="58"/>
      <c r="AP504" s="58"/>
      <c r="AQ504" s="58"/>
      <c r="AR504" s="58"/>
      <c r="AS504" s="58"/>
      <c r="AT504" s="58"/>
      <c r="AU504" s="58"/>
      <c r="AV504" s="58"/>
      <c r="AW504" s="58"/>
      <c r="AX504" s="58"/>
      <c r="AY504" s="58"/>
      <c r="AZ504" s="58"/>
    </row>
    <row r="505" spans="1:52" x14ac:dyDescent="0.2">
      <c r="A505" s="56"/>
      <c r="B505" s="57"/>
      <c r="C505" s="58"/>
      <c r="D505" s="58"/>
      <c r="E505" s="58"/>
      <c r="F505" s="58"/>
      <c r="G505" s="58"/>
      <c r="H505" s="58"/>
      <c r="I505" s="58"/>
      <c r="J505" s="58"/>
      <c r="K505" s="58"/>
      <c r="L505" s="58"/>
      <c r="M505" s="58"/>
      <c r="N505" s="58"/>
      <c r="O505" s="137"/>
      <c r="P505" s="58"/>
      <c r="Q505" s="58"/>
      <c r="R505" s="58"/>
      <c r="S505" s="58"/>
      <c r="T505" s="58"/>
      <c r="U505" s="58"/>
      <c r="V505" s="58"/>
      <c r="W505" s="58"/>
      <c r="X505" s="58"/>
      <c r="Y505" s="137"/>
      <c r="Z505" s="58"/>
      <c r="AA505" s="58"/>
      <c r="AB505" s="137"/>
      <c r="AC505" s="137"/>
      <c r="AD505" s="58"/>
      <c r="AE505" s="58"/>
      <c r="AJ505" s="58"/>
      <c r="AK505" s="58"/>
      <c r="AL505" s="58"/>
      <c r="AM505" s="58"/>
      <c r="AN505" s="58"/>
      <c r="AO505" s="58"/>
      <c r="AP505" s="58"/>
      <c r="AQ505" s="58"/>
      <c r="AR505" s="58"/>
      <c r="AS505" s="58"/>
      <c r="AT505" s="58"/>
      <c r="AU505" s="58"/>
      <c r="AV505" s="58"/>
      <c r="AW505" s="58"/>
      <c r="AX505" s="58"/>
      <c r="AY505" s="58"/>
      <c r="AZ505" s="58"/>
    </row>
    <row r="506" spans="1:52" x14ac:dyDescent="0.2">
      <c r="A506" s="56"/>
      <c r="B506" s="57"/>
      <c r="C506" s="58"/>
      <c r="D506" s="58"/>
      <c r="E506" s="58"/>
      <c r="F506" s="58"/>
      <c r="G506" s="58"/>
      <c r="H506" s="58"/>
      <c r="I506" s="58"/>
      <c r="J506" s="58"/>
      <c r="K506" s="58"/>
      <c r="L506" s="58"/>
      <c r="M506" s="58"/>
      <c r="N506" s="58"/>
      <c r="O506" s="137"/>
      <c r="P506" s="58"/>
      <c r="Q506" s="58"/>
      <c r="R506" s="58"/>
      <c r="S506" s="58"/>
      <c r="T506" s="58"/>
      <c r="U506" s="58"/>
      <c r="V506" s="58"/>
      <c r="W506" s="58"/>
      <c r="X506" s="58"/>
      <c r="Y506" s="137"/>
      <c r="Z506" s="58"/>
      <c r="AA506" s="58"/>
      <c r="AB506" s="137"/>
      <c r="AC506" s="137"/>
      <c r="AD506" s="58"/>
      <c r="AE506" s="58"/>
      <c r="AJ506" s="58"/>
      <c r="AK506" s="58"/>
      <c r="AL506" s="58"/>
      <c r="AM506" s="58"/>
      <c r="AN506" s="58"/>
      <c r="AO506" s="58"/>
      <c r="AP506" s="58"/>
      <c r="AQ506" s="58"/>
      <c r="AR506" s="58"/>
      <c r="AS506" s="58"/>
      <c r="AT506" s="58"/>
      <c r="AU506" s="58"/>
      <c r="AV506" s="58"/>
      <c r="AW506" s="58"/>
      <c r="AX506" s="58"/>
      <c r="AY506" s="58"/>
      <c r="AZ506" s="58"/>
    </row>
    <row r="507" spans="1:52" x14ac:dyDescent="0.2">
      <c r="A507" s="56"/>
      <c r="B507" s="57"/>
      <c r="C507" s="58"/>
      <c r="D507" s="58"/>
      <c r="E507" s="58"/>
      <c r="F507" s="58"/>
      <c r="G507" s="58"/>
      <c r="H507" s="58"/>
      <c r="I507" s="58"/>
      <c r="J507" s="58"/>
      <c r="K507" s="58"/>
      <c r="L507" s="58"/>
      <c r="M507" s="58"/>
      <c r="N507" s="58"/>
      <c r="O507" s="137"/>
      <c r="P507" s="58"/>
      <c r="Q507" s="58"/>
      <c r="R507" s="58"/>
      <c r="S507" s="58"/>
      <c r="T507" s="58"/>
      <c r="U507" s="58"/>
      <c r="V507" s="58"/>
      <c r="W507" s="58"/>
      <c r="X507" s="58"/>
      <c r="Y507" s="137"/>
      <c r="Z507" s="58"/>
      <c r="AA507" s="58"/>
      <c r="AB507" s="137"/>
      <c r="AC507" s="137"/>
      <c r="AD507" s="58"/>
      <c r="AE507" s="58"/>
      <c r="AJ507" s="58"/>
      <c r="AK507" s="58"/>
      <c r="AL507" s="58"/>
      <c r="AM507" s="58"/>
      <c r="AN507" s="58"/>
      <c r="AO507" s="58"/>
      <c r="AP507" s="58"/>
      <c r="AQ507" s="58"/>
      <c r="AR507" s="58"/>
      <c r="AS507" s="58"/>
      <c r="AT507" s="58"/>
      <c r="AU507" s="58"/>
      <c r="AV507" s="58"/>
      <c r="AW507" s="58"/>
      <c r="AX507" s="58"/>
      <c r="AY507" s="58"/>
      <c r="AZ507" s="58"/>
    </row>
    <row r="508" spans="1:52" x14ac:dyDescent="0.2">
      <c r="A508" s="56"/>
      <c r="B508" s="57"/>
      <c r="C508" s="58"/>
      <c r="D508" s="58"/>
      <c r="E508" s="58"/>
      <c r="F508" s="58"/>
      <c r="G508" s="58"/>
      <c r="H508" s="58"/>
      <c r="I508" s="58"/>
      <c r="J508" s="58"/>
      <c r="K508" s="58"/>
      <c r="L508" s="58"/>
      <c r="M508" s="58"/>
      <c r="N508" s="58"/>
      <c r="O508" s="137"/>
      <c r="P508" s="58"/>
      <c r="Q508" s="58"/>
      <c r="R508" s="58"/>
      <c r="S508" s="58"/>
      <c r="T508" s="58"/>
      <c r="U508" s="58"/>
      <c r="V508" s="58"/>
      <c r="W508" s="58"/>
      <c r="X508" s="58"/>
      <c r="Y508" s="137"/>
      <c r="Z508" s="58"/>
      <c r="AA508" s="58"/>
      <c r="AB508" s="137"/>
      <c r="AC508" s="137"/>
      <c r="AD508" s="58"/>
      <c r="AE508" s="58"/>
      <c r="AJ508" s="58"/>
      <c r="AK508" s="58"/>
      <c r="AL508" s="58"/>
      <c r="AM508" s="58"/>
      <c r="AN508" s="58"/>
      <c r="AO508" s="58"/>
      <c r="AP508" s="58"/>
      <c r="AQ508" s="58"/>
      <c r="AR508" s="58"/>
      <c r="AS508" s="58"/>
      <c r="AT508" s="58"/>
      <c r="AU508" s="58"/>
      <c r="AV508" s="58"/>
      <c r="AW508" s="58"/>
      <c r="AX508" s="58"/>
      <c r="AY508" s="58"/>
      <c r="AZ508" s="58"/>
    </row>
    <row r="509" spans="1:52" x14ac:dyDescent="0.2">
      <c r="A509" s="56"/>
      <c r="B509" s="57"/>
      <c r="C509" s="58"/>
      <c r="D509" s="58"/>
      <c r="E509" s="58"/>
      <c r="F509" s="58"/>
      <c r="G509" s="58"/>
      <c r="H509" s="58"/>
      <c r="I509" s="58"/>
      <c r="J509" s="58"/>
      <c r="K509" s="58"/>
      <c r="L509" s="58"/>
      <c r="M509" s="58"/>
      <c r="N509" s="58"/>
      <c r="O509" s="137"/>
      <c r="P509" s="58"/>
      <c r="Q509" s="58"/>
      <c r="R509" s="58"/>
      <c r="S509" s="58"/>
      <c r="T509" s="58"/>
      <c r="U509" s="58"/>
      <c r="V509" s="58"/>
      <c r="W509" s="58"/>
      <c r="X509" s="58"/>
      <c r="Y509" s="137"/>
      <c r="Z509" s="58"/>
      <c r="AA509" s="58"/>
      <c r="AB509" s="137"/>
      <c r="AC509" s="137"/>
      <c r="AD509" s="58"/>
      <c r="AE509" s="58"/>
      <c r="AJ509" s="58"/>
      <c r="AK509" s="58"/>
      <c r="AL509" s="58"/>
      <c r="AM509" s="58"/>
      <c r="AN509" s="58"/>
      <c r="AO509" s="58"/>
      <c r="AP509" s="58"/>
      <c r="AQ509" s="58"/>
      <c r="AR509" s="58"/>
      <c r="AS509" s="58"/>
      <c r="AT509" s="58"/>
      <c r="AU509" s="58"/>
      <c r="AV509" s="58"/>
      <c r="AW509" s="58"/>
      <c r="AX509" s="58"/>
      <c r="AY509" s="58"/>
      <c r="AZ509" s="58"/>
    </row>
    <row r="510" spans="1:52" x14ac:dyDescent="0.2">
      <c r="A510" s="56"/>
      <c r="B510" s="57"/>
      <c r="C510" s="58"/>
      <c r="D510" s="58"/>
      <c r="E510" s="58"/>
      <c r="F510" s="58"/>
      <c r="G510" s="58"/>
      <c r="H510" s="58"/>
      <c r="I510" s="58"/>
      <c r="J510" s="58"/>
      <c r="K510" s="58"/>
      <c r="L510" s="58"/>
      <c r="M510" s="58"/>
      <c r="N510" s="58"/>
      <c r="O510" s="137"/>
      <c r="P510" s="58"/>
      <c r="Q510" s="58"/>
      <c r="R510" s="58"/>
      <c r="S510" s="58"/>
      <c r="T510" s="58"/>
      <c r="U510" s="58"/>
      <c r="V510" s="58"/>
      <c r="W510" s="58"/>
      <c r="X510" s="58"/>
      <c r="Y510" s="137"/>
      <c r="Z510" s="58"/>
      <c r="AA510" s="58"/>
      <c r="AB510" s="137"/>
      <c r="AC510" s="137"/>
      <c r="AD510" s="58"/>
      <c r="AE510" s="58"/>
      <c r="AJ510" s="58"/>
      <c r="AK510" s="58"/>
      <c r="AL510" s="58"/>
      <c r="AM510" s="58"/>
      <c r="AN510" s="58"/>
      <c r="AO510" s="58"/>
      <c r="AP510" s="58"/>
      <c r="AQ510" s="58"/>
      <c r="AR510" s="58"/>
      <c r="AS510" s="58"/>
      <c r="AT510" s="58"/>
      <c r="AU510" s="58"/>
      <c r="AV510" s="58"/>
      <c r="AW510" s="58"/>
      <c r="AX510" s="58"/>
      <c r="AY510" s="58"/>
      <c r="AZ510" s="58"/>
    </row>
    <row r="511" spans="1:52" x14ac:dyDescent="0.2">
      <c r="A511" s="56"/>
      <c r="B511" s="57"/>
      <c r="C511" s="58"/>
      <c r="D511" s="58"/>
      <c r="E511" s="58"/>
      <c r="F511" s="58"/>
      <c r="G511" s="58"/>
      <c r="H511" s="58"/>
      <c r="I511" s="58"/>
      <c r="J511" s="58"/>
      <c r="K511" s="58"/>
      <c r="L511" s="58"/>
      <c r="M511" s="58"/>
      <c r="N511" s="58"/>
      <c r="O511" s="137"/>
      <c r="P511" s="58"/>
      <c r="Q511" s="58"/>
      <c r="R511" s="58"/>
      <c r="S511" s="58"/>
      <c r="T511" s="58"/>
      <c r="U511" s="58"/>
      <c r="V511" s="58"/>
      <c r="W511" s="58"/>
      <c r="X511" s="58"/>
      <c r="Y511" s="137"/>
      <c r="Z511" s="58"/>
      <c r="AA511" s="58"/>
      <c r="AB511" s="137"/>
      <c r="AC511" s="137"/>
      <c r="AD511" s="58"/>
      <c r="AE511" s="58"/>
      <c r="AJ511" s="58"/>
      <c r="AK511" s="58"/>
      <c r="AL511" s="58"/>
      <c r="AM511" s="58"/>
      <c r="AN511" s="58"/>
      <c r="AO511" s="58"/>
      <c r="AP511" s="58"/>
      <c r="AQ511" s="58"/>
      <c r="AR511" s="58"/>
      <c r="AS511" s="58"/>
      <c r="AT511" s="58"/>
      <c r="AU511" s="58"/>
      <c r="AV511" s="58"/>
      <c r="AW511" s="58"/>
      <c r="AX511" s="58"/>
      <c r="AY511" s="58"/>
      <c r="AZ511" s="58"/>
    </row>
    <row r="512" spans="1:52" x14ac:dyDescent="0.2">
      <c r="A512" s="56"/>
      <c r="B512" s="57"/>
      <c r="C512" s="58"/>
      <c r="D512" s="58"/>
      <c r="E512" s="58"/>
      <c r="F512" s="58"/>
      <c r="G512" s="58"/>
      <c r="H512" s="58"/>
      <c r="I512" s="58"/>
      <c r="J512" s="58"/>
      <c r="K512" s="58"/>
      <c r="L512" s="58"/>
      <c r="M512" s="58"/>
      <c r="N512" s="58"/>
      <c r="O512" s="137"/>
      <c r="P512" s="58"/>
      <c r="Q512" s="58"/>
      <c r="R512" s="58"/>
      <c r="S512" s="58"/>
      <c r="T512" s="58"/>
      <c r="U512" s="58"/>
      <c r="V512" s="58"/>
      <c r="W512" s="58"/>
      <c r="X512" s="58"/>
      <c r="Y512" s="137"/>
      <c r="Z512" s="58"/>
      <c r="AA512" s="58"/>
      <c r="AB512" s="137"/>
      <c r="AC512" s="137"/>
      <c r="AD512" s="58"/>
      <c r="AE512" s="58"/>
      <c r="AJ512" s="58"/>
      <c r="AK512" s="58"/>
      <c r="AL512" s="58"/>
      <c r="AM512" s="58"/>
      <c r="AN512" s="58"/>
      <c r="AO512" s="58"/>
      <c r="AP512" s="58"/>
      <c r="AQ512" s="58"/>
      <c r="AR512" s="58"/>
      <c r="AS512" s="58"/>
      <c r="AT512" s="58"/>
      <c r="AU512" s="58"/>
      <c r="AV512" s="58"/>
      <c r="AW512" s="58"/>
      <c r="AX512" s="58"/>
      <c r="AY512" s="58"/>
      <c r="AZ512" s="58"/>
    </row>
    <row r="513" spans="1:52" x14ac:dyDescent="0.2">
      <c r="A513" s="56"/>
      <c r="B513" s="57"/>
      <c r="C513" s="58"/>
      <c r="D513" s="58"/>
      <c r="E513" s="58"/>
      <c r="F513" s="58"/>
      <c r="G513" s="58"/>
      <c r="H513" s="58"/>
      <c r="I513" s="58"/>
      <c r="J513" s="58"/>
      <c r="K513" s="58"/>
      <c r="L513" s="58"/>
      <c r="M513" s="58"/>
      <c r="N513" s="58"/>
      <c r="O513" s="137"/>
      <c r="P513" s="58"/>
      <c r="Q513" s="58"/>
      <c r="R513" s="58"/>
      <c r="S513" s="58"/>
      <c r="T513" s="58"/>
      <c r="U513" s="58"/>
      <c r="V513" s="58"/>
      <c r="W513" s="58"/>
      <c r="X513" s="58"/>
      <c r="Y513" s="137"/>
      <c r="Z513" s="58"/>
      <c r="AA513" s="58"/>
      <c r="AB513" s="137"/>
      <c r="AC513" s="137"/>
      <c r="AD513" s="58"/>
      <c r="AE513" s="58"/>
      <c r="AJ513" s="58"/>
      <c r="AK513" s="58"/>
      <c r="AL513" s="58"/>
      <c r="AM513" s="58"/>
      <c r="AN513" s="58"/>
      <c r="AO513" s="58"/>
      <c r="AP513" s="58"/>
      <c r="AQ513" s="58"/>
      <c r="AR513" s="58"/>
      <c r="AS513" s="58"/>
      <c r="AT513" s="58"/>
      <c r="AU513" s="58"/>
      <c r="AV513" s="58"/>
      <c r="AW513" s="58"/>
      <c r="AX513" s="58"/>
      <c r="AY513" s="58"/>
      <c r="AZ513" s="58"/>
    </row>
    <row r="514" spans="1:52" x14ac:dyDescent="0.2">
      <c r="A514" s="56"/>
      <c r="B514" s="57"/>
      <c r="C514" s="58"/>
      <c r="D514" s="58"/>
      <c r="E514" s="58"/>
      <c r="F514" s="58"/>
      <c r="G514" s="58"/>
      <c r="H514" s="58"/>
      <c r="I514" s="58"/>
      <c r="J514" s="58"/>
      <c r="K514" s="58"/>
      <c r="L514" s="58"/>
      <c r="M514" s="58"/>
      <c r="N514" s="58"/>
      <c r="O514" s="137"/>
      <c r="P514" s="58"/>
      <c r="Q514" s="58"/>
      <c r="R514" s="58"/>
      <c r="S514" s="58"/>
      <c r="T514" s="58"/>
      <c r="U514" s="58"/>
      <c r="V514" s="58"/>
      <c r="W514" s="58"/>
      <c r="X514" s="58"/>
      <c r="Y514" s="137"/>
      <c r="Z514" s="58"/>
      <c r="AA514" s="58"/>
      <c r="AB514" s="137"/>
      <c r="AC514" s="137"/>
      <c r="AD514" s="58"/>
      <c r="AE514" s="58"/>
      <c r="AJ514" s="58"/>
      <c r="AK514" s="58"/>
      <c r="AL514" s="58"/>
      <c r="AM514" s="58"/>
      <c r="AN514" s="58"/>
      <c r="AO514" s="58"/>
      <c r="AP514" s="58"/>
      <c r="AQ514" s="58"/>
      <c r="AR514" s="58"/>
      <c r="AS514" s="58"/>
      <c r="AT514" s="58"/>
      <c r="AU514" s="58"/>
      <c r="AV514" s="58"/>
      <c r="AW514" s="58"/>
      <c r="AX514" s="58"/>
      <c r="AY514" s="58"/>
      <c r="AZ514" s="58"/>
    </row>
    <row r="515" spans="1:52" x14ac:dyDescent="0.2">
      <c r="A515" s="56"/>
      <c r="B515" s="57"/>
      <c r="C515" s="58"/>
      <c r="D515" s="58"/>
      <c r="E515" s="58"/>
      <c r="F515" s="58"/>
      <c r="G515" s="58"/>
      <c r="H515" s="58"/>
      <c r="I515" s="58"/>
      <c r="J515" s="58"/>
      <c r="K515" s="58"/>
      <c r="L515" s="58"/>
      <c r="M515" s="58"/>
      <c r="N515" s="58"/>
      <c r="O515" s="137"/>
      <c r="P515" s="58"/>
      <c r="Q515" s="58"/>
      <c r="R515" s="58"/>
      <c r="S515" s="58"/>
      <c r="T515" s="58"/>
      <c r="U515" s="58"/>
      <c r="V515" s="58"/>
      <c r="W515" s="58"/>
      <c r="X515" s="58"/>
      <c r="Y515" s="137"/>
      <c r="Z515" s="58"/>
      <c r="AA515" s="58"/>
      <c r="AB515" s="137"/>
      <c r="AC515" s="137"/>
      <c r="AD515" s="58"/>
      <c r="AE515" s="58"/>
      <c r="AJ515" s="58"/>
      <c r="AK515" s="58"/>
      <c r="AL515" s="58"/>
      <c r="AM515" s="58"/>
      <c r="AN515" s="58"/>
      <c r="AO515" s="58"/>
      <c r="AP515" s="58"/>
      <c r="AQ515" s="58"/>
      <c r="AR515" s="58"/>
      <c r="AS515" s="58"/>
      <c r="AT515" s="58"/>
      <c r="AU515" s="58"/>
      <c r="AV515" s="58"/>
      <c r="AW515" s="58"/>
      <c r="AX515" s="58"/>
      <c r="AY515" s="58"/>
      <c r="AZ515" s="58"/>
    </row>
    <row r="516" spans="1:52" x14ac:dyDescent="0.2">
      <c r="A516" s="56"/>
      <c r="B516" s="57"/>
      <c r="C516" s="58"/>
      <c r="D516" s="58"/>
      <c r="E516" s="58"/>
      <c r="F516" s="58"/>
      <c r="G516" s="58"/>
      <c r="H516" s="58"/>
      <c r="I516" s="58"/>
      <c r="J516" s="58"/>
      <c r="K516" s="58"/>
      <c r="L516" s="58"/>
      <c r="M516" s="58"/>
      <c r="N516" s="58"/>
      <c r="O516" s="137"/>
      <c r="P516" s="58"/>
      <c r="Q516" s="58"/>
      <c r="R516" s="58"/>
      <c r="S516" s="58"/>
      <c r="T516" s="58"/>
      <c r="U516" s="58"/>
      <c r="V516" s="58"/>
      <c r="W516" s="58"/>
      <c r="X516" s="58"/>
      <c r="Y516" s="137"/>
      <c r="Z516" s="58"/>
      <c r="AA516" s="58"/>
      <c r="AB516" s="137"/>
      <c r="AC516" s="137"/>
      <c r="AD516" s="58"/>
      <c r="AE516" s="58"/>
      <c r="AJ516" s="58"/>
      <c r="AK516" s="58"/>
      <c r="AL516" s="58"/>
      <c r="AM516" s="58"/>
      <c r="AN516" s="58"/>
      <c r="AO516" s="58"/>
      <c r="AP516" s="58"/>
      <c r="AQ516" s="58"/>
      <c r="AR516" s="58"/>
      <c r="AS516" s="58"/>
      <c r="AT516" s="58"/>
      <c r="AU516" s="58"/>
      <c r="AV516" s="58"/>
      <c r="AW516" s="58"/>
      <c r="AX516" s="58"/>
      <c r="AY516" s="58"/>
      <c r="AZ516" s="58"/>
    </row>
    <row r="517" spans="1:52" x14ac:dyDescent="0.2">
      <c r="A517" s="56"/>
      <c r="B517" s="57"/>
      <c r="C517" s="58"/>
      <c r="D517" s="58"/>
      <c r="E517" s="58"/>
      <c r="F517" s="58"/>
      <c r="G517" s="58"/>
      <c r="H517" s="58"/>
      <c r="I517" s="58"/>
      <c r="J517" s="58"/>
      <c r="K517" s="58"/>
      <c r="L517" s="58"/>
      <c r="M517" s="58"/>
      <c r="N517" s="58"/>
      <c r="O517" s="137"/>
      <c r="P517" s="58"/>
      <c r="Q517" s="58"/>
      <c r="R517" s="58"/>
      <c r="S517" s="58"/>
      <c r="T517" s="58"/>
      <c r="U517" s="58"/>
      <c r="V517" s="58"/>
      <c r="W517" s="58"/>
      <c r="X517" s="58"/>
      <c r="Y517" s="137"/>
      <c r="Z517" s="58"/>
      <c r="AA517" s="58"/>
      <c r="AB517" s="137"/>
      <c r="AC517" s="137"/>
      <c r="AD517" s="58"/>
      <c r="AE517" s="58"/>
      <c r="AJ517" s="58"/>
      <c r="AK517" s="58"/>
      <c r="AL517" s="58"/>
      <c r="AM517" s="58"/>
      <c r="AN517" s="58"/>
      <c r="AO517" s="58"/>
      <c r="AP517" s="58"/>
      <c r="AQ517" s="58"/>
      <c r="AR517" s="58"/>
      <c r="AS517" s="58"/>
      <c r="AT517" s="58"/>
      <c r="AU517" s="58"/>
      <c r="AV517" s="58"/>
      <c r="AW517" s="58"/>
      <c r="AX517" s="58"/>
      <c r="AY517" s="58"/>
      <c r="AZ517" s="58"/>
    </row>
    <row r="518" spans="1:52" x14ac:dyDescent="0.2">
      <c r="A518" s="56"/>
      <c r="B518" s="57"/>
      <c r="C518" s="58"/>
      <c r="D518" s="58"/>
      <c r="E518" s="58"/>
      <c r="F518" s="58"/>
      <c r="G518" s="58"/>
      <c r="H518" s="58"/>
      <c r="I518" s="58"/>
      <c r="J518" s="58"/>
      <c r="K518" s="58"/>
      <c r="L518" s="58"/>
      <c r="M518" s="58"/>
      <c r="N518" s="58"/>
      <c r="O518" s="137"/>
      <c r="P518" s="58"/>
      <c r="Q518" s="58"/>
      <c r="R518" s="58"/>
      <c r="S518" s="58"/>
      <c r="T518" s="58"/>
      <c r="U518" s="58"/>
      <c r="V518" s="58"/>
      <c r="W518" s="58"/>
      <c r="X518" s="58"/>
      <c r="Y518" s="137"/>
      <c r="Z518" s="58"/>
      <c r="AA518" s="58"/>
      <c r="AB518" s="137"/>
      <c r="AC518" s="137"/>
      <c r="AD518" s="58"/>
      <c r="AE518" s="58"/>
      <c r="AJ518" s="58"/>
      <c r="AK518" s="58"/>
      <c r="AL518" s="58"/>
      <c r="AM518" s="58"/>
      <c r="AN518" s="58"/>
      <c r="AO518" s="58"/>
      <c r="AP518" s="58"/>
      <c r="AQ518" s="58"/>
      <c r="AR518" s="58"/>
      <c r="AS518" s="58"/>
      <c r="AT518" s="58"/>
      <c r="AU518" s="58"/>
      <c r="AV518" s="58"/>
      <c r="AW518" s="58"/>
      <c r="AX518" s="58"/>
      <c r="AY518" s="58"/>
      <c r="AZ518" s="58"/>
    </row>
    <row r="519" spans="1:52" x14ac:dyDescent="0.2">
      <c r="A519" s="56"/>
      <c r="B519" s="57"/>
      <c r="C519" s="58"/>
      <c r="D519" s="58"/>
      <c r="E519" s="58"/>
      <c r="F519" s="58"/>
      <c r="G519" s="58"/>
      <c r="H519" s="58"/>
      <c r="I519" s="58"/>
      <c r="J519" s="58"/>
      <c r="K519" s="58"/>
      <c r="L519" s="58"/>
      <c r="M519" s="58"/>
      <c r="N519" s="58"/>
      <c r="O519" s="137"/>
      <c r="P519" s="58"/>
      <c r="Q519" s="58"/>
      <c r="R519" s="58"/>
      <c r="S519" s="58"/>
      <c r="T519" s="58"/>
      <c r="U519" s="58"/>
      <c r="V519" s="58"/>
      <c r="W519" s="58"/>
      <c r="X519" s="58"/>
      <c r="Y519" s="137"/>
      <c r="Z519" s="58"/>
      <c r="AA519" s="58"/>
      <c r="AB519" s="137"/>
      <c r="AC519" s="137"/>
      <c r="AD519" s="58"/>
      <c r="AE519" s="58"/>
      <c r="AJ519" s="58"/>
      <c r="AK519" s="58"/>
      <c r="AL519" s="58"/>
      <c r="AM519" s="58"/>
      <c r="AN519" s="58"/>
      <c r="AO519" s="58"/>
      <c r="AP519" s="58"/>
      <c r="AQ519" s="58"/>
      <c r="AR519" s="58"/>
      <c r="AS519" s="58"/>
      <c r="AT519" s="58"/>
      <c r="AU519" s="58"/>
      <c r="AV519" s="58"/>
      <c r="AW519" s="58"/>
      <c r="AX519" s="58"/>
      <c r="AY519" s="58"/>
      <c r="AZ519" s="58"/>
    </row>
    <row r="520" spans="1:52" x14ac:dyDescent="0.2">
      <c r="A520" s="56"/>
      <c r="B520" s="57"/>
      <c r="C520" s="58"/>
      <c r="D520" s="58"/>
      <c r="E520" s="58"/>
      <c r="F520" s="58"/>
      <c r="G520" s="58"/>
      <c r="H520" s="58"/>
      <c r="I520" s="58"/>
      <c r="J520" s="58"/>
      <c r="K520" s="58"/>
      <c r="L520" s="58"/>
      <c r="M520" s="58"/>
      <c r="N520" s="58"/>
      <c r="O520" s="137"/>
      <c r="P520" s="58"/>
      <c r="Q520" s="58"/>
      <c r="R520" s="58"/>
      <c r="S520" s="58"/>
      <c r="T520" s="58"/>
      <c r="U520" s="58"/>
      <c r="V520" s="58"/>
      <c r="W520" s="58"/>
      <c r="X520" s="58"/>
      <c r="Y520" s="137"/>
      <c r="Z520" s="58"/>
      <c r="AA520" s="58"/>
      <c r="AB520" s="137"/>
      <c r="AC520" s="137"/>
      <c r="AD520" s="58"/>
      <c r="AE520" s="58"/>
      <c r="AJ520" s="58"/>
      <c r="AK520" s="58"/>
      <c r="AL520" s="58"/>
      <c r="AM520" s="58"/>
      <c r="AN520" s="58"/>
      <c r="AO520" s="58"/>
      <c r="AP520" s="58"/>
      <c r="AQ520" s="58"/>
      <c r="AR520" s="58"/>
      <c r="AS520" s="58"/>
      <c r="AT520" s="58"/>
      <c r="AU520" s="58"/>
      <c r="AV520" s="58"/>
      <c r="AW520" s="58"/>
      <c r="AX520" s="58"/>
      <c r="AY520" s="58"/>
      <c r="AZ520" s="58"/>
    </row>
    <row r="521" spans="1:52" x14ac:dyDescent="0.2">
      <c r="A521" s="56"/>
      <c r="B521" s="57"/>
      <c r="C521" s="58"/>
      <c r="D521" s="58"/>
      <c r="E521" s="58"/>
      <c r="F521" s="58"/>
      <c r="G521" s="58"/>
      <c r="H521" s="58"/>
      <c r="I521" s="58"/>
      <c r="J521" s="58"/>
      <c r="K521" s="58"/>
      <c r="L521" s="58"/>
      <c r="M521" s="58"/>
      <c r="N521" s="58"/>
      <c r="O521" s="137"/>
      <c r="P521" s="58"/>
      <c r="Q521" s="58"/>
      <c r="R521" s="58"/>
      <c r="S521" s="58"/>
      <c r="T521" s="58"/>
      <c r="U521" s="58"/>
      <c r="V521" s="58"/>
      <c r="W521" s="58"/>
      <c r="X521" s="58"/>
      <c r="Y521" s="137"/>
      <c r="Z521" s="58"/>
      <c r="AA521" s="58"/>
      <c r="AB521" s="137"/>
      <c r="AC521" s="137"/>
      <c r="AD521" s="58"/>
      <c r="AE521" s="58"/>
      <c r="AJ521" s="58"/>
      <c r="AK521" s="58"/>
      <c r="AL521" s="58"/>
      <c r="AM521" s="58"/>
      <c r="AN521" s="58"/>
      <c r="AO521" s="58"/>
      <c r="AP521" s="58"/>
      <c r="AQ521" s="58"/>
      <c r="AR521" s="58"/>
      <c r="AS521" s="58"/>
      <c r="AT521" s="58"/>
      <c r="AU521" s="58"/>
      <c r="AV521" s="58"/>
      <c r="AW521" s="58"/>
      <c r="AX521" s="58"/>
      <c r="AY521" s="58"/>
      <c r="AZ521" s="58"/>
    </row>
    <row r="522" spans="1:52" x14ac:dyDescent="0.2">
      <c r="A522" s="56"/>
      <c r="B522" s="57"/>
      <c r="C522" s="58"/>
      <c r="D522" s="58"/>
      <c r="E522" s="58"/>
      <c r="F522" s="58"/>
      <c r="G522" s="58"/>
      <c r="H522" s="58"/>
      <c r="I522" s="58"/>
      <c r="J522" s="58"/>
      <c r="K522" s="58"/>
      <c r="L522" s="58"/>
      <c r="M522" s="58"/>
      <c r="N522" s="58"/>
      <c r="O522" s="137"/>
      <c r="P522" s="58"/>
      <c r="Q522" s="58"/>
      <c r="R522" s="58"/>
      <c r="S522" s="58"/>
      <c r="T522" s="58"/>
      <c r="U522" s="58"/>
      <c r="V522" s="58"/>
      <c r="W522" s="58"/>
      <c r="X522" s="58"/>
      <c r="Y522" s="137"/>
      <c r="Z522" s="58"/>
      <c r="AA522" s="58"/>
      <c r="AB522" s="137"/>
      <c r="AC522" s="137"/>
      <c r="AD522" s="58"/>
      <c r="AE522" s="58"/>
      <c r="AJ522" s="58"/>
      <c r="AK522" s="58"/>
      <c r="AL522" s="58"/>
      <c r="AM522" s="58"/>
      <c r="AN522" s="58"/>
      <c r="AO522" s="58"/>
      <c r="AP522" s="58"/>
      <c r="AQ522" s="58"/>
      <c r="AR522" s="58"/>
      <c r="AS522" s="58"/>
      <c r="AT522" s="58"/>
      <c r="AU522" s="58"/>
      <c r="AV522" s="58"/>
      <c r="AW522" s="58"/>
      <c r="AX522" s="58"/>
      <c r="AY522" s="58"/>
      <c r="AZ522" s="58"/>
    </row>
    <row r="523" spans="1:52" x14ac:dyDescent="0.2">
      <c r="A523" s="56"/>
      <c r="B523" s="57"/>
      <c r="C523" s="58"/>
      <c r="D523" s="58"/>
      <c r="E523" s="58"/>
      <c r="F523" s="58"/>
      <c r="G523" s="58"/>
      <c r="H523" s="58"/>
      <c r="I523" s="58"/>
      <c r="J523" s="58"/>
      <c r="K523" s="58"/>
      <c r="L523" s="58"/>
      <c r="M523" s="58"/>
      <c r="N523" s="58"/>
      <c r="O523" s="137"/>
      <c r="P523" s="58"/>
      <c r="Q523" s="58"/>
      <c r="R523" s="58"/>
      <c r="S523" s="58"/>
      <c r="T523" s="58"/>
      <c r="U523" s="58"/>
      <c r="V523" s="58"/>
      <c r="W523" s="58"/>
      <c r="X523" s="58"/>
      <c r="Y523" s="137"/>
      <c r="Z523" s="58"/>
      <c r="AA523" s="58"/>
      <c r="AB523" s="137"/>
      <c r="AC523" s="137"/>
      <c r="AD523" s="58"/>
      <c r="AE523" s="58"/>
      <c r="AJ523" s="58"/>
      <c r="AK523" s="58"/>
      <c r="AL523" s="58"/>
      <c r="AM523" s="58"/>
      <c r="AN523" s="58"/>
      <c r="AO523" s="58"/>
      <c r="AP523" s="58"/>
      <c r="AQ523" s="58"/>
      <c r="AR523" s="58"/>
      <c r="AS523" s="58"/>
      <c r="AT523" s="58"/>
      <c r="AU523" s="58"/>
      <c r="AV523" s="58"/>
      <c r="AW523" s="58"/>
      <c r="AX523" s="58"/>
      <c r="AY523" s="58"/>
      <c r="AZ523" s="58"/>
    </row>
    <row r="524" spans="1:52" x14ac:dyDescent="0.2">
      <c r="A524" s="56"/>
      <c r="B524" s="57"/>
      <c r="C524" s="58"/>
      <c r="D524" s="58"/>
      <c r="E524" s="58"/>
      <c r="F524" s="58"/>
      <c r="G524" s="58"/>
      <c r="H524" s="58"/>
      <c r="I524" s="58"/>
      <c r="J524" s="58"/>
      <c r="K524" s="58"/>
      <c r="L524" s="58"/>
      <c r="M524" s="58"/>
      <c r="N524" s="58"/>
      <c r="O524" s="137"/>
      <c r="P524" s="58"/>
      <c r="Q524" s="58"/>
      <c r="R524" s="58"/>
      <c r="S524" s="58"/>
      <c r="T524" s="58"/>
      <c r="U524" s="58"/>
      <c r="V524" s="58"/>
      <c r="W524" s="58"/>
      <c r="X524" s="58"/>
      <c r="Y524" s="137"/>
      <c r="Z524" s="58"/>
      <c r="AA524" s="58"/>
      <c r="AB524" s="137"/>
      <c r="AC524" s="137"/>
      <c r="AD524" s="58"/>
      <c r="AE524" s="58"/>
      <c r="AJ524" s="58"/>
      <c r="AK524" s="58"/>
      <c r="AL524" s="58"/>
      <c r="AM524" s="58"/>
      <c r="AN524" s="58"/>
      <c r="AO524" s="58"/>
      <c r="AP524" s="58"/>
      <c r="AQ524" s="58"/>
      <c r="AR524" s="58"/>
      <c r="AS524" s="58"/>
      <c r="AT524" s="58"/>
      <c r="AU524" s="58"/>
      <c r="AV524" s="58"/>
      <c r="AW524" s="58"/>
      <c r="AX524" s="58"/>
      <c r="AY524" s="58"/>
      <c r="AZ524" s="58"/>
    </row>
    <row r="525" spans="1:52" x14ac:dyDescent="0.2">
      <c r="A525" s="56"/>
      <c r="B525" s="57"/>
      <c r="C525" s="58"/>
      <c r="D525" s="58"/>
      <c r="E525" s="58"/>
      <c r="F525" s="58"/>
      <c r="G525" s="58"/>
      <c r="H525" s="58"/>
      <c r="I525" s="58"/>
      <c r="J525" s="58"/>
      <c r="K525" s="58"/>
      <c r="L525" s="58"/>
      <c r="M525" s="58"/>
      <c r="N525" s="58"/>
      <c r="O525" s="137"/>
      <c r="P525" s="58"/>
      <c r="Q525" s="58"/>
      <c r="R525" s="58"/>
      <c r="S525" s="58"/>
      <c r="T525" s="58"/>
      <c r="U525" s="58"/>
      <c r="V525" s="58"/>
      <c r="W525" s="58"/>
      <c r="X525" s="58"/>
      <c r="Y525" s="137"/>
      <c r="Z525" s="58"/>
      <c r="AA525" s="58"/>
      <c r="AB525" s="137"/>
      <c r="AC525" s="137"/>
      <c r="AD525" s="58"/>
      <c r="AE525" s="58"/>
      <c r="AJ525" s="58"/>
      <c r="AK525" s="58"/>
      <c r="AL525" s="58"/>
      <c r="AM525" s="58"/>
      <c r="AN525" s="58"/>
      <c r="AO525" s="58"/>
      <c r="AP525" s="58"/>
      <c r="AQ525" s="58"/>
      <c r="AR525" s="58"/>
      <c r="AS525" s="58"/>
      <c r="AT525" s="58"/>
      <c r="AU525" s="58"/>
      <c r="AV525" s="58"/>
      <c r="AW525" s="58"/>
      <c r="AX525" s="58"/>
      <c r="AY525" s="58"/>
      <c r="AZ525" s="58"/>
    </row>
    <row r="526" spans="1:52" x14ac:dyDescent="0.2">
      <c r="A526" s="56"/>
      <c r="B526" s="57"/>
      <c r="C526" s="58"/>
      <c r="D526" s="58"/>
      <c r="E526" s="58"/>
      <c r="F526" s="58"/>
      <c r="G526" s="58"/>
      <c r="H526" s="58"/>
      <c r="I526" s="58"/>
      <c r="J526" s="58"/>
      <c r="K526" s="58"/>
      <c r="L526" s="58"/>
      <c r="M526" s="58"/>
      <c r="N526" s="58"/>
      <c r="O526" s="137"/>
      <c r="P526" s="58"/>
      <c r="Q526" s="58"/>
      <c r="R526" s="58"/>
      <c r="S526" s="58"/>
      <c r="T526" s="58"/>
      <c r="U526" s="58"/>
      <c r="V526" s="58"/>
      <c r="W526" s="58"/>
      <c r="X526" s="58"/>
      <c r="Y526" s="137"/>
      <c r="Z526" s="58"/>
      <c r="AA526" s="58"/>
      <c r="AB526" s="137"/>
      <c r="AC526" s="137"/>
      <c r="AD526" s="58"/>
      <c r="AE526" s="58"/>
      <c r="AJ526" s="58"/>
      <c r="AK526" s="58"/>
      <c r="AL526" s="58"/>
      <c r="AM526" s="58"/>
      <c r="AN526" s="58"/>
      <c r="AO526" s="58"/>
      <c r="AP526" s="58"/>
      <c r="AQ526" s="58"/>
      <c r="AR526" s="58"/>
      <c r="AS526" s="58"/>
      <c r="AT526" s="58"/>
      <c r="AU526" s="58"/>
      <c r="AV526" s="58"/>
      <c r="AW526" s="58"/>
      <c r="AX526" s="58"/>
      <c r="AY526" s="58"/>
      <c r="AZ526" s="58"/>
    </row>
    <row r="527" spans="1:52" x14ac:dyDescent="0.2">
      <c r="A527" s="56"/>
      <c r="B527" s="57"/>
      <c r="C527" s="58"/>
      <c r="D527" s="58"/>
      <c r="E527" s="58"/>
      <c r="F527" s="58"/>
      <c r="G527" s="58"/>
      <c r="H527" s="58"/>
      <c r="I527" s="58"/>
      <c r="J527" s="58"/>
      <c r="K527" s="58"/>
      <c r="L527" s="58"/>
      <c r="M527" s="58"/>
      <c r="N527" s="58"/>
      <c r="O527" s="137"/>
      <c r="P527" s="58"/>
      <c r="Q527" s="58"/>
      <c r="R527" s="58"/>
      <c r="S527" s="58"/>
      <c r="T527" s="58"/>
      <c r="U527" s="58"/>
      <c r="V527" s="58"/>
      <c r="W527" s="58"/>
      <c r="X527" s="58"/>
      <c r="Y527" s="137"/>
      <c r="Z527" s="58"/>
      <c r="AA527" s="58"/>
      <c r="AB527" s="137"/>
      <c r="AC527" s="137"/>
      <c r="AD527" s="58"/>
      <c r="AE527" s="58"/>
      <c r="AJ527" s="58"/>
      <c r="AK527" s="58"/>
      <c r="AL527" s="58"/>
      <c r="AM527" s="58"/>
      <c r="AN527" s="58"/>
      <c r="AO527" s="58"/>
      <c r="AP527" s="58"/>
      <c r="AQ527" s="58"/>
      <c r="AR527" s="58"/>
      <c r="AS527" s="58"/>
      <c r="AT527" s="58"/>
      <c r="AU527" s="58"/>
      <c r="AV527" s="58"/>
      <c r="AW527" s="58"/>
      <c r="AX527" s="58"/>
      <c r="AY527" s="58"/>
      <c r="AZ527" s="58"/>
    </row>
    <row r="528" spans="1:52" x14ac:dyDescent="0.2">
      <c r="A528" s="56"/>
      <c r="B528" s="57"/>
      <c r="C528" s="58"/>
      <c r="D528" s="58"/>
      <c r="E528" s="58"/>
      <c r="F528" s="58"/>
      <c r="G528" s="58"/>
      <c r="H528" s="58"/>
      <c r="I528" s="58"/>
      <c r="J528" s="58"/>
      <c r="K528" s="58"/>
      <c r="L528" s="58"/>
      <c r="M528" s="58"/>
      <c r="N528" s="58"/>
      <c r="O528" s="137"/>
      <c r="P528" s="58"/>
      <c r="Q528" s="58"/>
      <c r="R528" s="58"/>
      <c r="S528" s="58"/>
      <c r="T528" s="58"/>
      <c r="U528" s="58"/>
      <c r="V528" s="58"/>
      <c r="W528" s="58"/>
      <c r="X528" s="58"/>
      <c r="Y528" s="137"/>
      <c r="Z528" s="58"/>
      <c r="AA528" s="58"/>
      <c r="AB528" s="137"/>
      <c r="AC528" s="137"/>
      <c r="AD528" s="58"/>
      <c r="AE528" s="58"/>
      <c r="AJ528" s="58"/>
      <c r="AK528" s="58"/>
      <c r="AL528" s="58"/>
      <c r="AM528" s="58"/>
      <c r="AN528" s="58"/>
      <c r="AO528" s="58"/>
      <c r="AP528" s="58"/>
      <c r="AQ528" s="58"/>
      <c r="AR528" s="58"/>
      <c r="AS528" s="58"/>
      <c r="AT528" s="58"/>
      <c r="AU528" s="58"/>
      <c r="AV528" s="58"/>
      <c r="AW528" s="58"/>
      <c r="AX528" s="58"/>
      <c r="AY528" s="58"/>
      <c r="AZ528" s="58"/>
    </row>
    <row r="529" spans="1:52" x14ac:dyDescent="0.2">
      <c r="A529" s="56"/>
      <c r="B529" s="57"/>
      <c r="C529" s="58"/>
      <c r="D529" s="58"/>
      <c r="E529" s="58"/>
      <c r="F529" s="58"/>
      <c r="G529" s="58"/>
      <c r="H529" s="58"/>
      <c r="I529" s="58"/>
      <c r="J529" s="58"/>
      <c r="K529" s="58"/>
      <c r="L529" s="58"/>
      <c r="M529" s="58"/>
      <c r="N529" s="58"/>
      <c r="O529" s="137"/>
      <c r="P529" s="58"/>
      <c r="Q529" s="58"/>
      <c r="R529" s="58"/>
      <c r="S529" s="58"/>
      <c r="T529" s="58"/>
      <c r="U529" s="58"/>
      <c r="V529" s="58"/>
      <c r="W529" s="58"/>
      <c r="X529" s="58"/>
      <c r="Y529" s="137"/>
      <c r="Z529" s="58"/>
      <c r="AA529" s="58"/>
      <c r="AB529" s="137"/>
      <c r="AC529" s="137"/>
      <c r="AD529" s="58"/>
      <c r="AE529" s="58"/>
      <c r="AJ529" s="58"/>
      <c r="AK529" s="58"/>
      <c r="AL529" s="58"/>
      <c r="AM529" s="58"/>
      <c r="AN529" s="58"/>
      <c r="AO529" s="58"/>
      <c r="AP529" s="58"/>
      <c r="AQ529" s="58"/>
      <c r="AR529" s="58"/>
      <c r="AS529" s="58"/>
      <c r="AT529" s="58"/>
      <c r="AU529" s="58"/>
      <c r="AV529" s="58"/>
      <c r="AW529" s="58"/>
      <c r="AX529" s="58"/>
      <c r="AY529" s="58"/>
      <c r="AZ529" s="58"/>
    </row>
    <row r="530" spans="1:52" x14ac:dyDescent="0.2">
      <c r="A530" s="56"/>
      <c r="B530" s="57"/>
      <c r="C530" s="58"/>
      <c r="D530" s="58"/>
      <c r="E530" s="58"/>
      <c r="F530" s="58"/>
      <c r="G530" s="58"/>
      <c r="H530" s="58"/>
      <c r="I530" s="58"/>
      <c r="J530" s="58"/>
      <c r="K530" s="58"/>
      <c r="L530" s="58"/>
      <c r="M530" s="58"/>
      <c r="N530" s="58"/>
      <c r="O530" s="137"/>
      <c r="P530" s="58"/>
      <c r="Q530" s="58"/>
      <c r="R530" s="58"/>
      <c r="S530" s="58"/>
      <c r="T530" s="58"/>
      <c r="U530" s="58"/>
      <c r="V530" s="58"/>
      <c r="W530" s="58"/>
      <c r="X530" s="58"/>
      <c r="Y530" s="137"/>
      <c r="Z530" s="58"/>
      <c r="AA530" s="58"/>
      <c r="AB530" s="137"/>
      <c r="AC530" s="137"/>
      <c r="AD530" s="58"/>
      <c r="AE530" s="58"/>
      <c r="AJ530" s="58"/>
      <c r="AK530" s="58"/>
      <c r="AL530" s="58"/>
      <c r="AM530" s="58"/>
      <c r="AN530" s="58"/>
      <c r="AO530" s="58"/>
      <c r="AP530" s="58"/>
      <c r="AQ530" s="58"/>
      <c r="AR530" s="58"/>
      <c r="AS530" s="58"/>
      <c r="AT530" s="58"/>
      <c r="AU530" s="58"/>
      <c r="AV530" s="58"/>
      <c r="AW530" s="58"/>
      <c r="AX530" s="58"/>
      <c r="AY530" s="58"/>
      <c r="AZ530" s="58"/>
    </row>
    <row r="531" spans="1:52" x14ac:dyDescent="0.2">
      <c r="A531" s="56"/>
      <c r="B531" s="57"/>
      <c r="C531" s="58"/>
      <c r="D531" s="58"/>
      <c r="E531" s="58"/>
      <c r="F531" s="58"/>
      <c r="G531" s="58"/>
      <c r="H531" s="58"/>
      <c r="I531" s="58"/>
      <c r="J531" s="58"/>
      <c r="K531" s="58"/>
      <c r="L531" s="58"/>
      <c r="M531" s="58"/>
      <c r="N531" s="58"/>
      <c r="O531" s="137"/>
      <c r="P531" s="58"/>
      <c r="Q531" s="58"/>
      <c r="R531" s="58"/>
      <c r="S531" s="58"/>
      <c r="T531" s="58"/>
      <c r="U531" s="58"/>
      <c r="V531" s="58"/>
      <c r="W531" s="58"/>
      <c r="X531" s="58"/>
      <c r="Y531" s="137"/>
      <c r="Z531" s="58"/>
      <c r="AA531" s="58"/>
      <c r="AB531" s="137"/>
      <c r="AC531" s="137"/>
      <c r="AD531" s="58"/>
      <c r="AE531" s="58"/>
      <c r="AJ531" s="58"/>
      <c r="AK531" s="58"/>
      <c r="AL531" s="58"/>
      <c r="AM531" s="58"/>
      <c r="AN531" s="58"/>
      <c r="AO531" s="58"/>
      <c r="AP531" s="58"/>
      <c r="AQ531" s="58"/>
      <c r="AR531" s="58"/>
      <c r="AS531" s="58"/>
      <c r="AT531" s="58"/>
      <c r="AU531" s="58"/>
      <c r="AV531" s="58"/>
      <c r="AW531" s="58"/>
      <c r="AX531" s="58"/>
      <c r="AY531" s="58"/>
      <c r="AZ531" s="58"/>
    </row>
    <row r="532" spans="1:52" x14ac:dyDescent="0.2">
      <c r="A532" s="56"/>
      <c r="B532" s="57"/>
      <c r="C532" s="58"/>
      <c r="D532" s="58"/>
      <c r="E532" s="58"/>
      <c r="F532" s="58"/>
      <c r="G532" s="58"/>
      <c r="H532" s="58"/>
      <c r="I532" s="58"/>
      <c r="J532" s="58"/>
      <c r="K532" s="58"/>
      <c r="L532" s="58"/>
      <c r="M532" s="58"/>
      <c r="N532" s="58"/>
      <c r="O532" s="137"/>
      <c r="P532" s="58"/>
      <c r="Q532" s="58"/>
      <c r="R532" s="58"/>
      <c r="S532" s="58"/>
      <c r="T532" s="58"/>
      <c r="U532" s="58"/>
      <c r="V532" s="58"/>
      <c r="W532" s="58"/>
      <c r="X532" s="58"/>
      <c r="Y532" s="137"/>
      <c r="Z532" s="58"/>
      <c r="AA532" s="58"/>
      <c r="AB532" s="137"/>
      <c r="AC532" s="137"/>
      <c r="AD532" s="58"/>
      <c r="AE532" s="58"/>
      <c r="AJ532" s="58"/>
      <c r="AK532" s="58"/>
      <c r="AL532" s="58"/>
      <c r="AM532" s="58"/>
      <c r="AN532" s="58"/>
      <c r="AO532" s="58"/>
      <c r="AP532" s="58"/>
      <c r="AQ532" s="58"/>
      <c r="AR532" s="58"/>
      <c r="AS532" s="58"/>
      <c r="AT532" s="58"/>
      <c r="AU532" s="58"/>
      <c r="AV532" s="58"/>
      <c r="AW532" s="58"/>
      <c r="AX532" s="58"/>
      <c r="AY532" s="58"/>
      <c r="AZ532" s="58"/>
    </row>
    <row r="533" spans="1:52" x14ac:dyDescent="0.2">
      <c r="A533" s="56"/>
      <c r="B533" s="57"/>
      <c r="C533" s="58"/>
      <c r="D533" s="58"/>
      <c r="E533" s="58"/>
      <c r="F533" s="58"/>
      <c r="G533" s="58"/>
      <c r="H533" s="58"/>
      <c r="I533" s="58"/>
      <c r="J533" s="58"/>
      <c r="K533" s="58"/>
      <c r="L533" s="58"/>
      <c r="M533" s="58"/>
      <c r="N533" s="58"/>
      <c r="O533" s="137"/>
      <c r="P533" s="58"/>
      <c r="Q533" s="58"/>
      <c r="R533" s="58"/>
      <c r="S533" s="58"/>
      <c r="T533" s="58"/>
      <c r="U533" s="58"/>
      <c r="V533" s="58"/>
      <c r="W533" s="58"/>
      <c r="X533" s="58"/>
      <c r="Y533" s="137"/>
      <c r="Z533" s="58"/>
      <c r="AA533" s="58"/>
      <c r="AB533" s="137"/>
      <c r="AC533" s="137"/>
      <c r="AD533" s="58"/>
      <c r="AE533" s="58"/>
      <c r="AJ533" s="58"/>
      <c r="AK533" s="58"/>
      <c r="AL533" s="58"/>
      <c r="AM533" s="58"/>
      <c r="AN533" s="58"/>
      <c r="AO533" s="58"/>
      <c r="AP533" s="58"/>
      <c r="AQ533" s="58"/>
      <c r="AR533" s="58"/>
      <c r="AS533" s="58"/>
      <c r="AT533" s="58"/>
      <c r="AU533" s="58"/>
      <c r="AV533" s="58"/>
      <c r="AW533" s="58"/>
      <c r="AX533" s="58"/>
      <c r="AY533" s="58"/>
      <c r="AZ533" s="58"/>
    </row>
    <row r="534" spans="1:52" x14ac:dyDescent="0.2">
      <c r="A534" s="56"/>
      <c r="B534" s="57"/>
      <c r="C534" s="58"/>
      <c r="D534" s="58"/>
      <c r="E534" s="58"/>
      <c r="F534" s="58"/>
      <c r="G534" s="58"/>
      <c r="H534" s="58"/>
      <c r="I534" s="58"/>
      <c r="J534" s="58"/>
      <c r="K534" s="58"/>
      <c r="L534" s="58"/>
      <c r="M534" s="58"/>
      <c r="N534" s="58"/>
      <c r="O534" s="137"/>
      <c r="P534" s="58"/>
      <c r="Q534" s="58"/>
      <c r="R534" s="58"/>
      <c r="S534" s="58"/>
      <c r="T534" s="58"/>
      <c r="U534" s="58"/>
      <c r="V534" s="58"/>
      <c r="W534" s="58"/>
      <c r="X534" s="58"/>
      <c r="Y534" s="137"/>
      <c r="Z534" s="58"/>
      <c r="AA534" s="58"/>
      <c r="AB534" s="137"/>
      <c r="AC534" s="137"/>
      <c r="AD534" s="58"/>
      <c r="AE534" s="58"/>
      <c r="AJ534" s="58"/>
      <c r="AK534" s="58"/>
      <c r="AL534" s="58"/>
      <c r="AM534" s="58"/>
      <c r="AN534" s="58"/>
      <c r="AO534" s="58"/>
      <c r="AP534" s="58"/>
      <c r="AQ534" s="58"/>
      <c r="AR534" s="58"/>
      <c r="AS534" s="58"/>
      <c r="AT534" s="58"/>
      <c r="AU534" s="58"/>
      <c r="AV534" s="58"/>
      <c r="AW534" s="58"/>
      <c r="AX534" s="58"/>
      <c r="AY534" s="58"/>
      <c r="AZ534" s="58"/>
    </row>
    <row r="535" spans="1:52" x14ac:dyDescent="0.2">
      <c r="A535" s="56"/>
      <c r="B535" s="57"/>
      <c r="C535" s="58"/>
      <c r="D535" s="58"/>
      <c r="E535" s="58"/>
      <c r="F535" s="58"/>
      <c r="G535" s="58"/>
      <c r="H535" s="58"/>
      <c r="I535" s="58"/>
      <c r="J535" s="58"/>
      <c r="K535" s="58"/>
      <c r="L535" s="58"/>
      <c r="M535" s="58"/>
      <c r="N535" s="58"/>
      <c r="O535" s="137"/>
      <c r="P535" s="58"/>
      <c r="Q535" s="58"/>
      <c r="R535" s="58"/>
      <c r="S535" s="58"/>
      <c r="T535" s="58"/>
      <c r="U535" s="58"/>
      <c r="V535" s="58"/>
      <c r="W535" s="58"/>
      <c r="X535" s="58"/>
      <c r="Y535" s="137"/>
      <c r="Z535" s="58"/>
      <c r="AA535" s="58"/>
      <c r="AB535" s="137"/>
      <c r="AC535" s="137"/>
      <c r="AD535" s="58"/>
      <c r="AE535" s="58"/>
      <c r="AJ535" s="58"/>
      <c r="AK535" s="58"/>
      <c r="AL535" s="58"/>
      <c r="AM535" s="58"/>
      <c r="AN535" s="58"/>
      <c r="AO535" s="58"/>
      <c r="AP535" s="58"/>
      <c r="AQ535" s="58"/>
      <c r="AR535" s="58"/>
      <c r="AS535" s="58"/>
      <c r="AT535" s="58"/>
      <c r="AU535" s="58"/>
      <c r="AV535" s="58"/>
      <c r="AW535" s="58"/>
      <c r="AX535" s="58"/>
      <c r="AY535" s="58"/>
      <c r="AZ535" s="58"/>
    </row>
    <row r="536" spans="1:52" x14ac:dyDescent="0.2">
      <c r="A536" s="56"/>
      <c r="B536" s="57"/>
      <c r="C536" s="58"/>
      <c r="D536" s="58"/>
      <c r="E536" s="58"/>
      <c r="F536" s="58"/>
      <c r="G536" s="58"/>
      <c r="H536" s="58"/>
      <c r="I536" s="58"/>
      <c r="J536" s="58"/>
      <c r="K536" s="58"/>
      <c r="L536" s="58"/>
      <c r="M536" s="58"/>
      <c r="N536" s="58"/>
      <c r="O536" s="137"/>
      <c r="P536" s="58"/>
      <c r="Q536" s="58"/>
      <c r="R536" s="58"/>
      <c r="S536" s="58"/>
      <c r="T536" s="58"/>
      <c r="U536" s="58"/>
      <c r="V536" s="58"/>
      <c r="W536" s="58"/>
      <c r="X536" s="58"/>
      <c r="Y536" s="137"/>
      <c r="Z536" s="58"/>
      <c r="AA536" s="58"/>
      <c r="AB536" s="137"/>
      <c r="AC536" s="137"/>
      <c r="AD536" s="58"/>
      <c r="AE536" s="58"/>
      <c r="AJ536" s="58"/>
      <c r="AK536" s="58"/>
      <c r="AL536" s="58"/>
      <c r="AM536" s="58"/>
      <c r="AN536" s="58"/>
      <c r="AO536" s="58"/>
      <c r="AP536" s="58"/>
      <c r="AQ536" s="58"/>
      <c r="AR536" s="58"/>
      <c r="AS536" s="58"/>
      <c r="AT536" s="58"/>
      <c r="AU536" s="58"/>
      <c r="AV536" s="58"/>
      <c r="AW536" s="58"/>
      <c r="AX536" s="58"/>
      <c r="AY536" s="58"/>
      <c r="AZ536" s="58"/>
    </row>
    <row r="537" spans="1:52" x14ac:dyDescent="0.2">
      <c r="A537" s="56"/>
      <c r="B537" s="57"/>
      <c r="C537" s="58"/>
      <c r="D537" s="58"/>
      <c r="E537" s="58"/>
      <c r="F537" s="58"/>
      <c r="G537" s="58"/>
      <c r="H537" s="58"/>
      <c r="I537" s="58"/>
      <c r="J537" s="58"/>
      <c r="K537" s="58"/>
      <c r="L537" s="58"/>
      <c r="M537" s="58"/>
      <c r="N537" s="58"/>
      <c r="O537" s="137"/>
      <c r="P537" s="58"/>
      <c r="Q537" s="58"/>
      <c r="R537" s="58"/>
      <c r="S537" s="58"/>
      <c r="T537" s="58"/>
      <c r="U537" s="58"/>
      <c r="V537" s="58"/>
      <c r="W537" s="58"/>
      <c r="X537" s="58"/>
      <c r="Y537" s="137"/>
      <c r="Z537" s="58"/>
      <c r="AA537" s="58"/>
      <c r="AB537" s="137"/>
      <c r="AC537" s="137"/>
      <c r="AD537" s="58"/>
      <c r="AE537" s="58"/>
      <c r="AJ537" s="58"/>
      <c r="AK537" s="58"/>
      <c r="AL537" s="58"/>
      <c r="AM537" s="58"/>
      <c r="AN537" s="58"/>
      <c r="AO537" s="58"/>
      <c r="AP537" s="58"/>
      <c r="AQ537" s="58"/>
      <c r="AR537" s="58"/>
      <c r="AS537" s="58"/>
      <c r="AT537" s="58"/>
      <c r="AU537" s="58"/>
      <c r="AV537" s="58"/>
      <c r="AW537" s="58"/>
      <c r="AX537" s="58"/>
      <c r="AY537" s="58"/>
      <c r="AZ537" s="58"/>
    </row>
    <row r="538" spans="1:52" x14ac:dyDescent="0.2">
      <c r="A538" s="56"/>
      <c r="B538" s="57"/>
      <c r="C538" s="58"/>
      <c r="D538" s="58"/>
      <c r="E538" s="58"/>
      <c r="F538" s="58"/>
      <c r="G538" s="58"/>
      <c r="H538" s="58"/>
      <c r="I538" s="58"/>
      <c r="J538" s="58"/>
      <c r="K538" s="58"/>
      <c r="L538" s="58"/>
      <c r="M538" s="58"/>
      <c r="N538" s="58"/>
      <c r="O538" s="137"/>
      <c r="P538" s="58"/>
      <c r="Q538" s="58"/>
      <c r="R538" s="58"/>
      <c r="S538" s="58"/>
      <c r="T538" s="58"/>
      <c r="U538" s="58"/>
      <c r="V538" s="58"/>
      <c r="W538" s="58"/>
      <c r="X538" s="58"/>
      <c r="Y538" s="137"/>
      <c r="Z538" s="58"/>
      <c r="AA538" s="58"/>
      <c r="AB538" s="137"/>
      <c r="AC538" s="137"/>
      <c r="AD538" s="58"/>
      <c r="AE538" s="58"/>
      <c r="AJ538" s="58"/>
      <c r="AK538" s="58"/>
      <c r="AL538" s="58"/>
      <c r="AM538" s="58"/>
      <c r="AN538" s="58"/>
      <c r="AO538" s="58"/>
      <c r="AP538" s="58"/>
      <c r="AQ538" s="58"/>
      <c r="AR538" s="58"/>
      <c r="AS538" s="58"/>
      <c r="AT538" s="58"/>
      <c r="AU538" s="58"/>
      <c r="AV538" s="58"/>
      <c r="AW538" s="58"/>
      <c r="AX538" s="58"/>
      <c r="AY538" s="58"/>
      <c r="AZ538" s="58"/>
    </row>
    <row r="539" spans="1:52" x14ac:dyDescent="0.2">
      <c r="A539" s="56"/>
      <c r="B539" s="57"/>
      <c r="C539" s="58"/>
      <c r="D539" s="58"/>
      <c r="E539" s="58"/>
      <c r="F539" s="58"/>
      <c r="G539" s="58"/>
      <c r="H539" s="58"/>
      <c r="I539" s="58"/>
      <c r="J539" s="58"/>
      <c r="K539" s="58"/>
      <c r="L539" s="58"/>
      <c r="M539" s="58"/>
      <c r="N539" s="58"/>
      <c r="O539" s="137"/>
      <c r="P539" s="58"/>
      <c r="Q539" s="58"/>
      <c r="R539" s="58"/>
      <c r="S539" s="58"/>
      <c r="T539" s="58"/>
      <c r="U539" s="58"/>
      <c r="V539" s="58"/>
      <c r="W539" s="58"/>
      <c r="X539" s="58"/>
      <c r="Y539" s="137"/>
      <c r="Z539" s="58"/>
      <c r="AA539" s="58"/>
      <c r="AB539" s="137"/>
      <c r="AC539" s="137"/>
      <c r="AD539" s="58"/>
      <c r="AE539" s="58"/>
      <c r="AJ539" s="58"/>
      <c r="AK539" s="58"/>
      <c r="AL539" s="58"/>
      <c r="AM539" s="58"/>
      <c r="AN539" s="58"/>
      <c r="AO539" s="58"/>
      <c r="AP539" s="58"/>
      <c r="AQ539" s="58"/>
      <c r="AR539" s="58"/>
      <c r="AS539" s="58"/>
      <c r="AT539" s="58"/>
      <c r="AU539" s="58"/>
      <c r="AV539" s="58"/>
      <c r="AW539" s="58"/>
      <c r="AX539" s="58"/>
      <c r="AY539" s="58"/>
      <c r="AZ539" s="58"/>
    </row>
    <row r="540" spans="1:52" x14ac:dyDescent="0.2">
      <c r="A540" s="56"/>
      <c r="B540" s="57"/>
      <c r="C540" s="58"/>
      <c r="D540" s="58"/>
      <c r="E540" s="58"/>
      <c r="F540" s="58"/>
      <c r="G540" s="58"/>
      <c r="H540" s="58"/>
      <c r="I540" s="58"/>
      <c r="J540" s="58"/>
      <c r="K540" s="58"/>
      <c r="L540" s="58"/>
      <c r="M540" s="58"/>
      <c r="N540" s="58"/>
      <c r="O540" s="137"/>
      <c r="P540" s="58"/>
      <c r="Q540" s="58"/>
      <c r="R540" s="58"/>
      <c r="S540" s="58"/>
      <c r="T540" s="58"/>
      <c r="U540" s="58"/>
      <c r="V540" s="58"/>
      <c r="W540" s="58"/>
      <c r="X540" s="58"/>
      <c r="Y540" s="137"/>
      <c r="Z540" s="58"/>
      <c r="AA540" s="58"/>
      <c r="AB540" s="137"/>
      <c r="AC540" s="137"/>
      <c r="AD540" s="58"/>
      <c r="AE540" s="58"/>
      <c r="AJ540" s="58"/>
      <c r="AK540" s="58"/>
      <c r="AL540" s="58"/>
      <c r="AM540" s="58"/>
      <c r="AN540" s="58"/>
      <c r="AO540" s="58"/>
      <c r="AP540" s="58"/>
      <c r="AQ540" s="58"/>
      <c r="AR540" s="58"/>
      <c r="AS540" s="58"/>
      <c r="AT540" s="58"/>
      <c r="AU540" s="58"/>
      <c r="AV540" s="58"/>
      <c r="AW540" s="58"/>
      <c r="AX540" s="58"/>
      <c r="AY540" s="58"/>
      <c r="AZ540" s="58"/>
    </row>
    <row r="541" spans="1:52" x14ac:dyDescent="0.2">
      <c r="A541" s="56"/>
      <c r="B541" s="57"/>
      <c r="C541" s="58"/>
      <c r="D541" s="58"/>
      <c r="E541" s="58"/>
      <c r="F541" s="58"/>
      <c r="G541" s="58"/>
      <c r="H541" s="58"/>
      <c r="I541" s="58"/>
      <c r="J541" s="58"/>
      <c r="K541" s="58"/>
      <c r="L541" s="58"/>
      <c r="M541" s="58"/>
      <c r="N541" s="58"/>
      <c r="O541" s="137"/>
      <c r="P541" s="58"/>
      <c r="Q541" s="58"/>
      <c r="R541" s="58"/>
      <c r="S541" s="58"/>
      <c r="T541" s="58"/>
      <c r="U541" s="58"/>
      <c r="V541" s="58"/>
      <c r="W541" s="58"/>
      <c r="X541" s="58"/>
      <c r="Y541" s="137"/>
      <c r="Z541" s="58"/>
      <c r="AA541" s="58"/>
      <c r="AB541" s="137"/>
      <c r="AC541" s="137"/>
      <c r="AD541" s="58"/>
      <c r="AE541" s="58"/>
      <c r="AJ541" s="58"/>
      <c r="AK541" s="58"/>
      <c r="AL541" s="58"/>
      <c r="AM541" s="58"/>
      <c r="AN541" s="58"/>
      <c r="AO541" s="58"/>
      <c r="AP541" s="58"/>
      <c r="AQ541" s="58"/>
      <c r="AR541" s="58"/>
      <c r="AS541" s="58"/>
      <c r="AT541" s="58"/>
      <c r="AU541" s="58"/>
      <c r="AV541" s="58"/>
      <c r="AW541" s="58"/>
      <c r="AX541" s="58"/>
      <c r="AY541" s="58"/>
      <c r="AZ541" s="58"/>
    </row>
    <row r="542" spans="1:52" x14ac:dyDescent="0.2">
      <c r="A542" s="56"/>
      <c r="B542" s="57"/>
      <c r="C542" s="58"/>
      <c r="D542" s="58"/>
      <c r="E542" s="58"/>
      <c r="F542" s="58"/>
      <c r="G542" s="58"/>
      <c r="H542" s="58"/>
      <c r="I542" s="58"/>
      <c r="J542" s="58"/>
      <c r="K542" s="58"/>
      <c r="L542" s="58"/>
      <c r="M542" s="58"/>
      <c r="N542" s="58"/>
      <c r="O542" s="137"/>
      <c r="P542" s="58"/>
      <c r="Q542" s="58"/>
      <c r="R542" s="58"/>
      <c r="S542" s="58"/>
      <c r="T542" s="58"/>
      <c r="U542" s="58"/>
      <c r="V542" s="58"/>
      <c r="W542" s="58"/>
      <c r="X542" s="58"/>
      <c r="Y542" s="137"/>
      <c r="Z542" s="58"/>
      <c r="AA542" s="58"/>
      <c r="AB542" s="137"/>
      <c r="AC542" s="137"/>
      <c r="AD542" s="58"/>
      <c r="AE542" s="58"/>
      <c r="AJ542" s="58"/>
      <c r="AK542" s="58"/>
      <c r="AL542" s="58"/>
      <c r="AM542" s="58"/>
      <c r="AN542" s="58"/>
      <c r="AO542" s="58"/>
      <c r="AP542" s="58"/>
      <c r="AQ542" s="58"/>
      <c r="AR542" s="58"/>
      <c r="AS542" s="58"/>
      <c r="AT542" s="58"/>
      <c r="AU542" s="58"/>
      <c r="AV542" s="58"/>
      <c r="AW542" s="58"/>
      <c r="AX542" s="58"/>
      <c r="AY542" s="58"/>
      <c r="AZ542" s="58"/>
    </row>
    <row r="543" spans="1:52" x14ac:dyDescent="0.2">
      <c r="A543" s="56"/>
      <c r="B543" s="57"/>
      <c r="C543" s="58"/>
      <c r="D543" s="58"/>
      <c r="E543" s="58"/>
      <c r="F543" s="58"/>
      <c r="G543" s="58"/>
      <c r="H543" s="58"/>
      <c r="I543" s="58"/>
      <c r="J543" s="58"/>
      <c r="K543" s="58"/>
      <c r="L543" s="58"/>
      <c r="M543" s="58"/>
      <c r="N543" s="58"/>
      <c r="O543" s="137"/>
      <c r="P543" s="58"/>
      <c r="Q543" s="58"/>
      <c r="R543" s="58"/>
      <c r="S543" s="58"/>
      <c r="T543" s="58"/>
      <c r="U543" s="58"/>
      <c r="V543" s="58"/>
      <c r="W543" s="58"/>
      <c r="X543" s="58"/>
      <c r="Y543" s="137"/>
      <c r="Z543" s="58"/>
      <c r="AA543" s="58"/>
      <c r="AB543" s="137"/>
      <c r="AC543" s="137"/>
      <c r="AD543" s="58"/>
      <c r="AE543" s="58"/>
      <c r="AJ543" s="58"/>
      <c r="AK543" s="58"/>
      <c r="AL543" s="58"/>
      <c r="AM543" s="58"/>
      <c r="AN543" s="58"/>
      <c r="AO543" s="58"/>
      <c r="AP543" s="58"/>
      <c r="AQ543" s="58"/>
      <c r="AR543" s="58"/>
      <c r="AS543" s="58"/>
      <c r="AT543" s="58"/>
      <c r="AU543" s="58"/>
      <c r="AV543" s="58"/>
      <c r="AW543" s="58"/>
      <c r="AX543" s="58"/>
      <c r="AY543" s="58"/>
      <c r="AZ543" s="58"/>
    </row>
    <row r="544" spans="1:52" x14ac:dyDescent="0.2">
      <c r="A544" s="56"/>
      <c r="B544" s="57"/>
      <c r="C544" s="58"/>
      <c r="D544" s="58"/>
      <c r="E544" s="58"/>
      <c r="F544" s="58"/>
      <c r="G544" s="58"/>
      <c r="H544" s="58"/>
      <c r="I544" s="58"/>
      <c r="J544" s="58"/>
      <c r="K544" s="58"/>
      <c r="L544" s="58"/>
      <c r="M544" s="58"/>
      <c r="N544" s="58"/>
      <c r="O544" s="137"/>
      <c r="P544" s="58"/>
      <c r="Q544" s="58"/>
      <c r="R544" s="58"/>
      <c r="S544" s="58"/>
      <c r="T544" s="58"/>
      <c r="U544" s="58"/>
      <c r="V544" s="58"/>
      <c r="W544" s="58"/>
      <c r="X544" s="58"/>
      <c r="Y544" s="137"/>
      <c r="Z544" s="58"/>
      <c r="AA544" s="58"/>
      <c r="AB544" s="137"/>
      <c r="AC544" s="137"/>
      <c r="AD544" s="58"/>
      <c r="AE544" s="58"/>
      <c r="AJ544" s="58"/>
      <c r="AK544" s="58"/>
      <c r="AL544" s="58"/>
      <c r="AM544" s="58"/>
      <c r="AN544" s="58"/>
      <c r="AO544" s="58"/>
      <c r="AP544" s="58"/>
      <c r="AQ544" s="58"/>
      <c r="AR544" s="58"/>
      <c r="AS544" s="58"/>
      <c r="AT544" s="58"/>
      <c r="AU544" s="58"/>
      <c r="AV544" s="58"/>
      <c r="AW544" s="58"/>
      <c r="AX544" s="58"/>
      <c r="AY544" s="58"/>
      <c r="AZ544" s="58"/>
    </row>
    <row r="545" spans="1:52" x14ac:dyDescent="0.2">
      <c r="A545" s="56"/>
      <c r="B545" s="57"/>
      <c r="C545" s="58"/>
      <c r="D545" s="58"/>
      <c r="E545" s="58"/>
      <c r="F545" s="58"/>
      <c r="G545" s="58"/>
      <c r="H545" s="58"/>
      <c r="I545" s="58"/>
      <c r="J545" s="58"/>
      <c r="K545" s="58"/>
      <c r="L545" s="58"/>
      <c r="M545" s="58"/>
      <c r="N545" s="58"/>
      <c r="O545" s="137"/>
      <c r="P545" s="58"/>
      <c r="Q545" s="58"/>
      <c r="R545" s="58"/>
      <c r="S545" s="58"/>
      <c r="T545" s="58"/>
      <c r="U545" s="58"/>
      <c r="V545" s="58"/>
      <c r="W545" s="58"/>
      <c r="X545" s="58"/>
      <c r="Y545" s="137"/>
      <c r="Z545" s="58"/>
      <c r="AA545" s="58"/>
      <c r="AB545" s="137"/>
      <c r="AC545" s="137"/>
      <c r="AD545" s="58"/>
      <c r="AE545" s="58"/>
      <c r="AJ545" s="58"/>
      <c r="AK545" s="58"/>
      <c r="AL545" s="58"/>
      <c r="AM545" s="58"/>
      <c r="AN545" s="58"/>
      <c r="AO545" s="58"/>
      <c r="AP545" s="58"/>
      <c r="AQ545" s="58"/>
      <c r="AR545" s="58"/>
      <c r="AS545" s="58"/>
      <c r="AT545" s="58"/>
      <c r="AU545" s="58"/>
      <c r="AV545" s="58"/>
      <c r="AW545" s="58"/>
      <c r="AX545" s="58"/>
      <c r="AY545" s="58"/>
      <c r="AZ545" s="58"/>
    </row>
    <row r="546" spans="1:52" x14ac:dyDescent="0.2">
      <c r="A546" s="56"/>
      <c r="B546" s="57"/>
      <c r="C546" s="58"/>
      <c r="D546" s="58"/>
      <c r="E546" s="58"/>
      <c r="F546" s="58"/>
      <c r="G546" s="58"/>
      <c r="H546" s="58"/>
      <c r="I546" s="58"/>
      <c r="J546" s="58"/>
      <c r="K546" s="58"/>
      <c r="L546" s="58"/>
      <c r="M546" s="58"/>
      <c r="N546" s="58"/>
      <c r="O546" s="137"/>
      <c r="P546" s="58"/>
      <c r="Q546" s="58"/>
      <c r="R546" s="58"/>
      <c r="S546" s="58"/>
      <c r="T546" s="58"/>
      <c r="U546" s="58"/>
      <c r="V546" s="58"/>
      <c r="W546" s="58"/>
      <c r="X546" s="58"/>
      <c r="Y546" s="137"/>
      <c r="Z546" s="58"/>
      <c r="AA546" s="58"/>
      <c r="AB546" s="137"/>
      <c r="AC546" s="137"/>
      <c r="AD546" s="58"/>
      <c r="AE546" s="58"/>
      <c r="AJ546" s="58"/>
      <c r="AK546" s="58"/>
      <c r="AL546" s="58"/>
      <c r="AM546" s="58"/>
      <c r="AN546" s="58"/>
      <c r="AO546" s="58"/>
      <c r="AP546" s="58"/>
      <c r="AQ546" s="58"/>
      <c r="AR546" s="58"/>
      <c r="AS546" s="58"/>
      <c r="AT546" s="58"/>
      <c r="AU546" s="58"/>
      <c r="AV546" s="58"/>
      <c r="AW546" s="58"/>
      <c r="AX546" s="58"/>
      <c r="AY546" s="58"/>
      <c r="AZ546" s="58"/>
    </row>
    <row r="547" spans="1:52" x14ac:dyDescent="0.2">
      <c r="A547" s="56"/>
      <c r="B547" s="57"/>
      <c r="C547" s="58"/>
      <c r="D547" s="58"/>
      <c r="E547" s="58"/>
      <c r="F547" s="58"/>
      <c r="G547" s="58"/>
      <c r="H547" s="58"/>
      <c r="I547" s="58"/>
      <c r="J547" s="58"/>
      <c r="K547" s="58"/>
      <c r="L547" s="58"/>
      <c r="M547" s="58"/>
      <c r="N547" s="58"/>
      <c r="O547" s="137"/>
      <c r="P547" s="58"/>
      <c r="Q547" s="58"/>
      <c r="R547" s="58"/>
      <c r="S547" s="58"/>
      <c r="T547" s="58"/>
      <c r="U547" s="58"/>
      <c r="V547" s="58"/>
      <c r="W547" s="58"/>
      <c r="X547" s="58"/>
      <c r="Y547" s="137"/>
      <c r="Z547" s="58"/>
      <c r="AA547" s="58"/>
      <c r="AB547" s="137"/>
      <c r="AC547" s="137"/>
      <c r="AD547" s="58"/>
      <c r="AE547" s="58"/>
      <c r="AJ547" s="58"/>
      <c r="AK547" s="58"/>
      <c r="AL547" s="58"/>
      <c r="AM547" s="58"/>
      <c r="AN547" s="58"/>
      <c r="AO547" s="58"/>
      <c r="AP547" s="58"/>
      <c r="AQ547" s="58"/>
      <c r="AR547" s="58"/>
      <c r="AS547" s="58"/>
      <c r="AT547" s="58"/>
      <c r="AU547" s="58"/>
      <c r="AV547" s="58"/>
      <c r="AW547" s="58"/>
      <c r="AX547" s="58"/>
      <c r="AY547" s="58"/>
      <c r="AZ547" s="58"/>
    </row>
    <row r="548" spans="1:52" x14ac:dyDescent="0.2">
      <c r="A548" s="56"/>
      <c r="B548" s="57"/>
      <c r="C548" s="58"/>
      <c r="D548" s="58"/>
      <c r="E548" s="58"/>
      <c r="F548" s="58"/>
      <c r="G548" s="58"/>
      <c r="H548" s="58"/>
      <c r="I548" s="58"/>
      <c r="J548" s="58"/>
      <c r="K548" s="58"/>
      <c r="L548" s="58"/>
      <c r="M548" s="58"/>
      <c r="N548" s="58"/>
      <c r="O548" s="137"/>
      <c r="P548" s="58"/>
      <c r="Q548" s="58"/>
      <c r="R548" s="58"/>
      <c r="S548" s="58"/>
      <c r="T548" s="58"/>
      <c r="U548" s="58"/>
      <c r="V548" s="58"/>
      <c r="W548" s="58"/>
      <c r="X548" s="58"/>
      <c r="Y548" s="137"/>
      <c r="Z548" s="58"/>
      <c r="AA548" s="58"/>
      <c r="AB548" s="137"/>
      <c r="AC548" s="137"/>
      <c r="AD548" s="58"/>
      <c r="AE548" s="58"/>
      <c r="AJ548" s="58"/>
      <c r="AK548" s="58"/>
      <c r="AL548" s="58"/>
      <c r="AM548" s="58"/>
      <c r="AN548" s="58"/>
      <c r="AO548" s="58"/>
      <c r="AP548" s="58"/>
      <c r="AQ548" s="58"/>
      <c r="AR548" s="58"/>
      <c r="AS548" s="58"/>
      <c r="AT548" s="58"/>
      <c r="AU548" s="58"/>
      <c r="AV548" s="58"/>
      <c r="AW548" s="58"/>
      <c r="AX548" s="58"/>
      <c r="AY548" s="58"/>
      <c r="AZ548" s="58"/>
    </row>
    <row r="549" spans="1:52" x14ac:dyDescent="0.2">
      <c r="A549" s="56"/>
      <c r="B549" s="57"/>
      <c r="C549" s="58"/>
      <c r="D549" s="58"/>
      <c r="E549" s="58"/>
      <c r="F549" s="58"/>
      <c r="G549" s="58"/>
      <c r="H549" s="58"/>
      <c r="I549" s="58"/>
      <c r="J549" s="58"/>
      <c r="K549" s="58"/>
      <c r="L549" s="58"/>
      <c r="M549" s="58"/>
      <c r="N549" s="58"/>
      <c r="O549" s="137"/>
      <c r="P549" s="58"/>
      <c r="Q549" s="58"/>
      <c r="R549" s="58"/>
      <c r="S549" s="58"/>
      <c r="T549" s="58"/>
      <c r="U549" s="58"/>
      <c r="V549" s="58"/>
      <c r="W549" s="58"/>
      <c r="X549" s="58"/>
      <c r="Y549" s="137"/>
      <c r="Z549" s="58"/>
      <c r="AA549" s="58"/>
      <c r="AB549" s="137"/>
      <c r="AC549" s="137"/>
      <c r="AD549" s="58"/>
      <c r="AE549" s="58"/>
      <c r="AJ549" s="58"/>
      <c r="AK549" s="58"/>
      <c r="AL549" s="58"/>
      <c r="AM549" s="58"/>
      <c r="AN549" s="58"/>
      <c r="AO549" s="58"/>
      <c r="AP549" s="58"/>
      <c r="AQ549" s="58"/>
      <c r="AR549" s="58"/>
      <c r="AS549" s="58"/>
      <c r="AT549" s="58"/>
      <c r="AU549" s="58"/>
      <c r="AV549" s="58"/>
      <c r="AW549" s="58"/>
      <c r="AX549" s="58"/>
      <c r="AY549" s="58"/>
      <c r="AZ549" s="58"/>
    </row>
    <row r="550" spans="1:52" x14ac:dyDescent="0.2">
      <c r="A550" s="56"/>
      <c r="B550" s="57"/>
      <c r="C550" s="58"/>
      <c r="D550" s="58"/>
      <c r="E550" s="58"/>
      <c r="F550" s="58"/>
      <c r="G550" s="58"/>
      <c r="H550" s="58"/>
      <c r="I550" s="58"/>
      <c r="J550" s="58"/>
      <c r="K550" s="58"/>
      <c r="L550" s="58"/>
      <c r="M550" s="58"/>
      <c r="N550" s="58"/>
      <c r="O550" s="137"/>
      <c r="P550" s="58"/>
      <c r="Q550" s="58"/>
      <c r="R550" s="58"/>
      <c r="S550" s="58"/>
      <c r="T550" s="58"/>
      <c r="U550" s="58"/>
      <c r="V550" s="58"/>
      <c r="W550" s="58"/>
      <c r="X550" s="58"/>
      <c r="Y550" s="137"/>
      <c r="Z550" s="58"/>
      <c r="AA550" s="58"/>
      <c r="AB550" s="137"/>
      <c r="AC550" s="137"/>
      <c r="AD550" s="58"/>
      <c r="AE550" s="58"/>
      <c r="AJ550" s="58"/>
      <c r="AK550" s="58"/>
      <c r="AL550" s="58"/>
      <c r="AM550" s="58"/>
      <c r="AN550" s="58"/>
      <c r="AO550" s="58"/>
      <c r="AP550" s="58"/>
      <c r="AQ550" s="58"/>
      <c r="AR550" s="58"/>
      <c r="AS550" s="58"/>
      <c r="AT550" s="58"/>
      <c r="AU550" s="58"/>
      <c r="AV550" s="58"/>
      <c r="AW550" s="58"/>
      <c r="AX550" s="58"/>
      <c r="AY550" s="58"/>
      <c r="AZ550" s="58"/>
    </row>
    <row r="551" spans="1:52" x14ac:dyDescent="0.2">
      <c r="A551" s="56"/>
      <c r="B551" s="57"/>
      <c r="C551" s="58"/>
      <c r="D551" s="58"/>
      <c r="E551" s="58"/>
      <c r="F551" s="58"/>
      <c r="G551" s="58"/>
      <c r="H551" s="58"/>
      <c r="I551" s="58"/>
      <c r="J551" s="58"/>
      <c r="K551" s="58"/>
      <c r="L551" s="58"/>
      <c r="M551" s="58"/>
      <c r="N551" s="58"/>
      <c r="O551" s="137"/>
      <c r="P551" s="58"/>
      <c r="Q551" s="58"/>
      <c r="R551" s="58"/>
      <c r="S551" s="58"/>
      <c r="T551" s="58"/>
      <c r="U551" s="58"/>
      <c r="V551" s="58"/>
      <c r="W551" s="58"/>
      <c r="X551" s="58"/>
      <c r="Y551" s="137"/>
      <c r="Z551" s="58"/>
      <c r="AA551" s="58"/>
      <c r="AB551" s="137"/>
      <c r="AC551" s="137"/>
      <c r="AD551" s="58"/>
      <c r="AE551" s="58"/>
      <c r="AJ551" s="58"/>
      <c r="AK551" s="58"/>
      <c r="AL551" s="58"/>
      <c r="AM551" s="58"/>
      <c r="AN551" s="58"/>
      <c r="AO551" s="58"/>
      <c r="AP551" s="58"/>
      <c r="AQ551" s="58"/>
      <c r="AR551" s="58"/>
      <c r="AS551" s="58"/>
      <c r="AT551" s="58"/>
      <c r="AU551" s="58"/>
      <c r="AV551" s="58"/>
      <c r="AW551" s="58"/>
      <c r="AX551" s="58"/>
      <c r="AY551" s="58"/>
      <c r="AZ551" s="58"/>
    </row>
    <row r="552" spans="1:52" x14ac:dyDescent="0.2">
      <c r="A552" s="56"/>
      <c r="B552" s="57"/>
      <c r="C552" s="58"/>
      <c r="D552" s="58"/>
      <c r="E552" s="58"/>
      <c r="F552" s="58"/>
      <c r="G552" s="58"/>
      <c r="H552" s="58"/>
      <c r="I552" s="58"/>
      <c r="J552" s="58"/>
      <c r="K552" s="58"/>
      <c r="L552" s="58"/>
      <c r="M552" s="58"/>
      <c r="N552" s="58"/>
      <c r="O552" s="137"/>
      <c r="P552" s="58"/>
      <c r="Q552" s="58"/>
      <c r="R552" s="58"/>
      <c r="S552" s="58"/>
      <c r="T552" s="58"/>
      <c r="U552" s="58"/>
      <c r="V552" s="58"/>
      <c r="W552" s="58"/>
      <c r="X552" s="58"/>
      <c r="Y552" s="137"/>
      <c r="Z552" s="58"/>
      <c r="AA552" s="58"/>
      <c r="AB552" s="137"/>
      <c r="AC552" s="137"/>
      <c r="AD552" s="58"/>
      <c r="AE552" s="58"/>
      <c r="AJ552" s="58"/>
      <c r="AK552" s="58"/>
      <c r="AL552" s="58"/>
      <c r="AM552" s="58"/>
      <c r="AN552" s="58"/>
      <c r="AO552" s="58"/>
      <c r="AP552" s="58"/>
      <c r="AQ552" s="58"/>
      <c r="AR552" s="58"/>
      <c r="AS552" s="58"/>
      <c r="AT552" s="58"/>
      <c r="AU552" s="58"/>
      <c r="AV552" s="58"/>
      <c r="AW552" s="58"/>
      <c r="AX552" s="58"/>
      <c r="AY552" s="58"/>
      <c r="AZ552" s="58"/>
    </row>
    <row r="553" spans="1:52" x14ac:dyDescent="0.2">
      <c r="A553" s="56"/>
      <c r="B553" s="57"/>
      <c r="C553" s="58"/>
      <c r="D553" s="58"/>
      <c r="E553" s="58"/>
      <c r="F553" s="58"/>
      <c r="G553" s="58"/>
      <c r="H553" s="58"/>
      <c r="I553" s="58"/>
      <c r="J553" s="58"/>
      <c r="K553" s="58"/>
      <c r="L553" s="58"/>
      <c r="M553" s="58"/>
      <c r="N553" s="58"/>
      <c r="O553" s="137"/>
      <c r="P553" s="58"/>
      <c r="Q553" s="58"/>
      <c r="R553" s="58"/>
      <c r="S553" s="58"/>
      <c r="T553" s="58"/>
      <c r="U553" s="58"/>
      <c r="V553" s="58"/>
      <c r="W553" s="58"/>
      <c r="X553" s="58"/>
      <c r="Y553" s="137"/>
      <c r="Z553" s="58"/>
      <c r="AA553" s="58"/>
      <c r="AB553" s="137"/>
      <c r="AC553" s="137"/>
      <c r="AD553" s="58"/>
      <c r="AE553" s="58"/>
      <c r="AJ553" s="58"/>
      <c r="AK553" s="58"/>
      <c r="AL553" s="58"/>
      <c r="AM553" s="58"/>
      <c r="AN553" s="58"/>
      <c r="AO553" s="58"/>
      <c r="AP553" s="58"/>
      <c r="AQ553" s="58"/>
      <c r="AR553" s="58"/>
      <c r="AS553" s="58"/>
      <c r="AT553" s="58"/>
      <c r="AU553" s="58"/>
      <c r="AV553" s="58"/>
      <c r="AW553" s="58"/>
      <c r="AX553" s="58"/>
      <c r="AY553" s="58"/>
      <c r="AZ553" s="58"/>
    </row>
    <row r="554" spans="1:52" x14ac:dyDescent="0.2">
      <c r="A554" s="56"/>
      <c r="B554" s="57"/>
      <c r="C554" s="58"/>
      <c r="D554" s="58"/>
      <c r="E554" s="58"/>
      <c r="F554" s="58"/>
      <c r="G554" s="58"/>
      <c r="H554" s="58"/>
      <c r="I554" s="58"/>
      <c r="J554" s="58"/>
      <c r="K554" s="58"/>
      <c r="L554" s="58"/>
      <c r="M554" s="58"/>
      <c r="N554" s="58"/>
      <c r="O554" s="137"/>
      <c r="P554" s="58"/>
      <c r="Q554" s="58"/>
      <c r="R554" s="58"/>
      <c r="S554" s="58"/>
      <c r="T554" s="58"/>
      <c r="U554" s="58"/>
      <c r="V554" s="58"/>
      <c r="W554" s="58"/>
      <c r="X554" s="58"/>
      <c r="Y554" s="137"/>
      <c r="Z554" s="58"/>
      <c r="AA554" s="58"/>
      <c r="AB554" s="137"/>
      <c r="AC554" s="137"/>
      <c r="AD554" s="58"/>
      <c r="AE554" s="58"/>
      <c r="AJ554" s="58"/>
      <c r="AK554" s="58"/>
      <c r="AL554" s="58"/>
      <c r="AM554" s="58"/>
      <c r="AN554" s="58"/>
      <c r="AO554" s="58"/>
      <c r="AP554" s="58"/>
      <c r="AQ554" s="58"/>
      <c r="AR554" s="58"/>
      <c r="AS554" s="58"/>
      <c r="AT554" s="58"/>
      <c r="AU554" s="58"/>
      <c r="AV554" s="58"/>
      <c r="AW554" s="58"/>
      <c r="AX554" s="58"/>
      <c r="AY554" s="58"/>
      <c r="AZ554" s="58"/>
    </row>
    <row r="555" spans="1:52" x14ac:dyDescent="0.2">
      <c r="A555" s="56"/>
      <c r="B555" s="57"/>
      <c r="C555" s="58"/>
      <c r="D555" s="58"/>
      <c r="E555" s="58"/>
      <c r="F555" s="58"/>
      <c r="G555" s="58"/>
      <c r="H555" s="58"/>
      <c r="I555" s="58"/>
      <c r="J555" s="58"/>
      <c r="K555" s="58"/>
      <c r="L555" s="58"/>
      <c r="M555" s="58"/>
      <c r="N555" s="58"/>
      <c r="O555" s="137"/>
      <c r="P555" s="58"/>
      <c r="Q555" s="58"/>
      <c r="R555" s="58"/>
      <c r="S555" s="58"/>
      <c r="T555" s="58"/>
      <c r="U555" s="58"/>
      <c r="V555" s="58"/>
      <c r="W555" s="58"/>
      <c r="X555" s="58"/>
      <c r="Y555" s="137"/>
      <c r="Z555" s="58"/>
      <c r="AA555" s="58"/>
      <c r="AB555" s="137"/>
      <c r="AC555" s="137"/>
      <c r="AD555" s="58"/>
      <c r="AE555" s="58"/>
      <c r="AJ555" s="58"/>
      <c r="AK555" s="58"/>
      <c r="AL555" s="58"/>
      <c r="AM555" s="58"/>
      <c r="AN555" s="58"/>
      <c r="AO555" s="58"/>
      <c r="AP555" s="58"/>
      <c r="AQ555" s="58"/>
      <c r="AR555" s="58"/>
      <c r="AS555" s="58"/>
      <c r="AT555" s="58"/>
      <c r="AU555" s="58"/>
      <c r="AV555" s="58"/>
      <c r="AW555" s="58"/>
      <c r="AX555" s="58"/>
      <c r="AY555" s="58"/>
      <c r="AZ555" s="58"/>
    </row>
    <row r="556" spans="1:52" x14ac:dyDescent="0.2">
      <c r="A556" s="56"/>
      <c r="B556" s="57"/>
      <c r="C556" s="58"/>
      <c r="D556" s="58"/>
      <c r="E556" s="58"/>
      <c r="F556" s="58"/>
      <c r="G556" s="58"/>
      <c r="H556" s="58"/>
      <c r="I556" s="58"/>
      <c r="J556" s="58"/>
      <c r="K556" s="58"/>
      <c r="L556" s="58"/>
      <c r="M556" s="58"/>
      <c r="N556" s="58"/>
      <c r="O556" s="137"/>
      <c r="P556" s="58"/>
      <c r="Q556" s="58"/>
      <c r="R556" s="58"/>
      <c r="S556" s="58"/>
      <c r="T556" s="58"/>
      <c r="U556" s="58"/>
      <c r="V556" s="58"/>
      <c r="W556" s="58"/>
      <c r="X556" s="58"/>
      <c r="Y556" s="137"/>
      <c r="Z556" s="58"/>
      <c r="AA556" s="58"/>
      <c r="AB556" s="137"/>
      <c r="AC556" s="137"/>
      <c r="AD556" s="58"/>
      <c r="AE556" s="58"/>
      <c r="AJ556" s="58"/>
      <c r="AK556" s="58"/>
      <c r="AL556" s="58"/>
      <c r="AM556" s="58"/>
      <c r="AN556" s="58"/>
      <c r="AO556" s="58"/>
      <c r="AP556" s="58"/>
      <c r="AQ556" s="58"/>
      <c r="AR556" s="58"/>
      <c r="AS556" s="58"/>
      <c r="AT556" s="58"/>
      <c r="AU556" s="58"/>
      <c r="AV556" s="58"/>
      <c r="AW556" s="58"/>
      <c r="AX556" s="58"/>
      <c r="AY556" s="58"/>
      <c r="AZ556" s="58"/>
    </row>
    <row r="557" spans="1:52" x14ac:dyDescent="0.2">
      <c r="A557" s="56"/>
      <c r="B557" s="57"/>
      <c r="C557" s="58"/>
      <c r="D557" s="58"/>
      <c r="E557" s="58"/>
      <c r="F557" s="58"/>
      <c r="G557" s="58"/>
      <c r="H557" s="58"/>
      <c r="I557" s="58"/>
      <c r="J557" s="58"/>
      <c r="K557" s="58"/>
      <c r="L557" s="58"/>
      <c r="M557" s="58"/>
      <c r="N557" s="58"/>
      <c r="O557" s="137"/>
      <c r="P557" s="58"/>
      <c r="Q557" s="58"/>
      <c r="R557" s="58"/>
      <c r="S557" s="58"/>
      <c r="T557" s="58"/>
      <c r="U557" s="58"/>
      <c r="V557" s="58"/>
      <c r="W557" s="58"/>
      <c r="X557" s="58"/>
      <c r="Y557" s="137"/>
      <c r="Z557" s="58"/>
      <c r="AA557" s="58"/>
      <c r="AB557" s="137"/>
      <c r="AC557" s="137"/>
      <c r="AD557" s="58"/>
      <c r="AE557" s="58"/>
      <c r="AJ557" s="58"/>
      <c r="AK557" s="58"/>
      <c r="AL557" s="58"/>
      <c r="AM557" s="58"/>
      <c r="AN557" s="58"/>
      <c r="AO557" s="58"/>
      <c r="AP557" s="58"/>
      <c r="AQ557" s="58"/>
      <c r="AR557" s="58"/>
      <c r="AS557" s="58"/>
      <c r="AT557" s="58"/>
      <c r="AU557" s="58"/>
      <c r="AV557" s="58"/>
      <c r="AW557" s="58"/>
      <c r="AX557" s="58"/>
      <c r="AY557" s="58"/>
      <c r="AZ557" s="58"/>
    </row>
    <row r="558" spans="1:52" x14ac:dyDescent="0.2">
      <c r="A558" s="56"/>
      <c r="B558" s="57"/>
      <c r="C558" s="58"/>
      <c r="D558" s="58"/>
      <c r="E558" s="58"/>
      <c r="F558" s="58"/>
      <c r="G558" s="58"/>
      <c r="H558" s="58"/>
      <c r="I558" s="58"/>
      <c r="J558" s="58"/>
      <c r="K558" s="58"/>
      <c r="L558" s="58"/>
      <c r="M558" s="58"/>
      <c r="N558" s="58"/>
      <c r="O558" s="137"/>
      <c r="P558" s="58"/>
      <c r="Q558" s="58"/>
      <c r="R558" s="58"/>
      <c r="S558" s="58"/>
      <c r="T558" s="58"/>
      <c r="U558" s="58"/>
      <c r="V558" s="58"/>
      <c r="W558" s="58"/>
      <c r="X558" s="58"/>
      <c r="Y558" s="137"/>
      <c r="Z558" s="58"/>
      <c r="AA558" s="58"/>
      <c r="AB558" s="137"/>
      <c r="AC558" s="137"/>
      <c r="AD558" s="58"/>
      <c r="AE558" s="58"/>
      <c r="AJ558" s="58"/>
      <c r="AK558" s="58"/>
      <c r="AL558" s="58"/>
      <c r="AM558" s="58"/>
      <c r="AN558" s="58"/>
      <c r="AO558" s="58"/>
      <c r="AP558" s="58"/>
      <c r="AQ558" s="58"/>
      <c r="AR558" s="58"/>
      <c r="AS558" s="58"/>
      <c r="AT558" s="58"/>
      <c r="AU558" s="58"/>
      <c r="AV558" s="58"/>
      <c r="AW558" s="58"/>
      <c r="AX558" s="58"/>
      <c r="AY558" s="58"/>
      <c r="AZ558" s="58"/>
    </row>
    <row r="559" spans="1:52" x14ac:dyDescent="0.2">
      <c r="A559" s="56"/>
      <c r="B559" s="57"/>
      <c r="C559" s="58"/>
      <c r="D559" s="58"/>
      <c r="E559" s="58"/>
      <c r="F559" s="58"/>
      <c r="G559" s="58"/>
      <c r="H559" s="58"/>
      <c r="I559" s="58"/>
      <c r="J559" s="58"/>
      <c r="K559" s="58"/>
      <c r="L559" s="58"/>
      <c r="M559" s="58"/>
      <c r="N559" s="58"/>
      <c r="O559" s="137"/>
      <c r="P559" s="58"/>
      <c r="Q559" s="58"/>
      <c r="R559" s="58"/>
      <c r="S559" s="58"/>
      <c r="T559" s="58"/>
      <c r="U559" s="58"/>
      <c r="V559" s="58"/>
      <c r="W559" s="58"/>
      <c r="X559" s="58"/>
      <c r="Y559" s="137"/>
      <c r="Z559" s="58"/>
      <c r="AA559" s="58"/>
      <c r="AB559" s="137"/>
      <c r="AC559" s="137"/>
      <c r="AD559" s="58"/>
      <c r="AE559" s="58"/>
      <c r="AJ559" s="58"/>
      <c r="AK559" s="58"/>
      <c r="AL559" s="58"/>
      <c r="AM559" s="58"/>
      <c r="AN559" s="58"/>
      <c r="AO559" s="58"/>
      <c r="AP559" s="58"/>
      <c r="AQ559" s="58"/>
      <c r="AR559" s="58"/>
      <c r="AS559" s="58"/>
      <c r="AT559" s="58"/>
      <c r="AU559" s="58"/>
      <c r="AV559" s="58"/>
      <c r="AW559" s="58"/>
      <c r="AX559" s="58"/>
      <c r="AY559" s="58"/>
      <c r="AZ559" s="58"/>
    </row>
    <row r="560" spans="1:52" x14ac:dyDescent="0.2">
      <c r="A560" s="56"/>
      <c r="B560" s="57"/>
      <c r="C560" s="58"/>
      <c r="D560" s="58"/>
      <c r="E560" s="58"/>
      <c r="F560" s="58"/>
      <c r="G560" s="58"/>
      <c r="H560" s="58"/>
      <c r="I560" s="58"/>
      <c r="J560" s="58"/>
      <c r="K560" s="58"/>
      <c r="L560" s="58"/>
      <c r="M560" s="58"/>
      <c r="N560" s="58"/>
      <c r="O560" s="137"/>
      <c r="P560" s="58"/>
      <c r="Q560" s="58"/>
      <c r="R560" s="58"/>
      <c r="S560" s="58"/>
      <c r="T560" s="58"/>
      <c r="U560" s="58"/>
      <c r="V560" s="58"/>
      <c r="W560" s="58"/>
      <c r="X560" s="58"/>
      <c r="Y560" s="137"/>
      <c r="Z560" s="58"/>
      <c r="AA560" s="58"/>
      <c r="AB560" s="137"/>
      <c r="AC560" s="137"/>
      <c r="AD560" s="58"/>
      <c r="AE560" s="58"/>
      <c r="AJ560" s="58"/>
      <c r="AK560" s="58"/>
      <c r="AL560" s="58"/>
      <c r="AM560" s="58"/>
      <c r="AN560" s="58"/>
      <c r="AO560" s="58"/>
      <c r="AP560" s="58"/>
      <c r="AQ560" s="58"/>
      <c r="AR560" s="58"/>
      <c r="AS560" s="58"/>
      <c r="AT560" s="58"/>
      <c r="AU560" s="58"/>
      <c r="AV560" s="58"/>
      <c r="AW560" s="58"/>
      <c r="AX560" s="58"/>
      <c r="AY560" s="58"/>
      <c r="AZ560" s="58"/>
    </row>
    <row r="561" spans="1:52" x14ac:dyDescent="0.2">
      <c r="A561" s="56"/>
      <c r="B561" s="57"/>
      <c r="C561" s="58"/>
      <c r="D561" s="58"/>
      <c r="E561" s="58"/>
      <c r="F561" s="58"/>
      <c r="G561" s="58"/>
      <c r="H561" s="58"/>
      <c r="I561" s="58"/>
      <c r="J561" s="58"/>
      <c r="K561" s="58"/>
      <c r="L561" s="58"/>
      <c r="M561" s="58"/>
      <c r="N561" s="58"/>
      <c r="O561" s="137"/>
      <c r="P561" s="58"/>
      <c r="Q561" s="58"/>
      <c r="R561" s="58"/>
      <c r="S561" s="58"/>
      <c r="T561" s="58"/>
      <c r="U561" s="58"/>
      <c r="V561" s="58"/>
      <c r="W561" s="58"/>
      <c r="X561" s="58"/>
      <c r="Y561" s="137"/>
      <c r="Z561" s="58"/>
      <c r="AA561" s="58"/>
      <c r="AB561" s="137"/>
      <c r="AC561" s="137"/>
      <c r="AD561" s="58"/>
      <c r="AE561" s="58"/>
      <c r="AJ561" s="58"/>
      <c r="AK561" s="58"/>
      <c r="AL561" s="58"/>
      <c r="AM561" s="58"/>
      <c r="AN561" s="58"/>
      <c r="AO561" s="58"/>
      <c r="AP561" s="58"/>
      <c r="AQ561" s="58"/>
      <c r="AR561" s="58"/>
      <c r="AS561" s="58"/>
      <c r="AT561" s="58"/>
      <c r="AU561" s="58"/>
      <c r="AV561" s="58"/>
      <c r="AW561" s="58"/>
      <c r="AX561" s="58"/>
      <c r="AY561" s="58"/>
      <c r="AZ561" s="58"/>
    </row>
    <row r="562" spans="1:52" x14ac:dyDescent="0.2">
      <c r="A562" s="56"/>
      <c r="B562" s="57"/>
      <c r="C562" s="58"/>
      <c r="D562" s="58"/>
      <c r="E562" s="58"/>
      <c r="F562" s="58"/>
      <c r="G562" s="58"/>
      <c r="H562" s="58"/>
      <c r="I562" s="58"/>
      <c r="J562" s="58"/>
      <c r="K562" s="58"/>
      <c r="L562" s="58"/>
      <c r="M562" s="58"/>
      <c r="N562" s="58"/>
      <c r="O562" s="137"/>
      <c r="P562" s="58"/>
      <c r="Q562" s="58"/>
      <c r="R562" s="58"/>
      <c r="S562" s="58"/>
      <c r="T562" s="58"/>
      <c r="U562" s="58"/>
      <c r="V562" s="58"/>
      <c r="W562" s="58"/>
      <c r="X562" s="58"/>
      <c r="Y562" s="137"/>
      <c r="Z562" s="58"/>
      <c r="AA562" s="58"/>
      <c r="AB562" s="137"/>
      <c r="AC562" s="137"/>
      <c r="AD562" s="58"/>
      <c r="AE562" s="58"/>
      <c r="AJ562" s="58"/>
      <c r="AK562" s="58"/>
      <c r="AL562" s="58"/>
      <c r="AM562" s="58"/>
      <c r="AN562" s="58"/>
      <c r="AO562" s="58"/>
      <c r="AP562" s="58"/>
      <c r="AQ562" s="58"/>
      <c r="AR562" s="58"/>
      <c r="AS562" s="58"/>
      <c r="AT562" s="58"/>
      <c r="AU562" s="58"/>
      <c r="AV562" s="58"/>
      <c r="AW562" s="58"/>
      <c r="AX562" s="58"/>
      <c r="AY562" s="58"/>
      <c r="AZ562" s="58"/>
    </row>
    <row r="563" spans="1:52" x14ac:dyDescent="0.2">
      <c r="A563" s="56"/>
      <c r="B563" s="57"/>
      <c r="C563" s="58"/>
      <c r="D563" s="58"/>
      <c r="E563" s="58"/>
      <c r="F563" s="58"/>
      <c r="G563" s="58"/>
      <c r="H563" s="58"/>
      <c r="I563" s="58"/>
      <c r="J563" s="58"/>
      <c r="K563" s="58"/>
      <c r="L563" s="58"/>
      <c r="M563" s="58"/>
      <c r="N563" s="58"/>
      <c r="O563" s="137"/>
      <c r="P563" s="58"/>
      <c r="Q563" s="58"/>
      <c r="R563" s="58"/>
      <c r="S563" s="58"/>
      <c r="T563" s="58"/>
      <c r="U563" s="58"/>
      <c r="V563" s="58"/>
      <c r="W563" s="58"/>
      <c r="X563" s="58"/>
      <c r="Y563" s="137"/>
      <c r="Z563" s="58"/>
      <c r="AA563" s="58"/>
      <c r="AB563" s="137"/>
      <c r="AC563" s="137"/>
      <c r="AD563" s="58"/>
      <c r="AE563" s="58"/>
      <c r="AJ563" s="58"/>
      <c r="AK563" s="58"/>
      <c r="AL563" s="58"/>
      <c r="AM563" s="58"/>
      <c r="AN563" s="58"/>
      <c r="AO563" s="58"/>
      <c r="AP563" s="58"/>
      <c r="AQ563" s="58"/>
      <c r="AR563" s="58"/>
      <c r="AS563" s="58"/>
      <c r="AT563" s="58"/>
      <c r="AU563" s="58"/>
      <c r="AV563" s="58"/>
      <c r="AW563" s="58"/>
      <c r="AX563" s="58"/>
      <c r="AY563" s="58"/>
      <c r="AZ563" s="58"/>
    </row>
    <row r="564" spans="1:52" x14ac:dyDescent="0.2">
      <c r="A564" s="56"/>
      <c r="B564" s="57"/>
      <c r="C564" s="58"/>
      <c r="D564" s="58"/>
      <c r="E564" s="58"/>
      <c r="F564" s="58"/>
      <c r="G564" s="58"/>
      <c r="H564" s="58"/>
      <c r="I564" s="58"/>
      <c r="J564" s="58"/>
      <c r="K564" s="58"/>
      <c r="L564" s="58"/>
      <c r="M564" s="58"/>
      <c r="N564" s="58"/>
      <c r="O564" s="137"/>
      <c r="P564" s="58"/>
      <c r="Q564" s="58"/>
      <c r="R564" s="58"/>
      <c r="S564" s="58"/>
      <c r="T564" s="58"/>
      <c r="U564" s="58"/>
      <c r="V564" s="58"/>
      <c r="W564" s="58"/>
      <c r="X564" s="58"/>
      <c r="Y564" s="137"/>
      <c r="Z564" s="58"/>
      <c r="AA564" s="58"/>
      <c r="AB564" s="137"/>
      <c r="AC564" s="137"/>
      <c r="AD564" s="58"/>
      <c r="AE564" s="58"/>
      <c r="AJ564" s="58"/>
      <c r="AK564" s="58"/>
      <c r="AL564" s="58"/>
      <c r="AM564" s="58"/>
      <c r="AN564" s="58"/>
      <c r="AO564" s="58"/>
      <c r="AP564" s="58"/>
      <c r="AQ564" s="58"/>
      <c r="AR564" s="58"/>
      <c r="AS564" s="58"/>
      <c r="AT564" s="58"/>
      <c r="AU564" s="58"/>
      <c r="AV564" s="58"/>
      <c r="AW564" s="58"/>
      <c r="AX564" s="58"/>
      <c r="AY564" s="58"/>
      <c r="AZ564" s="58"/>
    </row>
    <row r="565" spans="1:52" x14ac:dyDescent="0.2">
      <c r="A565" s="56"/>
      <c r="B565" s="57"/>
      <c r="C565" s="58"/>
      <c r="D565" s="58"/>
      <c r="E565" s="58"/>
      <c r="F565" s="58"/>
      <c r="G565" s="58"/>
      <c r="H565" s="58"/>
      <c r="I565" s="58"/>
      <c r="J565" s="58"/>
      <c r="K565" s="58"/>
      <c r="L565" s="58"/>
      <c r="M565" s="58"/>
      <c r="N565" s="58"/>
      <c r="O565" s="137"/>
      <c r="P565" s="58"/>
      <c r="Q565" s="58"/>
      <c r="R565" s="58"/>
      <c r="S565" s="58"/>
      <c r="T565" s="58"/>
      <c r="U565" s="58"/>
      <c r="V565" s="58"/>
      <c r="W565" s="58"/>
      <c r="X565" s="58"/>
      <c r="Y565" s="137"/>
      <c r="Z565" s="58"/>
      <c r="AA565" s="58"/>
      <c r="AB565" s="137"/>
      <c r="AC565" s="137"/>
      <c r="AD565" s="58"/>
      <c r="AE565" s="58"/>
      <c r="AJ565" s="58"/>
      <c r="AK565" s="58"/>
      <c r="AL565" s="58"/>
      <c r="AM565" s="58"/>
      <c r="AN565" s="58"/>
      <c r="AO565" s="58"/>
      <c r="AP565" s="58"/>
      <c r="AQ565" s="58"/>
      <c r="AR565" s="58"/>
      <c r="AS565" s="58"/>
      <c r="AT565" s="58"/>
      <c r="AU565" s="58"/>
      <c r="AV565" s="58"/>
      <c r="AW565" s="58"/>
      <c r="AX565" s="58"/>
      <c r="AY565" s="58"/>
      <c r="AZ565" s="58"/>
    </row>
    <row r="566" spans="1:52" x14ac:dyDescent="0.2">
      <c r="A566" s="56"/>
      <c r="B566" s="57"/>
      <c r="C566" s="58"/>
      <c r="D566" s="58"/>
      <c r="E566" s="58"/>
      <c r="F566" s="58"/>
      <c r="G566" s="58"/>
      <c r="H566" s="58"/>
      <c r="I566" s="58"/>
      <c r="J566" s="58"/>
      <c r="K566" s="58"/>
      <c r="L566" s="58"/>
      <c r="M566" s="58"/>
      <c r="N566" s="58"/>
      <c r="O566" s="137"/>
      <c r="P566" s="58"/>
      <c r="Q566" s="58"/>
      <c r="R566" s="58"/>
      <c r="S566" s="58"/>
      <c r="T566" s="58"/>
      <c r="U566" s="58"/>
      <c r="V566" s="58"/>
      <c r="W566" s="58"/>
      <c r="X566" s="58"/>
      <c r="Y566" s="137"/>
      <c r="Z566" s="58"/>
      <c r="AA566" s="58"/>
      <c r="AB566" s="137"/>
      <c r="AC566" s="137"/>
      <c r="AD566" s="58"/>
      <c r="AE566" s="58"/>
      <c r="AJ566" s="58"/>
      <c r="AK566" s="58"/>
      <c r="AL566" s="58"/>
      <c r="AM566" s="58"/>
      <c r="AN566" s="58"/>
      <c r="AO566" s="58"/>
      <c r="AP566" s="58"/>
      <c r="AQ566" s="58"/>
      <c r="AR566" s="58"/>
      <c r="AS566" s="58"/>
      <c r="AT566" s="58"/>
      <c r="AU566" s="58"/>
      <c r="AV566" s="58"/>
      <c r="AW566" s="58"/>
      <c r="AX566" s="58"/>
      <c r="AY566" s="58"/>
      <c r="AZ566" s="58"/>
    </row>
    <row r="567" spans="1:52" x14ac:dyDescent="0.2">
      <c r="A567" s="56"/>
      <c r="B567" s="57"/>
      <c r="C567" s="58"/>
      <c r="D567" s="58"/>
      <c r="E567" s="58"/>
      <c r="F567" s="58"/>
      <c r="G567" s="58"/>
      <c r="H567" s="58"/>
      <c r="I567" s="58"/>
      <c r="J567" s="58"/>
      <c r="K567" s="58"/>
      <c r="L567" s="58"/>
      <c r="M567" s="58"/>
      <c r="N567" s="58"/>
      <c r="O567" s="137"/>
      <c r="P567" s="58"/>
      <c r="Q567" s="58"/>
      <c r="R567" s="58"/>
      <c r="S567" s="58"/>
      <c r="T567" s="58"/>
      <c r="U567" s="58"/>
      <c r="V567" s="58"/>
      <c r="W567" s="58"/>
      <c r="X567" s="58"/>
      <c r="Y567" s="137"/>
      <c r="Z567" s="58"/>
      <c r="AA567" s="58"/>
      <c r="AB567" s="137"/>
      <c r="AC567" s="137"/>
      <c r="AD567" s="58"/>
      <c r="AE567" s="58"/>
      <c r="AJ567" s="58"/>
      <c r="AK567" s="58"/>
      <c r="AL567" s="58"/>
      <c r="AM567" s="58"/>
      <c r="AN567" s="58"/>
      <c r="AO567" s="58"/>
      <c r="AP567" s="58"/>
      <c r="AQ567" s="58"/>
      <c r="AR567" s="58"/>
      <c r="AS567" s="58"/>
      <c r="AT567" s="58"/>
      <c r="AU567" s="58"/>
      <c r="AV567" s="58"/>
      <c r="AW567" s="58"/>
      <c r="AX567" s="58"/>
      <c r="AY567" s="58"/>
      <c r="AZ567" s="58"/>
    </row>
    <row r="568" spans="1:52" x14ac:dyDescent="0.2">
      <c r="A568" s="56"/>
      <c r="B568" s="57"/>
      <c r="C568" s="58"/>
      <c r="D568" s="58"/>
      <c r="E568" s="58"/>
      <c r="F568" s="58"/>
      <c r="G568" s="58"/>
      <c r="H568" s="58"/>
      <c r="I568" s="58"/>
      <c r="J568" s="58"/>
      <c r="K568" s="58"/>
      <c r="L568" s="58"/>
      <c r="M568" s="58"/>
      <c r="N568" s="58"/>
      <c r="O568" s="137"/>
      <c r="P568" s="58"/>
      <c r="Q568" s="58"/>
      <c r="R568" s="58"/>
      <c r="S568" s="58"/>
      <c r="T568" s="58"/>
      <c r="U568" s="58"/>
      <c r="V568" s="58"/>
      <c r="W568" s="58"/>
      <c r="X568" s="58"/>
      <c r="Y568" s="137"/>
      <c r="Z568" s="58"/>
      <c r="AA568" s="58"/>
      <c r="AB568" s="137"/>
      <c r="AC568" s="137"/>
      <c r="AD568" s="58"/>
      <c r="AE568" s="58"/>
      <c r="AJ568" s="58"/>
      <c r="AK568" s="58"/>
      <c r="AL568" s="58"/>
      <c r="AM568" s="58"/>
      <c r="AN568" s="58"/>
      <c r="AO568" s="58"/>
      <c r="AP568" s="58"/>
      <c r="AQ568" s="58"/>
      <c r="AR568" s="58"/>
      <c r="AS568" s="58"/>
      <c r="AT568" s="58"/>
      <c r="AU568" s="58"/>
      <c r="AV568" s="58"/>
      <c r="AW568" s="58"/>
      <c r="AX568" s="58"/>
      <c r="AY568" s="58"/>
      <c r="AZ568" s="58"/>
    </row>
    <row r="569" spans="1:52" x14ac:dyDescent="0.2">
      <c r="A569" s="56"/>
      <c r="B569" s="57"/>
      <c r="C569" s="58"/>
      <c r="D569" s="58"/>
      <c r="E569" s="58"/>
      <c r="F569" s="58"/>
      <c r="G569" s="58"/>
      <c r="H569" s="58"/>
      <c r="I569" s="58"/>
      <c r="J569" s="58"/>
      <c r="K569" s="58"/>
      <c r="L569" s="58"/>
      <c r="M569" s="58"/>
      <c r="N569" s="58"/>
      <c r="O569" s="137"/>
      <c r="P569" s="58"/>
      <c r="Q569" s="58"/>
      <c r="R569" s="58"/>
      <c r="S569" s="58"/>
      <c r="T569" s="58"/>
      <c r="U569" s="58"/>
      <c r="V569" s="58"/>
      <c r="W569" s="58"/>
      <c r="X569" s="58"/>
      <c r="Y569" s="137"/>
      <c r="Z569" s="58"/>
      <c r="AA569" s="58"/>
      <c r="AB569" s="137"/>
      <c r="AC569" s="137"/>
      <c r="AD569" s="58"/>
      <c r="AE569" s="58"/>
      <c r="AJ569" s="58"/>
      <c r="AK569" s="58"/>
      <c r="AL569" s="58"/>
      <c r="AM569" s="58"/>
      <c r="AN569" s="58"/>
      <c r="AO569" s="58"/>
      <c r="AP569" s="58"/>
      <c r="AQ569" s="58"/>
      <c r="AR569" s="58"/>
      <c r="AS569" s="58"/>
      <c r="AT569" s="58"/>
      <c r="AU569" s="58"/>
      <c r="AV569" s="58"/>
      <c r="AW569" s="58"/>
      <c r="AX569" s="58"/>
      <c r="AY569" s="58"/>
      <c r="AZ569" s="58"/>
    </row>
    <row r="570" spans="1:52" x14ac:dyDescent="0.2">
      <c r="A570" s="56"/>
      <c r="B570" s="57"/>
      <c r="C570" s="58"/>
      <c r="D570" s="58"/>
      <c r="E570" s="58"/>
      <c r="F570" s="58"/>
      <c r="G570" s="58"/>
      <c r="H570" s="58"/>
      <c r="I570" s="58"/>
      <c r="J570" s="58"/>
      <c r="K570" s="58"/>
      <c r="L570" s="58"/>
      <c r="M570" s="58"/>
      <c r="N570" s="58"/>
      <c r="O570" s="137"/>
      <c r="P570" s="58"/>
      <c r="Q570" s="58"/>
      <c r="R570" s="58"/>
      <c r="S570" s="58"/>
      <c r="T570" s="58"/>
      <c r="U570" s="58"/>
      <c r="V570" s="58"/>
      <c r="W570" s="58"/>
      <c r="X570" s="58"/>
      <c r="Y570" s="137"/>
      <c r="Z570" s="58"/>
      <c r="AA570" s="58"/>
      <c r="AB570" s="137"/>
      <c r="AC570" s="137"/>
      <c r="AD570" s="58"/>
      <c r="AE570" s="58"/>
      <c r="AJ570" s="58"/>
      <c r="AK570" s="58"/>
      <c r="AL570" s="58"/>
      <c r="AM570" s="58"/>
      <c r="AN570" s="58"/>
      <c r="AO570" s="58"/>
      <c r="AP570" s="58"/>
      <c r="AQ570" s="58"/>
      <c r="AR570" s="58"/>
      <c r="AS570" s="58"/>
      <c r="AT570" s="58"/>
      <c r="AU570" s="58"/>
      <c r="AV570" s="58"/>
      <c r="AW570" s="58"/>
      <c r="AX570" s="58"/>
      <c r="AY570" s="58"/>
      <c r="AZ570" s="58"/>
    </row>
    <row r="571" spans="1:52" x14ac:dyDescent="0.2">
      <c r="A571" s="56"/>
      <c r="B571" s="57"/>
      <c r="C571" s="58"/>
      <c r="D571" s="58"/>
      <c r="E571" s="58"/>
      <c r="F571" s="58"/>
      <c r="G571" s="58"/>
      <c r="H571" s="58"/>
      <c r="I571" s="58"/>
      <c r="J571" s="58"/>
      <c r="K571" s="58"/>
      <c r="L571" s="58"/>
      <c r="M571" s="58"/>
      <c r="N571" s="58"/>
      <c r="O571" s="137"/>
      <c r="P571" s="58"/>
      <c r="Q571" s="58"/>
      <c r="R571" s="58"/>
      <c r="S571" s="58"/>
      <c r="T571" s="58"/>
      <c r="U571" s="58"/>
      <c r="V571" s="58"/>
      <c r="W571" s="58"/>
      <c r="X571" s="58"/>
      <c r="Y571" s="137"/>
      <c r="Z571" s="58"/>
      <c r="AA571" s="58"/>
      <c r="AB571" s="137"/>
      <c r="AC571" s="137"/>
      <c r="AD571" s="58"/>
      <c r="AE571" s="58"/>
      <c r="AJ571" s="58"/>
      <c r="AK571" s="58"/>
      <c r="AL571" s="58"/>
      <c r="AM571" s="58"/>
      <c r="AN571" s="58"/>
      <c r="AO571" s="58"/>
      <c r="AP571" s="58"/>
      <c r="AQ571" s="58"/>
      <c r="AR571" s="58"/>
      <c r="AS571" s="58"/>
      <c r="AT571" s="58"/>
      <c r="AU571" s="58"/>
      <c r="AV571" s="58"/>
      <c r="AW571" s="58"/>
      <c r="AX571" s="58"/>
      <c r="AY571" s="58"/>
      <c r="AZ571" s="58"/>
    </row>
    <row r="572" spans="1:52" x14ac:dyDescent="0.2">
      <c r="A572" s="56"/>
      <c r="B572" s="57"/>
      <c r="C572" s="58"/>
      <c r="D572" s="58"/>
      <c r="E572" s="58"/>
      <c r="F572" s="58"/>
      <c r="G572" s="58"/>
      <c r="H572" s="58"/>
      <c r="I572" s="58"/>
      <c r="J572" s="58"/>
      <c r="K572" s="58"/>
      <c r="L572" s="58"/>
      <c r="M572" s="58"/>
      <c r="N572" s="58"/>
      <c r="O572" s="137"/>
      <c r="P572" s="58"/>
      <c r="Q572" s="58"/>
      <c r="R572" s="58"/>
      <c r="S572" s="58"/>
      <c r="T572" s="58"/>
      <c r="U572" s="58"/>
      <c r="V572" s="58"/>
      <c r="W572" s="58"/>
      <c r="X572" s="58"/>
      <c r="Y572" s="137"/>
      <c r="Z572" s="58"/>
      <c r="AA572" s="58"/>
      <c r="AB572" s="137"/>
      <c r="AC572" s="137"/>
      <c r="AD572" s="58"/>
      <c r="AE572" s="58"/>
      <c r="AJ572" s="58"/>
      <c r="AK572" s="58"/>
      <c r="AL572" s="58"/>
      <c r="AM572" s="58"/>
      <c r="AN572" s="58"/>
      <c r="AO572" s="58"/>
      <c r="AP572" s="58"/>
      <c r="AQ572" s="58"/>
      <c r="AR572" s="58"/>
      <c r="AS572" s="58"/>
      <c r="AT572" s="58"/>
      <c r="AU572" s="58"/>
      <c r="AV572" s="58"/>
      <c r="AW572" s="58"/>
      <c r="AX572" s="58"/>
      <c r="AY572" s="58"/>
      <c r="AZ572" s="58"/>
    </row>
    <row r="573" spans="1:52" x14ac:dyDescent="0.2">
      <c r="A573" s="56"/>
      <c r="B573" s="57"/>
      <c r="C573" s="58"/>
      <c r="D573" s="58"/>
      <c r="E573" s="58"/>
      <c r="F573" s="58"/>
      <c r="G573" s="58"/>
      <c r="H573" s="58"/>
      <c r="I573" s="58"/>
      <c r="J573" s="58"/>
      <c r="K573" s="58"/>
      <c r="L573" s="58"/>
      <c r="M573" s="58"/>
      <c r="N573" s="58"/>
      <c r="O573" s="137"/>
      <c r="P573" s="58"/>
      <c r="Q573" s="58"/>
      <c r="R573" s="58"/>
      <c r="S573" s="58"/>
      <c r="T573" s="58"/>
      <c r="U573" s="58"/>
      <c r="V573" s="58"/>
      <c r="W573" s="58"/>
      <c r="X573" s="58"/>
      <c r="Y573" s="137"/>
      <c r="Z573" s="58"/>
      <c r="AA573" s="58"/>
      <c r="AB573" s="137"/>
      <c r="AC573" s="137"/>
      <c r="AD573" s="58"/>
      <c r="AE573" s="58"/>
      <c r="AJ573" s="58"/>
      <c r="AK573" s="58"/>
      <c r="AL573" s="58"/>
      <c r="AM573" s="58"/>
      <c r="AN573" s="58"/>
      <c r="AO573" s="58"/>
      <c r="AP573" s="58"/>
      <c r="AQ573" s="58"/>
      <c r="AR573" s="58"/>
      <c r="AS573" s="58"/>
      <c r="AT573" s="58"/>
      <c r="AU573" s="58"/>
      <c r="AV573" s="58"/>
      <c r="AW573" s="58"/>
      <c r="AX573" s="58"/>
      <c r="AY573" s="58"/>
      <c r="AZ573" s="58"/>
    </row>
    <row r="574" spans="1:52" x14ac:dyDescent="0.2">
      <c r="A574" s="56"/>
      <c r="B574" s="57"/>
      <c r="C574" s="58"/>
      <c r="D574" s="58"/>
      <c r="E574" s="58"/>
      <c r="F574" s="58"/>
      <c r="G574" s="58"/>
      <c r="H574" s="58"/>
      <c r="I574" s="58"/>
      <c r="J574" s="58"/>
      <c r="K574" s="58"/>
      <c r="L574" s="58"/>
      <c r="M574" s="58"/>
      <c r="N574" s="58"/>
      <c r="O574" s="137"/>
      <c r="P574" s="58"/>
      <c r="Q574" s="58"/>
      <c r="R574" s="58"/>
      <c r="S574" s="58"/>
      <c r="T574" s="58"/>
      <c r="U574" s="58"/>
      <c r="V574" s="58"/>
      <c r="W574" s="58"/>
      <c r="X574" s="58"/>
      <c r="Y574" s="137"/>
      <c r="Z574" s="58"/>
      <c r="AA574" s="58"/>
      <c r="AB574" s="137"/>
      <c r="AC574" s="137"/>
      <c r="AD574" s="58"/>
      <c r="AE574" s="58"/>
      <c r="AJ574" s="58"/>
      <c r="AK574" s="58"/>
      <c r="AL574" s="58"/>
      <c r="AM574" s="58"/>
      <c r="AN574" s="58"/>
      <c r="AO574" s="58"/>
      <c r="AP574" s="58"/>
      <c r="AQ574" s="58"/>
      <c r="AR574" s="58"/>
      <c r="AS574" s="58"/>
      <c r="AT574" s="58"/>
      <c r="AU574" s="58"/>
      <c r="AV574" s="58"/>
      <c r="AW574" s="58"/>
      <c r="AX574" s="58"/>
      <c r="AY574" s="58"/>
      <c r="AZ574" s="58"/>
    </row>
    <row r="575" spans="1:52" x14ac:dyDescent="0.2">
      <c r="A575" s="56"/>
      <c r="B575" s="57"/>
      <c r="C575" s="58"/>
      <c r="D575" s="58"/>
      <c r="E575" s="58"/>
      <c r="F575" s="58"/>
      <c r="G575" s="58"/>
      <c r="H575" s="58"/>
      <c r="I575" s="58"/>
      <c r="J575" s="58"/>
      <c r="K575" s="58"/>
      <c r="L575" s="58"/>
      <c r="M575" s="58"/>
      <c r="N575" s="58"/>
      <c r="O575" s="137"/>
      <c r="P575" s="58"/>
      <c r="Q575" s="58"/>
      <c r="R575" s="58"/>
      <c r="S575" s="58"/>
      <c r="T575" s="58"/>
      <c r="U575" s="58"/>
      <c r="V575" s="58"/>
      <c r="W575" s="58"/>
      <c r="X575" s="58"/>
      <c r="Y575" s="137"/>
      <c r="Z575" s="58"/>
      <c r="AA575" s="58"/>
      <c r="AB575" s="137"/>
      <c r="AC575" s="137"/>
      <c r="AD575" s="58"/>
      <c r="AE575" s="58"/>
      <c r="AJ575" s="58"/>
      <c r="AK575" s="58"/>
      <c r="AL575" s="58"/>
      <c r="AM575" s="58"/>
      <c r="AN575" s="58"/>
      <c r="AO575" s="58"/>
      <c r="AP575" s="58"/>
      <c r="AQ575" s="58"/>
      <c r="AR575" s="58"/>
      <c r="AS575" s="58"/>
      <c r="AT575" s="58"/>
      <c r="AU575" s="58"/>
      <c r="AV575" s="58"/>
      <c r="AW575" s="58"/>
      <c r="AX575" s="58"/>
      <c r="AY575" s="58"/>
      <c r="AZ575" s="58"/>
    </row>
    <row r="576" spans="1:52" x14ac:dyDescent="0.2">
      <c r="A576" s="56"/>
      <c r="B576" s="57"/>
      <c r="C576" s="58"/>
      <c r="D576" s="58"/>
      <c r="E576" s="58"/>
      <c r="F576" s="58"/>
      <c r="G576" s="58"/>
      <c r="H576" s="58"/>
      <c r="I576" s="58"/>
      <c r="J576" s="58"/>
      <c r="K576" s="58"/>
      <c r="L576" s="58"/>
      <c r="M576" s="58"/>
      <c r="N576" s="58"/>
      <c r="O576" s="137"/>
      <c r="P576" s="58"/>
      <c r="Q576" s="58"/>
      <c r="R576" s="58"/>
      <c r="S576" s="58"/>
      <c r="T576" s="58"/>
      <c r="U576" s="58"/>
      <c r="V576" s="58"/>
      <c r="W576" s="58"/>
      <c r="X576" s="58"/>
      <c r="Y576" s="137"/>
      <c r="Z576" s="58"/>
      <c r="AA576" s="58"/>
      <c r="AB576" s="137"/>
      <c r="AC576" s="137"/>
      <c r="AD576" s="58"/>
      <c r="AE576" s="58"/>
      <c r="AJ576" s="58"/>
      <c r="AK576" s="58"/>
      <c r="AL576" s="58"/>
      <c r="AM576" s="58"/>
      <c r="AN576" s="58"/>
      <c r="AO576" s="58"/>
      <c r="AP576" s="58"/>
      <c r="AQ576" s="58"/>
      <c r="AR576" s="58"/>
      <c r="AS576" s="58"/>
      <c r="AT576" s="58"/>
      <c r="AU576" s="58"/>
      <c r="AV576" s="58"/>
      <c r="AW576" s="58"/>
      <c r="AX576" s="58"/>
      <c r="AY576" s="58"/>
      <c r="AZ576" s="58"/>
    </row>
    <row r="577" spans="1:52" x14ac:dyDescent="0.2">
      <c r="A577" s="56"/>
      <c r="B577" s="57"/>
      <c r="C577" s="58"/>
      <c r="D577" s="58"/>
      <c r="E577" s="58"/>
      <c r="F577" s="58"/>
      <c r="G577" s="58"/>
      <c r="H577" s="58"/>
      <c r="I577" s="58"/>
      <c r="J577" s="58"/>
      <c r="K577" s="58"/>
      <c r="L577" s="58"/>
      <c r="M577" s="58"/>
      <c r="N577" s="58"/>
      <c r="O577" s="137"/>
      <c r="P577" s="58"/>
      <c r="Q577" s="58"/>
      <c r="R577" s="58"/>
      <c r="S577" s="58"/>
      <c r="T577" s="58"/>
      <c r="U577" s="58"/>
      <c r="V577" s="58"/>
      <c r="W577" s="58"/>
      <c r="X577" s="58"/>
      <c r="Y577" s="137"/>
      <c r="Z577" s="58"/>
      <c r="AA577" s="58"/>
      <c r="AB577" s="137"/>
      <c r="AC577" s="137"/>
      <c r="AD577" s="58"/>
      <c r="AE577" s="58"/>
      <c r="AJ577" s="58"/>
      <c r="AK577" s="58"/>
      <c r="AL577" s="58"/>
      <c r="AM577" s="58"/>
      <c r="AN577" s="58"/>
      <c r="AO577" s="58"/>
      <c r="AP577" s="58"/>
      <c r="AQ577" s="58"/>
      <c r="AR577" s="58"/>
      <c r="AS577" s="58"/>
      <c r="AT577" s="58"/>
      <c r="AU577" s="58"/>
      <c r="AV577" s="58"/>
      <c r="AW577" s="58"/>
      <c r="AX577" s="58"/>
      <c r="AY577" s="58"/>
      <c r="AZ577" s="58"/>
    </row>
    <row r="578" spans="1:52" x14ac:dyDescent="0.2">
      <c r="A578" s="56"/>
      <c r="B578" s="57"/>
      <c r="C578" s="58"/>
      <c r="D578" s="58"/>
      <c r="E578" s="58"/>
      <c r="F578" s="58"/>
      <c r="G578" s="58"/>
      <c r="H578" s="58"/>
      <c r="I578" s="58"/>
      <c r="J578" s="58"/>
      <c r="K578" s="58"/>
      <c r="L578" s="58"/>
      <c r="M578" s="58"/>
      <c r="N578" s="58"/>
      <c r="O578" s="137"/>
      <c r="P578" s="58"/>
      <c r="Q578" s="58"/>
      <c r="R578" s="58"/>
      <c r="S578" s="58"/>
      <c r="T578" s="58"/>
      <c r="U578" s="58"/>
      <c r="V578" s="58"/>
      <c r="W578" s="58"/>
      <c r="X578" s="58"/>
      <c r="Y578" s="137"/>
      <c r="Z578" s="58"/>
      <c r="AA578" s="58"/>
      <c r="AB578" s="137"/>
      <c r="AC578" s="137"/>
      <c r="AD578" s="58"/>
      <c r="AE578" s="58"/>
      <c r="AJ578" s="58"/>
      <c r="AK578" s="58"/>
      <c r="AL578" s="58"/>
      <c r="AM578" s="58"/>
      <c r="AN578" s="58"/>
      <c r="AO578" s="58"/>
      <c r="AP578" s="58"/>
      <c r="AQ578" s="58"/>
      <c r="AR578" s="58"/>
      <c r="AS578" s="58"/>
      <c r="AT578" s="58"/>
      <c r="AU578" s="58"/>
      <c r="AV578" s="58"/>
      <c r="AW578" s="58"/>
      <c r="AX578" s="58"/>
      <c r="AY578" s="58"/>
      <c r="AZ578" s="58"/>
    </row>
    <row r="579" spans="1:52" x14ac:dyDescent="0.2">
      <c r="A579" s="56"/>
      <c r="B579" s="57"/>
      <c r="C579" s="58"/>
      <c r="D579" s="58"/>
      <c r="E579" s="58"/>
      <c r="F579" s="58"/>
      <c r="G579" s="58"/>
      <c r="H579" s="58"/>
      <c r="I579" s="58"/>
      <c r="J579" s="58"/>
      <c r="K579" s="58"/>
      <c r="L579" s="58"/>
      <c r="M579" s="58"/>
      <c r="N579" s="58"/>
      <c r="O579" s="137"/>
      <c r="P579" s="58"/>
      <c r="Q579" s="58"/>
      <c r="R579" s="58"/>
      <c r="S579" s="58"/>
      <c r="T579" s="58"/>
      <c r="U579" s="58"/>
      <c r="V579" s="58"/>
      <c r="W579" s="58"/>
      <c r="X579" s="58"/>
      <c r="Y579" s="137"/>
      <c r="Z579" s="58"/>
      <c r="AA579" s="58"/>
      <c r="AB579" s="137"/>
      <c r="AC579" s="137"/>
      <c r="AD579" s="58"/>
      <c r="AE579" s="58"/>
      <c r="AJ579" s="58"/>
      <c r="AK579" s="58"/>
      <c r="AL579" s="58"/>
      <c r="AM579" s="58"/>
      <c r="AN579" s="58"/>
      <c r="AO579" s="58"/>
      <c r="AP579" s="58"/>
      <c r="AQ579" s="58"/>
      <c r="AR579" s="58"/>
      <c r="AS579" s="58"/>
      <c r="AT579" s="58"/>
      <c r="AU579" s="58"/>
      <c r="AV579" s="58"/>
      <c r="AW579" s="58"/>
      <c r="AX579" s="58"/>
      <c r="AY579" s="58"/>
      <c r="AZ579" s="58"/>
    </row>
    <row r="580" spans="1:52" x14ac:dyDescent="0.2">
      <c r="A580" s="56"/>
      <c r="B580" s="57"/>
      <c r="C580" s="58"/>
      <c r="D580" s="58"/>
      <c r="E580" s="58"/>
      <c r="F580" s="58"/>
      <c r="G580" s="58"/>
      <c r="H580" s="58"/>
      <c r="I580" s="58"/>
      <c r="J580" s="58"/>
      <c r="K580" s="58"/>
      <c r="L580" s="58"/>
      <c r="M580" s="58"/>
      <c r="N580" s="58"/>
      <c r="O580" s="137"/>
      <c r="P580" s="58"/>
      <c r="Q580" s="58"/>
      <c r="R580" s="58"/>
      <c r="S580" s="58"/>
      <c r="T580" s="58"/>
      <c r="U580" s="58"/>
      <c r="V580" s="58"/>
      <c r="W580" s="58"/>
      <c r="X580" s="58"/>
      <c r="Y580" s="137"/>
      <c r="Z580" s="58"/>
      <c r="AA580" s="58"/>
      <c r="AB580" s="137"/>
      <c r="AC580" s="137"/>
      <c r="AD580" s="58"/>
      <c r="AE580" s="58"/>
      <c r="AJ580" s="58"/>
      <c r="AK580" s="58"/>
      <c r="AL580" s="58"/>
      <c r="AM580" s="58"/>
      <c r="AN580" s="58"/>
      <c r="AO580" s="58"/>
      <c r="AP580" s="58"/>
      <c r="AQ580" s="58"/>
      <c r="AR580" s="58"/>
      <c r="AS580" s="58"/>
      <c r="AT580" s="58"/>
      <c r="AU580" s="58"/>
      <c r="AV580" s="58"/>
      <c r="AW580" s="58"/>
      <c r="AX580" s="58"/>
      <c r="AY580" s="58"/>
      <c r="AZ580" s="58"/>
    </row>
    <row r="581" spans="1:52" x14ac:dyDescent="0.2">
      <c r="A581" s="56"/>
      <c r="B581" s="57"/>
      <c r="C581" s="58"/>
      <c r="D581" s="58"/>
      <c r="E581" s="58"/>
      <c r="F581" s="58"/>
      <c r="G581" s="58"/>
      <c r="H581" s="58"/>
      <c r="I581" s="58"/>
      <c r="J581" s="58"/>
      <c r="K581" s="58"/>
      <c r="L581" s="58"/>
      <c r="M581" s="58"/>
      <c r="N581" s="58"/>
      <c r="O581" s="137"/>
      <c r="P581" s="58"/>
      <c r="Q581" s="58"/>
      <c r="R581" s="58"/>
      <c r="S581" s="58"/>
      <c r="T581" s="58"/>
      <c r="U581" s="58"/>
      <c r="V581" s="58"/>
      <c r="W581" s="58"/>
      <c r="X581" s="58"/>
      <c r="Y581" s="137"/>
      <c r="Z581" s="58"/>
      <c r="AA581" s="58"/>
      <c r="AB581" s="137"/>
      <c r="AC581" s="137"/>
      <c r="AD581" s="58"/>
      <c r="AE581" s="58"/>
      <c r="AJ581" s="58"/>
      <c r="AK581" s="58"/>
      <c r="AL581" s="58"/>
      <c r="AM581" s="58"/>
      <c r="AN581" s="58"/>
      <c r="AO581" s="58"/>
      <c r="AP581" s="58"/>
      <c r="AQ581" s="58"/>
      <c r="AR581" s="58"/>
      <c r="AS581" s="58"/>
      <c r="AT581" s="58"/>
      <c r="AU581" s="58"/>
      <c r="AV581" s="58"/>
      <c r="AW581" s="58"/>
      <c r="AX581" s="58"/>
      <c r="AY581" s="58"/>
      <c r="AZ581" s="58"/>
    </row>
    <row r="582" spans="1:52" x14ac:dyDescent="0.2">
      <c r="A582" s="56"/>
      <c r="B582" s="57"/>
      <c r="C582" s="58"/>
      <c r="D582" s="58"/>
      <c r="E582" s="58"/>
      <c r="F582" s="58"/>
      <c r="G582" s="58"/>
      <c r="H582" s="58"/>
      <c r="I582" s="58"/>
      <c r="J582" s="58"/>
      <c r="K582" s="58"/>
      <c r="L582" s="58"/>
      <c r="M582" s="58"/>
      <c r="N582" s="58"/>
      <c r="O582" s="137"/>
      <c r="P582" s="58"/>
      <c r="Q582" s="58"/>
      <c r="R582" s="58"/>
      <c r="S582" s="58"/>
      <c r="T582" s="58"/>
      <c r="U582" s="58"/>
      <c r="V582" s="58"/>
      <c r="W582" s="58"/>
      <c r="X582" s="58"/>
      <c r="Y582" s="137"/>
      <c r="Z582" s="58"/>
      <c r="AA582" s="58"/>
      <c r="AB582" s="137"/>
      <c r="AC582" s="137"/>
      <c r="AD582" s="58"/>
      <c r="AE582" s="58"/>
      <c r="AJ582" s="58"/>
      <c r="AK582" s="58"/>
      <c r="AL582" s="58"/>
      <c r="AM582" s="58"/>
      <c r="AN582" s="58"/>
      <c r="AO582" s="58"/>
      <c r="AP582" s="58"/>
      <c r="AQ582" s="58"/>
      <c r="AR582" s="58"/>
      <c r="AS582" s="58"/>
      <c r="AT582" s="58"/>
      <c r="AU582" s="58"/>
      <c r="AV582" s="58"/>
      <c r="AW582" s="58"/>
      <c r="AX582" s="58"/>
      <c r="AY582" s="58"/>
      <c r="AZ582" s="58"/>
    </row>
    <row r="583" spans="1:52" x14ac:dyDescent="0.2">
      <c r="A583" s="56"/>
      <c r="B583" s="57"/>
      <c r="C583" s="58"/>
      <c r="D583" s="58"/>
      <c r="E583" s="58"/>
      <c r="F583" s="58"/>
      <c r="G583" s="58"/>
      <c r="H583" s="58"/>
      <c r="I583" s="58"/>
      <c r="J583" s="58"/>
      <c r="K583" s="58"/>
      <c r="L583" s="58"/>
      <c r="M583" s="58"/>
      <c r="N583" s="58"/>
      <c r="O583" s="137"/>
      <c r="P583" s="58"/>
      <c r="Q583" s="58"/>
      <c r="R583" s="58"/>
      <c r="S583" s="58"/>
      <c r="T583" s="58"/>
      <c r="U583" s="58"/>
      <c r="V583" s="58"/>
      <c r="W583" s="58"/>
      <c r="X583" s="58"/>
      <c r="Y583" s="137"/>
      <c r="Z583" s="58"/>
      <c r="AA583" s="58"/>
      <c r="AB583" s="137"/>
      <c r="AC583" s="137"/>
      <c r="AD583" s="58"/>
      <c r="AE583" s="58"/>
      <c r="AJ583" s="58"/>
      <c r="AK583" s="58"/>
      <c r="AL583" s="58"/>
      <c r="AM583" s="58"/>
      <c r="AN583" s="58"/>
      <c r="AO583" s="58"/>
      <c r="AP583" s="58"/>
      <c r="AQ583" s="58"/>
      <c r="AR583" s="58"/>
      <c r="AS583" s="58"/>
      <c r="AT583" s="58"/>
      <c r="AU583" s="58"/>
      <c r="AV583" s="58"/>
      <c r="AW583" s="58"/>
      <c r="AX583" s="58"/>
      <c r="AY583" s="58"/>
      <c r="AZ583" s="58"/>
    </row>
    <row r="584" spans="1:52" x14ac:dyDescent="0.2">
      <c r="A584" s="56"/>
      <c r="B584" s="57"/>
      <c r="C584" s="58"/>
      <c r="D584" s="58"/>
      <c r="E584" s="58"/>
      <c r="F584" s="58"/>
      <c r="G584" s="58"/>
      <c r="H584" s="58"/>
      <c r="I584" s="58"/>
      <c r="J584" s="58"/>
      <c r="K584" s="58"/>
      <c r="L584" s="58"/>
      <c r="M584" s="58"/>
      <c r="N584" s="58"/>
      <c r="O584" s="137"/>
      <c r="P584" s="58"/>
      <c r="Q584" s="58"/>
      <c r="R584" s="58"/>
      <c r="S584" s="58"/>
      <c r="T584" s="58"/>
      <c r="U584" s="58"/>
      <c r="V584" s="58"/>
      <c r="W584" s="58"/>
      <c r="X584" s="58"/>
      <c r="Y584" s="137"/>
      <c r="Z584" s="58"/>
      <c r="AA584" s="58"/>
      <c r="AB584" s="137"/>
      <c r="AC584" s="137"/>
      <c r="AD584" s="58"/>
      <c r="AE584" s="58"/>
      <c r="AJ584" s="58"/>
      <c r="AK584" s="58"/>
      <c r="AL584" s="58"/>
      <c r="AM584" s="58"/>
      <c r="AN584" s="58"/>
      <c r="AO584" s="58"/>
      <c r="AP584" s="58"/>
      <c r="AQ584" s="58"/>
      <c r="AR584" s="58"/>
      <c r="AS584" s="58"/>
      <c r="AT584" s="58"/>
      <c r="AU584" s="58"/>
      <c r="AV584" s="58"/>
      <c r="AW584" s="58"/>
      <c r="AX584" s="58"/>
      <c r="AY584" s="58"/>
      <c r="AZ584" s="58"/>
    </row>
    <row r="585" spans="1:52" x14ac:dyDescent="0.2">
      <c r="A585" s="56"/>
      <c r="B585" s="57"/>
      <c r="C585" s="58"/>
      <c r="D585" s="58"/>
      <c r="E585" s="58"/>
      <c r="F585" s="58"/>
      <c r="G585" s="58"/>
      <c r="H585" s="58"/>
      <c r="I585" s="58"/>
      <c r="J585" s="58"/>
      <c r="K585" s="58"/>
      <c r="L585" s="58"/>
      <c r="M585" s="58"/>
      <c r="N585" s="58"/>
      <c r="O585" s="137"/>
      <c r="P585" s="58"/>
      <c r="Q585" s="58"/>
      <c r="R585" s="58"/>
      <c r="S585" s="58"/>
      <c r="T585" s="58"/>
      <c r="U585" s="58"/>
      <c r="V585" s="58"/>
      <c r="W585" s="58"/>
      <c r="X585" s="58"/>
      <c r="Y585" s="137"/>
      <c r="Z585" s="58"/>
      <c r="AA585" s="58"/>
      <c r="AB585" s="137"/>
      <c r="AC585" s="137"/>
      <c r="AD585" s="58"/>
      <c r="AE585" s="58"/>
      <c r="AJ585" s="58"/>
      <c r="AK585" s="58"/>
      <c r="AL585" s="58"/>
      <c r="AM585" s="58"/>
      <c r="AN585" s="58"/>
      <c r="AO585" s="58"/>
      <c r="AP585" s="58"/>
      <c r="AQ585" s="58"/>
      <c r="AR585" s="58"/>
      <c r="AS585" s="58"/>
      <c r="AT585" s="58"/>
      <c r="AU585" s="58"/>
      <c r="AV585" s="58"/>
      <c r="AW585" s="58"/>
      <c r="AX585" s="58"/>
      <c r="AY585" s="58"/>
      <c r="AZ585" s="58"/>
    </row>
    <row r="586" spans="1:52" x14ac:dyDescent="0.2">
      <c r="A586" s="56"/>
      <c r="B586" s="57"/>
      <c r="C586" s="58"/>
      <c r="D586" s="58"/>
      <c r="E586" s="58"/>
      <c r="F586" s="58"/>
      <c r="G586" s="58"/>
      <c r="H586" s="58"/>
      <c r="I586" s="58"/>
      <c r="J586" s="58"/>
      <c r="K586" s="58"/>
      <c r="L586" s="58"/>
      <c r="M586" s="58"/>
      <c r="N586" s="58"/>
      <c r="O586" s="137"/>
      <c r="P586" s="58"/>
      <c r="Q586" s="58"/>
      <c r="R586" s="58"/>
      <c r="S586" s="58"/>
      <c r="T586" s="58"/>
      <c r="U586" s="58"/>
      <c r="V586" s="58"/>
      <c r="W586" s="58"/>
      <c r="X586" s="58"/>
      <c r="Y586" s="137"/>
      <c r="Z586" s="58"/>
      <c r="AA586" s="58"/>
      <c r="AB586" s="137"/>
      <c r="AC586" s="137"/>
      <c r="AD586" s="58"/>
      <c r="AE586" s="58"/>
      <c r="AJ586" s="58"/>
      <c r="AK586" s="58"/>
      <c r="AL586" s="58"/>
      <c r="AM586" s="58"/>
      <c r="AN586" s="58"/>
      <c r="AO586" s="58"/>
      <c r="AP586" s="58"/>
      <c r="AQ586" s="58"/>
      <c r="AR586" s="58"/>
      <c r="AS586" s="58"/>
      <c r="AT586" s="58"/>
      <c r="AU586" s="58"/>
      <c r="AV586" s="58"/>
      <c r="AW586" s="58"/>
      <c r="AX586" s="58"/>
      <c r="AY586" s="58"/>
      <c r="AZ586" s="58"/>
    </row>
    <row r="587" spans="1:52" x14ac:dyDescent="0.2">
      <c r="A587" s="56"/>
      <c r="B587" s="57"/>
      <c r="C587" s="58"/>
      <c r="D587" s="58"/>
      <c r="E587" s="58"/>
      <c r="F587" s="58"/>
      <c r="G587" s="58"/>
      <c r="H587" s="58"/>
      <c r="I587" s="58"/>
      <c r="J587" s="58"/>
      <c r="K587" s="58"/>
      <c r="L587" s="58"/>
      <c r="M587" s="58"/>
      <c r="N587" s="58"/>
      <c r="O587" s="137"/>
      <c r="P587" s="58"/>
      <c r="Q587" s="58"/>
      <c r="R587" s="58"/>
      <c r="S587" s="58"/>
      <c r="T587" s="58"/>
      <c r="U587" s="58"/>
      <c r="V587" s="58"/>
      <c r="W587" s="58"/>
      <c r="X587" s="58"/>
      <c r="Y587" s="137"/>
      <c r="Z587" s="58"/>
      <c r="AA587" s="58"/>
      <c r="AB587" s="137"/>
      <c r="AC587" s="137"/>
      <c r="AD587" s="58"/>
      <c r="AE587" s="58"/>
      <c r="AJ587" s="58"/>
      <c r="AK587" s="58"/>
      <c r="AL587" s="58"/>
      <c r="AM587" s="58"/>
      <c r="AN587" s="58"/>
      <c r="AO587" s="58"/>
      <c r="AP587" s="58"/>
      <c r="AQ587" s="58"/>
      <c r="AR587" s="58"/>
      <c r="AS587" s="58"/>
      <c r="AT587" s="58"/>
      <c r="AU587" s="58"/>
      <c r="AV587" s="58"/>
      <c r="AW587" s="58"/>
      <c r="AX587" s="58"/>
      <c r="AY587" s="58"/>
      <c r="AZ587" s="58"/>
    </row>
    <row r="588" spans="1:52" x14ac:dyDescent="0.2">
      <c r="A588" s="56"/>
      <c r="B588" s="57"/>
      <c r="C588" s="58"/>
      <c r="D588" s="58"/>
      <c r="E588" s="58"/>
      <c r="F588" s="58"/>
      <c r="G588" s="58"/>
      <c r="H588" s="58"/>
      <c r="I588" s="58"/>
      <c r="J588" s="58"/>
      <c r="K588" s="58"/>
      <c r="L588" s="58"/>
      <c r="M588" s="58"/>
      <c r="N588" s="58"/>
      <c r="O588" s="137"/>
      <c r="P588" s="58"/>
      <c r="Q588" s="58"/>
      <c r="R588" s="58"/>
      <c r="S588" s="58"/>
      <c r="T588" s="58"/>
      <c r="U588" s="58"/>
      <c r="V588" s="58"/>
      <c r="W588" s="58"/>
      <c r="X588" s="58"/>
      <c r="Y588" s="137"/>
      <c r="Z588" s="58"/>
      <c r="AA588" s="58"/>
      <c r="AB588" s="137"/>
      <c r="AC588" s="137"/>
      <c r="AD588" s="58"/>
      <c r="AE588" s="58"/>
      <c r="AJ588" s="58"/>
      <c r="AK588" s="58"/>
      <c r="AL588" s="58"/>
      <c r="AM588" s="58"/>
      <c r="AN588" s="58"/>
      <c r="AO588" s="58"/>
      <c r="AP588" s="58"/>
      <c r="AQ588" s="58"/>
      <c r="AR588" s="58"/>
      <c r="AS588" s="58"/>
      <c r="AT588" s="58"/>
      <c r="AU588" s="58"/>
      <c r="AV588" s="58"/>
      <c r="AW588" s="58"/>
      <c r="AX588" s="58"/>
      <c r="AY588" s="58"/>
      <c r="AZ588" s="58"/>
    </row>
    <row r="589" spans="1:52" x14ac:dyDescent="0.2">
      <c r="A589" s="56"/>
      <c r="B589" s="57"/>
      <c r="C589" s="58"/>
      <c r="D589" s="58"/>
      <c r="E589" s="58"/>
      <c r="F589" s="58"/>
      <c r="G589" s="58"/>
      <c r="H589" s="58"/>
      <c r="I589" s="58"/>
      <c r="J589" s="58"/>
      <c r="K589" s="58"/>
      <c r="L589" s="58"/>
      <c r="M589" s="58"/>
      <c r="N589" s="58"/>
      <c r="O589" s="137"/>
      <c r="P589" s="58"/>
      <c r="Q589" s="58"/>
      <c r="R589" s="58"/>
      <c r="S589" s="58"/>
      <c r="T589" s="58"/>
      <c r="U589" s="58"/>
      <c r="V589" s="58"/>
      <c r="W589" s="58"/>
      <c r="X589" s="58"/>
      <c r="Y589" s="137"/>
      <c r="Z589" s="58"/>
      <c r="AA589" s="58"/>
      <c r="AB589" s="137"/>
      <c r="AC589" s="137"/>
      <c r="AD589" s="58"/>
      <c r="AE589" s="58"/>
      <c r="AJ589" s="58"/>
      <c r="AK589" s="58"/>
      <c r="AL589" s="58"/>
      <c r="AM589" s="58"/>
      <c r="AN589" s="58"/>
      <c r="AO589" s="58"/>
      <c r="AP589" s="58"/>
      <c r="AQ589" s="58"/>
      <c r="AR589" s="58"/>
      <c r="AS589" s="58"/>
      <c r="AT589" s="58"/>
      <c r="AU589" s="58"/>
      <c r="AV589" s="58"/>
      <c r="AW589" s="58"/>
      <c r="AX589" s="58"/>
      <c r="AY589" s="58"/>
      <c r="AZ589" s="58"/>
    </row>
    <row r="590" spans="1:52" x14ac:dyDescent="0.2">
      <c r="A590" s="56"/>
      <c r="B590" s="57"/>
      <c r="C590" s="58"/>
      <c r="D590" s="58"/>
      <c r="E590" s="58"/>
      <c r="F590" s="58"/>
      <c r="G590" s="58"/>
      <c r="H590" s="58"/>
      <c r="I590" s="58"/>
      <c r="J590" s="58"/>
      <c r="K590" s="58"/>
      <c r="L590" s="58"/>
      <c r="M590" s="58"/>
      <c r="N590" s="58"/>
      <c r="O590" s="137"/>
      <c r="P590" s="58"/>
      <c r="Q590" s="58"/>
      <c r="R590" s="58"/>
      <c r="S590" s="58"/>
      <c r="T590" s="58"/>
      <c r="U590" s="58"/>
      <c r="V590" s="58"/>
      <c r="W590" s="58"/>
      <c r="X590" s="58"/>
      <c r="Y590" s="137"/>
      <c r="Z590" s="58"/>
      <c r="AA590" s="58"/>
      <c r="AB590" s="137"/>
      <c r="AC590" s="137"/>
      <c r="AD590" s="58"/>
      <c r="AE590" s="58"/>
      <c r="AJ590" s="58"/>
      <c r="AK590" s="58"/>
      <c r="AL590" s="58"/>
      <c r="AM590" s="58"/>
      <c r="AN590" s="58"/>
      <c r="AO590" s="58"/>
      <c r="AP590" s="58"/>
      <c r="AQ590" s="58"/>
      <c r="AR590" s="58"/>
      <c r="AS590" s="58"/>
      <c r="AT590" s="58"/>
      <c r="AU590" s="58"/>
      <c r="AV590" s="58"/>
      <c r="AW590" s="58"/>
      <c r="AX590" s="58"/>
      <c r="AY590" s="58"/>
      <c r="AZ590" s="58"/>
    </row>
    <row r="591" spans="1:52" x14ac:dyDescent="0.2">
      <c r="A591" s="56"/>
      <c r="B591" s="57"/>
      <c r="C591" s="58"/>
      <c r="D591" s="58"/>
      <c r="E591" s="58"/>
      <c r="F591" s="58"/>
      <c r="G591" s="58"/>
      <c r="H591" s="58"/>
      <c r="I591" s="58"/>
      <c r="J591" s="58"/>
      <c r="K591" s="58"/>
      <c r="L591" s="58"/>
      <c r="M591" s="58"/>
      <c r="N591" s="58"/>
      <c r="O591" s="137"/>
      <c r="P591" s="58"/>
      <c r="Q591" s="58"/>
      <c r="R591" s="58"/>
      <c r="S591" s="58"/>
      <c r="T591" s="58"/>
      <c r="U591" s="58"/>
      <c r="V591" s="58"/>
      <c r="W591" s="58"/>
      <c r="X591" s="58"/>
      <c r="Y591" s="137"/>
      <c r="Z591" s="58"/>
      <c r="AA591" s="58"/>
      <c r="AB591" s="137"/>
      <c r="AC591" s="137"/>
      <c r="AD591" s="58"/>
      <c r="AE591" s="58"/>
      <c r="AJ591" s="58"/>
      <c r="AK591" s="58"/>
      <c r="AL591" s="58"/>
      <c r="AM591" s="58"/>
      <c r="AN591" s="58"/>
      <c r="AO591" s="58"/>
      <c r="AP591" s="58"/>
      <c r="AQ591" s="58"/>
      <c r="AR591" s="58"/>
      <c r="AS591" s="58"/>
      <c r="AT591" s="58"/>
      <c r="AU591" s="58"/>
      <c r="AV591" s="58"/>
      <c r="AW591" s="58"/>
      <c r="AX591" s="58"/>
      <c r="AY591" s="58"/>
      <c r="AZ591" s="58"/>
    </row>
    <row r="592" spans="1:52" x14ac:dyDescent="0.2">
      <c r="A592" s="56"/>
      <c r="B592" s="57"/>
      <c r="C592" s="58"/>
      <c r="D592" s="58"/>
      <c r="E592" s="58"/>
      <c r="F592" s="58"/>
      <c r="G592" s="58"/>
      <c r="H592" s="58"/>
      <c r="I592" s="58"/>
      <c r="J592" s="58"/>
      <c r="K592" s="58"/>
      <c r="L592" s="58"/>
      <c r="M592" s="58"/>
      <c r="N592" s="58"/>
      <c r="O592" s="137"/>
      <c r="P592" s="58"/>
      <c r="Q592" s="58"/>
      <c r="R592" s="58"/>
      <c r="S592" s="58"/>
      <c r="T592" s="58"/>
      <c r="U592" s="58"/>
      <c r="V592" s="58"/>
      <c r="W592" s="58"/>
      <c r="X592" s="58"/>
      <c r="Y592" s="137"/>
      <c r="Z592" s="58"/>
      <c r="AA592" s="58"/>
      <c r="AB592" s="137"/>
      <c r="AC592" s="137"/>
      <c r="AD592" s="58"/>
      <c r="AE592" s="58"/>
      <c r="AJ592" s="58"/>
      <c r="AK592" s="58"/>
      <c r="AL592" s="58"/>
      <c r="AM592" s="58"/>
      <c r="AN592" s="58"/>
      <c r="AO592" s="58"/>
      <c r="AP592" s="58"/>
      <c r="AQ592" s="58"/>
      <c r="AR592" s="58"/>
      <c r="AS592" s="58"/>
      <c r="AT592" s="58"/>
      <c r="AU592" s="58"/>
      <c r="AV592" s="58"/>
      <c r="AW592" s="58"/>
      <c r="AX592" s="58"/>
      <c r="AY592" s="58"/>
      <c r="AZ592" s="58"/>
    </row>
    <row r="593" spans="1:52" x14ac:dyDescent="0.2">
      <c r="A593" s="56"/>
      <c r="B593" s="57"/>
      <c r="C593" s="58"/>
      <c r="D593" s="58"/>
      <c r="E593" s="58"/>
      <c r="F593" s="58"/>
      <c r="G593" s="58"/>
      <c r="H593" s="58"/>
      <c r="I593" s="58"/>
      <c r="J593" s="58"/>
      <c r="K593" s="58"/>
      <c r="L593" s="58"/>
      <c r="M593" s="58"/>
      <c r="N593" s="58"/>
      <c r="O593" s="137"/>
      <c r="P593" s="58"/>
      <c r="Q593" s="58"/>
      <c r="R593" s="58"/>
      <c r="S593" s="58"/>
      <c r="T593" s="58"/>
      <c r="U593" s="58"/>
      <c r="V593" s="58"/>
      <c r="W593" s="58"/>
      <c r="X593" s="58"/>
      <c r="Y593" s="137"/>
      <c r="Z593" s="58"/>
      <c r="AA593" s="58"/>
      <c r="AB593" s="137"/>
      <c r="AC593" s="137"/>
      <c r="AD593" s="58"/>
      <c r="AE593" s="58"/>
      <c r="AJ593" s="58"/>
      <c r="AK593" s="58"/>
      <c r="AL593" s="58"/>
      <c r="AM593" s="58"/>
      <c r="AN593" s="58"/>
      <c r="AO593" s="58"/>
      <c r="AP593" s="58"/>
      <c r="AQ593" s="58"/>
      <c r="AR593" s="58"/>
      <c r="AS593" s="58"/>
      <c r="AT593" s="58"/>
      <c r="AU593" s="58"/>
      <c r="AV593" s="58"/>
      <c r="AW593" s="58"/>
      <c r="AX593" s="58"/>
      <c r="AY593" s="58"/>
      <c r="AZ593" s="58"/>
    </row>
    <row r="594" spans="1:52" x14ac:dyDescent="0.2">
      <c r="A594" s="56"/>
      <c r="B594" s="57"/>
      <c r="C594" s="58"/>
      <c r="D594" s="58"/>
      <c r="E594" s="58"/>
      <c r="F594" s="58"/>
      <c r="G594" s="58"/>
      <c r="H594" s="58"/>
      <c r="I594" s="58"/>
      <c r="J594" s="58"/>
      <c r="K594" s="58"/>
      <c r="L594" s="58"/>
      <c r="M594" s="58"/>
      <c r="N594" s="58"/>
      <c r="O594" s="137"/>
      <c r="P594" s="58"/>
      <c r="Q594" s="58"/>
      <c r="R594" s="58"/>
      <c r="S594" s="58"/>
      <c r="T594" s="58"/>
      <c r="U594" s="58"/>
      <c r="V594" s="58"/>
      <c r="W594" s="58"/>
      <c r="X594" s="58"/>
      <c r="Y594" s="137"/>
      <c r="Z594" s="58"/>
      <c r="AA594" s="58"/>
      <c r="AB594" s="137"/>
      <c r="AC594" s="137"/>
      <c r="AD594" s="58"/>
      <c r="AE594" s="58"/>
      <c r="AJ594" s="58"/>
      <c r="AK594" s="58"/>
      <c r="AL594" s="58"/>
      <c r="AM594" s="58"/>
      <c r="AN594" s="58"/>
      <c r="AO594" s="58"/>
      <c r="AP594" s="58"/>
      <c r="AQ594" s="58"/>
      <c r="AR594" s="58"/>
      <c r="AS594" s="58"/>
      <c r="AT594" s="58"/>
      <c r="AU594" s="58"/>
      <c r="AV594" s="58"/>
      <c r="AW594" s="58"/>
      <c r="AX594" s="58"/>
      <c r="AY594" s="58"/>
      <c r="AZ594" s="58"/>
    </row>
    <row r="595" spans="1:52" x14ac:dyDescent="0.2">
      <c r="A595" s="56"/>
      <c r="B595" s="57"/>
      <c r="C595" s="58"/>
      <c r="D595" s="58"/>
      <c r="E595" s="58"/>
      <c r="F595" s="58"/>
      <c r="G595" s="58"/>
      <c r="H595" s="58"/>
      <c r="I595" s="58"/>
      <c r="J595" s="58"/>
      <c r="K595" s="58"/>
      <c r="L595" s="58"/>
      <c r="M595" s="58"/>
      <c r="N595" s="58"/>
      <c r="O595" s="137"/>
      <c r="P595" s="58"/>
      <c r="Q595" s="58"/>
      <c r="R595" s="58"/>
      <c r="S595" s="58"/>
      <c r="T595" s="58"/>
      <c r="U595" s="58"/>
      <c r="V595" s="58"/>
      <c r="W595" s="58"/>
      <c r="X595" s="58"/>
      <c r="Y595" s="137"/>
      <c r="Z595" s="58"/>
      <c r="AA595" s="58"/>
      <c r="AB595" s="137"/>
      <c r="AC595" s="137"/>
      <c r="AD595" s="58"/>
      <c r="AE595" s="58"/>
      <c r="AJ595" s="58"/>
      <c r="AK595" s="58"/>
      <c r="AL595" s="58"/>
      <c r="AM595" s="58"/>
      <c r="AN595" s="58"/>
      <c r="AO595" s="58"/>
      <c r="AP595" s="58"/>
      <c r="AQ595" s="58"/>
      <c r="AR595" s="58"/>
      <c r="AS595" s="58"/>
      <c r="AT595" s="58"/>
      <c r="AU595" s="58"/>
      <c r="AV595" s="58"/>
      <c r="AW595" s="58"/>
      <c r="AX595" s="58"/>
      <c r="AY595" s="58"/>
      <c r="AZ595" s="58"/>
    </row>
    <row r="596" spans="1:52" x14ac:dyDescent="0.2">
      <c r="A596" s="56"/>
      <c r="B596" s="57"/>
      <c r="C596" s="58"/>
      <c r="D596" s="58"/>
      <c r="E596" s="58"/>
      <c r="F596" s="58"/>
      <c r="G596" s="58"/>
      <c r="H596" s="58"/>
      <c r="I596" s="58"/>
      <c r="J596" s="58"/>
      <c r="K596" s="58"/>
      <c r="L596" s="58"/>
      <c r="M596" s="58"/>
      <c r="N596" s="58"/>
      <c r="O596" s="137"/>
      <c r="P596" s="58"/>
      <c r="Q596" s="58"/>
      <c r="R596" s="58"/>
      <c r="S596" s="58"/>
      <c r="T596" s="58"/>
      <c r="U596" s="58"/>
      <c r="V596" s="58"/>
      <c r="W596" s="58"/>
      <c r="X596" s="58"/>
      <c r="Y596" s="137"/>
      <c r="Z596" s="58"/>
      <c r="AA596" s="58"/>
      <c r="AB596" s="137"/>
      <c r="AC596" s="137"/>
      <c r="AD596" s="58"/>
      <c r="AE596" s="58"/>
      <c r="AJ596" s="58"/>
      <c r="AK596" s="58"/>
      <c r="AL596" s="58"/>
      <c r="AM596" s="58"/>
      <c r="AN596" s="58"/>
      <c r="AO596" s="58"/>
      <c r="AP596" s="58"/>
      <c r="AQ596" s="58"/>
      <c r="AR596" s="58"/>
      <c r="AS596" s="58"/>
      <c r="AT596" s="58"/>
      <c r="AU596" s="58"/>
      <c r="AV596" s="58"/>
      <c r="AW596" s="58"/>
      <c r="AX596" s="58"/>
      <c r="AY596" s="58"/>
      <c r="AZ596" s="58"/>
    </row>
    <row r="597" spans="1:52" x14ac:dyDescent="0.2">
      <c r="A597" s="56"/>
      <c r="B597" s="57"/>
      <c r="C597" s="58"/>
      <c r="D597" s="58"/>
      <c r="E597" s="58"/>
      <c r="F597" s="58"/>
      <c r="G597" s="58"/>
      <c r="H597" s="58"/>
      <c r="I597" s="58"/>
      <c r="J597" s="58"/>
      <c r="K597" s="58"/>
      <c r="L597" s="58"/>
      <c r="M597" s="58"/>
      <c r="N597" s="58"/>
      <c r="O597" s="137"/>
      <c r="P597" s="58"/>
      <c r="Q597" s="58"/>
      <c r="R597" s="58"/>
      <c r="S597" s="58"/>
      <c r="T597" s="58"/>
      <c r="U597" s="58"/>
      <c r="V597" s="58"/>
      <c r="W597" s="58"/>
      <c r="X597" s="58"/>
      <c r="Y597" s="137"/>
      <c r="Z597" s="58"/>
      <c r="AA597" s="58"/>
      <c r="AB597" s="137"/>
      <c r="AC597" s="137"/>
      <c r="AD597" s="58"/>
      <c r="AE597" s="58"/>
      <c r="AJ597" s="58"/>
      <c r="AK597" s="58"/>
      <c r="AL597" s="58"/>
      <c r="AM597" s="58"/>
      <c r="AN597" s="58"/>
      <c r="AO597" s="58"/>
      <c r="AP597" s="58"/>
      <c r="AQ597" s="58"/>
      <c r="AR597" s="58"/>
      <c r="AS597" s="58"/>
      <c r="AT597" s="58"/>
      <c r="AU597" s="58"/>
      <c r="AV597" s="58"/>
      <c r="AW597" s="58"/>
      <c r="AX597" s="58"/>
      <c r="AY597" s="58"/>
      <c r="AZ597" s="58"/>
    </row>
    <row r="598" spans="1:52" x14ac:dyDescent="0.2">
      <c r="A598" s="56"/>
      <c r="B598" s="57"/>
      <c r="C598" s="58"/>
      <c r="D598" s="58"/>
      <c r="E598" s="58"/>
      <c r="F598" s="58"/>
      <c r="G598" s="58"/>
      <c r="H598" s="58"/>
      <c r="I598" s="58"/>
      <c r="J598" s="58"/>
      <c r="K598" s="58"/>
      <c r="L598" s="58"/>
      <c r="M598" s="58"/>
      <c r="N598" s="58"/>
      <c r="O598" s="137"/>
      <c r="P598" s="58"/>
      <c r="Q598" s="58"/>
      <c r="R598" s="58"/>
      <c r="S598" s="58"/>
      <c r="T598" s="58"/>
      <c r="U598" s="58"/>
      <c r="V598" s="58"/>
      <c r="W598" s="58"/>
      <c r="X598" s="58"/>
      <c r="Y598" s="137"/>
      <c r="Z598" s="58"/>
      <c r="AA598" s="58"/>
      <c r="AB598" s="137"/>
      <c r="AC598" s="137"/>
      <c r="AD598" s="58"/>
      <c r="AE598" s="58"/>
      <c r="AJ598" s="58"/>
      <c r="AK598" s="58"/>
      <c r="AL598" s="58"/>
      <c r="AM598" s="58"/>
      <c r="AN598" s="58"/>
      <c r="AO598" s="58"/>
      <c r="AP598" s="58"/>
      <c r="AQ598" s="58"/>
      <c r="AR598" s="58"/>
      <c r="AS598" s="58"/>
      <c r="AT598" s="58"/>
      <c r="AU598" s="58"/>
      <c r="AV598" s="58"/>
      <c r="AW598" s="58"/>
      <c r="AX598" s="58"/>
      <c r="AY598" s="58"/>
      <c r="AZ598" s="58"/>
    </row>
    <row r="599" spans="1:52" x14ac:dyDescent="0.2">
      <c r="A599" s="56"/>
      <c r="B599" s="57"/>
      <c r="C599" s="58"/>
      <c r="D599" s="58"/>
      <c r="E599" s="58"/>
      <c r="F599" s="58"/>
      <c r="G599" s="58"/>
      <c r="H599" s="58"/>
      <c r="I599" s="58"/>
      <c r="J599" s="58"/>
      <c r="K599" s="58"/>
      <c r="L599" s="58"/>
      <c r="M599" s="58"/>
      <c r="N599" s="58"/>
      <c r="O599" s="137"/>
      <c r="P599" s="58"/>
      <c r="Q599" s="58"/>
      <c r="R599" s="58"/>
      <c r="S599" s="58"/>
      <c r="T599" s="58"/>
      <c r="U599" s="58"/>
      <c r="V599" s="58"/>
      <c r="W599" s="58"/>
      <c r="X599" s="58"/>
      <c r="Y599" s="137"/>
      <c r="Z599" s="58"/>
      <c r="AA599" s="58"/>
      <c r="AB599" s="137"/>
      <c r="AC599" s="137"/>
      <c r="AD599" s="58"/>
      <c r="AE599" s="58"/>
      <c r="AJ599" s="58"/>
      <c r="AK599" s="58"/>
      <c r="AL599" s="58"/>
      <c r="AM599" s="58"/>
      <c r="AN599" s="58"/>
      <c r="AO599" s="58"/>
      <c r="AP599" s="58"/>
      <c r="AQ599" s="58"/>
      <c r="AR599" s="58"/>
      <c r="AS599" s="58"/>
      <c r="AT599" s="58"/>
      <c r="AU599" s="58"/>
      <c r="AV599" s="58"/>
      <c r="AW599" s="58"/>
      <c r="AX599" s="58"/>
      <c r="AY599" s="58"/>
      <c r="AZ599" s="58"/>
    </row>
    <row r="600" spans="1:52" x14ac:dyDescent="0.2">
      <c r="A600" s="56"/>
      <c r="B600" s="57"/>
      <c r="C600" s="58"/>
      <c r="D600" s="58"/>
      <c r="E600" s="58"/>
      <c r="F600" s="58"/>
      <c r="G600" s="58"/>
      <c r="H600" s="58"/>
      <c r="I600" s="58"/>
      <c r="J600" s="58"/>
      <c r="K600" s="58"/>
      <c r="L600" s="58"/>
      <c r="M600" s="58"/>
      <c r="N600" s="58"/>
      <c r="O600" s="137"/>
      <c r="P600" s="58"/>
      <c r="Q600" s="58"/>
      <c r="R600" s="58"/>
      <c r="S600" s="58"/>
      <c r="T600" s="58"/>
      <c r="U600" s="58"/>
      <c r="V600" s="58"/>
      <c r="W600" s="58"/>
      <c r="X600" s="58"/>
      <c r="Y600" s="137"/>
      <c r="Z600" s="58"/>
      <c r="AA600" s="58"/>
      <c r="AB600" s="137"/>
      <c r="AC600" s="137"/>
      <c r="AD600" s="58"/>
      <c r="AE600" s="58"/>
      <c r="AJ600" s="58"/>
      <c r="AK600" s="58"/>
      <c r="AL600" s="58"/>
      <c r="AM600" s="58"/>
      <c r="AN600" s="58"/>
      <c r="AO600" s="58"/>
      <c r="AP600" s="58"/>
      <c r="AQ600" s="58"/>
      <c r="AR600" s="58"/>
      <c r="AS600" s="58"/>
      <c r="AT600" s="58"/>
      <c r="AU600" s="58"/>
      <c r="AV600" s="58"/>
      <c r="AW600" s="58"/>
      <c r="AX600" s="58"/>
      <c r="AY600" s="58"/>
      <c r="AZ600" s="58"/>
    </row>
    <row r="601" spans="1:52" x14ac:dyDescent="0.2">
      <c r="A601" s="56"/>
      <c r="B601" s="57"/>
      <c r="C601" s="58"/>
      <c r="D601" s="58"/>
      <c r="E601" s="58"/>
      <c r="F601" s="58"/>
      <c r="G601" s="58"/>
      <c r="H601" s="58"/>
      <c r="I601" s="58"/>
      <c r="J601" s="58"/>
      <c r="K601" s="58"/>
      <c r="L601" s="58"/>
      <c r="M601" s="58"/>
      <c r="N601" s="58"/>
      <c r="O601" s="137"/>
      <c r="P601" s="58"/>
      <c r="Q601" s="58"/>
      <c r="R601" s="58"/>
      <c r="S601" s="58"/>
      <c r="T601" s="58"/>
      <c r="U601" s="58"/>
      <c r="V601" s="58"/>
      <c r="W601" s="58"/>
      <c r="X601" s="58"/>
      <c r="Y601" s="137"/>
      <c r="Z601" s="58"/>
      <c r="AA601" s="58"/>
      <c r="AB601" s="137"/>
      <c r="AC601" s="137"/>
      <c r="AD601" s="58"/>
      <c r="AE601" s="58"/>
      <c r="AJ601" s="58"/>
      <c r="AK601" s="58"/>
      <c r="AL601" s="58"/>
      <c r="AM601" s="58"/>
      <c r="AN601" s="58"/>
      <c r="AO601" s="58"/>
      <c r="AP601" s="58"/>
      <c r="AQ601" s="58"/>
      <c r="AR601" s="58"/>
      <c r="AS601" s="58"/>
      <c r="AT601" s="58"/>
      <c r="AU601" s="58"/>
      <c r="AV601" s="58"/>
      <c r="AW601" s="58"/>
      <c r="AX601" s="58"/>
      <c r="AY601" s="58"/>
      <c r="AZ601" s="58"/>
    </row>
    <row r="602" spans="1:52" x14ac:dyDescent="0.2">
      <c r="A602" s="56"/>
      <c r="B602" s="57"/>
      <c r="C602" s="58"/>
      <c r="D602" s="58"/>
      <c r="E602" s="58"/>
      <c r="F602" s="58"/>
      <c r="G602" s="58"/>
      <c r="H602" s="58"/>
      <c r="I602" s="58"/>
      <c r="J602" s="58"/>
      <c r="K602" s="58"/>
      <c r="L602" s="58"/>
      <c r="M602" s="58"/>
      <c r="N602" s="58"/>
      <c r="O602" s="137"/>
      <c r="P602" s="58"/>
      <c r="Q602" s="58"/>
      <c r="R602" s="58"/>
      <c r="S602" s="58"/>
      <c r="T602" s="58"/>
      <c r="U602" s="58"/>
      <c r="V602" s="58"/>
      <c r="W602" s="58"/>
      <c r="X602" s="58"/>
      <c r="Y602" s="137"/>
      <c r="Z602" s="58"/>
      <c r="AA602" s="58"/>
      <c r="AB602" s="137"/>
      <c r="AC602" s="137"/>
      <c r="AD602" s="58"/>
      <c r="AE602" s="58"/>
      <c r="AJ602" s="58"/>
      <c r="AK602" s="58"/>
      <c r="AL602" s="58"/>
      <c r="AM602" s="58"/>
      <c r="AN602" s="58"/>
      <c r="AO602" s="58"/>
      <c r="AP602" s="58"/>
      <c r="AQ602" s="58"/>
      <c r="AR602" s="58"/>
      <c r="AS602" s="58"/>
      <c r="AT602" s="58"/>
      <c r="AU602" s="58"/>
      <c r="AV602" s="58"/>
      <c r="AW602" s="58"/>
      <c r="AX602" s="58"/>
      <c r="AY602" s="58"/>
      <c r="AZ602" s="58"/>
    </row>
    <row r="603" spans="1:52" x14ac:dyDescent="0.2">
      <c r="A603" s="56"/>
      <c r="B603" s="57"/>
      <c r="C603" s="58"/>
      <c r="D603" s="58"/>
      <c r="E603" s="58"/>
      <c r="F603" s="58"/>
      <c r="G603" s="58"/>
      <c r="H603" s="58"/>
      <c r="I603" s="58"/>
      <c r="J603" s="58"/>
      <c r="K603" s="58"/>
      <c r="L603" s="58"/>
      <c r="M603" s="58"/>
      <c r="N603" s="58"/>
      <c r="O603" s="137"/>
      <c r="P603" s="58"/>
      <c r="Q603" s="58"/>
      <c r="R603" s="58"/>
      <c r="S603" s="58"/>
      <c r="T603" s="58"/>
      <c r="U603" s="58"/>
      <c r="V603" s="58"/>
      <c r="W603" s="58"/>
      <c r="X603" s="58"/>
      <c r="Y603" s="137"/>
      <c r="Z603" s="58"/>
      <c r="AA603" s="58"/>
      <c r="AB603" s="137"/>
      <c r="AC603" s="137"/>
      <c r="AD603" s="58"/>
      <c r="AE603" s="58"/>
      <c r="AJ603" s="58"/>
      <c r="AK603" s="58"/>
      <c r="AL603" s="58"/>
      <c r="AM603" s="58"/>
      <c r="AN603" s="58"/>
      <c r="AO603" s="58"/>
      <c r="AP603" s="58"/>
      <c r="AQ603" s="58"/>
      <c r="AR603" s="58"/>
      <c r="AS603" s="58"/>
      <c r="AT603" s="58"/>
      <c r="AU603" s="58"/>
      <c r="AV603" s="58"/>
      <c r="AW603" s="58"/>
      <c r="AX603" s="58"/>
      <c r="AY603" s="58"/>
      <c r="AZ603" s="58"/>
    </row>
    <row r="604" spans="1:52" x14ac:dyDescent="0.2">
      <c r="A604" s="56"/>
      <c r="B604" s="57"/>
      <c r="C604" s="58"/>
      <c r="D604" s="58"/>
      <c r="E604" s="58"/>
      <c r="F604" s="58"/>
      <c r="G604" s="58"/>
      <c r="H604" s="58"/>
      <c r="I604" s="58"/>
      <c r="J604" s="58"/>
      <c r="K604" s="58"/>
      <c r="L604" s="58"/>
      <c r="M604" s="58"/>
      <c r="N604" s="58"/>
      <c r="O604" s="137"/>
      <c r="P604" s="58"/>
      <c r="Q604" s="58"/>
      <c r="R604" s="58"/>
      <c r="S604" s="58"/>
      <c r="T604" s="58"/>
      <c r="U604" s="58"/>
      <c r="V604" s="58"/>
      <c r="W604" s="58"/>
      <c r="X604" s="58"/>
      <c r="Y604" s="137"/>
      <c r="Z604" s="58"/>
      <c r="AA604" s="58"/>
      <c r="AB604" s="137"/>
      <c r="AC604" s="137"/>
      <c r="AD604" s="58"/>
      <c r="AE604" s="58"/>
      <c r="AJ604" s="58"/>
      <c r="AK604" s="58"/>
      <c r="AL604" s="58"/>
      <c r="AM604" s="58"/>
      <c r="AN604" s="58"/>
      <c r="AO604" s="58"/>
      <c r="AP604" s="58"/>
      <c r="AQ604" s="58"/>
      <c r="AR604" s="58"/>
      <c r="AS604" s="58"/>
      <c r="AT604" s="58"/>
      <c r="AU604" s="58"/>
      <c r="AV604" s="58"/>
      <c r="AW604" s="58"/>
      <c r="AX604" s="58"/>
      <c r="AY604" s="58"/>
      <c r="AZ604" s="58"/>
    </row>
    <row r="605" spans="1:52" x14ac:dyDescent="0.2">
      <c r="A605" s="56"/>
      <c r="B605" s="57"/>
      <c r="C605" s="58"/>
      <c r="D605" s="58"/>
      <c r="E605" s="58"/>
      <c r="F605" s="58"/>
      <c r="G605" s="58"/>
      <c r="H605" s="58"/>
      <c r="I605" s="58"/>
      <c r="J605" s="58"/>
      <c r="K605" s="58"/>
      <c r="L605" s="58"/>
      <c r="M605" s="58"/>
      <c r="N605" s="58"/>
      <c r="O605" s="137"/>
      <c r="P605" s="58"/>
      <c r="Q605" s="58"/>
      <c r="R605" s="58"/>
      <c r="S605" s="58"/>
      <c r="T605" s="58"/>
      <c r="U605" s="58"/>
      <c r="V605" s="58"/>
      <c r="W605" s="58"/>
      <c r="X605" s="58"/>
      <c r="Y605" s="137"/>
      <c r="Z605" s="58"/>
      <c r="AA605" s="58"/>
      <c r="AB605" s="137"/>
      <c r="AC605" s="137"/>
      <c r="AD605" s="58"/>
      <c r="AE605" s="58"/>
      <c r="AJ605" s="58"/>
      <c r="AK605" s="58"/>
      <c r="AL605" s="58"/>
      <c r="AM605" s="58"/>
      <c r="AN605" s="58"/>
      <c r="AO605" s="58"/>
      <c r="AP605" s="58"/>
      <c r="AQ605" s="58"/>
      <c r="AR605" s="58"/>
      <c r="AS605" s="58"/>
      <c r="AT605" s="58"/>
      <c r="AU605" s="58"/>
      <c r="AV605" s="58"/>
      <c r="AW605" s="58"/>
      <c r="AX605" s="58"/>
      <c r="AY605" s="58"/>
      <c r="AZ605" s="58"/>
    </row>
    <row r="606" spans="1:52" x14ac:dyDescent="0.2">
      <c r="A606" s="56"/>
      <c r="B606" s="57"/>
      <c r="C606" s="58"/>
      <c r="D606" s="58"/>
      <c r="E606" s="58"/>
      <c r="F606" s="58"/>
      <c r="G606" s="58"/>
      <c r="H606" s="58"/>
      <c r="I606" s="58"/>
      <c r="J606" s="58"/>
      <c r="K606" s="58"/>
      <c r="L606" s="58"/>
      <c r="M606" s="58"/>
      <c r="N606" s="58"/>
      <c r="O606" s="137"/>
      <c r="P606" s="58"/>
      <c r="Q606" s="58"/>
      <c r="R606" s="58"/>
      <c r="S606" s="58"/>
      <c r="T606" s="58"/>
      <c r="U606" s="58"/>
      <c r="V606" s="58"/>
      <c r="W606" s="58"/>
      <c r="X606" s="58"/>
      <c r="Y606" s="137"/>
      <c r="Z606" s="58"/>
      <c r="AA606" s="58"/>
      <c r="AB606" s="137"/>
      <c r="AC606" s="137"/>
      <c r="AD606" s="58"/>
      <c r="AE606" s="58"/>
      <c r="AJ606" s="58"/>
      <c r="AK606" s="58"/>
      <c r="AL606" s="58"/>
      <c r="AM606" s="58"/>
      <c r="AN606" s="58"/>
      <c r="AO606" s="58"/>
      <c r="AP606" s="58"/>
      <c r="AQ606" s="58"/>
      <c r="AR606" s="58"/>
      <c r="AS606" s="58"/>
      <c r="AT606" s="58"/>
      <c r="AU606" s="58"/>
      <c r="AV606" s="58"/>
      <c r="AW606" s="58"/>
      <c r="AX606" s="58"/>
      <c r="AY606" s="58"/>
      <c r="AZ606" s="58"/>
    </row>
    <row r="607" spans="1:52" x14ac:dyDescent="0.2">
      <c r="A607" s="56"/>
      <c r="B607" s="57"/>
      <c r="C607" s="58"/>
      <c r="D607" s="58"/>
      <c r="E607" s="58"/>
      <c r="F607" s="58"/>
      <c r="G607" s="58"/>
      <c r="H607" s="58"/>
      <c r="I607" s="58"/>
      <c r="J607" s="58"/>
      <c r="K607" s="58"/>
      <c r="L607" s="58"/>
      <c r="M607" s="58"/>
      <c r="N607" s="58"/>
      <c r="O607" s="137"/>
      <c r="P607" s="58"/>
      <c r="Q607" s="58"/>
      <c r="R607" s="58"/>
      <c r="S607" s="58"/>
      <c r="T607" s="58"/>
      <c r="U607" s="58"/>
      <c r="V607" s="58"/>
      <c r="W607" s="58"/>
      <c r="X607" s="58"/>
      <c r="Y607" s="137"/>
      <c r="Z607" s="58"/>
      <c r="AA607" s="58"/>
      <c r="AB607" s="137"/>
      <c r="AC607" s="137"/>
      <c r="AD607" s="58"/>
      <c r="AE607" s="58"/>
      <c r="AJ607" s="58"/>
      <c r="AK607" s="58"/>
      <c r="AL607" s="58"/>
      <c r="AM607" s="58"/>
      <c r="AN607" s="58"/>
      <c r="AO607" s="58"/>
      <c r="AP607" s="58"/>
      <c r="AQ607" s="58"/>
      <c r="AR607" s="58"/>
      <c r="AS607" s="58"/>
      <c r="AT607" s="58"/>
      <c r="AU607" s="58"/>
      <c r="AV607" s="58"/>
      <c r="AW607" s="58"/>
      <c r="AX607" s="58"/>
      <c r="AY607" s="58"/>
      <c r="AZ607" s="58"/>
    </row>
    <row r="608" spans="1:52" x14ac:dyDescent="0.2">
      <c r="A608" s="56"/>
      <c r="B608" s="57"/>
      <c r="C608" s="58"/>
      <c r="D608" s="58"/>
      <c r="E608" s="58"/>
      <c r="F608" s="58"/>
      <c r="G608" s="58"/>
      <c r="H608" s="58"/>
      <c r="I608" s="58"/>
      <c r="J608" s="58"/>
      <c r="K608" s="58"/>
      <c r="L608" s="58"/>
      <c r="M608" s="58"/>
      <c r="N608" s="58"/>
      <c r="O608" s="137"/>
      <c r="P608" s="58"/>
      <c r="Q608" s="58"/>
      <c r="R608" s="58"/>
      <c r="S608" s="58"/>
      <c r="T608" s="58"/>
      <c r="U608" s="58"/>
      <c r="V608" s="58"/>
      <c r="W608" s="58"/>
      <c r="X608" s="58"/>
      <c r="Y608" s="137"/>
      <c r="Z608" s="58"/>
      <c r="AA608" s="58"/>
      <c r="AB608" s="137"/>
      <c r="AC608" s="137"/>
      <c r="AD608" s="58"/>
      <c r="AE608" s="58"/>
      <c r="AJ608" s="58"/>
      <c r="AK608" s="58"/>
      <c r="AL608" s="58"/>
      <c r="AM608" s="58"/>
      <c r="AN608" s="58"/>
      <c r="AO608" s="58"/>
      <c r="AP608" s="58"/>
      <c r="AQ608" s="58"/>
      <c r="AR608" s="58"/>
      <c r="AS608" s="58"/>
      <c r="AT608" s="58"/>
      <c r="AU608" s="58"/>
      <c r="AV608" s="58"/>
      <c r="AW608" s="58"/>
      <c r="AX608" s="58"/>
      <c r="AY608" s="58"/>
      <c r="AZ608" s="58"/>
    </row>
    <row r="609" spans="1:52" x14ac:dyDescent="0.2">
      <c r="A609" s="56"/>
      <c r="B609" s="57"/>
      <c r="C609" s="58"/>
      <c r="D609" s="58"/>
      <c r="E609" s="58"/>
      <c r="F609" s="58"/>
      <c r="G609" s="58"/>
      <c r="H609" s="58"/>
      <c r="I609" s="58"/>
      <c r="J609" s="58"/>
      <c r="K609" s="58"/>
      <c r="L609" s="58"/>
      <c r="M609" s="58"/>
      <c r="N609" s="58"/>
      <c r="O609" s="137"/>
      <c r="P609" s="58"/>
      <c r="Q609" s="58"/>
      <c r="R609" s="58"/>
      <c r="S609" s="58"/>
      <c r="T609" s="58"/>
      <c r="U609" s="58"/>
      <c r="V609" s="58"/>
      <c r="W609" s="58"/>
      <c r="X609" s="58"/>
      <c r="Y609" s="137"/>
      <c r="Z609" s="58"/>
      <c r="AA609" s="58"/>
      <c r="AB609" s="137"/>
      <c r="AC609" s="137"/>
      <c r="AD609" s="58"/>
      <c r="AE609" s="58"/>
      <c r="AJ609" s="58"/>
      <c r="AK609" s="58"/>
      <c r="AL609" s="58"/>
      <c r="AM609" s="58"/>
      <c r="AN609" s="58"/>
      <c r="AO609" s="58"/>
      <c r="AP609" s="58"/>
      <c r="AQ609" s="58"/>
      <c r="AR609" s="58"/>
      <c r="AS609" s="58"/>
      <c r="AT609" s="58"/>
      <c r="AU609" s="58"/>
      <c r="AV609" s="58"/>
      <c r="AW609" s="58"/>
      <c r="AX609" s="58"/>
      <c r="AY609" s="58"/>
      <c r="AZ609" s="58"/>
    </row>
    <row r="610" spans="1:52" x14ac:dyDescent="0.2">
      <c r="A610" s="56"/>
      <c r="B610" s="57"/>
      <c r="C610" s="58"/>
      <c r="D610" s="58"/>
      <c r="E610" s="58"/>
      <c r="F610" s="58"/>
      <c r="G610" s="58"/>
      <c r="H610" s="58"/>
      <c r="I610" s="58"/>
      <c r="J610" s="58"/>
      <c r="K610" s="58"/>
      <c r="L610" s="58"/>
      <c r="M610" s="58"/>
      <c r="N610" s="58"/>
      <c r="O610" s="137"/>
      <c r="P610" s="58"/>
      <c r="Q610" s="58"/>
      <c r="R610" s="58"/>
      <c r="S610" s="58"/>
      <c r="T610" s="58"/>
      <c r="U610" s="58"/>
      <c r="V610" s="58"/>
      <c r="W610" s="58"/>
      <c r="X610" s="58"/>
      <c r="Y610" s="137"/>
      <c r="Z610" s="58"/>
      <c r="AA610" s="58"/>
      <c r="AB610" s="137"/>
      <c r="AC610" s="137"/>
      <c r="AD610" s="58"/>
      <c r="AE610" s="58"/>
      <c r="AJ610" s="58"/>
      <c r="AK610" s="58"/>
      <c r="AL610" s="58"/>
      <c r="AM610" s="58"/>
      <c r="AN610" s="58"/>
      <c r="AO610" s="58"/>
      <c r="AP610" s="58"/>
      <c r="AQ610" s="58"/>
      <c r="AR610" s="58"/>
      <c r="AS610" s="58"/>
      <c r="AT610" s="58"/>
      <c r="AU610" s="58"/>
      <c r="AV610" s="58"/>
      <c r="AW610" s="58"/>
      <c r="AX610" s="58"/>
      <c r="AY610" s="58"/>
      <c r="AZ610" s="58"/>
    </row>
    <row r="611" spans="1:52" x14ac:dyDescent="0.2">
      <c r="A611" s="56"/>
      <c r="B611" s="57"/>
      <c r="C611" s="58"/>
      <c r="D611" s="58"/>
      <c r="E611" s="58"/>
      <c r="F611" s="58"/>
      <c r="G611" s="58"/>
      <c r="H611" s="58"/>
      <c r="I611" s="58"/>
      <c r="J611" s="58"/>
      <c r="K611" s="58"/>
      <c r="L611" s="58"/>
      <c r="M611" s="58"/>
      <c r="N611" s="58"/>
      <c r="O611" s="137"/>
      <c r="P611" s="58"/>
      <c r="Q611" s="58"/>
      <c r="R611" s="58"/>
      <c r="S611" s="58"/>
      <c r="T611" s="58"/>
      <c r="U611" s="58"/>
      <c r="V611" s="58"/>
      <c r="W611" s="58"/>
      <c r="X611" s="58"/>
      <c r="Y611" s="137"/>
      <c r="Z611" s="58"/>
      <c r="AA611" s="58"/>
      <c r="AB611" s="137"/>
      <c r="AC611" s="137"/>
      <c r="AD611" s="58"/>
      <c r="AE611" s="58"/>
      <c r="AJ611" s="58"/>
      <c r="AK611" s="58"/>
      <c r="AL611" s="58"/>
      <c r="AM611" s="58"/>
      <c r="AN611" s="58"/>
      <c r="AO611" s="58"/>
      <c r="AP611" s="58"/>
      <c r="AQ611" s="58"/>
      <c r="AR611" s="58"/>
      <c r="AS611" s="58"/>
      <c r="AT611" s="58"/>
      <c r="AU611" s="58"/>
      <c r="AV611" s="58"/>
      <c r="AW611" s="58"/>
      <c r="AX611" s="58"/>
      <c r="AY611" s="58"/>
      <c r="AZ611" s="58"/>
    </row>
    <row r="612" spans="1:52" x14ac:dyDescent="0.2">
      <c r="A612" s="56"/>
      <c r="B612" s="57"/>
      <c r="C612" s="58"/>
      <c r="D612" s="58"/>
      <c r="E612" s="58"/>
      <c r="F612" s="58"/>
      <c r="G612" s="58"/>
      <c r="H612" s="58"/>
      <c r="I612" s="58"/>
      <c r="J612" s="58"/>
      <c r="K612" s="58"/>
      <c r="L612" s="58"/>
      <c r="M612" s="58"/>
      <c r="N612" s="58"/>
      <c r="O612" s="137"/>
      <c r="P612" s="58"/>
      <c r="Q612" s="58"/>
      <c r="R612" s="58"/>
      <c r="S612" s="58"/>
      <c r="T612" s="58"/>
      <c r="U612" s="58"/>
      <c r="V612" s="58"/>
      <c r="W612" s="58"/>
      <c r="X612" s="58"/>
      <c r="Y612" s="137"/>
      <c r="Z612" s="58"/>
      <c r="AA612" s="58"/>
      <c r="AB612" s="137"/>
      <c r="AC612" s="137"/>
      <c r="AD612" s="58"/>
      <c r="AE612" s="58"/>
      <c r="AJ612" s="58"/>
      <c r="AK612" s="58"/>
      <c r="AL612" s="58"/>
      <c r="AM612" s="58"/>
      <c r="AN612" s="58"/>
      <c r="AO612" s="58"/>
      <c r="AP612" s="58"/>
      <c r="AQ612" s="58"/>
      <c r="AR612" s="58"/>
      <c r="AS612" s="58"/>
      <c r="AT612" s="58"/>
      <c r="AU612" s="58"/>
      <c r="AV612" s="58"/>
      <c r="AW612" s="58"/>
      <c r="AX612" s="58"/>
      <c r="AY612" s="58"/>
      <c r="AZ612" s="58"/>
    </row>
    <row r="613" spans="1:52" x14ac:dyDescent="0.2">
      <c r="A613" s="56"/>
      <c r="B613" s="57"/>
      <c r="C613" s="58"/>
      <c r="D613" s="58"/>
      <c r="E613" s="58"/>
      <c r="F613" s="58"/>
      <c r="G613" s="58"/>
      <c r="H613" s="58"/>
      <c r="I613" s="58"/>
      <c r="J613" s="58"/>
      <c r="K613" s="58"/>
      <c r="L613" s="58"/>
      <c r="M613" s="58"/>
      <c r="N613" s="58"/>
      <c r="O613" s="137"/>
      <c r="P613" s="58"/>
      <c r="Q613" s="58"/>
      <c r="R613" s="58"/>
      <c r="S613" s="58"/>
      <c r="T613" s="58"/>
      <c r="U613" s="58"/>
      <c r="V613" s="58"/>
      <c r="W613" s="58"/>
      <c r="X613" s="58"/>
      <c r="Y613" s="137"/>
      <c r="Z613" s="58"/>
      <c r="AA613" s="58"/>
      <c r="AB613" s="137"/>
      <c r="AC613" s="137"/>
      <c r="AD613" s="58"/>
      <c r="AE613" s="58"/>
      <c r="AJ613" s="58"/>
      <c r="AK613" s="58"/>
      <c r="AL613" s="58"/>
      <c r="AM613" s="58"/>
      <c r="AN613" s="58"/>
      <c r="AO613" s="58"/>
      <c r="AP613" s="58"/>
      <c r="AQ613" s="58"/>
      <c r="AR613" s="58"/>
      <c r="AS613" s="58"/>
      <c r="AT613" s="58"/>
      <c r="AU613" s="58"/>
      <c r="AV613" s="58"/>
      <c r="AW613" s="58"/>
      <c r="AX613" s="58"/>
      <c r="AY613" s="58"/>
      <c r="AZ613" s="58"/>
    </row>
    <row r="614" spans="1:52" x14ac:dyDescent="0.2">
      <c r="A614" s="56"/>
      <c r="B614" s="57"/>
      <c r="C614" s="58"/>
      <c r="D614" s="58"/>
      <c r="E614" s="58"/>
      <c r="F614" s="58"/>
      <c r="G614" s="58"/>
      <c r="H614" s="58"/>
      <c r="I614" s="58"/>
      <c r="J614" s="58"/>
      <c r="K614" s="58"/>
      <c r="L614" s="58"/>
      <c r="M614" s="58"/>
      <c r="N614" s="58"/>
      <c r="O614" s="137"/>
      <c r="P614" s="58"/>
      <c r="Q614" s="58"/>
      <c r="R614" s="58"/>
      <c r="S614" s="58"/>
      <c r="T614" s="58"/>
      <c r="U614" s="58"/>
      <c r="V614" s="58"/>
      <c r="W614" s="58"/>
      <c r="X614" s="58"/>
      <c r="Y614" s="137"/>
      <c r="Z614" s="58"/>
      <c r="AA614" s="58"/>
      <c r="AB614" s="137"/>
      <c r="AC614" s="137"/>
      <c r="AD614" s="58"/>
      <c r="AE614" s="58"/>
      <c r="AJ614" s="58"/>
      <c r="AK614" s="58"/>
      <c r="AL614" s="58"/>
      <c r="AM614" s="58"/>
      <c r="AN614" s="58"/>
      <c r="AO614" s="58"/>
      <c r="AP614" s="58"/>
      <c r="AQ614" s="58"/>
      <c r="AR614" s="58"/>
      <c r="AS614" s="58"/>
      <c r="AT614" s="58"/>
      <c r="AU614" s="58"/>
      <c r="AV614" s="58"/>
      <c r="AW614" s="58"/>
      <c r="AX614" s="58"/>
      <c r="AY614" s="58"/>
      <c r="AZ614" s="58"/>
    </row>
    <row r="615" spans="1:52" x14ac:dyDescent="0.2">
      <c r="A615" s="56"/>
      <c r="B615" s="57"/>
      <c r="C615" s="58"/>
      <c r="D615" s="58"/>
      <c r="E615" s="58"/>
      <c r="F615" s="58"/>
      <c r="G615" s="58"/>
      <c r="H615" s="58"/>
      <c r="I615" s="58"/>
      <c r="J615" s="58"/>
      <c r="K615" s="58"/>
      <c r="L615" s="58"/>
      <c r="M615" s="58"/>
      <c r="N615" s="58"/>
      <c r="O615" s="137"/>
      <c r="P615" s="58"/>
      <c r="Q615" s="58"/>
      <c r="R615" s="58"/>
      <c r="S615" s="58"/>
      <c r="T615" s="58"/>
      <c r="U615" s="58"/>
      <c r="V615" s="58"/>
      <c r="W615" s="58"/>
      <c r="X615" s="58"/>
      <c r="Y615" s="137"/>
      <c r="Z615" s="58"/>
      <c r="AA615" s="58"/>
      <c r="AB615" s="137"/>
      <c r="AC615" s="137"/>
      <c r="AD615" s="58"/>
      <c r="AE615" s="58"/>
      <c r="AJ615" s="58"/>
      <c r="AK615" s="58"/>
      <c r="AL615" s="58"/>
      <c r="AM615" s="58"/>
      <c r="AN615" s="58"/>
      <c r="AO615" s="58"/>
      <c r="AP615" s="58"/>
      <c r="AQ615" s="58"/>
      <c r="AR615" s="58"/>
      <c r="AS615" s="58"/>
      <c r="AT615" s="58"/>
      <c r="AU615" s="58"/>
      <c r="AV615" s="58"/>
      <c r="AW615" s="58"/>
      <c r="AX615" s="58"/>
      <c r="AY615" s="58"/>
      <c r="AZ615" s="58"/>
    </row>
    <row r="616" spans="1:52" x14ac:dyDescent="0.2">
      <c r="A616" s="56"/>
      <c r="B616" s="57"/>
      <c r="C616" s="58"/>
      <c r="D616" s="58"/>
      <c r="E616" s="58"/>
      <c r="F616" s="58"/>
      <c r="G616" s="58"/>
      <c r="H616" s="58"/>
      <c r="I616" s="58"/>
      <c r="J616" s="58"/>
      <c r="K616" s="58"/>
      <c r="L616" s="58"/>
      <c r="M616" s="58"/>
      <c r="N616" s="58"/>
      <c r="O616" s="137"/>
      <c r="P616" s="58"/>
      <c r="Q616" s="58"/>
      <c r="R616" s="58"/>
      <c r="S616" s="58"/>
      <c r="T616" s="58"/>
      <c r="U616" s="58"/>
      <c r="V616" s="58"/>
      <c r="W616" s="58"/>
      <c r="X616" s="58"/>
      <c r="Y616" s="137"/>
      <c r="Z616" s="58"/>
      <c r="AA616" s="58"/>
      <c r="AB616" s="137"/>
      <c r="AC616" s="137"/>
      <c r="AD616" s="58"/>
      <c r="AE616" s="58"/>
      <c r="AJ616" s="58"/>
      <c r="AK616" s="58"/>
      <c r="AL616" s="58"/>
      <c r="AM616" s="58"/>
      <c r="AN616" s="58"/>
      <c r="AO616" s="58"/>
      <c r="AP616" s="58"/>
      <c r="AQ616" s="58"/>
      <c r="AR616" s="58"/>
      <c r="AS616" s="58"/>
      <c r="AT616" s="58"/>
      <c r="AU616" s="58"/>
      <c r="AV616" s="58"/>
      <c r="AW616" s="58"/>
      <c r="AX616" s="58"/>
      <c r="AY616" s="58"/>
      <c r="AZ616" s="58"/>
    </row>
    <row r="617" spans="1:52" x14ac:dyDescent="0.2">
      <c r="A617" s="56"/>
      <c r="B617" s="57"/>
      <c r="C617" s="58"/>
      <c r="D617" s="58"/>
      <c r="E617" s="58"/>
      <c r="F617" s="58"/>
      <c r="G617" s="58"/>
      <c r="H617" s="58"/>
      <c r="I617" s="58"/>
      <c r="J617" s="58"/>
      <c r="K617" s="58"/>
      <c r="L617" s="58"/>
      <c r="M617" s="58"/>
      <c r="N617" s="58"/>
      <c r="O617" s="137"/>
      <c r="P617" s="58"/>
      <c r="Q617" s="58"/>
      <c r="R617" s="58"/>
      <c r="S617" s="58"/>
      <c r="T617" s="58"/>
      <c r="U617" s="58"/>
      <c r="V617" s="58"/>
      <c r="W617" s="58"/>
      <c r="X617" s="58"/>
      <c r="Y617" s="137"/>
      <c r="Z617" s="58"/>
      <c r="AA617" s="58"/>
      <c r="AB617" s="137"/>
      <c r="AC617" s="137"/>
      <c r="AD617" s="58"/>
      <c r="AE617" s="58"/>
      <c r="AJ617" s="58"/>
      <c r="AK617" s="58"/>
      <c r="AL617" s="58"/>
      <c r="AM617" s="58"/>
      <c r="AN617" s="58"/>
      <c r="AO617" s="58"/>
      <c r="AP617" s="58"/>
      <c r="AQ617" s="58"/>
      <c r="AR617" s="58"/>
      <c r="AS617" s="58"/>
      <c r="AT617" s="58"/>
      <c r="AU617" s="58"/>
      <c r="AV617" s="58"/>
      <c r="AW617" s="58"/>
      <c r="AX617" s="58"/>
      <c r="AY617" s="58"/>
      <c r="AZ617" s="58"/>
    </row>
    <row r="618" spans="1:52" x14ac:dyDescent="0.2">
      <c r="A618" s="56"/>
      <c r="B618" s="57"/>
      <c r="C618" s="58"/>
      <c r="D618" s="58"/>
      <c r="E618" s="58"/>
      <c r="F618" s="58"/>
      <c r="G618" s="58"/>
      <c r="H618" s="58"/>
      <c r="I618" s="58"/>
      <c r="J618" s="58"/>
      <c r="K618" s="58"/>
      <c r="L618" s="58"/>
      <c r="M618" s="58"/>
      <c r="N618" s="58"/>
      <c r="O618" s="137"/>
      <c r="P618" s="58"/>
      <c r="Q618" s="58"/>
      <c r="R618" s="58"/>
      <c r="S618" s="58"/>
      <c r="T618" s="58"/>
      <c r="U618" s="58"/>
      <c r="V618" s="58"/>
      <c r="W618" s="58"/>
      <c r="X618" s="58"/>
      <c r="Y618" s="137"/>
      <c r="Z618" s="58"/>
      <c r="AA618" s="58"/>
      <c r="AB618" s="137"/>
      <c r="AC618" s="137"/>
      <c r="AD618" s="58"/>
      <c r="AE618" s="58"/>
      <c r="AJ618" s="58"/>
      <c r="AK618" s="58"/>
      <c r="AL618" s="58"/>
      <c r="AM618" s="58"/>
      <c r="AN618" s="58"/>
      <c r="AO618" s="58"/>
      <c r="AP618" s="58"/>
      <c r="AQ618" s="58"/>
      <c r="AR618" s="58"/>
      <c r="AS618" s="58"/>
      <c r="AT618" s="58"/>
      <c r="AU618" s="58"/>
      <c r="AV618" s="58"/>
      <c r="AW618" s="58"/>
      <c r="AX618" s="58"/>
      <c r="AY618" s="58"/>
      <c r="AZ618" s="58"/>
    </row>
    <row r="619" spans="1:52" x14ac:dyDescent="0.2">
      <c r="A619" s="56"/>
      <c r="B619" s="57"/>
      <c r="C619" s="58"/>
      <c r="D619" s="58"/>
      <c r="E619" s="58"/>
      <c r="F619" s="58"/>
      <c r="G619" s="58"/>
      <c r="H619" s="58"/>
      <c r="I619" s="58"/>
      <c r="J619" s="58"/>
      <c r="K619" s="58"/>
      <c r="L619" s="58"/>
      <c r="M619" s="58"/>
      <c r="N619" s="58"/>
      <c r="O619" s="137"/>
      <c r="P619" s="58"/>
      <c r="Q619" s="58"/>
      <c r="R619" s="58"/>
      <c r="S619" s="58"/>
      <c r="T619" s="58"/>
      <c r="U619" s="58"/>
      <c r="V619" s="58"/>
      <c r="W619" s="58"/>
      <c r="X619" s="58"/>
      <c r="Y619" s="137"/>
      <c r="Z619" s="58"/>
      <c r="AA619" s="58"/>
      <c r="AB619" s="137"/>
      <c r="AC619" s="137"/>
      <c r="AD619" s="58"/>
      <c r="AE619" s="58"/>
      <c r="AJ619" s="58"/>
      <c r="AK619" s="58"/>
      <c r="AL619" s="58"/>
      <c r="AM619" s="58"/>
      <c r="AN619" s="58"/>
      <c r="AO619" s="58"/>
      <c r="AP619" s="58"/>
      <c r="AQ619" s="58"/>
      <c r="AR619" s="58"/>
      <c r="AS619" s="58"/>
      <c r="AT619" s="58"/>
      <c r="AU619" s="58"/>
      <c r="AV619" s="58"/>
      <c r="AW619" s="58"/>
      <c r="AX619" s="58"/>
      <c r="AY619" s="58"/>
      <c r="AZ619" s="58"/>
    </row>
    <row r="620" spans="1:52" x14ac:dyDescent="0.2">
      <c r="A620" s="56"/>
      <c r="B620" s="57"/>
      <c r="C620" s="58"/>
      <c r="D620" s="58"/>
      <c r="E620" s="58"/>
      <c r="F620" s="58"/>
      <c r="G620" s="58"/>
      <c r="H620" s="58"/>
      <c r="I620" s="58"/>
      <c r="J620" s="58"/>
      <c r="K620" s="58"/>
      <c r="L620" s="58"/>
      <c r="M620" s="58"/>
      <c r="N620" s="58"/>
      <c r="O620" s="137"/>
      <c r="P620" s="58"/>
      <c r="Q620" s="58"/>
      <c r="R620" s="58"/>
      <c r="S620" s="58"/>
      <c r="T620" s="58"/>
      <c r="U620" s="58"/>
      <c r="V620" s="58"/>
      <c r="W620" s="58"/>
      <c r="X620" s="58"/>
      <c r="Y620" s="137"/>
      <c r="Z620" s="58"/>
      <c r="AA620" s="58"/>
      <c r="AB620" s="137"/>
      <c r="AC620" s="137"/>
      <c r="AD620" s="58"/>
      <c r="AE620" s="58"/>
      <c r="AJ620" s="58"/>
      <c r="AK620" s="58"/>
      <c r="AL620" s="58"/>
      <c r="AM620" s="58"/>
      <c r="AN620" s="58"/>
      <c r="AO620" s="58"/>
      <c r="AP620" s="58"/>
      <c r="AQ620" s="58"/>
      <c r="AR620" s="58"/>
      <c r="AS620" s="58"/>
      <c r="AT620" s="58"/>
      <c r="AU620" s="58"/>
      <c r="AV620" s="58"/>
      <c r="AW620" s="58"/>
      <c r="AX620" s="58"/>
      <c r="AY620" s="58"/>
      <c r="AZ620" s="58"/>
    </row>
    <row r="621" spans="1:52" x14ac:dyDescent="0.2">
      <c r="A621" s="56"/>
      <c r="B621" s="57"/>
      <c r="C621" s="58"/>
      <c r="D621" s="58"/>
      <c r="E621" s="58"/>
      <c r="F621" s="58"/>
      <c r="G621" s="58"/>
      <c r="H621" s="58"/>
      <c r="I621" s="58"/>
      <c r="J621" s="58"/>
      <c r="K621" s="58"/>
      <c r="L621" s="58"/>
      <c r="M621" s="58"/>
      <c r="N621" s="58"/>
      <c r="O621" s="137"/>
      <c r="P621" s="58"/>
      <c r="Q621" s="58"/>
      <c r="R621" s="58"/>
      <c r="S621" s="58"/>
      <c r="T621" s="58"/>
      <c r="U621" s="58"/>
      <c r="V621" s="58"/>
      <c r="W621" s="58"/>
      <c r="X621" s="58"/>
      <c r="Y621" s="137"/>
      <c r="Z621" s="58"/>
      <c r="AA621" s="58"/>
      <c r="AB621" s="137"/>
      <c r="AC621" s="137"/>
      <c r="AD621" s="58"/>
      <c r="AE621" s="58"/>
      <c r="AJ621" s="58"/>
      <c r="AK621" s="58"/>
      <c r="AL621" s="58"/>
      <c r="AM621" s="58"/>
      <c r="AN621" s="58"/>
      <c r="AO621" s="58"/>
      <c r="AP621" s="58"/>
      <c r="AQ621" s="58"/>
      <c r="AR621" s="58"/>
      <c r="AS621" s="58"/>
      <c r="AT621" s="58"/>
      <c r="AU621" s="58"/>
      <c r="AV621" s="58"/>
      <c r="AW621" s="58"/>
      <c r="AX621" s="58"/>
      <c r="AY621" s="58"/>
      <c r="AZ621" s="58"/>
    </row>
    <row r="622" spans="1:52" x14ac:dyDescent="0.2">
      <c r="A622" s="56"/>
      <c r="B622" s="57"/>
      <c r="C622" s="58"/>
      <c r="D622" s="58"/>
      <c r="E622" s="58"/>
      <c r="F622" s="58"/>
      <c r="G622" s="58"/>
      <c r="H622" s="58"/>
      <c r="I622" s="58"/>
      <c r="J622" s="58"/>
      <c r="K622" s="58"/>
      <c r="L622" s="58"/>
      <c r="M622" s="58"/>
      <c r="N622" s="58"/>
      <c r="O622" s="137"/>
      <c r="P622" s="58"/>
      <c r="Q622" s="58"/>
      <c r="R622" s="58"/>
      <c r="S622" s="58"/>
      <c r="T622" s="58"/>
      <c r="U622" s="58"/>
      <c r="V622" s="58"/>
      <c r="W622" s="58"/>
      <c r="X622" s="58"/>
      <c r="Y622" s="137"/>
      <c r="Z622" s="58"/>
      <c r="AA622" s="58"/>
      <c r="AB622" s="137"/>
      <c r="AC622" s="137"/>
      <c r="AD622" s="58"/>
      <c r="AE622" s="58"/>
      <c r="AJ622" s="58"/>
      <c r="AK622" s="58"/>
      <c r="AL622" s="58"/>
      <c r="AM622" s="58"/>
      <c r="AN622" s="58"/>
      <c r="AO622" s="58"/>
      <c r="AP622" s="58"/>
      <c r="AQ622" s="58"/>
      <c r="AR622" s="58"/>
      <c r="AS622" s="58"/>
      <c r="AT622" s="58"/>
      <c r="AU622" s="58"/>
      <c r="AV622" s="58"/>
      <c r="AW622" s="58"/>
      <c r="AX622" s="58"/>
      <c r="AY622" s="58"/>
      <c r="AZ622" s="58"/>
    </row>
    <row r="623" spans="1:52" x14ac:dyDescent="0.2">
      <c r="A623" s="56"/>
      <c r="B623" s="57"/>
      <c r="C623" s="58"/>
      <c r="D623" s="58"/>
      <c r="E623" s="58"/>
      <c r="F623" s="58"/>
      <c r="G623" s="58"/>
      <c r="H623" s="58"/>
      <c r="I623" s="58"/>
      <c r="J623" s="58"/>
      <c r="K623" s="58"/>
      <c r="L623" s="58"/>
      <c r="M623" s="58"/>
      <c r="N623" s="58"/>
      <c r="O623" s="137"/>
      <c r="P623" s="58"/>
      <c r="Q623" s="58"/>
      <c r="R623" s="58"/>
      <c r="S623" s="58"/>
      <c r="T623" s="58"/>
      <c r="U623" s="58"/>
      <c r="V623" s="58"/>
      <c r="W623" s="58"/>
      <c r="X623" s="58"/>
      <c r="Y623" s="137"/>
      <c r="Z623" s="58"/>
      <c r="AA623" s="58"/>
      <c r="AB623" s="137"/>
      <c r="AC623" s="137"/>
      <c r="AD623" s="58"/>
      <c r="AE623" s="58"/>
      <c r="AJ623" s="58"/>
      <c r="AK623" s="58"/>
      <c r="AL623" s="58"/>
      <c r="AM623" s="58"/>
      <c r="AN623" s="58"/>
      <c r="AO623" s="58"/>
      <c r="AP623" s="58"/>
      <c r="AQ623" s="58"/>
      <c r="AR623" s="58"/>
      <c r="AS623" s="58"/>
      <c r="AT623" s="58"/>
      <c r="AU623" s="58"/>
      <c r="AV623" s="58"/>
      <c r="AW623" s="58"/>
      <c r="AX623" s="58"/>
      <c r="AY623" s="58"/>
      <c r="AZ623" s="58"/>
    </row>
    <row r="624" spans="1:52" x14ac:dyDescent="0.2">
      <c r="A624" s="56"/>
      <c r="B624" s="57"/>
      <c r="C624" s="58"/>
      <c r="D624" s="58"/>
      <c r="E624" s="58"/>
      <c r="F624" s="58"/>
      <c r="G624" s="58"/>
      <c r="H624" s="58"/>
      <c r="I624" s="58"/>
      <c r="J624" s="58"/>
      <c r="K624" s="58"/>
      <c r="L624" s="58"/>
      <c r="M624" s="58"/>
      <c r="N624" s="58"/>
      <c r="O624" s="137"/>
      <c r="P624" s="58"/>
      <c r="Q624" s="58"/>
      <c r="R624" s="58"/>
      <c r="S624" s="58"/>
      <c r="T624" s="58"/>
      <c r="U624" s="58"/>
      <c r="V624" s="58"/>
      <c r="W624" s="58"/>
      <c r="X624" s="58"/>
      <c r="Y624" s="137"/>
      <c r="Z624" s="58"/>
      <c r="AA624" s="58"/>
      <c r="AB624" s="137"/>
      <c r="AC624" s="137"/>
      <c r="AD624" s="58"/>
      <c r="AE624" s="58"/>
      <c r="AJ624" s="58"/>
      <c r="AK624" s="58"/>
      <c r="AL624" s="58"/>
      <c r="AM624" s="58"/>
      <c r="AN624" s="58"/>
      <c r="AO624" s="58"/>
      <c r="AP624" s="58"/>
      <c r="AQ624" s="58"/>
      <c r="AR624" s="58"/>
      <c r="AS624" s="58"/>
      <c r="AT624" s="58"/>
      <c r="AU624" s="58"/>
      <c r="AV624" s="58"/>
      <c r="AW624" s="58"/>
      <c r="AX624" s="58"/>
      <c r="AY624" s="58"/>
      <c r="AZ624" s="58"/>
    </row>
    <row r="625" spans="1:52" x14ac:dyDescent="0.2">
      <c r="A625" s="56"/>
      <c r="B625" s="57"/>
      <c r="C625" s="58"/>
      <c r="D625" s="58"/>
      <c r="E625" s="58"/>
      <c r="F625" s="58"/>
      <c r="G625" s="58"/>
      <c r="H625" s="58"/>
      <c r="I625" s="58"/>
      <c r="J625" s="58"/>
      <c r="K625" s="58"/>
      <c r="L625" s="58"/>
      <c r="M625" s="58"/>
      <c r="N625" s="58"/>
      <c r="O625" s="137"/>
      <c r="P625" s="58"/>
      <c r="Q625" s="58"/>
      <c r="R625" s="58"/>
      <c r="S625" s="58"/>
      <c r="T625" s="58"/>
      <c r="U625" s="58"/>
      <c r="V625" s="58"/>
      <c r="W625" s="58"/>
      <c r="X625" s="58"/>
      <c r="Y625" s="137"/>
      <c r="Z625" s="58"/>
      <c r="AA625" s="58"/>
      <c r="AB625" s="137"/>
      <c r="AC625" s="137"/>
      <c r="AD625" s="58"/>
      <c r="AE625" s="58"/>
      <c r="AJ625" s="58"/>
      <c r="AK625" s="58"/>
      <c r="AL625" s="58"/>
      <c r="AM625" s="58"/>
      <c r="AN625" s="58"/>
      <c r="AO625" s="58"/>
      <c r="AP625" s="58"/>
      <c r="AQ625" s="58"/>
      <c r="AR625" s="58"/>
      <c r="AS625" s="58"/>
      <c r="AT625" s="58"/>
      <c r="AU625" s="58"/>
      <c r="AV625" s="58"/>
      <c r="AW625" s="58"/>
      <c r="AX625" s="58"/>
      <c r="AY625" s="58"/>
      <c r="AZ625" s="58"/>
    </row>
    <row r="626" spans="1:52" x14ac:dyDescent="0.2">
      <c r="A626" s="56"/>
      <c r="B626" s="57"/>
      <c r="C626" s="58"/>
      <c r="D626" s="58"/>
      <c r="E626" s="58"/>
      <c r="F626" s="58"/>
      <c r="G626" s="58"/>
      <c r="H626" s="58"/>
      <c r="I626" s="58"/>
      <c r="J626" s="58"/>
      <c r="K626" s="58"/>
      <c r="L626" s="58"/>
      <c r="M626" s="58"/>
      <c r="N626" s="58"/>
      <c r="O626" s="137"/>
      <c r="P626" s="58"/>
      <c r="Q626" s="58"/>
      <c r="R626" s="58"/>
      <c r="S626" s="58"/>
      <c r="T626" s="58"/>
      <c r="U626" s="58"/>
      <c r="V626" s="58"/>
      <c r="W626" s="58"/>
      <c r="X626" s="58"/>
      <c r="Y626" s="137"/>
      <c r="Z626" s="58"/>
      <c r="AA626" s="58"/>
      <c r="AB626" s="137"/>
      <c r="AC626" s="137"/>
      <c r="AD626" s="58"/>
      <c r="AE626" s="58"/>
      <c r="AJ626" s="58"/>
      <c r="AK626" s="58"/>
      <c r="AL626" s="58"/>
      <c r="AM626" s="58"/>
      <c r="AN626" s="58"/>
      <c r="AO626" s="58"/>
      <c r="AP626" s="58"/>
      <c r="AQ626" s="58"/>
      <c r="AR626" s="58"/>
      <c r="AS626" s="58"/>
      <c r="AT626" s="58"/>
      <c r="AU626" s="58"/>
      <c r="AV626" s="58"/>
      <c r="AW626" s="58"/>
      <c r="AX626" s="58"/>
      <c r="AY626" s="58"/>
      <c r="AZ626" s="58"/>
    </row>
    <row r="627" spans="1:52" x14ac:dyDescent="0.2">
      <c r="A627" s="56"/>
      <c r="B627" s="57"/>
      <c r="C627" s="58"/>
      <c r="D627" s="58"/>
      <c r="E627" s="58"/>
      <c r="F627" s="58"/>
      <c r="G627" s="58"/>
      <c r="H627" s="58"/>
      <c r="I627" s="58"/>
      <c r="J627" s="58"/>
      <c r="K627" s="58"/>
      <c r="L627" s="58"/>
      <c r="M627" s="58"/>
      <c r="N627" s="58"/>
      <c r="O627" s="137"/>
      <c r="P627" s="58"/>
      <c r="Q627" s="58"/>
      <c r="R627" s="58"/>
      <c r="S627" s="58"/>
      <c r="T627" s="58"/>
      <c r="U627" s="58"/>
      <c r="V627" s="58"/>
      <c r="W627" s="58"/>
      <c r="X627" s="58"/>
      <c r="Y627" s="137"/>
      <c r="Z627" s="58"/>
      <c r="AA627" s="58"/>
      <c r="AB627" s="137"/>
      <c r="AC627" s="137"/>
      <c r="AD627" s="58"/>
      <c r="AE627" s="58"/>
      <c r="AJ627" s="58"/>
      <c r="AK627" s="58"/>
      <c r="AL627" s="58"/>
      <c r="AM627" s="58"/>
      <c r="AN627" s="58"/>
      <c r="AO627" s="58"/>
      <c r="AP627" s="58"/>
      <c r="AQ627" s="58"/>
      <c r="AR627" s="58"/>
      <c r="AS627" s="58"/>
      <c r="AT627" s="58"/>
      <c r="AU627" s="58"/>
      <c r="AV627" s="58"/>
      <c r="AW627" s="58"/>
      <c r="AX627" s="58"/>
      <c r="AY627" s="58"/>
      <c r="AZ627" s="58"/>
    </row>
    <row r="628" spans="1:52" x14ac:dyDescent="0.2">
      <c r="A628" s="56"/>
      <c r="B628" s="57"/>
      <c r="C628" s="58"/>
      <c r="D628" s="58"/>
      <c r="E628" s="58"/>
      <c r="F628" s="58"/>
      <c r="G628" s="58"/>
      <c r="H628" s="58"/>
      <c r="I628" s="58"/>
      <c r="J628" s="58"/>
      <c r="K628" s="58"/>
      <c r="L628" s="58"/>
      <c r="M628" s="58"/>
      <c r="N628" s="58"/>
      <c r="O628" s="137"/>
      <c r="P628" s="58"/>
      <c r="Q628" s="58"/>
      <c r="R628" s="58"/>
      <c r="S628" s="58"/>
      <c r="T628" s="58"/>
      <c r="U628" s="58"/>
      <c r="V628" s="58"/>
      <c r="W628" s="58"/>
      <c r="X628" s="58"/>
      <c r="Y628" s="137"/>
      <c r="Z628" s="58"/>
      <c r="AA628" s="58"/>
      <c r="AB628" s="137"/>
      <c r="AC628" s="137"/>
      <c r="AD628" s="58"/>
      <c r="AE628" s="58"/>
      <c r="AJ628" s="58"/>
      <c r="AK628" s="58"/>
      <c r="AL628" s="58"/>
      <c r="AM628" s="58"/>
      <c r="AN628" s="58"/>
      <c r="AO628" s="58"/>
      <c r="AP628" s="58"/>
      <c r="AQ628" s="58"/>
      <c r="AR628" s="58"/>
      <c r="AS628" s="58"/>
      <c r="AT628" s="58"/>
      <c r="AU628" s="58"/>
      <c r="AV628" s="58"/>
      <c r="AW628" s="58"/>
      <c r="AX628" s="58"/>
      <c r="AY628" s="58"/>
      <c r="AZ628" s="58"/>
    </row>
    <row r="629" spans="1:52" x14ac:dyDescent="0.2">
      <c r="A629" s="56"/>
      <c r="B629" s="57"/>
      <c r="C629" s="58"/>
      <c r="D629" s="58"/>
      <c r="E629" s="58"/>
      <c r="F629" s="58"/>
      <c r="G629" s="58"/>
      <c r="H629" s="58"/>
      <c r="I629" s="58"/>
      <c r="J629" s="58"/>
      <c r="K629" s="58"/>
      <c r="L629" s="58"/>
      <c r="M629" s="58"/>
      <c r="N629" s="58"/>
      <c r="O629" s="137"/>
      <c r="P629" s="58"/>
      <c r="Q629" s="58"/>
      <c r="R629" s="58"/>
      <c r="S629" s="58"/>
      <c r="T629" s="58"/>
      <c r="U629" s="58"/>
      <c r="V629" s="58"/>
      <c r="W629" s="58"/>
      <c r="X629" s="58"/>
      <c r="Y629" s="137"/>
      <c r="Z629" s="58"/>
      <c r="AA629" s="58"/>
      <c r="AB629" s="137"/>
      <c r="AC629" s="137"/>
      <c r="AD629" s="58"/>
      <c r="AE629" s="58"/>
      <c r="AJ629" s="58"/>
      <c r="AK629" s="58"/>
      <c r="AL629" s="58"/>
      <c r="AM629" s="58"/>
      <c r="AN629" s="58"/>
      <c r="AO629" s="58"/>
      <c r="AP629" s="58"/>
      <c r="AQ629" s="58"/>
      <c r="AR629" s="58"/>
      <c r="AS629" s="58"/>
      <c r="AT629" s="58"/>
      <c r="AU629" s="58"/>
      <c r="AV629" s="58"/>
      <c r="AW629" s="58"/>
      <c r="AX629" s="58"/>
      <c r="AY629" s="58"/>
      <c r="AZ629" s="58"/>
    </row>
    <row r="630" spans="1:52" x14ac:dyDescent="0.2">
      <c r="A630" s="56"/>
      <c r="B630" s="57"/>
      <c r="C630" s="58"/>
      <c r="D630" s="58"/>
      <c r="E630" s="58"/>
      <c r="F630" s="58"/>
      <c r="G630" s="58"/>
      <c r="H630" s="58"/>
      <c r="I630" s="58"/>
      <c r="J630" s="58"/>
      <c r="K630" s="58"/>
      <c r="L630" s="58"/>
      <c r="M630" s="58"/>
      <c r="N630" s="58"/>
      <c r="O630" s="137"/>
      <c r="P630" s="58"/>
      <c r="Q630" s="58"/>
      <c r="R630" s="58"/>
      <c r="S630" s="58"/>
      <c r="T630" s="58"/>
      <c r="U630" s="58"/>
      <c r="V630" s="58"/>
      <c r="W630" s="58"/>
      <c r="X630" s="58"/>
      <c r="Y630" s="137"/>
      <c r="Z630" s="58"/>
      <c r="AA630" s="58"/>
      <c r="AB630" s="137"/>
      <c r="AC630" s="137"/>
      <c r="AD630" s="58"/>
      <c r="AE630" s="58"/>
      <c r="AJ630" s="58"/>
      <c r="AK630" s="58"/>
      <c r="AL630" s="58"/>
      <c r="AM630" s="58"/>
      <c r="AN630" s="58"/>
      <c r="AO630" s="58"/>
      <c r="AP630" s="58"/>
      <c r="AQ630" s="58"/>
      <c r="AR630" s="58"/>
      <c r="AS630" s="58"/>
      <c r="AT630" s="58"/>
      <c r="AU630" s="58"/>
      <c r="AV630" s="58"/>
      <c r="AW630" s="58"/>
      <c r="AX630" s="58"/>
      <c r="AY630" s="58"/>
      <c r="AZ630" s="58"/>
    </row>
    <row r="631" spans="1:52" x14ac:dyDescent="0.2">
      <c r="A631" s="56"/>
      <c r="B631" s="57"/>
      <c r="C631" s="58"/>
      <c r="D631" s="58"/>
      <c r="E631" s="58"/>
      <c r="F631" s="58"/>
      <c r="G631" s="58"/>
      <c r="H631" s="58"/>
      <c r="I631" s="58"/>
      <c r="J631" s="58"/>
      <c r="K631" s="58"/>
      <c r="L631" s="58"/>
      <c r="M631" s="58"/>
      <c r="N631" s="58"/>
      <c r="O631" s="137"/>
      <c r="P631" s="58"/>
      <c r="Q631" s="58"/>
      <c r="R631" s="58"/>
      <c r="S631" s="58"/>
      <c r="T631" s="58"/>
      <c r="U631" s="58"/>
      <c r="V631" s="58"/>
      <c r="W631" s="58"/>
      <c r="X631" s="58"/>
      <c r="Y631" s="137"/>
      <c r="Z631" s="58"/>
      <c r="AA631" s="58"/>
      <c r="AB631" s="137"/>
      <c r="AC631" s="137"/>
      <c r="AD631" s="58"/>
      <c r="AE631" s="58"/>
      <c r="AJ631" s="58"/>
      <c r="AK631" s="58"/>
      <c r="AL631" s="58"/>
      <c r="AM631" s="58"/>
      <c r="AN631" s="58"/>
      <c r="AO631" s="58"/>
      <c r="AP631" s="58"/>
      <c r="AQ631" s="58"/>
      <c r="AR631" s="58"/>
      <c r="AS631" s="58"/>
      <c r="AT631" s="58"/>
      <c r="AU631" s="58"/>
      <c r="AV631" s="58"/>
      <c r="AW631" s="58"/>
      <c r="AX631" s="58"/>
      <c r="AY631" s="58"/>
      <c r="AZ631" s="58"/>
    </row>
    <row r="632" spans="1:52" x14ac:dyDescent="0.2">
      <c r="A632" s="56"/>
      <c r="B632" s="57"/>
      <c r="C632" s="58"/>
      <c r="D632" s="58"/>
      <c r="E632" s="58"/>
      <c r="F632" s="58"/>
      <c r="G632" s="58"/>
      <c r="H632" s="58"/>
      <c r="I632" s="58"/>
      <c r="J632" s="58"/>
      <c r="K632" s="58"/>
      <c r="L632" s="58"/>
      <c r="M632" s="58"/>
      <c r="N632" s="58"/>
      <c r="O632" s="137"/>
      <c r="P632" s="58"/>
      <c r="Q632" s="58"/>
      <c r="R632" s="58"/>
      <c r="S632" s="58"/>
      <c r="T632" s="58"/>
      <c r="U632" s="58"/>
      <c r="V632" s="58"/>
      <c r="W632" s="58"/>
      <c r="X632" s="58"/>
      <c r="Y632" s="137"/>
      <c r="Z632" s="58"/>
      <c r="AA632" s="58"/>
      <c r="AB632" s="137"/>
      <c r="AC632" s="137"/>
      <c r="AD632" s="58"/>
      <c r="AE632" s="58"/>
      <c r="AJ632" s="58"/>
      <c r="AK632" s="58"/>
      <c r="AL632" s="58"/>
      <c r="AM632" s="58"/>
      <c r="AN632" s="58"/>
      <c r="AO632" s="58"/>
      <c r="AP632" s="58"/>
      <c r="AQ632" s="58"/>
      <c r="AR632" s="58"/>
      <c r="AS632" s="58"/>
      <c r="AT632" s="58"/>
      <c r="AU632" s="58"/>
      <c r="AV632" s="58"/>
      <c r="AW632" s="58"/>
      <c r="AX632" s="58"/>
      <c r="AY632" s="58"/>
      <c r="AZ632" s="58"/>
    </row>
    <row r="633" spans="1:52" x14ac:dyDescent="0.2">
      <c r="A633" s="56"/>
      <c r="B633" s="57"/>
      <c r="C633" s="58"/>
      <c r="D633" s="58"/>
      <c r="E633" s="58"/>
      <c r="F633" s="58"/>
      <c r="G633" s="58"/>
      <c r="H633" s="58"/>
      <c r="I633" s="58"/>
      <c r="J633" s="58"/>
      <c r="K633" s="58"/>
      <c r="L633" s="58"/>
      <c r="M633" s="58"/>
      <c r="N633" s="58"/>
      <c r="O633" s="137"/>
      <c r="P633" s="58"/>
      <c r="Q633" s="58"/>
      <c r="R633" s="58"/>
      <c r="S633" s="58"/>
      <c r="T633" s="58"/>
      <c r="U633" s="58"/>
      <c r="V633" s="58"/>
      <c r="W633" s="58"/>
      <c r="X633" s="58"/>
      <c r="Y633" s="137"/>
      <c r="Z633" s="58"/>
      <c r="AA633" s="58"/>
      <c r="AB633" s="137"/>
      <c r="AC633" s="137"/>
      <c r="AD633" s="58"/>
      <c r="AE633" s="58"/>
      <c r="AJ633" s="58"/>
      <c r="AK633" s="58"/>
      <c r="AL633" s="58"/>
      <c r="AM633" s="58"/>
      <c r="AN633" s="58"/>
      <c r="AO633" s="58"/>
      <c r="AP633" s="58"/>
      <c r="AQ633" s="58"/>
      <c r="AR633" s="58"/>
      <c r="AS633" s="58"/>
      <c r="AT633" s="58"/>
      <c r="AU633" s="58"/>
      <c r="AV633" s="58"/>
      <c r="AW633" s="58"/>
      <c r="AX633" s="58"/>
      <c r="AY633" s="58"/>
      <c r="AZ633" s="58"/>
    </row>
    <row r="634" spans="1:52" x14ac:dyDescent="0.2">
      <c r="A634" s="56"/>
      <c r="B634" s="57"/>
      <c r="C634" s="58"/>
      <c r="D634" s="58"/>
      <c r="E634" s="58"/>
      <c r="F634" s="58"/>
      <c r="G634" s="58"/>
      <c r="H634" s="58"/>
      <c r="I634" s="58"/>
      <c r="J634" s="58"/>
      <c r="K634" s="58"/>
      <c r="L634" s="58"/>
      <c r="M634" s="58"/>
      <c r="N634" s="58"/>
      <c r="O634" s="137"/>
      <c r="P634" s="58"/>
      <c r="Q634" s="58"/>
      <c r="R634" s="58"/>
      <c r="S634" s="58"/>
      <c r="T634" s="58"/>
      <c r="U634" s="58"/>
      <c r="V634" s="58"/>
      <c r="W634" s="58"/>
      <c r="X634" s="58"/>
      <c r="Y634" s="137"/>
      <c r="Z634" s="58"/>
      <c r="AA634" s="58"/>
      <c r="AB634" s="137"/>
      <c r="AC634" s="137"/>
      <c r="AD634" s="58"/>
      <c r="AE634" s="58"/>
      <c r="AJ634" s="58"/>
      <c r="AK634" s="58"/>
      <c r="AL634" s="58"/>
      <c r="AM634" s="58"/>
      <c r="AN634" s="58"/>
      <c r="AO634" s="58"/>
      <c r="AP634" s="58"/>
      <c r="AQ634" s="58"/>
      <c r="AR634" s="58"/>
      <c r="AS634" s="58"/>
      <c r="AT634" s="58"/>
      <c r="AU634" s="58"/>
      <c r="AV634" s="58"/>
      <c r="AW634" s="58"/>
      <c r="AX634" s="58"/>
      <c r="AY634" s="58"/>
      <c r="AZ634" s="58"/>
    </row>
    <row r="635" spans="1:52" x14ac:dyDescent="0.2">
      <c r="A635" s="56"/>
      <c r="B635" s="57"/>
      <c r="C635" s="58"/>
      <c r="D635" s="58"/>
      <c r="E635" s="58"/>
      <c r="F635" s="58"/>
      <c r="G635" s="58"/>
      <c r="H635" s="58"/>
      <c r="I635" s="58"/>
      <c r="J635" s="58"/>
      <c r="K635" s="58"/>
      <c r="L635" s="58"/>
      <c r="M635" s="58"/>
      <c r="N635" s="58"/>
      <c r="O635" s="137"/>
      <c r="P635" s="58"/>
      <c r="Q635" s="58"/>
      <c r="R635" s="58"/>
      <c r="S635" s="58"/>
      <c r="T635" s="58"/>
      <c r="U635" s="58"/>
      <c r="V635" s="58"/>
      <c r="W635" s="58"/>
      <c r="X635" s="58"/>
      <c r="Y635" s="137"/>
      <c r="Z635" s="58"/>
      <c r="AA635" s="58"/>
      <c r="AB635" s="137"/>
      <c r="AC635" s="137"/>
      <c r="AD635" s="58"/>
      <c r="AE635" s="58"/>
      <c r="AJ635" s="58"/>
      <c r="AK635" s="58"/>
      <c r="AL635" s="58"/>
      <c r="AM635" s="58"/>
      <c r="AN635" s="58"/>
      <c r="AO635" s="58"/>
      <c r="AP635" s="58"/>
      <c r="AQ635" s="58"/>
      <c r="AR635" s="58"/>
      <c r="AS635" s="58"/>
      <c r="AT635" s="58"/>
      <c r="AU635" s="58"/>
      <c r="AV635" s="58"/>
      <c r="AW635" s="58"/>
      <c r="AX635" s="58"/>
      <c r="AY635" s="58"/>
      <c r="AZ635" s="58"/>
    </row>
    <row r="636" spans="1:52" x14ac:dyDescent="0.2">
      <c r="A636" s="56"/>
      <c r="B636" s="57"/>
      <c r="C636" s="58"/>
      <c r="D636" s="58"/>
      <c r="E636" s="58"/>
      <c r="F636" s="58"/>
      <c r="G636" s="58"/>
      <c r="H636" s="58"/>
      <c r="I636" s="58"/>
      <c r="J636" s="58"/>
      <c r="K636" s="58"/>
      <c r="L636" s="58"/>
      <c r="M636" s="58"/>
      <c r="N636" s="58"/>
      <c r="O636" s="137"/>
      <c r="P636" s="58"/>
      <c r="Q636" s="58"/>
      <c r="R636" s="58"/>
      <c r="S636" s="58"/>
      <c r="T636" s="58"/>
      <c r="U636" s="58"/>
      <c r="V636" s="58"/>
      <c r="W636" s="58"/>
      <c r="X636" s="58"/>
      <c r="Y636" s="137"/>
      <c r="Z636" s="58"/>
      <c r="AA636" s="58"/>
      <c r="AB636" s="137"/>
      <c r="AC636" s="137"/>
      <c r="AD636" s="58"/>
      <c r="AE636" s="58"/>
      <c r="AJ636" s="58"/>
      <c r="AK636" s="58"/>
      <c r="AL636" s="58"/>
      <c r="AM636" s="58"/>
      <c r="AN636" s="58"/>
      <c r="AO636" s="58"/>
      <c r="AP636" s="58"/>
      <c r="AQ636" s="58"/>
      <c r="AR636" s="58"/>
      <c r="AS636" s="58"/>
      <c r="AT636" s="58"/>
      <c r="AU636" s="58"/>
      <c r="AV636" s="58"/>
      <c r="AW636" s="58"/>
      <c r="AX636" s="58"/>
      <c r="AY636" s="58"/>
      <c r="AZ636" s="58"/>
    </row>
    <row r="637" spans="1:52" x14ac:dyDescent="0.2">
      <c r="A637" s="56"/>
      <c r="B637" s="57"/>
      <c r="C637" s="58"/>
      <c r="D637" s="58"/>
      <c r="E637" s="58"/>
      <c r="F637" s="58"/>
      <c r="G637" s="58"/>
      <c r="H637" s="58"/>
      <c r="I637" s="58"/>
      <c r="J637" s="58"/>
      <c r="K637" s="58"/>
      <c r="L637" s="58"/>
      <c r="M637" s="58"/>
      <c r="N637" s="58"/>
      <c r="O637" s="137"/>
      <c r="P637" s="58"/>
      <c r="Q637" s="58"/>
      <c r="R637" s="58"/>
      <c r="S637" s="58"/>
      <c r="T637" s="58"/>
      <c r="U637" s="58"/>
      <c r="V637" s="58"/>
      <c r="W637" s="58"/>
      <c r="X637" s="58"/>
      <c r="Y637" s="137"/>
      <c r="Z637" s="58"/>
      <c r="AA637" s="58"/>
      <c r="AB637" s="137"/>
      <c r="AC637" s="137"/>
      <c r="AD637" s="58"/>
      <c r="AE637" s="58"/>
      <c r="AJ637" s="58"/>
      <c r="AK637" s="58"/>
      <c r="AL637" s="58"/>
      <c r="AM637" s="58"/>
      <c r="AN637" s="58"/>
      <c r="AO637" s="58"/>
      <c r="AP637" s="58"/>
      <c r="AQ637" s="58"/>
      <c r="AR637" s="58"/>
      <c r="AS637" s="58"/>
      <c r="AT637" s="58"/>
      <c r="AU637" s="58"/>
      <c r="AV637" s="58"/>
      <c r="AW637" s="58"/>
      <c r="AX637" s="58"/>
      <c r="AY637" s="58"/>
      <c r="AZ637" s="58"/>
    </row>
    <row r="638" spans="1:52" x14ac:dyDescent="0.2">
      <c r="A638" s="56"/>
      <c r="B638" s="57"/>
      <c r="C638" s="58"/>
      <c r="D638" s="58"/>
      <c r="E638" s="58"/>
      <c r="F638" s="58"/>
      <c r="G638" s="58"/>
      <c r="H638" s="58"/>
      <c r="I638" s="58"/>
      <c r="J638" s="58"/>
      <c r="K638" s="58"/>
      <c r="L638" s="58"/>
      <c r="M638" s="58"/>
      <c r="N638" s="58"/>
      <c r="O638" s="137"/>
      <c r="P638" s="58"/>
      <c r="Q638" s="58"/>
      <c r="R638" s="58"/>
      <c r="S638" s="58"/>
      <c r="T638" s="58"/>
      <c r="U638" s="58"/>
      <c r="V638" s="58"/>
      <c r="W638" s="58"/>
      <c r="X638" s="58"/>
      <c r="Y638" s="137"/>
      <c r="Z638" s="58"/>
      <c r="AA638" s="58"/>
      <c r="AB638" s="137"/>
      <c r="AC638" s="137"/>
      <c r="AD638" s="58"/>
      <c r="AE638" s="58"/>
      <c r="AJ638" s="58"/>
      <c r="AK638" s="58"/>
      <c r="AL638" s="58"/>
      <c r="AM638" s="58"/>
      <c r="AN638" s="58"/>
      <c r="AO638" s="58"/>
      <c r="AP638" s="58"/>
      <c r="AQ638" s="58"/>
      <c r="AR638" s="58"/>
      <c r="AS638" s="58"/>
      <c r="AT638" s="58"/>
      <c r="AU638" s="58"/>
      <c r="AV638" s="58"/>
      <c r="AW638" s="58"/>
      <c r="AX638" s="58"/>
      <c r="AY638" s="58"/>
      <c r="AZ638" s="58"/>
    </row>
    <row r="639" spans="1:52" x14ac:dyDescent="0.2">
      <c r="A639" s="56"/>
      <c r="B639" s="57"/>
      <c r="C639" s="58"/>
      <c r="D639" s="58"/>
      <c r="E639" s="58"/>
      <c r="F639" s="58"/>
      <c r="G639" s="58"/>
      <c r="H639" s="58"/>
      <c r="I639" s="58"/>
      <c r="J639" s="58"/>
      <c r="K639" s="58"/>
      <c r="L639" s="58"/>
      <c r="M639" s="58"/>
      <c r="N639" s="58"/>
      <c r="O639" s="137"/>
      <c r="P639" s="58"/>
      <c r="Q639" s="58"/>
      <c r="R639" s="58"/>
      <c r="S639" s="58"/>
      <c r="T639" s="58"/>
      <c r="U639" s="58"/>
      <c r="V639" s="58"/>
      <c r="W639" s="58"/>
      <c r="X639" s="58"/>
      <c r="Y639" s="137"/>
      <c r="Z639" s="58"/>
      <c r="AA639" s="58"/>
      <c r="AB639" s="137"/>
      <c r="AC639" s="137"/>
      <c r="AD639" s="58"/>
      <c r="AE639" s="58"/>
      <c r="AJ639" s="58"/>
      <c r="AK639" s="58"/>
      <c r="AL639" s="58"/>
      <c r="AM639" s="58"/>
      <c r="AN639" s="58"/>
      <c r="AO639" s="58"/>
      <c r="AP639" s="58"/>
      <c r="AQ639" s="58"/>
      <c r="AR639" s="58"/>
      <c r="AS639" s="58"/>
      <c r="AT639" s="58"/>
      <c r="AU639" s="58"/>
      <c r="AV639" s="58"/>
      <c r="AW639" s="58"/>
      <c r="AX639" s="58"/>
      <c r="AY639" s="58"/>
      <c r="AZ639" s="58"/>
    </row>
    <row r="640" spans="1:52" x14ac:dyDescent="0.2">
      <c r="A640" s="56"/>
      <c r="B640" s="57"/>
      <c r="C640" s="58"/>
      <c r="D640" s="58"/>
      <c r="E640" s="58"/>
      <c r="F640" s="58"/>
      <c r="G640" s="58"/>
      <c r="H640" s="58"/>
      <c r="I640" s="58"/>
      <c r="J640" s="58"/>
      <c r="K640" s="58"/>
      <c r="L640" s="58"/>
      <c r="M640" s="58"/>
      <c r="N640" s="58"/>
      <c r="O640" s="137"/>
      <c r="P640" s="58"/>
      <c r="Q640" s="58"/>
      <c r="R640" s="58"/>
      <c r="S640" s="58"/>
      <c r="T640" s="58"/>
      <c r="U640" s="58"/>
      <c r="V640" s="58"/>
      <c r="W640" s="58"/>
      <c r="X640" s="58"/>
      <c r="Y640" s="137"/>
      <c r="Z640" s="58"/>
      <c r="AA640" s="58"/>
      <c r="AB640" s="137"/>
      <c r="AC640" s="137"/>
      <c r="AD640" s="58"/>
      <c r="AE640" s="58"/>
      <c r="AJ640" s="58"/>
      <c r="AK640" s="58"/>
      <c r="AL640" s="58"/>
      <c r="AM640" s="58"/>
      <c r="AN640" s="58"/>
      <c r="AO640" s="58"/>
      <c r="AP640" s="58"/>
      <c r="AQ640" s="58"/>
      <c r="AR640" s="58"/>
      <c r="AS640" s="58"/>
      <c r="AT640" s="58"/>
      <c r="AU640" s="58"/>
      <c r="AV640" s="58"/>
      <c r="AW640" s="58"/>
      <c r="AX640" s="58"/>
      <c r="AY640" s="58"/>
      <c r="AZ640" s="58"/>
    </row>
    <row r="641" spans="1:52" x14ac:dyDescent="0.2">
      <c r="A641" s="56"/>
      <c r="B641" s="57"/>
      <c r="C641" s="58"/>
      <c r="D641" s="58"/>
      <c r="E641" s="58"/>
      <c r="F641" s="58"/>
      <c r="G641" s="58"/>
      <c r="H641" s="58"/>
      <c r="I641" s="58"/>
      <c r="J641" s="58"/>
      <c r="K641" s="58"/>
      <c r="L641" s="58"/>
      <c r="M641" s="58"/>
      <c r="N641" s="58"/>
      <c r="O641" s="137"/>
      <c r="P641" s="58"/>
      <c r="Q641" s="58"/>
      <c r="R641" s="58"/>
      <c r="S641" s="58"/>
      <c r="T641" s="58"/>
      <c r="U641" s="58"/>
      <c r="V641" s="58"/>
      <c r="W641" s="58"/>
      <c r="X641" s="58"/>
      <c r="Y641" s="137"/>
      <c r="Z641" s="58"/>
      <c r="AA641" s="58"/>
      <c r="AB641" s="137"/>
      <c r="AC641" s="137"/>
      <c r="AD641" s="58"/>
      <c r="AE641" s="58"/>
      <c r="AJ641" s="58"/>
      <c r="AK641" s="58"/>
      <c r="AL641" s="58"/>
      <c r="AM641" s="58"/>
      <c r="AN641" s="58"/>
      <c r="AO641" s="58"/>
      <c r="AP641" s="58"/>
      <c r="AQ641" s="58"/>
      <c r="AR641" s="58"/>
      <c r="AS641" s="58"/>
      <c r="AT641" s="58"/>
      <c r="AU641" s="58"/>
      <c r="AV641" s="58"/>
      <c r="AW641" s="58"/>
      <c r="AX641" s="58"/>
      <c r="AY641" s="58"/>
      <c r="AZ641" s="58"/>
    </row>
    <row r="642" spans="1:52" x14ac:dyDescent="0.2">
      <c r="A642" s="56"/>
      <c r="B642" s="57"/>
      <c r="C642" s="58"/>
      <c r="D642" s="58"/>
      <c r="E642" s="58"/>
      <c r="F642" s="58"/>
      <c r="G642" s="58"/>
      <c r="H642" s="58"/>
      <c r="I642" s="58"/>
      <c r="J642" s="58"/>
      <c r="K642" s="58"/>
      <c r="L642" s="58"/>
      <c r="M642" s="58"/>
      <c r="N642" s="58"/>
      <c r="O642" s="137"/>
      <c r="P642" s="58"/>
      <c r="Q642" s="58"/>
      <c r="R642" s="58"/>
      <c r="S642" s="58"/>
      <c r="T642" s="58"/>
      <c r="U642" s="58"/>
      <c r="V642" s="58"/>
      <c r="W642" s="58"/>
      <c r="X642" s="58"/>
      <c r="Y642" s="137"/>
      <c r="Z642" s="58"/>
      <c r="AA642" s="58"/>
      <c r="AB642" s="137"/>
      <c r="AC642" s="137"/>
      <c r="AD642" s="58"/>
      <c r="AE642" s="58"/>
      <c r="AJ642" s="58"/>
      <c r="AK642" s="58"/>
      <c r="AL642" s="58"/>
      <c r="AM642" s="58"/>
      <c r="AN642" s="58"/>
      <c r="AO642" s="58"/>
      <c r="AP642" s="58"/>
      <c r="AQ642" s="58"/>
      <c r="AR642" s="58"/>
      <c r="AS642" s="58"/>
      <c r="AT642" s="58"/>
      <c r="AU642" s="58"/>
      <c r="AV642" s="58"/>
      <c r="AW642" s="58"/>
      <c r="AX642" s="58"/>
      <c r="AY642" s="58"/>
      <c r="AZ642" s="58"/>
    </row>
    <row r="643" spans="1:52" x14ac:dyDescent="0.2">
      <c r="A643" s="56"/>
      <c r="B643" s="57"/>
      <c r="C643" s="58"/>
      <c r="D643" s="58"/>
      <c r="E643" s="58"/>
      <c r="F643" s="58"/>
      <c r="G643" s="58"/>
      <c r="H643" s="58"/>
      <c r="I643" s="58"/>
      <c r="J643" s="58"/>
      <c r="K643" s="58"/>
      <c r="L643" s="58"/>
      <c r="M643" s="58"/>
      <c r="N643" s="58"/>
      <c r="O643" s="137"/>
      <c r="P643" s="58"/>
      <c r="Q643" s="58"/>
      <c r="R643" s="58"/>
      <c r="S643" s="58"/>
      <c r="T643" s="58"/>
      <c r="U643" s="58"/>
      <c r="V643" s="58"/>
      <c r="W643" s="58"/>
      <c r="X643" s="58"/>
      <c r="Y643" s="137"/>
      <c r="Z643" s="58"/>
      <c r="AA643" s="58"/>
      <c r="AB643" s="137"/>
      <c r="AC643" s="137"/>
      <c r="AD643" s="58"/>
      <c r="AE643" s="58"/>
      <c r="AJ643" s="58"/>
      <c r="AK643" s="58"/>
      <c r="AL643" s="58"/>
      <c r="AM643" s="58"/>
      <c r="AN643" s="58"/>
      <c r="AO643" s="58"/>
      <c r="AP643" s="58"/>
      <c r="AQ643" s="58"/>
      <c r="AR643" s="58"/>
      <c r="AS643" s="58"/>
      <c r="AT643" s="58"/>
      <c r="AU643" s="58"/>
      <c r="AV643" s="58"/>
      <c r="AW643" s="58"/>
      <c r="AX643" s="58"/>
      <c r="AY643" s="58"/>
      <c r="AZ643" s="58"/>
    </row>
    <row r="644" spans="1:52" x14ac:dyDescent="0.2">
      <c r="A644" s="56"/>
      <c r="B644" s="57"/>
      <c r="C644" s="58"/>
      <c r="D644" s="58"/>
      <c r="E644" s="58"/>
      <c r="F644" s="58"/>
      <c r="G644" s="58"/>
      <c r="H644" s="58"/>
      <c r="I644" s="58"/>
      <c r="J644" s="58"/>
      <c r="K644" s="58"/>
      <c r="L644" s="58"/>
      <c r="M644" s="58"/>
      <c r="N644" s="58"/>
      <c r="O644" s="137"/>
      <c r="P644" s="58"/>
      <c r="Q644" s="58"/>
      <c r="R644" s="58"/>
      <c r="S644" s="58"/>
      <c r="T644" s="58"/>
      <c r="U644" s="58"/>
      <c r="V644" s="58"/>
      <c r="W644" s="58"/>
      <c r="X644" s="58"/>
      <c r="Y644" s="137"/>
      <c r="Z644" s="58"/>
      <c r="AA644" s="58"/>
      <c r="AB644" s="137"/>
      <c r="AC644" s="137"/>
      <c r="AD644" s="58"/>
      <c r="AE644" s="58"/>
      <c r="AJ644" s="58"/>
      <c r="AK644" s="58"/>
      <c r="AL644" s="58"/>
      <c r="AM644" s="58"/>
      <c r="AN644" s="58"/>
      <c r="AO644" s="58"/>
      <c r="AP644" s="58"/>
      <c r="AQ644" s="58"/>
      <c r="AR644" s="58"/>
      <c r="AS644" s="58"/>
      <c r="AT644" s="58"/>
      <c r="AU644" s="58"/>
      <c r="AV644" s="58"/>
      <c r="AW644" s="58"/>
      <c r="AX644" s="58"/>
      <c r="AY644" s="58"/>
      <c r="AZ644" s="58"/>
    </row>
    <row r="645" spans="1:52" x14ac:dyDescent="0.2">
      <c r="A645" s="56"/>
      <c r="B645" s="57"/>
      <c r="C645" s="58"/>
      <c r="D645" s="58"/>
      <c r="E645" s="58"/>
      <c r="F645" s="58"/>
      <c r="G645" s="58"/>
      <c r="H645" s="58"/>
      <c r="I645" s="58"/>
      <c r="J645" s="58"/>
      <c r="K645" s="58"/>
      <c r="L645" s="58"/>
      <c r="M645" s="58"/>
      <c r="N645" s="58"/>
      <c r="O645" s="137"/>
      <c r="P645" s="58"/>
      <c r="Q645" s="58"/>
      <c r="R645" s="58"/>
      <c r="S645" s="58"/>
      <c r="T645" s="58"/>
      <c r="U645" s="58"/>
      <c r="V645" s="58"/>
      <c r="W645" s="58"/>
      <c r="X645" s="58"/>
      <c r="Y645" s="137"/>
      <c r="Z645" s="58"/>
      <c r="AA645" s="58"/>
      <c r="AB645" s="137"/>
      <c r="AC645" s="137"/>
      <c r="AD645" s="58"/>
      <c r="AE645" s="58"/>
      <c r="AJ645" s="58"/>
      <c r="AK645" s="58"/>
      <c r="AL645" s="58"/>
      <c r="AM645" s="58"/>
      <c r="AN645" s="58"/>
      <c r="AO645" s="58"/>
      <c r="AP645" s="58"/>
      <c r="AQ645" s="58"/>
      <c r="AR645" s="58"/>
      <c r="AS645" s="58"/>
      <c r="AT645" s="58"/>
      <c r="AU645" s="58"/>
      <c r="AV645" s="58"/>
      <c r="AW645" s="58"/>
      <c r="AX645" s="58"/>
      <c r="AY645" s="58"/>
      <c r="AZ645" s="58"/>
    </row>
    <row r="646" spans="1:52" x14ac:dyDescent="0.2">
      <c r="A646" s="56"/>
      <c r="B646" s="57"/>
      <c r="C646" s="58"/>
      <c r="D646" s="58"/>
      <c r="E646" s="58"/>
      <c r="F646" s="58"/>
      <c r="G646" s="58"/>
      <c r="H646" s="58"/>
      <c r="I646" s="58"/>
      <c r="J646" s="58"/>
      <c r="K646" s="58"/>
      <c r="L646" s="58"/>
      <c r="M646" s="58"/>
      <c r="N646" s="58"/>
      <c r="O646" s="137"/>
      <c r="P646" s="58"/>
      <c r="Q646" s="58"/>
      <c r="R646" s="58"/>
      <c r="S646" s="58"/>
      <c r="T646" s="58"/>
      <c r="U646" s="58"/>
      <c r="V646" s="58"/>
      <c r="W646" s="58"/>
      <c r="X646" s="58"/>
      <c r="Y646" s="137"/>
      <c r="Z646" s="58"/>
      <c r="AA646" s="58"/>
      <c r="AB646" s="137"/>
      <c r="AC646" s="137"/>
      <c r="AD646" s="58"/>
      <c r="AE646" s="58"/>
      <c r="AJ646" s="58"/>
      <c r="AK646" s="58"/>
      <c r="AL646" s="58"/>
      <c r="AM646" s="58"/>
      <c r="AN646" s="58"/>
      <c r="AO646" s="58"/>
      <c r="AP646" s="58"/>
      <c r="AQ646" s="58"/>
      <c r="AR646" s="58"/>
      <c r="AS646" s="58"/>
      <c r="AT646" s="58"/>
      <c r="AU646" s="58"/>
      <c r="AV646" s="58"/>
      <c r="AW646" s="58"/>
      <c r="AX646" s="58"/>
      <c r="AY646" s="58"/>
      <c r="AZ646" s="58"/>
    </row>
    <row r="647" spans="1:52" x14ac:dyDescent="0.2">
      <c r="A647" s="56"/>
      <c r="B647" s="57"/>
      <c r="C647" s="58"/>
      <c r="D647" s="58"/>
      <c r="E647" s="58"/>
      <c r="F647" s="58"/>
      <c r="G647" s="58"/>
      <c r="H647" s="58"/>
      <c r="I647" s="58"/>
      <c r="J647" s="58"/>
      <c r="K647" s="58"/>
      <c r="L647" s="58"/>
      <c r="M647" s="58"/>
      <c r="N647" s="58"/>
      <c r="O647" s="137"/>
      <c r="P647" s="58"/>
      <c r="Q647" s="58"/>
      <c r="R647" s="58"/>
      <c r="S647" s="58"/>
      <c r="T647" s="58"/>
      <c r="U647" s="58"/>
      <c r="V647" s="58"/>
      <c r="W647" s="58"/>
      <c r="X647" s="58"/>
      <c r="Y647" s="137"/>
      <c r="Z647" s="58"/>
      <c r="AA647" s="58"/>
      <c r="AB647" s="137"/>
      <c r="AC647" s="137"/>
      <c r="AD647" s="58"/>
      <c r="AE647" s="58"/>
      <c r="AJ647" s="58"/>
      <c r="AK647" s="58"/>
      <c r="AL647" s="58"/>
      <c r="AM647" s="58"/>
      <c r="AN647" s="58"/>
      <c r="AO647" s="58"/>
      <c r="AP647" s="58"/>
      <c r="AQ647" s="58"/>
      <c r="AR647" s="58"/>
      <c r="AS647" s="58"/>
      <c r="AT647" s="58"/>
      <c r="AU647" s="58"/>
      <c r="AV647" s="58"/>
      <c r="AW647" s="58"/>
      <c r="AX647" s="58"/>
      <c r="AY647" s="58"/>
      <c r="AZ647" s="58"/>
    </row>
    <row r="648" spans="1:52" x14ac:dyDescent="0.2">
      <c r="A648" s="56"/>
      <c r="B648" s="57"/>
      <c r="C648" s="58"/>
      <c r="D648" s="58"/>
      <c r="E648" s="58"/>
      <c r="F648" s="58"/>
      <c r="G648" s="58"/>
      <c r="H648" s="58"/>
      <c r="I648" s="58"/>
      <c r="J648" s="58"/>
      <c r="K648" s="58"/>
      <c r="L648" s="58"/>
      <c r="M648" s="58"/>
      <c r="N648" s="58"/>
      <c r="O648" s="137"/>
      <c r="P648" s="58"/>
      <c r="Q648" s="58"/>
      <c r="R648" s="58"/>
      <c r="S648" s="58"/>
      <c r="T648" s="58"/>
      <c r="U648" s="58"/>
      <c r="V648" s="58"/>
      <c r="W648" s="58"/>
      <c r="X648" s="58"/>
      <c r="Y648" s="137"/>
      <c r="Z648" s="58"/>
      <c r="AA648" s="58"/>
      <c r="AB648" s="137"/>
      <c r="AC648" s="137"/>
      <c r="AD648" s="58"/>
      <c r="AE648" s="58"/>
      <c r="AJ648" s="58"/>
      <c r="AK648" s="58"/>
      <c r="AL648" s="58"/>
      <c r="AM648" s="58"/>
      <c r="AN648" s="58"/>
      <c r="AO648" s="58"/>
      <c r="AP648" s="58"/>
      <c r="AQ648" s="58"/>
      <c r="AR648" s="58"/>
      <c r="AS648" s="58"/>
      <c r="AT648" s="58"/>
      <c r="AU648" s="58"/>
      <c r="AV648" s="58"/>
      <c r="AW648" s="58"/>
      <c r="AX648" s="58"/>
      <c r="AY648" s="58"/>
      <c r="AZ648" s="58"/>
    </row>
    <row r="649" spans="1:52" x14ac:dyDescent="0.2">
      <c r="A649" s="56"/>
      <c r="B649" s="57"/>
      <c r="C649" s="58"/>
      <c r="D649" s="58"/>
      <c r="E649" s="58"/>
      <c r="F649" s="58"/>
      <c r="G649" s="58"/>
      <c r="H649" s="58"/>
      <c r="I649" s="58"/>
      <c r="J649" s="58"/>
      <c r="K649" s="58"/>
      <c r="L649" s="58"/>
      <c r="M649" s="58"/>
      <c r="N649" s="58"/>
      <c r="O649" s="137"/>
      <c r="P649" s="58"/>
      <c r="Q649" s="58"/>
      <c r="R649" s="58"/>
      <c r="S649" s="58"/>
      <c r="T649" s="58"/>
      <c r="U649" s="58"/>
      <c r="V649" s="58"/>
      <c r="W649" s="58"/>
      <c r="X649" s="58"/>
      <c r="Y649" s="137"/>
      <c r="Z649" s="58"/>
      <c r="AA649" s="58"/>
      <c r="AB649" s="137"/>
      <c r="AC649" s="137"/>
      <c r="AD649" s="58"/>
      <c r="AE649" s="58"/>
      <c r="AJ649" s="58"/>
      <c r="AK649" s="58"/>
      <c r="AL649" s="58"/>
      <c r="AM649" s="58"/>
      <c r="AN649" s="58"/>
      <c r="AO649" s="58"/>
      <c r="AP649" s="58"/>
      <c r="AQ649" s="58"/>
      <c r="AR649" s="58"/>
      <c r="AS649" s="58"/>
      <c r="AT649" s="58"/>
      <c r="AU649" s="58"/>
      <c r="AV649" s="58"/>
      <c r="AW649" s="58"/>
      <c r="AX649" s="58"/>
      <c r="AY649" s="58"/>
      <c r="AZ649" s="58"/>
    </row>
    <row r="650" spans="1:52" x14ac:dyDescent="0.2">
      <c r="A650" s="56"/>
      <c r="B650" s="57"/>
      <c r="C650" s="58"/>
      <c r="D650" s="58"/>
      <c r="E650" s="58"/>
      <c r="F650" s="58"/>
      <c r="G650" s="58"/>
      <c r="H650" s="58"/>
      <c r="I650" s="58"/>
      <c r="J650" s="58"/>
      <c r="K650" s="58"/>
      <c r="L650" s="58"/>
      <c r="M650" s="58"/>
      <c r="N650" s="58"/>
      <c r="O650" s="137"/>
      <c r="P650" s="58"/>
      <c r="Q650" s="58"/>
      <c r="R650" s="58"/>
      <c r="S650" s="58"/>
      <c r="T650" s="58"/>
      <c r="U650" s="58"/>
      <c r="V650" s="58"/>
      <c r="W650" s="58"/>
      <c r="X650" s="58"/>
      <c r="Y650" s="137"/>
      <c r="Z650" s="58"/>
      <c r="AA650" s="58"/>
      <c r="AB650" s="137"/>
      <c r="AC650" s="137"/>
      <c r="AD650" s="58"/>
      <c r="AE650" s="58"/>
      <c r="AJ650" s="58"/>
      <c r="AK650" s="58"/>
      <c r="AL650" s="58"/>
      <c r="AM650" s="58"/>
      <c r="AN650" s="58"/>
      <c r="AO650" s="58"/>
      <c r="AP650" s="58"/>
      <c r="AQ650" s="58"/>
      <c r="AR650" s="58"/>
      <c r="AS650" s="58"/>
      <c r="AT650" s="58"/>
      <c r="AU650" s="58"/>
      <c r="AV650" s="58"/>
      <c r="AW650" s="58"/>
      <c r="AX650" s="58"/>
      <c r="AY650" s="58"/>
      <c r="AZ650" s="58"/>
    </row>
    <row r="651" spans="1:52" x14ac:dyDescent="0.2">
      <c r="A651" s="56"/>
      <c r="B651" s="57"/>
      <c r="C651" s="58"/>
      <c r="D651" s="58"/>
      <c r="E651" s="58"/>
      <c r="F651" s="58"/>
      <c r="G651" s="58"/>
      <c r="H651" s="58"/>
      <c r="I651" s="58"/>
      <c r="J651" s="58"/>
      <c r="K651" s="58"/>
      <c r="L651" s="58"/>
      <c r="M651" s="58"/>
      <c r="N651" s="58"/>
      <c r="O651" s="137"/>
      <c r="P651" s="58"/>
      <c r="Q651" s="58"/>
      <c r="R651" s="58"/>
      <c r="S651" s="58"/>
      <c r="T651" s="58"/>
      <c r="U651" s="58"/>
      <c r="V651" s="58"/>
      <c r="W651" s="58"/>
      <c r="X651" s="58"/>
      <c r="Y651" s="137"/>
      <c r="Z651" s="58"/>
      <c r="AA651" s="58"/>
      <c r="AB651" s="137"/>
      <c r="AC651" s="137"/>
      <c r="AD651" s="58"/>
      <c r="AE651" s="58"/>
      <c r="AJ651" s="58"/>
      <c r="AK651" s="58"/>
      <c r="AL651" s="58"/>
      <c r="AM651" s="58"/>
      <c r="AN651" s="58"/>
      <c r="AO651" s="58"/>
      <c r="AP651" s="58"/>
      <c r="AQ651" s="58"/>
      <c r="AR651" s="58"/>
      <c r="AS651" s="58"/>
      <c r="AT651" s="58"/>
      <c r="AU651" s="58"/>
      <c r="AV651" s="58"/>
      <c r="AW651" s="58"/>
      <c r="AX651" s="58"/>
      <c r="AY651" s="58"/>
      <c r="AZ651" s="58"/>
    </row>
    <row r="652" spans="1:52" x14ac:dyDescent="0.2">
      <c r="A652" s="56"/>
      <c r="B652" s="57"/>
      <c r="C652" s="58"/>
      <c r="D652" s="58"/>
      <c r="E652" s="58"/>
      <c r="F652" s="58"/>
      <c r="G652" s="58"/>
      <c r="H652" s="58"/>
      <c r="I652" s="58"/>
      <c r="J652" s="58"/>
      <c r="K652" s="58"/>
      <c r="L652" s="58"/>
      <c r="M652" s="58"/>
      <c r="N652" s="58"/>
      <c r="O652" s="137"/>
      <c r="P652" s="58"/>
      <c r="Q652" s="58"/>
      <c r="R652" s="58"/>
      <c r="S652" s="58"/>
      <c r="T652" s="58"/>
      <c r="U652" s="58"/>
      <c r="V652" s="58"/>
      <c r="W652" s="58"/>
      <c r="X652" s="58"/>
      <c r="Y652" s="137"/>
      <c r="Z652" s="58"/>
      <c r="AA652" s="58"/>
      <c r="AB652" s="137"/>
      <c r="AC652" s="137"/>
      <c r="AD652" s="58"/>
      <c r="AE652" s="58"/>
      <c r="AJ652" s="58"/>
      <c r="AK652" s="58"/>
      <c r="AL652" s="58"/>
      <c r="AM652" s="58"/>
      <c r="AN652" s="58"/>
      <c r="AO652" s="58"/>
      <c r="AP652" s="58"/>
      <c r="AQ652" s="58"/>
      <c r="AR652" s="58"/>
      <c r="AS652" s="58"/>
      <c r="AT652" s="58"/>
      <c r="AU652" s="58"/>
      <c r="AV652" s="58"/>
      <c r="AW652" s="58"/>
      <c r="AX652" s="58"/>
      <c r="AY652" s="58"/>
      <c r="AZ652" s="58"/>
    </row>
    <row r="653" spans="1:52" x14ac:dyDescent="0.2">
      <c r="A653" s="56"/>
      <c r="B653" s="57"/>
      <c r="C653" s="58"/>
      <c r="D653" s="58"/>
      <c r="E653" s="58"/>
      <c r="F653" s="58"/>
      <c r="G653" s="58"/>
      <c r="H653" s="58"/>
      <c r="I653" s="58"/>
      <c r="J653" s="58"/>
      <c r="K653" s="58"/>
      <c r="L653" s="58"/>
      <c r="M653" s="58"/>
      <c r="N653" s="58"/>
      <c r="O653" s="137"/>
      <c r="P653" s="58"/>
      <c r="Q653" s="58"/>
      <c r="R653" s="58"/>
      <c r="S653" s="58"/>
      <c r="T653" s="58"/>
      <c r="U653" s="58"/>
      <c r="V653" s="58"/>
      <c r="W653" s="58"/>
      <c r="X653" s="58"/>
      <c r="Y653" s="137"/>
      <c r="Z653" s="58"/>
      <c r="AA653" s="58"/>
      <c r="AB653" s="137"/>
      <c r="AC653" s="137"/>
      <c r="AD653" s="58"/>
      <c r="AE653" s="58"/>
      <c r="AJ653" s="58"/>
      <c r="AK653" s="58"/>
      <c r="AL653" s="58"/>
      <c r="AM653" s="58"/>
      <c r="AN653" s="58"/>
      <c r="AO653" s="58"/>
      <c r="AP653" s="58"/>
      <c r="AQ653" s="58"/>
      <c r="AR653" s="58"/>
      <c r="AS653" s="58"/>
      <c r="AT653" s="58"/>
      <c r="AU653" s="58"/>
      <c r="AV653" s="58"/>
      <c r="AW653" s="58"/>
      <c r="AX653" s="58"/>
      <c r="AY653" s="58"/>
      <c r="AZ653" s="58"/>
    </row>
    <row r="654" spans="1:52" x14ac:dyDescent="0.2">
      <c r="A654" s="56"/>
      <c r="B654" s="57"/>
      <c r="C654" s="58"/>
      <c r="D654" s="58"/>
      <c r="E654" s="58"/>
      <c r="F654" s="58"/>
      <c r="G654" s="58"/>
      <c r="H654" s="58"/>
      <c r="I654" s="58"/>
      <c r="J654" s="58"/>
      <c r="K654" s="58"/>
      <c r="L654" s="58"/>
      <c r="M654" s="58"/>
      <c r="N654" s="58"/>
      <c r="O654" s="137"/>
      <c r="P654" s="58"/>
      <c r="Q654" s="58"/>
      <c r="R654" s="58"/>
      <c r="S654" s="58"/>
      <c r="T654" s="58"/>
      <c r="U654" s="58"/>
      <c r="V654" s="58"/>
      <c r="W654" s="58"/>
      <c r="X654" s="58"/>
      <c r="Y654" s="137"/>
      <c r="Z654" s="58"/>
      <c r="AA654" s="58"/>
      <c r="AB654" s="137"/>
      <c r="AC654" s="137"/>
      <c r="AD654" s="58"/>
      <c r="AE654" s="58"/>
      <c r="AJ654" s="58"/>
      <c r="AK654" s="58"/>
      <c r="AL654" s="58"/>
      <c r="AM654" s="58"/>
      <c r="AN654" s="58"/>
      <c r="AO654" s="58"/>
      <c r="AP654" s="58"/>
      <c r="AQ654" s="58"/>
      <c r="AR654" s="58"/>
      <c r="AS654" s="58"/>
      <c r="AT654" s="58"/>
      <c r="AU654" s="58"/>
      <c r="AV654" s="58"/>
      <c r="AW654" s="58"/>
      <c r="AX654" s="58"/>
      <c r="AY654" s="58"/>
      <c r="AZ654" s="58"/>
    </row>
    <row r="655" spans="1:52" x14ac:dyDescent="0.2">
      <c r="A655" s="56"/>
      <c r="B655" s="57"/>
      <c r="C655" s="58"/>
      <c r="D655" s="58"/>
      <c r="E655" s="58"/>
      <c r="F655" s="58"/>
      <c r="G655" s="58"/>
      <c r="H655" s="58"/>
      <c r="I655" s="58"/>
      <c r="J655" s="58"/>
      <c r="K655" s="58"/>
      <c r="L655" s="58"/>
      <c r="M655" s="58"/>
      <c r="N655" s="58"/>
      <c r="O655" s="137"/>
      <c r="P655" s="58"/>
      <c r="Q655" s="58"/>
      <c r="R655" s="58"/>
      <c r="S655" s="58"/>
      <c r="T655" s="58"/>
      <c r="U655" s="58"/>
      <c r="V655" s="58"/>
      <c r="W655" s="58"/>
      <c r="X655" s="58"/>
      <c r="Y655" s="137"/>
      <c r="Z655" s="58"/>
      <c r="AA655" s="58"/>
      <c r="AB655" s="137"/>
      <c r="AC655" s="137"/>
      <c r="AD655" s="58"/>
      <c r="AE655" s="58"/>
      <c r="AJ655" s="58"/>
      <c r="AK655" s="58"/>
      <c r="AL655" s="58"/>
      <c r="AM655" s="58"/>
      <c r="AN655" s="58"/>
      <c r="AO655" s="58"/>
      <c r="AP655" s="58"/>
      <c r="AQ655" s="58"/>
      <c r="AR655" s="58"/>
      <c r="AS655" s="58"/>
      <c r="AT655" s="58"/>
      <c r="AU655" s="58"/>
      <c r="AV655" s="58"/>
      <c r="AW655" s="58"/>
      <c r="AX655" s="58"/>
      <c r="AY655" s="58"/>
      <c r="AZ655" s="58"/>
    </row>
    <row r="656" spans="1:52" x14ac:dyDescent="0.2">
      <c r="A656" s="56"/>
      <c r="B656" s="57"/>
      <c r="C656" s="58"/>
      <c r="D656" s="58"/>
      <c r="E656" s="58"/>
      <c r="F656" s="58"/>
      <c r="G656" s="58"/>
      <c r="H656" s="58"/>
      <c r="I656" s="58"/>
      <c r="J656" s="58"/>
      <c r="K656" s="58"/>
      <c r="L656" s="58"/>
      <c r="M656" s="58"/>
      <c r="N656" s="58"/>
      <c r="O656" s="137"/>
      <c r="P656" s="58"/>
      <c r="Q656" s="58"/>
      <c r="R656" s="58"/>
      <c r="S656" s="58"/>
      <c r="T656" s="58"/>
      <c r="U656" s="58"/>
      <c r="V656" s="58"/>
      <c r="W656" s="58"/>
      <c r="X656" s="58"/>
      <c r="Y656" s="137"/>
      <c r="Z656" s="58"/>
      <c r="AA656" s="58"/>
      <c r="AB656" s="137"/>
      <c r="AC656" s="137"/>
      <c r="AD656" s="58"/>
      <c r="AE656" s="58"/>
      <c r="AJ656" s="58"/>
      <c r="AK656" s="58"/>
      <c r="AL656" s="58"/>
      <c r="AM656" s="58"/>
      <c r="AN656" s="58"/>
      <c r="AO656" s="58"/>
      <c r="AP656" s="58"/>
      <c r="AQ656" s="58"/>
      <c r="AR656" s="58"/>
      <c r="AS656" s="58"/>
      <c r="AT656" s="58"/>
      <c r="AU656" s="58"/>
      <c r="AV656" s="58"/>
      <c r="AW656" s="58"/>
      <c r="AX656" s="58"/>
      <c r="AY656" s="58"/>
      <c r="AZ656" s="58"/>
    </row>
    <row r="657" spans="1:52" x14ac:dyDescent="0.2">
      <c r="A657" s="56"/>
      <c r="B657" s="57"/>
      <c r="C657" s="58"/>
      <c r="D657" s="58"/>
      <c r="E657" s="58"/>
      <c r="F657" s="58"/>
      <c r="G657" s="58"/>
      <c r="H657" s="58"/>
      <c r="I657" s="58"/>
      <c r="J657" s="58"/>
      <c r="K657" s="58"/>
      <c r="L657" s="58"/>
      <c r="M657" s="58"/>
      <c r="N657" s="58"/>
      <c r="O657" s="137"/>
      <c r="P657" s="58"/>
      <c r="Q657" s="58"/>
      <c r="R657" s="58"/>
      <c r="S657" s="58"/>
      <c r="T657" s="58"/>
      <c r="U657" s="58"/>
      <c r="V657" s="58"/>
      <c r="W657" s="58"/>
      <c r="X657" s="58"/>
      <c r="Y657" s="137"/>
      <c r="Z657" s="58"/>
      <c r="AA657" s="58"/>
      <c r="AB657" s="137"/>
      <c r="AC657" s="137"/>
      <c r="AD657" s="58"/>
      <c r="AE657" s="58"/>
      <c r="AJ657" s="58"/>
      <c r="AK657" s="58"/>
      <c r="AL657" s="58"/>
      <c r="AM657" s="58"/>
      <c r="AN657" s="58"/>
      <c r="AO657" s="58"/>
      <c r="AP657" s="58"/>
      <c r="AQ657" s="58"/>
      <c r="AR657" s="58"/>
      <c r="AS657" s="58"/>
      <c r="AT657" s="58"/>
      <c r="AU657" s="58"/>
      <c r="AV657" s="58"/>
      <c r="AW657" s="58"/>
      <c r="AX657" s="58"/>
      <c r="AY657" s="58"/>
      <c r="AZ657" s="58"/>
    </row>
    <row r="658" spans="1:52" x14ac:dyDescent="0.2">
      <c r="A658" s="56"/>
      <c r="B658" s="57"/>
      <c r="C658" s="58"/>
      <c r="D658" s="58"/>
      <c r="E658" s="58"/>
      <c r="F658" s="58"/>
      <c r="G658" s="58"/>
      <c r="H658" s="58"/>
      <c r="I658" s="58"/>
      <c r="J658" s="58"/>
      <c r="K658" s="58"/>
      <c r="L658" s="58"/>
      <c r="M658" s="58"/>
      <c r="N658" s="58"/>
      <c r="O658" s="137"/>
      <c r="P658" s="58"/>
      <c r="Q658" s="58"/>
      <c r="R658" s="58"/>
      <c r="S658" s="58"/>
      <c r="T658" s="58"/>
      <c r="U658" s="58"/>
      <c r="V658" s="58"/>
      <c r="W658" s="58"/>
      <c r="X658" s="58"/>
      <c r="Y658" s="137"/>
      <c r="Z658" s="58"/>
      <c r="AA658" s="58"/>
      <c r="AB658" s="137"/>
      <c r="AC658" s="137"/>
      <c r="AD658" s="58"/>
      <c r="AE658" s="58"/>
      <c r="AJ658" s="58"/>
      <c r="AK658" s="58"/>
      <c r="AL658" s="58"/>
      <c r="AM658" s="58"/>
      <c r="AN658" s="58"/>
      <c r="AO658" s="58"/>
      <c r="AP658" s="58"/>
      <c r="AQ658" s="58"/>
      <c r="AR658" s="58"/>
      <c r="AS658" s="58"/>
      <c r="AT658" s="58"/>
      <c r="AU658" s="58"/>
      <c r="AV658" s="58"/>
      <c r="AW658" s="58"/>
      <c r="AX658" s="58"/>
      <c r="AY658" s="58"/>
      <c r="AZ658" s="58"/>
    </row>
    <row r="659" spans="1:52" x14ac:dyDescent="0.2">
      <c r="A659" s="56"/>
      <c r="B659" s="57"/>
      <c r="C659" s="58"/>
      <c r="D659" s="58"/>
      <c r="E659" s="58"/>
      <c r="F659" s="58"/>
      <c r="G659" s="58"/>
      <c r="H659" s="58"/>
      <c r="I659" s="58"/>
      <c r="J659" s="58"/>
      <c r="K659" s="58"/>
      <c r="L659" s="58"/>
      <c r="M659" s="58"/>
      <c r="N659" s="58"/>
      <c r="O659" s="137"/>
      <c r="P659" s="58"/>
      <c r="Q659" s="58"/>
      <c r="R659" s="58"/>
      <c r="S659" s="58"/>
      <c r="T659" s="58"/>
      <c r="U659" s="58"/>
      <c r="V659" s="58"/>
      <c r="W659" s="58"/>
      <c r="X659" s="58"/>
      <c r="Y659" s="137"/>
      <c r="Z659" s="58"/>
      <c r="AA659" s="58"/>
      <c r="AB659" s="137"/>
      <c r="AC659" s="137"/>
      <c r="AD659" s="58"/>
      <c r="AE659" s="58"/>
      <c r="AJ659" s="58"/>
      <c r="AK659" s="58"/>
      <c r="AL659" s="58"/>
      <c r="AM659" s="58"/>
      <c r="AN659" s="58"/>
      <c r="AO659" s="58"/>
      <c r="AP659" s="58"/>
      <c r="AQ659" s="58"/>
      <c r="AR659" s="58"/>
      <c r="AS659" s="58"/>
      <c r="AT659" s="58"/>
      <c r="AU659" s="58"/>
      <c r="AV659" s="58"/>
      <c r="AW659" s="58"/>
      <c r="AX659" s="58"/>
      <c r="AY659" s="58"/>
      <c r="AZ659" s="58"/>
    </row>
    <row r="660" spans="1:52" x14ac:dyDescent="0.2">
      <c r="A660" s="56"/>
      <c r="B660" s="57"/>
      <c r="C660" s="58"/>
      <c r="D660" s="58"/>
      <c r="E660" s="58"/>
      <c r="F660" s="58"/>
      <c r="G660" s="58"/>
      <c r="H660" s="58"/>
      <c r="I660" s="58"/>
      <c r="J660" s="58"/>
      <c r="K660" s="58"/>
      <c r="L660" s="58"/>
      <c r="M660" s="58"/>
      <c r="N660" s="58"/>
      <c r="O660" s="137"/>
      <c r="P660" s="58"/>
      <c r="Q660" s="58"/>
      <c r="R660" s="58"/>
      <c r="S660" s="58"/>
      <c r="T660" s="58"/>
      <c r="U660" s="58"/>
      <c r="V660" s="58"/>
      <c r="W660" s="58"/>
      <c r="X660" s="58"/>
      <c r="Y660" s="137"/>
      <c r="Z660" s="58"/>
      <c r="AA660" s="58"/>
      <c r="AB660" s="137"/>
      <c r="AC660" s="137"/>
      <c r="AD660" s="58"/>
      <c r="AE660" s="58"/>
      <c r="AJ660" s="58"/>
      <c r="AK660" s="58"/>
      <c r="AL660" s="58"/>
      <c r="AM660" s="58"/>
      <c r="AN660" s="58"/>
      <c r="AO660" s="58"/>
      <c r="AP660" s="58"/>
      <c r="AQ660" s="58"/>
      <c r="AR660" s="58"/>
      <c r="AS660" s="58"/>
      <c r="AT660" s="58"/>
      <c r="AU660" s="58"/>
      <c r="AV660" s="58"/>
      <c r="AW660" s="58"/>
      <c r="AX660" s="58"/>
      <c r="AY660" s="58"/>
      <c r="AZ660" s="58"/>
    </row>
    <row r="661" spans="1:52" x14ac:dyDescent="0.2">
      <c r="A661" s="56"/>
      <c r="B661" s="57"/>
      <c r="C661" s="58"/>
      <c r="D661" s="58"/>
      <c r="E661" s="58"/>
      <c r="F661" s="58"/>
      <c r="G661" s="58"/>
      <c r="H661" s="58"/>
      <c r="I661" s="58"/>
      <c r="J661" s="58"/>
      <c r="K661" s="58"/>
      <c r="L661" s="58"/>
      <c r="M661" s="58"/>
      <c r="N661" s="58"/>
      <c r="O661" s="137"/>
      <c r="P661" s="58"/>
      <c r="Q661" s="58"/>
      <c r="R661" s="58"/>
      <c r="S661" s="58"/>
      <c r="T661" s="58"/>
      <c r="U661" s="58"/>
      <c r="V661" s="58"/>
      <c r="W661" s="58"/>
      <c r="X661" s="58"/>
      <c r="Y661" s="137"/>
      <c r="Z661" s="58"/>
      <c r="AA661" s="58"/>
      <c r="AB661" s="137"/>
      <c r="AC661" s="137"/>
      <c r="AD661" s="58"/>
      <c r="AE661" s="58"/>
      <c r="AJ661" s="58"/>
      <c r="AK661" s="58"/>
      <c r="AL661" s="58"/>
      <c r="AM661" s="58"/>
      <c r="AN661" s="58"/>
      <c r="AO661" s="58"/>
      <c r="AP661" s="58"/>
      <c r="AQ661" s="58"/>
      <c r="AR661" s="58"/>
      <c r="AS661" s="58"/>
      <c r="AT661" s="58"/>
      <c r="AU661" s="58"/>
      <c r="AV661" s="58"/>
      <c r="AW661" s="58"/>
      <c r="AX661" s="58"/>
      <c r="AY661" s="58"/>
      <c r="AZ661" s="58"/>
    </row>
    <row r="662" spans="1:52" x14ac:dyDescent="0.2">
      <c r="A662" s="56"/>
      <c r="B662" s="57"/>
      <c r="C662" s="58"/>
      <c r="D662" s="58"/>
      <c r="E662" s="58"/>
      <c r="F662" s="58"/>
      <c r="G662" s="58"/>
      <c r="H662" s="58"/>
      <c r="I662" s="58"/>
      <c r="J662" s="58"/>
      <c r="K662" s="58"/>
      <c r="L662" s="58"/>
      <c r="M662" s="58"/>
      <c r="N662" s="58"/>
      <c r="O662" s="137"/>
      <c r="P662" s="58"/>
      <c r="Q662" s="58"/>
      <c r="R662" s="58"/>
      <c r="S662" s="58"/>
      <c r="T662" s="58"/>
      <c r="U662" s="58"/>
      <c r="V662" s="58"/>
      <c r="W662" s="58"/>
      <c r="X662" s="58"/>
      <c r="Y662" s="137"/>
      <c r="Z662" s="58"/>
      <c r="AA662" s="58"/>
      <c r="AB662" s="137"/>
      <c r="AC662" s="137"/>
      <c r="AD662" s="58"/>
      <c r="AE662" s="58"/>
      <c r="AJ662" s="58"/>
      <c r="AK662" s="58"/>
      <c r="AL662" s="58"/>
      <c r="AM662" s="58"/>
      <c r="AN662" s="58"/>
      <c r="AO662" s="58"/>
      <c r="AP662" s="58"/>
      <c r="AQ662" s="58"/>
      <c r="AR662" s="58"/>
      <c r="AS662" s="58"/>
      <c r="AT662" s="58"/>
      <c r="AU662" s="58"/>
      <c r="AV662" s="58"/>
      <c r="AW662" s="58"/>
      <c r="AX662" s="58"/>
      <c r="AY662" s="58"/>
      <c r="AZ662" s="58"/>
    </row>
    <row r="663" spans="1:52" x14ac:dyDescent="0.2">
      <c r="A663" s="56"/>
      <c r="B663" s="57"/>
      <c r="C663" s="58"/>
      <c r="D663" s="58"/>
      <c r="E663" s="58"/>
      <c r="F663" s="58"/>
      <c r="G663" s="58"/>
      <c r="H663" s="58"/>
      <c r="I663" s="58"/>
      <c r="J663" s="58"/>
      <c r="K663" s="58"/>
      <c r="L663" s="58"/>
      <c r="M663" s="58"/>
      <c r="N663" s="58"/>
      <c r="O663" s="137"/>
      <c r="P663" s="58"/>
      <c r="Q663" s="58"/>
      <c r="R663" s="58"/>
      <c r="S663" s="58"/>
      <c r="T663" s="58"/>
      <c r="U663" s="58"/>
      <c r="V663" s="58"/>
      <c r="W663" s="58"/>
      <c r="X663" s="58"/>
      <c r="Y663" s="137"/>
      <c r="Z663" s="58"/>
      <c r="AA663" s="58"/>
      <c r="AB663" s="137"/>
      <c r="AC663" s="137"/>
      <c r="AD663" s="58"/>
      <c r="AE663" s="58"/>
      <c r="AJ663" s="58"/>
      <c r="AK663" s="58"/>
      <c r="AL663" s="58"/>
      <c r="AM663" s="58"/>
      <c r="AN663" s="58"/>
      <c r="AO663" s="58"/>
      <c r="AP663" s="58"/>
      <c r="AQ663" s="58"/>
      <c r="AR663" s="58"/>
      <c r="AS663" s="58"/>
      <c r="AT663" s="58"/>
      <c r="AU663" s="58"/>
      <c r="AV663" s="58"/>
      <c r="AW663" s="58"/>
      <c r="AX663" s="58"/>
      <c r="AY663" s="58"/>
      <c r="AZ663" s="58"/>
    </row>
    <row r="664" spans="1:52" x14ac:dyDescent="0.2">
      <c r="A664" s="56"/>
      <c r="B664" s="57"/>
      <c r="C664" s="58"/>
      <c r="D664" s="58"/>
      <c r="E664" s="58"/>
      <c r="F664" s="58"/>
      <c r="G664" s="58"/>
      <c r="H664" s="58"/>
      <c r="I664" s="58"/>
      <c r="J664" s="58"/>
      <c r="K664" s="58"/>
      <c r="L664" s="58"/>
      <c r="M664" s="58"/>
      <c r="N664" s="58"/>
      <c r="O664" s="137"/>
      <c r="P664" s="58"/>
      <c r="Q664" s="58"/>
      <c r="R664" s="58"/>
      <c r="S664" s="58"/>
      <c r="T664" s="58"/>
      <c r="U664" s="58"/>
      <c r="V664" s="58"/>
      <c r="W664" s="58"/>
      <c r="X664" s="58"/>
      <c r="Y664" s="137"/>
      <c r="Z664" s="58"/>
      <c r="AA664" s="58"/>
      <c r="AB664" s="137"/>
      <c r="AC664" s="137"/>
      <c r="AD664" s="58"/>
      <c r="AE664" s="58"/>
      <c r="AJ664" s="58"/>
      <c r="AK664" s="58"/>
      <c r="AL664" s="58"/>
      <c r="AM664" s="58"/>
      <c r="AN664" s="58"/>
      <c r="AO664" s="58"/>
      <c r="AP664" s="58"/>
      <c r="AQ664" s="58"/>
      <c r="AR664" s="58"/>
      <c r="AS664" s="58"/>
      <c r="AT664" s="58"/>
      <c r="AU664" s="58"/>
      <c r="AV664" s="58"/>
      <c r="AW664" s="58"/>
      <c r="AX664" s="58"/>
      <c r="AY664" s="58"/>
      <c r="AZ664" s="58"/>
    </row>
    <row r="665" spans="1:52" x14ac:dyDescent="0.2">
      <c r="A665" s="56"/>
      <c r="B665" s="57"/>
      <c r="C665" s="58"/>
      <c r="D665" s="58"/>
      <c r="E665" s="58"/>
      <c r="F665" s="58"/>
      <c r="G665" s="58"/>
      <c r="H665" s="58"/>
      <c r="I665" s="58"/>
      <c r="J665" s="58"/>
      <c r="K665" s="58"/>
      <c r="L665" s="58"/>
      <c r="M665" s="58"/>
      <c r="N665" s="58"/>
      <c r="O665" s="137"/>
      <c r="P665" s="58"/>
      <c r="Q665" s="58"/>
      <c r="R665" s="58"/>
      <c r="S665" s="58"/>
      <c r="T665" s="58"/>
      <c r="U665" s="58"/>
      <c r="V665" s="58"/>
      <c r="W665" s="58"/>
      <c r="X665" s="58"/>
      <c r="Y665" s="137"/>
      <c r="Z665" s="58"/>
      <c r="AA665" s="58"/>
      <c r="AB665" s="137"/>
      <c r="AC665" s="137"/>
      <c r="AD665" s="58"/>
      <c r="AE665" s="58"/>
      <c r="AJ665" s="58"/>
      <c r="AK665" s="58"/>
      <c r="AL665" s="58"/>
      <c r="AM665" s="58"/>
      <c r="AN665" s="58"/>
      <c r="AO665" s="58"/>
      <c r="AP665" s="58"/>
      <c r="AQ665" s="58"/>
      <c r="AR665" s="58"/>
      <c r="AS665" s="58"/>
      <c r="AT665" s="58"/>
      <c r="AU665" s="58"/>
      <c r="AV665" s="58"/>
      <c r="AW665" s="58"/>
      <c r="AX665" s="58"/>
      <c r="AY665" s="58"/>
      <c r="AZ665" s="58"/>
    </row>
    <row r="666" spans="1:52" x14ac:dyDescent="0.2">
      <c r="A666" s="56"/>
      <c r="B666" s="57"/>
      <c r="C666" s="58"/>
      <c r="D666" s="58"/>
      <c r="E666" s="58"/>
      <c r="F666" s="58"/>
      <c r="G666" s="58"/>
      <c r="H666" s="58"/>
      <c r="I666" s="58"/>
      <c r="J666" s="58"/>
      <c r="K666" s="58"/>
      <c r="L666" s="58"/>
      <c r="M666" s="58"/>
      <c r="N666" s="58"/>
      <c r="O666" s="137"/>
      <c r="P666" s="58"/>
      <c r="Q666" s="58"/>
      <c r="R666" s="58"/>
      <c r="S666" s="58"/>
      <c r="T666" s="58"/>
      <c r="U666" s="58"/>
      <c r="V666" s="58"/>
      <c r="W666" s="58"/>
      <c r="X666" s="58"/>
      <c r="Y666" s="137"/>
      <c r="Z666" s="58"/>
      <c r="AA666" s="58"/>
      <c r="AB666" s="137"/>
      <c r="AC666" s="137"/>
      <c r="AD666" s="58"/>
      <c r="AE666" s="58"/>
      <c r="AJ666" s="58"/>
      <c r="AK666" s="58"/>
      <c r="AL666" s="58"/>
      <c r="AM666" s="58"/>
      <c r="AN666" s="58"/>
      <c r="AO666" s="58"/>
      <c r="AP666" s="58"/>
      <c r="AQ666" s="58"/>
      <c r="AR666" s="58"/>
      <c r="AS666" s="58"/>
      <c r="AT666" s="58"/>
      <c r="AU666" s="58"/>
      <c r="AV666" s="58"/>
      <c r="AW666" s="58"/>
      <c r="AX666" s="58"/>
      <c r="AY666" s="58"/>
      <c r="AZ666" s="58"/>
    </row>
    <row r="667" spans="1:52" x14ac:dyDescent="0.2">
      <c r="A667" s="56"/>
      <c r="B667" s="57"/>
      <c r="C667" s="58"/>
      <c r="D667" s="58"/>
      <c r="E667" s="58"/>
      <c r="F667" s="58"/>
      <c r="G667" s="58"/>
      <c r="H667" s="58"/>
      <c r="I667" s="58"/>
      <c r="J667" s="58"/>
      <c r="K667" s="58"/>
      <c r="L667" s="58"/>
      <c r="M667" s="58"/>
      <c r="N667" s="58"/>
      <c r="O667" s="137"/>
      <c r="P667" s="58"/>
      <c r="Q667" s="58"/>
      <c r="R667" s="58"/>
      <c r="S667" s="58"/>
      <c r="T667" s="58"/>
      <c r="U667" s="58"/>
      <c r="V667" s="58"/>
      <c r="W667" s="58"/>
      <c r="X667" s="58"/>
      <c r="Y667" s="137"/>
      <c r="Z667" s="58"/>
      <c r="AA667" s="58"/>
      <c r="AB667" s="137"/>
      <c r="AC667" s="137"/>
      <c r="AD667" s="58"/>
      <c r="AE667" s="58"/>
      <c r="AJ667" s="58"/>
      <c r="AK667" s="58"/>
      <c r="AL667" s="58"/>
      <c r="AM667" s="58"/>
      <c r="AN667" s="58"/>
      <c r="AO667" s="58"/>
      <c r="AP667" s="58"/>
      <c r="AQ667" s="58"/>
      <c r="AR667" s="58"/>
      <c r="AS667" s="58"/>
      <c r="AT667" s="58"/>
      <c r="AU667" s="58"/>
      <c r="AV667" s="58"/>
      <c r="AW667" s="58"/>
      <c r="AX667" s="58"/>
      <c r="AY667" s="58"/>
      <c r="AZ667" s="58"/>
    </row>
    <row r="668" spans="1:52" x14ac:dyDescent="0.2">
      <c r="A668" s="56"/>
      <c r="B668" s="57"/>
      <c r="C668" s="58"/>
      <c r="D668" s="58"/>
      <c r="E668" s="58"/>
      <c r="F668" s="58"/>
      <c r="G668" s="58"/>
      <c r="H668" s="58"/>
      <c r="I668" s="58"/>
      <c r="J668" s="58"/>
      <c r="K668" s="58"/>
      <c r="L668" s="58"/>
      <c r="M668" s="58"/>
      <c r="N668" s="58"/>
      <c r="O668" s="137"/>
      <c r="P668" s="58"/>
      <c r="Q668" s="58"/>
      <c r="R668" s="58"/>
      <c r="S668" s="58"/>
      <c r="T668" s="58"/>
      <c r="U668" s="58"/>
      <c r="V668" s="58"/>
      <c r="W668" s="58"/>
      <c r="X668" s="58"/>
      <c r="Y668" s="137"/>
      <c r="Z668" s="58"/>
      <c r="AA668" s="58"/>
      <c r="AB668" s="137"/>
      <c r="AC668" s="137"/>
      <c r="AD668" s="58"/>
      <c r="AE668" s="58"/>
      <c r="AJ668" s="58"/>
      <c r="AK668" s="58"/>
      <c r="AL668" s="58"/>
      <c r="AM668" s="58"/>
      <c r="AN668" s="58"/>
      <c r="AO668" s="58"/>
      <c r="AP668" s="58"/>
      <c r="AQ668" s="58"/>
      <c r="AR668" s="58"/>
      <c r="AS668" s="58"/>
      <c r="AT668" s="58"/>
      <c r="AU668" s="58"/>
      <c r="AV668" s="58"/>
      <c r="AW668" s="58"/>
      <c r="AX668" s="58"/>
      <c r="AY668" s="58"/>
      <c r="AZ668" s="58"/>
    </row>
    <row r="669" spans="1:52" x14ac:dyDescent="0.2">
      <c r="A669" s="56"/>
      <c r="B669" s="57"/>
      <c r="C669" s="58"/>
      <c r="D669" s="58"/>
      <c r="E669" s="58"/>
      <c r="F669" s="58"/>
      <c r="G669" s="58"/>
      <c r="H669" s="58"/>
      <c r="I669" s="58"/>
      <c r="J669" s="58"/>
      <c r="K669" s="58"/>
      <c r="L669" s="58"/>
      <c r="M669" s="58"/>
      <c r="N669" s="58"/>
      <c r="O669" s="137"/>
      <c r="P669" s="58"/>
      <c r="Q669" s="58"/>
      <c r="R669" s="58"/>
      <c r="S669" s="58"/>
      <c r="T669" s="58"/>
      <c r="U669" s="58"/>
      <c r="V669" s="58"/>
      <c r="W669" s="58"/>
      <c r="X669" s="58"/>
      <c r="Y669" s="137"/>
      <c r="Z669" s="58"/>
      <c r="AA669" s="58"/>
      <c r="AB669" s="137"/>
      <c r="AC669" s="137"/>
      <c r="AD669" s="58"/>
      <c r="AE669" s="58"/>
      <c r="AJ669" s="58"/>
      <c r="AK669" s="58"/>
      <c r="AL669" s="58"/>
      <c r="AM669" s="58"/>
      <c r="AN669" s="58"/>
      <c r="AO669" s="58"/>
      <c r="AP669" s="58"/>
      <c r="AQ669" s="58"/>
      <c r="AR669" s="58"/>
      <c r="AS669" s="58"/>
      <c r="AT669" s="58"/>
      <c r="AU669" s="58"/>
      <c r="AV669" s="58"/>
      <c r="AW669" s="58"/>
      <c r="AX669" s="58"/>
      <c r="AY669" s="58"/>
      <c r="AZ669" s="58"/>
    </row>
    <row r="670" spans="1:52" x14ac:dyDescent="0.2">
      <c r="A670" s="56"/>
      <c r="B670" s="57"/>
      <c r="C670" s="58"/>
      <c r="D670" s="58"/>
      <c r="E670" s="58"/>
      <c r="F670" s="58"/>
      <c r="G670" s="58"/>
      <c r="H670" s="58"/>
      <c r="I670" s="58"/>
      <c r="J670" s="58"/>
      <c r="K670" s="58"/>
      <c r="L670" s="58"/>
      <c r="M670" s="58"/>
      <c r="N670" s="58"/>
      <c r="O670" s="137"/>
      <c r="P670" s="58"/>
      <c r="Q670" s="58"/>
      <c r="R670" s="58"/>
      <c r="S670" s="58"/>
      <c r="T670" s="58"/>
      <c r="U670" s="58"/>
      <c r="V670" s="58"/>
      <c r="W670" s="58"/>
      <c r="X670" s="58"/>
      <c r="Y670" s="137"/>
      <c r="Z670" s="58"/>
      <c r="AA670" s="58"/>
      <c r="AB670" s="137"/>
      <c r="AC670" s="137"/>
      <c r="AD670" s="58"/>
      <c r="AE670" s="58"/>
      <c r="AJ670" s="58"/>
      <c r="AK670" s="58"/>
      <c r="AL670" s="58"/>
      <c r="AM670" s="58"/>
      <c r="AN670" s="58"/>
      <c r="AO670" s="58"/>
      <c r="AP670" s="58"/>
      <c r="AQ670" s="58"/>
      <c r="AR670" s="58"/>
      <c r="AS670" s="58"/>
      <c r="AT670" s="58"/>
      <c r="AU670" s="58"/>
      <c r="AV670" s="58"/>
      <c r="AW670" s="58"/>
      <c r="AX670" s="58"/>
      <c r="AY670" s="58"/>
      <c r="AZ670" s="58"/>
    </row>
    <row r="671" spans="1:52" x14ac:dyDescent="0.2">
      <c r="A671" s="56"/>
      <c r="B671" s="57"/>
      <c r="C671" s="58"/>
      <c r="D671" s="58"/>
      <c r="E671" s="58"/>
      <c r="F671" s="58"/>
      <c r="G671" s="58"/>
      <c r="H671" s="58"/>
      <c r="I671" s="58"/>
      <c r="J671" s="58"/>
      <c r="K671" s="58"/>
      <c r="L671" s="58"/>
      <c r="M671" s="58"/>
      <c r="N671" s="58"/>
      <c r="O671" s="137"/>
      <c r="P671" s="58"/>
      <c r="Q671" s="58"/>
      <c r="R671" s="58"/>
      <c r="S671" s="58"/>
      <c r="T671" s="58"/>
      <c r="U671" s="58"/>
      <c r="V671" s="58"/>
      <c r="W671" s="58"/>
      <c r="X671" s="58"/>
      <c r="Y671" s="137"/>
      <c r="Z671" s="58"/>
      <c r="AA671" s="58"/>
      <c r="AB671" s="137"/>
      <c r="AC671" s="137"/>
      <c r="AD671" s="58"/>
      <c r="AE671" s="58"/>
      <c r="AJ671" s="58"/>
      <c r="AK671" s="58"/>
      <c r="AL671" s="58"/>
      <c r="AM671" s="58"/>
      <c r="AN671" s="58"/>
      <c r="AO671" s="58"/>
      <c r="AP671" s="58"/>
      <c r="AQ671" s="58"/>
      <c r="AR671" s="58"/>
      <c r="AS671" s="58"/>
      <c r="AT671" s="58"/>
      <c r="AU671" s="58"/>
      <c r="AV671" s="58"/>
      <c r="AW671" s="58"/>
      <c r="AX671" s="58"/>
      <c r="AY671" s="58"/>
      <c r="AZ671" s="58"/>
    </row>
    <row r="672" spans="1:52" x14ac:dyDescent="0.2">
      <c r="A672" s="56"/>
      <c r="B672" s="57"/>
      <c r="C672" s="58"/>
      <c r="D672" s="58"/>
      <c r="E672" s="58"/>
      <c r="F672" s="58"/>
      <c r="G672" s="58"/>
      <c r="H672" s="58"/>
      <c r="I672" s="58"/>
      <c r="J672" s="58"/>
      <c r="K672" s="58"/>
      <c r="L672" s="58"/>
      <c r="M672" s="58"/>
      <c r="N672" s="58"/>
      <c r="O672" s="137"/>
      <c r="P672" s="58"/>
      <c r="Q672" s="58"/>
      <c r="R672" s="58"/>
      <c r="S672" s="58"/>
      <c r="T672" s="58"/>
      <c r="U672" s="58"/>
      <c r="V672" s="58"/>
      <c r="W672" s="58"/>
      <c r="X672" s="58"/>
      <c r="Y672" s="137"/>
      <c r="Z672" s="58"/>
      <c r="AA672" s="58"/>
      <c r="AB672" s="137"/>
      <c r="AC672" s="137"/>
      <c r="AD672" s="58"/>
      <c r="AE672" s="58"/>
      <c r="AJ672" s="58"/>
      <c r="AK672" s="58"/>
      <c r="AL672" s="58"/>
      <c r="AM672" s="58"/>
      <c r="AN672" s="58"/>
      <c r="AO672" s="58"/>
      <c r="AP672" s="58"/>
      <c r="AQ672" s="58"/>
      <c r="AR672" s="58"/>
      <c r="AS672" s="58"/>
      <c r="AT672" s="58"/>
      <c r="AU672" s="58"/>
      <c r="AV672" s="58"/>
      <c r="AW672" s="58"/>
      <c r="AX672" s="58"/>
      <c r="AY672" s="58"/>
      <c r="AZ672" s="58"/>
    </row>
    <row r="673" spans="1:52" x14ac:dyDescent="0.2">
      <c r="A673" s="56"/>
      <c r="B673" s="57"/>
      <c r="C673" s="58"/>
      <c r="D673" s="58"/>
      <c r="E673" s="58"/>
      <c r="F673" s="58"/>
      <c r="G673" s="58"/>
      <c r="H673" s="58"/>
      <c r="I673" s="58"/>
      <c r="J673" s="58"/>
      <c r="K673" s="58"/>
      <c r="L673" s="58"/>
      <c r="M673" s="58"/>
      <c r="N673" s="58"/>
      <c r="O673" s="137"/>
      <c r="P673" s="58"/>
      <c r="Q673" s="58"/>
      <c r="R673" s="58"/>
      <c r="S673" s="58"/>
      <c r="T673" s="58"/>
      <c r="U673" s="58"/>
      <c r="V673" s="58"/>
      <c r="W673" s="58"/>
      <c r="X673" s="58"/>
      <c r="Y673" s="137"/>
      <c r="Z673" s="58"/>
      <c r="AA673" s="58"/>
      <c r="AB673" s="137"/>
      <c r="AC673" s="137"/>
      <c r="AD673" s="58"/>
      <c r="AE673" s="58"/>
      <c r="AJ673" s="58"/>
      <c r="AK673" s="58"/>
      <c r="AL673" s="58"/>
      <c r="AM673" s="58"/>
      <c r="AN673" s="58"/>
      <c r="AO673" s="58"/>
      <c r="AP673" s="58"/>
      <c r="AQ673" s="58"/>
      <c r="AR673" s="58"/>
      <c r="AS673" s="58"/>
      <c r="AT673" s="58"/>
      <c r="AU673" s="58"/>
      <c r="AV673" s="58"/>
      <c r="AW673" s="58"/>
      <c r="AX673" s="58"/>
      <c r="AY673" s="58"/>
      <c r="AZ673" s="58"/>
    </row>
    <row r="674" spans="1:52" x14ac:dyDescent="0.2">
      <c r="A674" s="56"/>
      <c r="B674" s="57"/>
      <c r="C674" s="58"/>
      <c r="D674" s="58"/>
      <c r="E674" s="58"/>
      <c r="F674" s="58"/>
      <c r="G674" s="58"/>
      <c r="H674" s="58"/>
      <c r="I674" s="58"/>
      <c r="J674" s="58"/>
      <c r="K674" s="58"/>
      <c r="L674" s="58"/>
      <c r="M674" s="58"/>
      <c r="N674" s="58"/>
      <c r="O674" s="137"/>
      <c r="P674" s="58"/>
      <c r="Q674" s="58"/>
      <c r="R674" s="58"/>
      <c r="S674" s="58"/>
      <c r="T674" s="58"/>
      <c r="U674" s="58"/>
      <c r="V674" s="58"/>
      <c r="W674" s="58"/>
      <c r="X674" s="58"/>
      <c r="Y674" s="137"/>
      <c r="Z674" s="58"/>
      <c r="AA674" s="58"/>
      <c r="AB674" s="137"/>
      <c r="AC674" s="137"/>
      <c r="AD674" s="58"/>
      <c r="AE674" s="58"/>
      <c r="AJ674" s="58"/>
      <c r="AK674" s="58"/>
      <c r="AL674" s="58"/>
      <c r="AM674" s="58"/>
      <c r="AN674" s="58"/>
      <c r="AO674" s="58"/>
      <c r="AP674" s="58"/>
      <c r="AQ674" s="58"/>
      <c r="AR674" s="58"/>
      <c r="AS674" s="58"/>
      <c r="AT674" s="58"/>
      <c r="AU674" s="58"/>
      <c r="AV674" s="58"/>
      <c r="AW674" s="58"/>
      <c r="AX674" s="58"/>
      <c r="AY674" s="58"/>
      <c r="AZ674" s="58"/>
    </row>
    <row r="675" spans="1:52" x14ac:dyDescent="0.2">
      <c r="A675" s="56"/>
      <c r="B675" s="57"/>
      <c r="C675" s="58"/>
      <c r="D675" s="58"/>
      <c r="E675" s="58"/>
      <c r="F675" s="58"/>
      <c r="G675" s="58"/>
      <c r="H675" s="58"/>
      <c r="I675" s="58"/>
      <c r="J675" s="58"/>
      <c r="K675" s="58"/>
      <c r="L675" s="58"/>
      <c r="M675" s="58"/>
      <c r="N675" s="58"/>
      <c r="O675" s="137"/>
      <c r="P675" s="58"/>
      <c r="Q675" s="58"/>
      <c r="R675" s="58"/>
      <c r="S675" s="58"/>
      <c r="T675" s="58"/>
      <c r="U675" s="58"/>
      <c r="V675" s="58"/>
      <c r="W675" s="58"/>
      <c r="X675" s="58"/>
      <c r="Y675" s="137"/>
      <c r="Z675" s="58"/>
      <c r="AA675" s="58"/>
      <c r="AB675" s="137"/>
      <c r="AC675" s="137"/>
      <c r="AD675" s="58"/>
      <c r="AE675" s="58"/>
      <c r="AJ675" s="58"/>
      <c r="AK675" s="58"/>
      <c r="AL675" s="58"/>
      <c r="AM675" s="58"/>
      <c r="AN675" s="58"/>
      <c r="AO675" s="58"/>
      <c r="AP675" s="58"/>
      <c r="AQ675" s="58"/>
      <c r="AR675" s="58"/>
      <c r="AS675" s="58"/>
      <c r="AT675" s="58"/>
      <c r="AU675" s="58"/>
      <c r="AV675" s="58"/>
      <c r="AW675" s="58"/>
      <c r="AX675" s="58"/>
      <c r="AY675" s="58"/>
      <c r="AZ675" s="58"/>
    </row>
    <row r="676" spans="1:52" x14ac:dyDescent="0.2">
      <c r="A676" s="56"/>
      <c r="B676" s="57"/>
      <c r="C676" s="58"/>
      <c r="D676" s="58"/>
      <c r="E676" s="58"/>
      <c r="F676" s="58"/>
      <c r="G676" s="58"/>
      <c r="H676" s="58"/>
      <c r="I676" s="58"/>
      <c r="J676" s="58"/>
      <c r="K676" s="58"/>
      <c r="L676" s="58"/>
      <c r="M676" s="58"/>
      <c r="N676" s="58"/>
      <c r="O676" s="137"/>
      <c r="P676" s="58"/>
      <c r="Q676" s="58"/>
      <c r="R676" s="58"/>
      <c r="S676" s="58"/>
      <c r="T676" s="58"/>
      <c r="U676" s="58"/>
      <c r="V676" s="58"/>
      <c r="W676" s="58"/>
      <c r="X676" s="58"/>
      <c r="Y676" s="137"/>
      <c r="Z676" s="58"/>
      <c r="AA676" s="58"/>
      <c r="AB676" s="137"/>
      <c r="AC676" s="137"/>
      <c r="AD676" s="58"/>
      <c r="AE676" s="58"/>
      <c r="AJ676" s="58"/>
      <c r="AK676" s="58"/>
      <c r="AL676" s="58"/>
      <c r="AM676" s="58"/>
      <c r="AN676" s="58"/>
      <c r="AO676" s="58"/>
      <c r="AP676" s="58"/>
      <c r="AQ676" s="58"/>
      <c r="AR676" s="58"/>
      <c r="AS676" s="58"/>
      <c r="AT676" s="58"/>
      <c r="AU676" s="58"/>
      <c r="AV676" s="58"/>
      <c r="AW676" s="58"/>
      <c r="AX676" s="58"/>
      <c r="AY676" s="58"/>
      <c r="AZ676" s="58"/>
    </row>
    <row r="677" spans="1:52" x14ac:dyDescent="0.2">
      <c r="A677" s="56"/>
      <c r="B677" s="57"/>
      <c r="C677" s="58"/>
      <c r="D677" s="58"/>
      <c r="E677" s="58"/>
      <c r="F677" s="58"/>
      <c r="G677" s="58"/>
      <c r="H677" s="58"/>
      <c r="I677" s="58"/>
      <c r="J677" s="58"/>
      <c r="K677" s="58"/>
      <c r="L677" s="58"/>
      <c r="M677" s="58"/>
      <c r="N677" s="58"/>
      <c r="O677" s="137"/>
      <c r="P677" s="58"/>
      <c r="Q677" s="58"/>
      <c r="R677" s="58"/>
      <c r="S677" s="58"/>
      <c r="T677" s="58"/>
      <c r="U677" s="58"/>
      <c r="V677" s="58"/>
      <c r="W677" s="58"/>
      <c r="X677" s="58"/>
      <c r="Y677" s="137"/>
      <c r="Z677" s="58"/>
      <c r="AA677" s="58"/>
      <c r="AB677" s="137"/>
      <c r="AC677" s="137"/>
      <c r="AD677" s="58"/>
      <c r="AE677" s="58"/>
      <c r="AJ677" s="58"/>
      <c r="AK677" s="58"/>
      <c r="AL677" s="58"/>
      <c r="AM677" s="58"/>
      <c r="AN677" s="58"/>
      <c r="AO677" s="58"/>
      <c r="AP677" s="58"/>
      <c r="AQ677" s="58"/>
      <c r="AR677" s="58"/>
      <c r="AS677" s="58"/>
      <c r="AT677" s="58"/>
      <c r="AU677" s="58"/>
      <c r="AV677" s="58"/>
      <c r="AW677" s="58"/>
      <c r="AX677" s="58"/>
      <c r="AY677" s="58"/>
      <c r="AZ677" s="58"/>
    </row>
    <row r="678" spans="1:52" x14ac:dyDescent="0.2">
      <c r="A678" s="56"/>
      <c r="B678" s="57"/>
      <c r="C678" s="58"/>
      <c r="D678" s="58"/>
      <c r="E678" s="58"/>
      <c r="F678" s="58"/>
      <c r="G678" s="58"/>
      <c r="H678" s="58"/>
      <c r="I678" s="58"/>
      <c r="J678" s="58"/>
      <c r="K678" s="58"/>
      <c r="L678" s="58"/>
      <c r="M678" s="58"/>
      <c r="N678" s="58"/>
      <c r="O678" s="137"/>
      <c r="P678" s="58"/>
      <c r="Q678" s="58"/>
      <c r="R678" s="58"/>
      <c r="S678" s="58"/>
      <c r="T678" s="58"/>
      <c r="U678" s="58"/>
      <c r="V678" s="58"/>
      <c r="W678" s="58"/>
      <c r="X678" s="58"/>
      <c r="Y678" s="137"/>
      <c r="Z678" s="58"/>
      <c r="AA678" s="58"/>
      <c r="AB678" s="137"/>
      <c r="AC678" s="137"/>
      <c r="AD678" s="58"/>
      <c r="AE678" s="58"/>
      <c r="AJ678" s="58"/>
      <c r="AK678" s="58"/>
      <c r="AL678" s="58"/>
      <c r="AM678" s="58"/>
      <c r="AN678" s="58"/>
      <c r="AO678" s="58"/>
      <c r="AP678" s="58"/>
      <c r="AQ678" s="58"/>
      <c r="AR678" s="58"/>
      <c r="AS678" s="58"/>
      <c r="AT678" s="58"/>
      <c r="AU678" s="58"/>
      <c r="AV678" s="58"/>
      <c r="AW678" s="58"/>
      <c r="AX678" s="58"/>
      <c r="AY678" s="58"/>
      <c r="AZ678" s="58"/>
    </row>
    <row r="679" spans="1:52" x14ac:dyDescent="0.2">
      <c r="A679" s="56"/>
      <c r="B679" s="57"/>
      <c r="C679" s="58"/>
      <c r="D679" s="58"/>
      <c r="E679" s="58"/>
      <c r="F679" s="58"/>
      <c r="G679" s="58"/>
      <c r="H679" s="58"/>
      <c r="I679" s="58"/>
      <c r="J679" s="58"/>
      <c r="K679" s="58"/>
      <c r="L679" s="58"/>
      <c r="M679" s="58"/>
      <c r="N679" s="58"/>
      <c r="O679" s="137"/>
      <c r="P679" s="58"/>
      <c r="Q679" s="58"/>
      <c r="R679" s="58"/>
      <c r="S679" s="58"/>
      <c r="T679" s="58"/>
      <c r="U679" s="58"/>
      <c r="V679" s="58"/>
      <c r="W679" s="58"/>
      <c r="X679" s="58"/>
      <c r="Y679" s="137"/>
      <c r="Z679" s="58"/>
      <c r="AA679" s="58"/>
      <c r="AB679" s="137"/>
      <c r="AC679" s="137"/>
      <c r="AD679" s="58"/>
      <c r="AE679" s="58"/>
      <c r="AJ679" s="58"/>
      <c r="AK679" s="58"/>
      <c r="AL679" s="58"/>
      <c r="AM679" s="58"/>
      <c r="AN679" s="58"/>
      <c r="AO679" s="58"/>
      <c r="AP679" s="58"/>
      <c r="AQ679" s="58"/>
      <c r="AR679" s="58"/>
      <c r="AS679" s="58"/>
      <c r="AT679" s="58"/>
      <c r="AU679" s="58"/>
      <c r="AV679" s="58"/>
      <c r="AW679" s="58"/>
      <c r="AX679" s="58"/>
      <c r="AY679" s="58"/>
      <c r="AZ679" s="58"/>
    </row>
    <row r="680" spans="1:52" x14ac:dyDescent="0.2">
      <c r="A680" s="56"/>
      <c r="B680" s="57"/>
      <c r="C680" s="58"/>
      <c r="D680" s="58"/>
      <c r="E680" s="58"/>
      <c r="F680" s="58"/>
      <c r="G680" s="58"/>
      <c r="H680" s="58"/>
      <c r="I680" s="58"/>
      <c r="J680" s="58"/>
      <c r="K680" s="58"/>
      <c r="L680" s="58"/>
      <c r="M680" s="58"/>
      <c r="N680" s="58"/>
      <c r="O680" s="137"/>
      <c r="P680" s="58"/>
      <c r="Q680" s="58"/>
      <c r="R680" s="58"/>
      <c r="S680" s="58"/>
      <c r="T680" s="58"/>
      <c r="U680" s="58"/>
      <c r="V680" s="58"/>
      <c r="W680" s="58"/>
      <c r="X680" s="58"/>
      <c r="Y680" s="137"/>
      <c r="Z680" s="58"/>
      <c r="AA680" s="58"/>
      <c r="AB680" s="137"/>
      <c r="AC680" s="137"/>
      <c r="AD680" s="58"/>
      <c r="AE680" s="58"/>
      <c r="AJ680" s="58"/>
      <c r="AK680" s="58"/>
      <c r="AL680" s="58"/>
      <c r="AM680" s="58"/>
      <c r="AN680" s="58"/>
      <c r="AO680" s="58"/>
      <c r="AP680" s="58"/>
      <c r="AQ680" s="58"/>
      <c r="AR680" s="58"/>
      <c r="AS680" s="58"/>
      <c r="AT680" s="58"/>
      <c r="AU680" s="58"/>
      <c r="AV680" s="58"/>
      <c r="AW680" s="58"/>
      <c r="AX680" s="58"/>
      <c r="AY680" s="58"/>
      <c r="AZ680" s="58"/>
    </row>
    <row r="681" spans="1:52" x14ac:dyDescent="0.2">
      <c r="A681" s="56"/>
      <c r="B681" s="57"/>
      <c r="C681" s="58"/>
      <c r="D681" s="58"/>
      <c r="E681" s="58"/>
      <c r="F681" s="58"/>
      <c r="G681" s="58"/>
      <c r="H681" s="58"/>
      <c r="I681" s="58"/>
      <c r="J681" s="58"/>
      <c r="K681" s="58"/>
      <c r="L681" s="58"/>
      <c r="M681" s="58"/>
      <c r="N681" s="58"/>
      <c r="O681" s="137"/>
      <c r="P681" s="58"/>
      <c r="Q681" s="58"/>
      <c r="R681" s="58"/>
      <c r="S681" s="58"/>
      <c r="T681" s="58"/>
      <c r="U681" s="58"/>
      <c r="V681" s="58"/>
      <c r="W681" s="58"/>
      <c r="X681" s="58"/>
      <c r="Y681" s="137"/>
      <c r="Z681" s="58"/>
      <c r="AA681" s="58"/>
      <c r="AB681" s="137"/>
      <c r="AC681" s="137"/>
      <c r="AD681" s="58"/>
      <c r="AE681" s="58"/>
      <c r="AJ681" s="58"/>
      <c r="AK681" s="58"/>
      <c r="AL681" s="58"/>
      <c r="AM681" s="58"/>
      <c r="AN681" s="58"/>
      <c r="AO681" s="58"/>
      <c r="AP681" s="58"/>
      <c r="AQ681" s="58"/>
      <c r="AR681" s="58"/>
      <c r="AS681" s="58"/>
      <c r="AT681" s="58"/>
      <c r="AU681" s="58"/>
      <c r="AV681" s="58"/>
      <c r="AW681" s="58"/>
      <c r="AX681" s="58"/>
      <c r="AY681" s="58"/>
      <c r="AZ681" s="58"/>
    </row>
    <row r="682" spans="1:52" x14ac:dyDescent="0.2">
      <c r="A682" s="56"/>
      <c r="B682" s="57"/>
      <c r="C682" s="58"/>
      <c r="D682" s="58"/>
      <c r="E682" s="58"/>
      <c r="F682" s="58"/>
      <c r="G682" s="58"/>
      <c r="H682" s="58"/>
      <c r="I682" s="58"/>
      <c r="J682" s="58"/>
      <c r="K682" s="58"/>
      <c r="L682" s="58"/>
      <c r="M682" s="58"/>
      <c r="N682" s="58"/>
      <c r="O682" s="137"/>
      <c r="P682" s="58"/>
      <c r="Q682" s="58"/>
      <c r="R682" s="58"/>
      <c r="S682" s="58"/>
      <c r="T682" s="58"/>
      <c r="U682" s="58"/>
      <c r="V682" s="58"/>
      <c r="W682" s="58"/>
      <c r="X682" s="58"/>
      <c r="Y682" s="137"/>
      <c r="Z682" s="58"/>
      <c r="AA682" s="58"/>
      <c r="AB682" s="137"/>
      <c r="AC682" s="137"/>
      <c r="AD682" s="58"/>
      <c r="AE682" s="58"/>
      <c r="AJ682" s="58"/>
      <c r="AK682" s="58"/>
      <c r="AL682" s="58"/>
      <c r="AM682" s="58"/>
      <c r="AN682" s="58"/>
      <c r="AO682" s="58"/>
      <c r="AP682" s="58"/>
      <c r="AQ682" s="58"/>
      <c r="AR682" s="58"/>
      <c r="AS682" s="58"/>
      <c r="AT682" s="58"/>
      <c r="AU682" s="58"/>
      <c r="AV682" s="58"/>
      <c r="AW682" s="58"/>
      <c r="AX682" s="58"/>
      <c r="AY682" s="58"/>
      <c r="AZ682" s="58"/>
    </row>
    <row r="683" spans="1:52" x14ac:dyDescent="0.2">
      <c r="A683" s="56"/>
      <c r="B683" s="57"/>
      <c r="C683" s="58"/>
      <c r="D683" s="58"/>
      <c r="E683" s="58"/>
      <c r="F683" s="58"/>
      <c r="G683" s="58"/>
      <c r="H683" s="58"/>
      <c r="I683" s="58"/>
      <c r="J683" s="58"/>
      <c r="K683" s="58"/>
      <c r="L683" s="58"/>
      <c r="M683" s="58"/>
      <c r="N683" s="58"/>
      <c r="O683" s="137"/>
      <c r="P683" s="58"/>
      <c r="Q683" s="58"/>
      <c r="R683" s="58"/>
      <c r="S683" s="58"/>
      <c r="T683" s="58"/>
      <c r="U683" s="58"/>
      <c r="V683" s="58"/>
      <c r="W683" s="58"/>
      <c r="X683" s="58"/>
      <c r="Y683" s="137"/>
      <c r="Z683" s="58"/>
      <c r="AA683" s="58"/>
      <c r="AB683" s="137"/>
      <c r="AC683" s="137"/>
      <c r="AD683" s="58"/>
      <c r="AE683" s="58"/>
      <c r="AJ683" s="58"/>
      <c r="AK683" s="58"/>
      <c r="AL683" s="58"/>
      <c r="AM683" s="58"/>
      <c r="AN683" s="58"/>
      <c r="AO683" s="58"/>
      <c r="AP683" s="58"/>
      <c r="AQ683" s="58"/>
      <c r="AR683" s="58"/>
      <c r="AS683" s="58"/>
      <c r="AT683" s="58"/>
      <c r="AU683" s="58"/>
      <c r="AV683" s="58"/>
      <c r="AW683" s="58"/>
      <c r="AX683" s="58"/>
      <c r="AY683" s="58"/>
      <c r="AZ683" s="58"/>
    </row>
    <row r="684" spans="1:52" x14ac:dyDescent="0.2">
      <c r="A684" s="56"/>
      <c r="B684" s="57"/>
      <c r="C684" s="58"/>
      <c r="D684" s="58"/>
      <c r="E684" s="58"/>
      <c r="F684" s="58"/>
      <c r="G684" s="58"/>
      <c r="H684" s="58"/>
      <c r="I684" s="58"/>
      <c r="J684" s="58"/>
      <c r="K684" s="58"/>
      <c r="L684" s="58"/>
      <c r="M684" s="58"/>
      <c r="N684" s="58"/>
      <c r="O684" s="137"/>
      <c r="P684" s="58"/>
      <c r="Q684" s="58"/>
      <c r="R684" s="58"/>
      <c r="S684" s="58"/>
      <c r="T684" s="58"/>
      <c r="U684" s="58"/>
      <c r="V684" s="58"/>
      <c r="W684" s="58"/>
      <c r="X684" s="58"/>
      <c r="Y684" s="137"/>
      <c r="Z684" s="58"/>
      <c r="AA684" s="58"/>
      <c r="AB684" s="137"/>
      <c r="AC684" s="137"/>
      <c r="AD684" s="58"/>
      <c r="AE684" s="58"/>
      <c r="AJ684" s="58"/>
      <c r="AK684" s="58"/>
      <c r="AL684" s="58"/>
      <c r="AM684" s="58"/>
      <c r="AN684" s="58"/>
      <c r="AO684" s="58"/>
      <c r="AP684" s="58"/>
      <c r="AQ684" s="58"/>
      <c r="AR684" s="58"/>
      <c r="AS684" s="58"/>
      <c r="AT684" s="58"/>
      <c r="AU684" s="58"/>
      <c r="AV684" s="58"/>
      <c r="AW684" s="58"/>
      <c r="AX684" s="58"/>
      <c r="AY684" s="58"/>
      <c r="AZ684" s="58"/>
    </row>
    <row r="685" spans="1:52" x14ac:dyDescent="0.2">
      <c r="A685" s="56"/>
      <c r="B685" s="57"/>
      <c r="C685" s="58"/>
      <c r="D685" s="58"/>
      <c r="E685" s="58"/>
      <c r="F685" s="58"/>
      <c r="G685" s="58"/>
      <c r="H685" s="58"/>
      <c r="I685" s="58"/>
      <c r="J685" s="58"/>
      <c r="K685" s="58"/>
      <c r="L685" s="58"/>
      <c r="M685" s="58"/>
      <c r="N685" s="58"/>
      <c r="O685" s="137"/>
      <c r="P685" s="58"/>
      <c r="Q685" s="58"/>
      <c r="R685" s="58"/>
      <c r="S685" s="58"/>
      <c r="T685" s="58"/>
      <c r="U685" s="58"/>
      <c r="V685" s="58"/>
      <c r="W685" s="58"/>
      <c r="X685" s="58"/>
      <c r="Y685" s="137"/>
      <c r="Z685" s="58"/>
      <c r="AA685" s="58"/>
      <c r="AB685" s="137"/>
      <c r="AC685" s="137"/>
      <c r="AD685" s="58"/>
      <c r="AE685" s="58"/>
      <c r="AJ685" s="58"/>
      <c r="AK685" s="58"/>
      <c r="AL685" s="58"/>
      <c r="AM685" s="58"/>
      <c r="AN685" s="58"/>
      <c r="AO685" s="58"/>
      <c r="AP685" s="58"/>
      <c r="AQ685" s="58"/>
      <c r="AR685" s="58"/>
      <c r="AS685" s="58"/>
      <c r="AT685" s="58"/>
      <c r="AU685" s="58"/>
      <c r="AV685" s="58"/>
      <c r="AW685" s="58"/>
      <c r="AX685" s="58"/>
      <c r="AY685" s="58"/>
      <c r="AZ685" s="58"/>
    </row>
    <row r="686" spans="1:52" x14ac:dyDescent="0.2">
      <c r="A686" s="56"/>
      <c r="B686" s="57"/>
      <c r="C686" s="58"/>
      <c r="D686" s="58"/>
      <c r="E686" s="58"/>
      <c r="F686" s="58"/>
      <c r="G686" s="58"/>
      <c r="H686" s="58"/>
      <c r="I686" s="58"/>
      <c r="J686" s="58"/>
      <c r="K686" s="58"/>
      <c r="L686" s="58"/>
      <c r="M686" s="58"/>
      <c r="N686" s="58"/>
      <c r="O686" s="137"/>
      <c r="P686" s="58"/>
      <c r="Q686" s="58"/>
      <c r="R686" s="58"/>
      <c r="S686" s="58"/>
      <c r="T686" s="58"/>
      <c r="U686" s="58"/>
      <c r="V686" s="58"/>
      <c r="W686" s="58"/>
      <c r="X686" s="58"/>
      <c r="Y686" s="137"/>
      <c r="Z686" s="58"/>
      <c r="AA686" s="58"/>
      <c r="AB686" s="137"/>
      <c r="AC686" s="137"/>
      <c r="AD686" s="58"/>
      <c r="AE686" s="58"/>
      <c r="AJ686" s="58"/>
      <c r="AK686" s="58"/>
      <c r="AL686" s="58"/>
      <c r="AM686" s="58"/>
      <c r="AN686" s="58"/>
      <c r="AO686" s="58"/>
      <c r="AP686" s="58"/>
      <c r="AQ686" s="58"/>
      <c r="AR686" s="58"/>
      <c r="AS686" s="58"/>
      <c r="AT686" s="58"/>
      <c r="AU686" s="58"/>
      <c r="AV686" s="58"/>
      <c r="AW686" s="58"/>
      <c r="AX686" s="58"/>
      <c r="AY686" s="58"/>
      <c r="AZ686" s="58"/>
    </row>
    <row r="687" spans="1:52" x14ac:dyDescent="0.2">
      <c r="A687" s="56"/>
      <c r="B687" s="57"/>
      <c r="C687" s="58"/>
      <c r="D687" s="58"/>
      <c r="E687" s="58"/>
      <c r="F687" s="58"/>
      <c r="G687" s="58"/>
      <c r="H687" s="58"/>
      <c r="I687" s="58"/>
      <c r="J687" s="58"/>
      <c r="K687" s="58"/>
      <c r="L687" s="58"/>
      <c r="M687" s="58"/>
      <c r="N687" s="58"/>
      <c r="O687" s="137"/>
      <c r="P687" s="58"/>
      <c r="Q687" s="58"/>
      <c r="R687" s="58"/>
      <c r="S687" s="58"/>
      <c r="T687" s="58"/>
      <c r="U687" s="58"/>
      <c r="V687" s="58"/>
      <c r="W687" s="58"/>
      <c r="X687" s="58"/>
      <c r="Y687" s="137"/>
      <c r="Z687" s="58"/>
      <c r="AA687" s="58"/>
      <c r="AB687" s="137"/>
      <c r="AC687" s="137"/>
      <c r="AD687" s="58"/>
      <c r="AE687" s="58"/>
      <c r="AJ687" s="58"/>
      <c r="AK687" s="58"/>
      <c r="AL687" s="58"/>
      <c r="AM687" s="58"/>
      <c r="AN687" s="58"/>
      <c r="AO687" s="58"/>
      <c r="AP687" s="58"/>
      <c r="AQ687" s="58"/>
      <c r="AR687" s="58"/>
      <c r="AS687" s="58"/>
      <c r="AT687" s="58"/>
      <c r="AU687" s="58"/>
      <c r="AV687" s="58"/>
      <c r="AW687" s="58"/>
      <c r="AX687" s="58"/>
      <c r="AY687" s="58"/>
      <c r="AZ687" s="58"/>
    </row>
    <row r="688" spans="1:52" x14ac:dyDescent="0.2">
      <c r="A688" s="56"/>
      <c r="B688" s="57"/>
      <c r="C688" s="58"/>
      <c r="D688" s="58"/>
      <c r="E688" s="58"/>
      <c r="F688" s="58"/>
      <c r="G688" s="58"/>
      <c r="H688" s="58"/>
      <c r="I688" s="58"/>
      <c r="J688" s="58"/>
      <c r="K688" s="58"/>
      <c r="L688" s="58"/>
      <c r="M688" s="58"/>
      <c r="N688" s="58"/>
      <c r="O688" s="137"/>
      <c r="P688" s="58"/>
      <c r="Q688" s="58"/>
      <c r="R688" s="58"/>
      <c r="S688" s="58"/>
      <c r="T688" s="58"/>
      <c r="U688" s="58"/>
      <c r="V688" s="58"/>
      <c r="W688" s="58"/>
      <c r="X688" s="58"/>
      <c r="Y688" s="137"/>
      <c r="Z688" s="58"/>
      <c r="AA688" s="58"/>
      <c r="AB688" s="137"/>
      <c r="AC688" s="137"/>
      <c r="AD688" s="58"/>
      <c r="AE688" s="58"/>
      <c r="AJ688" s="58"/>
      <c r="AK688" s="58"/>
      <c r="AL688" s="58"/>
      <c r="AM688" s="58"/>
      <c r="AN688" s="58"/>
      <c r="AO688" s="58"/>
      <c r="AP688" s="58"/>
      <c r="AQ688" s="58"/>
      <c r="AR688" s="58"/>
      <c r="AS688" s="58"/>
      <c r="AT688" s="58"/>
      <c r="AU688" s="58"/>
      <c r="AV688" s="58"/>
      <c r="AW688" s="58"/>
      <c r="AX688" s="58"/>
      <c r="AY688" s="58"/>
      <c r="AZ688" s="58"/>
    </row>
    <row r="689" spans="1:52" x14ac:dyDescent="0.2">
      <c r="A689" s="56"/>
      <c r="B689" s="57"/>
      <c r="C689" s="58"/>
      <c r="D689" s="58"/>
      <c r="E689" s="58"/>
      <c r="F689" s="58"/>
      <c r="G689" s="58"/>
      <c r="H689" s="58"/>
      <c r="I689" s="58"/>
      <c r="J689" s="58"/>
      <c r="K689" s="58"/>
      <c r="L689" s="58"/>
      <c r="M689" s="58"/>
      <c r="N689" s="58"/>
      <c r="O689" s="137"/>
      <c r="P689" s="58"/>
      <c r="Q689" s="58"/>
      <c r="R689" s="58"/>
      <c r="S689" s="58"/>
      <c r="T689" s="58"/>
      <c r="U689" s="58"/>
      <c r="V689" s="58"/>
      <c r="W689" s="58"/>
      <c r="X689" s="58"/>
      <c r="Y689" s="137"/>
      <c r="Z689" s="58"/>
      <c r="AA689" s="58"/>
      <c r="AB689" s="137"/>
      <c r="AC689" s="137"/>
      <c r="AD689" s="58"/>
      <c r="AE689" s="58"/>
      <c r="AJ689" s="58"/>
      <c r="AK689" s="58"/>
      <c r="AL689" s="58"/>
      <c r="AM689" s="58"/>
      <c r="AN689" s="58"/>
      <c r="AO689" s="58"/>
      <c r="AP689" s="58"/>
      <c r="AQ689" s="58"/>
      <c r="AR689" s="58"/>
      <c r="AS689" s="58"/>
      <c r="AT689" s="58"/>
      <c r="AU689" s="58"/>
      <c r="AV689" s="58"/>
      <c r="AW689" s="58"/>
      <c r="AX689" s="58"/>
      <c r="AY689" s="58"/>
      <c r="AZ689" s="58"/>
    </row>
    <row r="690" spans="1:52" x14ac:dyDescent="0.2">
      <c r="A690" s="56"/>
      <c r="B690" s="57"/>
      <c r="C690" s="58"/>
      <c r="D690" s="58"/>
      <c r="E690" s="58"/>
      <c r="F690" s="58"/>
      <c r="G690" s="58"/>
      <c r="H690" s="58"/>
      <c r="I690" s="58"/>
      <c r="J690" s="58"/>
      <c r="K690" s="58"/>
      <c r="L690" s="58"/>
      <c r="M690" s="58"/>
      <c r="N690" s="58"/>
      <c r="O690" s="137"/>
      <c r="P690" s="58"/>
      <c r="Q690" s="58"/>
      <c r="R690" s="58"/>
      <c r="S690" s="58"/>
      <c r="T690" s="58"/>
      <c r="U690" s="58"/>
      <c r="V690" s="58"/>
      <c r="W690" s="58"/>
      <c r="X690" s="58"/>
      <c r="Y690" s="137"/>
      <c r="Z690" s="58"/>
      <c r="AA690" s="58"/>
      <c r="AB690" s="137"/>
      <c r="AC690" s="137"/>
      <c r="AD690" s="58"/>
      <c r="AE690" s="58"/>
      <c r="AJ690" s="58"/>
      <c r="AK690" s="58"/>
      <c r="AL690" s="58"/>
      <c r="AM690" s="58"/>
      <c r="AN690" s="58"/>
      <c r="AO690" s="58"/>
      <c r="AP690" s="58"/>
      <c r="AQ690" s="58"/>
      <c r="AR690" s="58"/>
      <c r="AS690" s="58"/>
      <c r="AT690" s="58"/>
      <c r="AU690" s="58"/>
      <c r="AV690" s="58"/>
      <c r="AW690" s="58"/>
      <c r="AX690" s="58"/>
      <c r="AY690" s="58"/>
      <c r="AZ690" s="58"/>
    </row>
    <row r="691" spans="1:52" x14ac:dyDescent="0.2">
      <c r="A691" s="56"/>
      <c r="B691" s="57"/>
      <c r="C691" s="58"/>
      <c r="D691" s="58"/>
      <c r="E691" s="58"/>
      <c r="F691" s="58"/>
      <c r="G691" s="58"/>
      <c r="H691" s="58"/>
      <c r="I691" s="58"/>
      <c r="J691" s="58"/>
      <c r="K691" s="58"/>
      <c r="L691" s="58"/>
      <c r="M691" s="58"/>
      <c r="N691" s="58"/>
      <c r="O691" s="137"/>
      <c r="P691" s="58"/>
      <c r="Q691" s="58"/>
      <c r="R691" s="58"/>
      <c r="S691" s="58"/>
      <c r="T691" s="58"/>
      <c r="U691" s="58"/>
      <c r="V691" s="58"/>
      <c r="W691" s="58"/>
      <c r="X691" s="58"/>
      <c r="Y691" s="137"/>
      <c r="Z691" s="58"/>
      <c r="AA691" s="58"/>
      <c r="AB691" s="137"/>
      <c r="AC691" s="137"/>
      <c r="AD691" s="58"/>
      <c r="AE691" s="58"/>
      <c r="AJ691" s="58"/>
      <c r="AK691" s="58"/>
      <c r="AL691" s="58"/>
      <c r="AM691" s="58"/>
      <c r="AN691" s="58"/>
      <c r="AO691" s="58"/>
      <c r="AP691" s="58"/>
      <c r="AQ691" s="58"/>
      <c r="AR691" s="58"/>
      <c r="AS691" s="58"/>
      <c r="AT691" s="58"/>
      <c r="AU691" s="58"/>
      <c r="AV691" s="58"/>
      <c r="AW691" s="58"/>
      <c r="AX691" s="58"/>
      <c r="AY691" s="58"/>
      <c r="AZ691" s="58"/>
    </row>
    <row r="692" spans="1:52" x14ac:dyDescent="0.2">
      <c r="A692" s="56"/>
      <c r="B692" s="57"/>
      <c r="C692" s="58"/>
      <c r="D692" s="58"/>
      <c r="E692" s="58"/>
      <c r="F692" s="58"/>
      <c r="G692" s="58"/>
      <c r="H692" s="58"/>
      <c r="I692" s="58"/>
      <c r="J692" s="58"/>
      <c r="K692" s="58"/>
      <c r="L692" s="58"/>
      <c r="M692" s="58"/>
      <c r="N692" s="58"/>
      <c r="O692" s="137"/>
      <c r="P692" s="58"/>
      <c r="Q692" s="58"/>
      <c r="R692" s="58"/>
      <c r="S692" s="58"/>
      <c r="T692" s="58"/>
      <c r="U692" s="58"/>
      <c r="V692" s="58"/>
      <c r="W692" s="58"/>
      <c r="X692" s="58"/>
      <c r="Y692" s="137"/>
      <c r="Z692" s="58"/>
      <c r="AA692" s="58"/>
      <c r="AB692" s="137"/>
      <c r="AC692" s="137"/>
      <c r="AD692" s="58"/>
      <c r="AE692" s="58"/>
      <c r="AJ692" s="58"/>
      <c r="AK692" s="58"/>
      <c r="AL692" s="58"/>
      <c r="AM692" s="58"/>
      <c r="AN692" s="58"/>
      <c r="AO692" s="58"/>
      <c r="AP692" s="58"/>
      <c r="AQ692" s="58"/>
      <c r="AR692" s="58"/>
      <c r="AS692" s="58"/>
      <c r="AT692" s="58"/>
      <c r="AU692" s="58"/>
      <c r="AV692" s="58"/>
      <c r="AW692" s="58"/>
      <c r="AX692" s="58"/>
      <c r="AY692" s="58"/>
      <c r="AZ692" s="58"/>
    </row>
    <row r="693" spans="1:52" x14ac:dyDescent="0.2">
      <c r="A693" s="56"/>
      <c r="B693" s="57"/>
      <c r="C693" s="58"/>
      <c r="D693" s="58"/>
      <c r="E693" s="58"/>
      <c r="F693" s="58"/>
      <c r="G693" s="58"/>
      <c r="H693" s="58"/>
      <c r="I693" s="58"/>
      <c r="J693" s="58"/>
      <c r="K693" s="58"/>
      <c r="L693" s="58"/>
      <c r="M693" s="58"/>
      <c r="N693" s="58"/>
      <c r="O693" s="137"/>
      <c r="P693" s="58"/>
      <c r="Q693" s="58"/>
      <c r="R693" s="58"/>
      <c r="S693" s="58"/>
      <c r="T693" s="58"/>
      <c r="U693" s="58"/>
      <c r="V693" s="58"/>
      <c r="W693" s="58"/>
      <c r="X693" s="58"/>
      <c r="Y693" s="137"/>
      <c r="Z693" s="58"/>
      <c r="AA693" s="58"/>
      <c r="AB693" s="137"/>
      <c r="AC693" s="137"/>
      <c r="AD693" s="58"/>
      <c r="AE693" s="58"/>
      <c r="AJ693" s="58"/>
      <c r="AK693" s="58"/>
      <c r="AL693" s="58"/>
      <c r="AM693" s="58"/>
      <c r="AN693" s="58"/>
      <c r="AO693" s="58"/>
      <c r="AP693" s="58"/>
      <c r="AQ693" s="58"/>
      <c r="AR693" s="58"/>
      <c r="AS693" s="58"/>
      <c r="AT693" s="58"/>
      <c r="AU693" s="58"/>
      <c r="AV693" s="58"/>
      <c r="AW693" s="58"/>
      <c r="AX693" s="58"/>
      <c r="AY693" s="58"/>
      <c r="AZ693" s="58"/>
    </row>
    <row r="694" spans="1:52" x14ac:dyDescent="0.2">
      <c r="A694" s="56"/>
      <c r="B694" s="57"/>
      <c r="C694" s="58"/>
      <c r="D694" s="58"/>
      <c r="E694" s="58"/>
      <c r="F694" s="58"/>
      <c r="G694" s="58"/>
      <c r="H694" s="58"/>
      <c r="I694" s="58"/>
      <c r="J694" s="58"/>
      <c r="K694" s="58"/>
      <c r="L694" s="58"/>
      <c r="M694" s="58"/>
      <c r="N694" s="58"/>
      <c r="O694" s="137"/>
      <c r="P694" s="58"/>
      <c r="Q694" s="58"/>
      <c r="R694" s="58"/>
      <c r="S694" s="58"/>
      <c r="T694" s="58"/>
      <c r="U694" s="58"/>
      <c r="V694" s="58"/>
      <c r="W694" s="58"/>
      <c r="X694" s="58"/>
      <c r="Y694" s="137"/>
      <c r="Z694" s="58"/>
      <c r="AA694" s="58"/>
      <c r="AB694" s="137"/>
      <c r="AC694" s="137"/>
      <c r="AD694" s="58"/>
      <c r="AE694" s="58"/>
      <c r="AJ694" s="58"/>
      <c r="AK694" s="58"/>
      <c r="AL694" s="58"/>
      <c r="AM694" s="58"/>
      <c r="AN694" s="58"/>
      <c r="AO694" s="58"/>
      <c r="AP694" s="58"/>
      <c r="AQ694" s="58"/>
      <c r="AR694" s="58"/>
      <c r="AS694" s="58"/>
      <c r="AT694" s="58"/>
      <c r="AU694" s="58"/>
      <c r="AV694" s="58"/>
      <c r="AW694" s="58"/>
      <c r="AX694" s="58"/>
      <c r="AY694" s="58"/>
      <c r="AZ694" s="58"/>
    </row>
    <row r="695" spans="1:52" x14ac:dyDescent="0.2">
      <c r="A695" s="56"/>
      <c r="B695" s="57"/>
      <c r="C695" s="58"/>
      <c r="D695" s="58"/>
      <c r="E695" s="58"/>
      <c r="F695" s="58"/>
      <c r="G695" s="58"/>
      <c r="H695" s="58"/>
      <c r="I695" s="58"/>
      <c r="J695" s="58"/>
      <c r="K695" s="58"/>
      <c r="L695" s="58"/>
      <c r="M695" s="58"/>
      <c r="N695" s="58"/>
      <c r="O695" s="137"/>
      <c r="P695" s="58"/>
      <c r="Q695" s="58"/>
      <c r="R695" s="58"/>
      <c r="S695" s="58"/>
      <c r="T695" s="58"/>
      <c r="U695" s="58"/>
      <c r="V695" s="58"/>
      <c r="W695" s="58"/>
      <c r="X695" s="58"/>
      <c r="Y695" s="137"/>
      <c r="Z695" s="58"/>
      <c r="AA695" s="58"/>
      <c r="AB695" s="137"/>
      <c r="AC695" s="137"/>
      <c r="AD695" s="58"/>
      <c r="AE695" s="58"/>
      <c r="AJ695" s="58"/>
      <c r="AK695" s="58"/>
      <c r="AL695" s="58"/>
      <c r="AM695" s="58"/>
      <c r="AN695" s="58"/>
      <c r="AO695" s="58"/>
      <c r="AP695" s="58"/>
      <c r="AQ695" s="58"/>
      <c r="AR695" s="58"/>
      <c r="AS695" s="58"/>
      <c r="AT695" s="58"/>
      <c r="AU695" s="58"/>
      <c r="AV695" s="58"/>
      <c r="AW695" s="58"/>
      <c r="AX695" s="58"/>
      <c r="AY695" s="58"/>
      <c r="AZ695" s="58"/>
    </row>
    <row r="696" spans="1:52" x14ac:dyDescent="0.2">
      <c r="A696" s="56"/>
      <c r="B696" s="57"/>
      <c r="C696" s="58"/>
      <c r="D696" s="58"/>
      <c r="E696" s="58"/>
      <c r="F696" s="58"/>
      <c r="G696" s="58"/>
      <c r="H696" s="58"/>
      <c r="I696" s="58"/>
      <c r="J696" s="58"/>
      <c r="K696" s="58"/>
      <c r="L696" s="58"/>
      <c r="M696" s="58"/>
      <c r="N696" s="58"/>
      <c r="O696" s="137"/>
      <c r="P696" s="58"/>
      <c r="Q696" s="58"/>
      <c r="R696" s="58"/>
      <c r="S696" s="58"/>
      <c r="T696" s="58"/>
      <c r="U696" s="58"/>
      <c r="V696" s="58"/>
      <c r="W696" s="58"/>
      <c r="X696" s="58"/>
      <c r="Y696" s="137"/>
      <c r="Z696" s="58"/>
      <c r="AA696" s="58"/>
      <c r="AB696" s="137"/>
      <c r="AC696" s="137"/>
      <c r="AD696" s="58"/>
      <c r="AE696" s="58"/>
      <c r="AJ696" s="58"/>
      <c r="AK696" s="58"/>
      <c r="AL696" s="58"/>
      <c r="AM696" s="58"/>
      <c r="AN696" s="58"/>
      <c r="AO696" s="58"/>
      <c r="AP696" s="58"/>
      <c r="AQ696" s="58"/>
      <c r="AR696" s="58"/>
      <c r="AS696" s="58"/>
      <c r="AT696" s="58"/>
      <c r="AU696" s="58"/>
      <c r="AV696" s="58"/>
      <c r="AW696" s="58"/>
      <c r="AX696" s="58"/>
      <c r="AY696" s="58"/>
      <c r="AZ696" s="58"/>
    </row>
    <row r="697" spans="1:52" x14ac:dyDescent="0.2">
      <c r="A697" s="56"/>
      <c r="B697" s="57"/>
      <c r="C697" s="58"/>
      <c r="D697" s="58"/>
      <c r="E697" s="58"/>
      <c r="F697" s="58"/>
      <c r="G697" s="58"/>
      <c r="H697" s="58"/>
      <c r="I697" s="58"/>
      <c r="J697" s="58"/>
      <c r="K697" s="58"/>
      <c r="L697" s="58"/>
      <c r="M697" s="58"/>
      <c r="N697" s="58"/>
      <c r="O697" s="137"/>
      <c r="P697" s="58"/>
      <c r="Q697" s="58"/>
      <c r="R697" s="58"/>
      <c r="S697" s="58"/>
      <c r="T697" s="58"/>
      <c r="U697" s="58"/>
      <c r="V697" s="58"/>
      <c r="W697" s="58"/>
      <c r="X697" s="58"/>
      <c r="Y697" s="137"/>
      <c r="Z697" s="58"/>
      <c r="AA697" s="58"/>
      <c r="AB697" s="137"/>
      <c r="AC697" s="137"/>
      <c r="AD697" s="58"/>
      <c r="AE697" s="58"/>
      <c r="AJ697" s="58"/>
      <c r="AK697" s="58"/>
      <c r="AL697" s="58"/>
      <c r="AM697" s="58"/>
      <c r="AN697" s="58"/>
      <c r="AO697" s="58"/>
      <c r="AP697" s="58"/>
      <c r="AQ697" s="58"/>
      <c r="AR697" s="58"/>
      <c r="AS697" s="58"/>
      <c r="AT697" s="58"/>
      <c r="AU697" s="58"/>
      <c r="AV697" s="58"/>
      <c r="AW697" s="58"/>
      <c r="AX697" s="58"/>
      <c r="AY697" s="58"/>
      <c r="AZ697" s="58"/>
    </row>
    <row r="698" spans="1:52" x14ac:dyDescent="0.2">
      <c r="A698" s="56"/>
      <c r="B698" s="57"/>
      <c r="C698" s="58"/>
      <c r="D698" s="58"/>
      <c r="E698" s="58"/>
      <c r="F698" s="58"/>
      <c r="G698" s="58"/>
      <c r="H698" s="58"/>
      <c r="I698" s="58"/>
      <c r="J698" s="58"/>
      <c r="K698" s="58"/>
      <c r="L698" s="58"/>
      <c r="M698" s="58"/>
      <c r="N698" s="58"/>
      <c r="O698" s="137"/>
      <c r="P698" s="58"/>
      <c r="Q698" s="58"/>
      <c r="R698" s="58"/>
      <c r="S698" s="58"/>
      <c r="T698" s="58"/>
      <c r="U698" s="58"/>
      <c r="V698" s="58"/>
      <c r="W698" s="58"/>
      <c r="X698" s="58"/>
      <c r="Y698" s="137"/>
      <c r="Z698" s="58"/>
      <c r="AA698" s="58"/>
      <c r="AB698" s="137"/>
      <c r="AC698" s="137"/>
      <c r="AD698" s="58"/>
      <c r="AE698" s="58"/>
      <c r="AJ698" s="58"/>
      <c r="AK698" s="58"/>
      <c r="AL698" s="58"/>
      <c r="AM698" s="58"/>
      <c r="AN698" s="58"/>
      <c r="AO698" s="58"/>
      <c r="AP698" s="58"/>
      <c r="AQ698" s="58"/>
      <c r="AR698" s="58"/>
      <c r="AS698" s="58"/>
      <c r="AT698" s="58"/>
      <c r="AU698" s="58"/>
      <c r="AV698" s="58"/>
      <c r="AW698" s="58"/>
      <c r="AX698" s="58"/>
      <c r="AY698" s="58"/>
      <c r="AZ698" s="58"/>
    </row>
    <row r="699" spans="1:52" x14ac:dyDescent="0.2">
      <c r="A699" s="56"/>
      <c r="B699" s="57"/>
      <c r="C699" s="58"/>
      <c r="D699" s="58"/>
      <c r="E699" s="58"/>
      <c r="F699" s="58"/>
      <c r="G699" s="58"/>
      <c r="H699" s="58"/>
      <c r="I699" s="58"/>
      <c r="J699" s="58"/>
      <c r="K699" s="58"/>
      <c r="L699" s="58"/>
      <c r="M699" s="58"/>
      <c r="N699" s="58"/>
      <c r="O699" s="137"/>
      <c r="P699" s="58"/>
      <c r="Q699" s="58"/>
      <c r="R699" s="58"/>
      <c r="S699" s="58"/>
      <c r="T699" s="58"/>
      <c r="U699" s="58"/>
      <c r="V699" s="58"/>
      <c r="W699" s="58"/>
      <c r="X699" s="58"/>
      <c r="Y699" s="137"/>
      <c r="Z699" s="58"/>
      <c r="AA699" s="58"/>
      <c r="AB699" s="137"/>
      <c r="AC699" s="137"/>
      <c r="AD699" s="58"/>
      <c r="AE699" s="58"/>
      <c r="AJ699" s="58"/>
      <c r="AK699" s="58"/>
      <c r="AL699" s="58"/>
      <c r="AM699" s="58"/>
      <c r="AN699" s="58"/>
      <c r="AO699" s="58"/>
      <c r="AP699" s="58"/>
      <c r="AQ699" s="58"/>
      <c r="AR699" s="58"/>
      <c r="AS699" s="58"/>
      <c r="AT699" s="58"/>
      <c r="AU699" s="58"/>
      <c r="AV699" s="58"/>
      <c r="AW699" s="58"/>
      <c r="AX699" s="58"/>
      <c r="AY699" s="58"/>
      <c r="AZ699" s="58"/>
    </row>
    <row r="700" spans="1:52" x14ac:dyDescent="0.2">
      <c r="A700" s="56"/>
      <c r="B700" s="57"/>
      <c r="C700" s="58"/>
      <c r="D700" s="58"/>
      <c r="E700" s="58"/>
      <c r="F700" s="58"/>
      <c r="G700" s="58"/>
      <c r="H700" s="58"/>
      <c r="I700" s="58"/>
      <c r="J700" s="58"/>
      <c r="K700" s="58"/>
      <c r="L700" s="58"/>
      <c r="M700" s="58"/>
      <c r="N700" s="58"/>
      <c r="O700" s="137"/>
      <c r="P700" s="58"/>
      <c r="Q700" s="58"/>
      <c r="R700" s="58"/>
      <c r="S700" s="58"/>
      <c r="T700" s="58"/>
      <c r="U700" s="58"/>
      <c r="V700" s="58"/>
      <c r="W700" s="58"/>
      <c r="X700" s="58"/>
      <c r="Y700" s="137"/>
      <c r="Z700" s="58"/>
      <c r="AA700" s="58"/>
      <c r="AB700" s="137"/>
      <c r="AC700" s="137"/>
      <c r="AD700" s="58"/>
      <c r="AE700" s="58"/>
      <c r="AJ700" s="58"/>
      <c r="AK700" s="58"/>
      <c r="AL700" s="58"/>
      <c r="AM700" s="58"/>
      <c r="AN700" s="58"/>
      <c r="AO700" s="58"/>
      <c r="AP700" s="58"/>
      <c r="AQ700" s="58"/>
      <c r="AR700" s="58"/>
      <c r="AS700" s="58"/>
      <c r="AT700" s="58"/>
      <c r="AU700" s="58"/>
      <c r="AV700" s="58"/>
      <c r="AW700" s="58"/>
      <c r="AX700" s="58"/>
      <c r="AY700" s="58"/>
      <c r="AZ700" s="58"/>
    </row>
    <row r="701" spans="1:52" x14ac:dyDescent="0.2">
      <c r="A701" s="56"/>
      <c r="B701" s="57"/>
      <c r="C701" s="58"/>
      <c r="D701" s="58"/>
      <c r="E701" s="58"/>
      <c r="F701" s="58"/>
      <c r="G701" s="58"/>
      <c r="H701" s="58"/>
      <c r="I701" s="58"/>
      <c r="J701" s="58"/>
      <c r="K701" s="58"/>
      <c r="L701" s="58"/>
      <c r="M701" s="58"/>
      <c r="N701" s="58"/>
      <c r="O701" s="137"/>
      <c r="P701" s="58"/>
      <c r="Q701" s="58"/>
      <c r="R701" s="58"/>
      <c r="S701" s="58"/>
      <c r="T701" s="58"/>
      <c r="U701" s="58"/>
      <c r="V701" s="58"/>
      <c r="W701" s="58"/>
      <c r="X701" s="58"/>
      <c r="Y701" s="137"/>
      <c r="Z701" s="58"/>
      <c r="AA701" s="58"/>
      <c r="AB701" s="137"/>
      <c r="AC701" s="137"/>
      <c r="AD701" s="58"/>
      <c r="AE701" s="58"/>
      <c r="AJ701" s="58"/>
      <c r="AK701" s="58"/>
      <c r="AL701" s="58"/>
      <c r="AM701" s="58"/>
      <c r="AN701" s="58"/>
      <c r="AO701" s="58"/>
      <c r="AP701" s="58"/>
      <c r="AQ701" s="58"/>
      <c r="AR701" s="58"/>
      <c r="AS701" s="58"/>
      <c r="AT701" s="58"/>
      <c r="AU701" s="58"/>
      <c r="AV701" s="58"/>
      <c r="AW701" s="58"/>
      <c r="AX701" s="58"/>
      <c r="AY701" s="58"/>
      <c r="AZ701" s="58"/>
    </row>
    <row r="702" spans="1:52" x14ac:dyDescent="0.2">
      <c r="A702" s="56"/>
      <c r="B702" s="57"/>
      <c r="C702" s="58"/>
      <c r="D702" s="58"/>
      <c r="E702" s="58"/>
      <c r="F702" s="58"/>
      <c r="G702" s="58"/>
      <c r="H702" s="58"/>
      <c r="I702" s="58"/>
      <c r="J702" s="58"/>
      <c r="K702" s="58"/>
      <c r="L702" s="58"/>
      <c r="M702" s="58"/>
      <c r="N702" s="58"/>
      <c r="O702" s="137"/>
      <c r="P702" s="58"/>
      <c r="Q702" s="58"/>
      <c r="R702" s="58"/>
      <c r="S702" s="58"/>
      <c r="T702" s="58"/>
      <c r="U702" s="58"/>
      <c r="V702" s="58"/>
      <c r="W702" s="58"/>
      <c r="X702" s="58"/>
      <c r="Y702" s="137"/>
      <c r="Z702" s="58"/>
      <c r="AA702" s="58"/>
      <c r="AB702" s="137"/>
      <c r="AC702" s="137"/>
      <c r="AD702" s="58"/>
      <c r="AE702" s="58"/>
      <c r="AJ702" s="58"/>
      <c r="AK702" s="58"/>
      <c r="AL702" s="58"/>
      <c r="AM702" s="58"/>
      <c r="AN702" s="58"/>
      <c r="AO702" s="58"/>
      <c r="AP702" s="58"/>
      <c r="AQ702" s="58"/>
      <c r="AR702" s="58"/>
      <c r="AS702" s="58"/>
      <c r="AT702" s="58"/>
      <c r="AU702" s="58"/>
      <c r="AV702" s="58"/>
      <c r="AW702" s="58"/>
      <c r="AX702" s="58"/>
      <c r="AY702" s="58"/>
      <c r="AZ702" s="58"/>
    </row>
    <row r="703" spans="1:52" x14ac:dyDescent="0.2">
      <c r="A703" s="56"/>
      <c r="B703" s="57"/>
      <c r="C703" s="58"/>
      <c r="D703" s="58"/>
      <c r="E703" s="58"/>
      <c r="F703" s="58"/>
      <c r="G703" s="58"/>
      <c r="H703" s="58"/>
      <c r="I703" s="58"/>
      <c r="J703" s="58"/>
      <c r="K703" s="58"/>
      <c r="L703" s="58"/>
      <c r="M703" s="58"/>
      <c r="N703" s="58"/>
      <c r="O703" s="137"/>
      <c r="P703" s="58"/>
      <c r="Q703" s="58"/>
      <c r="R703" s="58"/>
      <c r="S703" s="58"/>
      <c r="T703" s="58"/>
      <c r="U703" s="58"/>
      <c r="V703" s="58"/>
      <c r="W703" s="58"/>
      <c r="X703" s="58"/>
      <c r="Y703" s="137"/>
      <c r="Z703" s="58"/>
      <c r="AA703" s="58"/>
      <c r="AB703" s="137"/>
      <c r="AC703" s="137"/>
      <c r="AD703" s="58"/>
      <c r="AE703" s="58"/>
      <c r="AJ703" s="58"/>
      <c r="AK703" s="58"/>
      <c r="AL703" s="58"/>
      <c r="AM703" s="58"/>
      <c r="AN703" s="58"/>
      <c r="AO703" s="58"/>
      <c r="AP703" s="58"/>
      <c r="AQ703" s="58"/>
      <c r="AR703" s="58"/>
      <c r="AS703" s="58"/>
      <c r="AT703" s="58"/>
      <c r="AU703" s="58"/>
      <c r="AV703" s="58"/>
      <c r="AW703" s="58"/>
      <c r="AX703" s="58"/>
      <c r="AY703" s="58"/>
      <c r="AZ703" s="58"/>
    </row>
    <row r="704" spans="1:52" x14ac:dyDescent="0.2">
      <c r="A704" s="56"/>
      <c r="B704" s="57"/>
      <c r="C704" s="58"/>
      <c r="D704" s="58"/>
      <c r="E704" s="58"/>
      <c r="F704" s="58"/>
      <c r="G704" s="58"/>
      <c r="H704" s="58"/>
      <c r="I704" s="58"/>
      <c r="J704" s="58"/>
      <c r="K704" s="58"/>
      <c r="L704" s="58"/>
      <c r="M704" s="58"/>
      <c r="N704" s="58"/>
      <c r="O704" s="137"/>
      <c r="P704" s="58"/>
      <c r="Q704" s="58"/>
      <c r="R704" s="58"/>
      <c r="S704" s="58"/>
      <c r="T704" s="58"/>
      <c r="U704" s="58"/>
      <c r="V704" s="58"/>
      <c r="W704" s="58"/>
      <c r="X704" s="58"/>
      <c r="Y704" s="137"/>
      <c r="Z704" s="58"/>
      <c r="AA704" s="58"/>
      <c r="AB704" s="137"/>
      <c r="AC704" s="137"/>
      <c r="AD704" s="58"/>
      <c r="AE704" s="58"/>
      <c r="AJ704" s="58"/>
      <c r="AK704" s="58"/>
      <c r="AL704" s="58"/>
      <c r="AM704" s="58"/>
      <c r="AN704" s="58"/>
      <c r="AO704" s="58"/>
      <c r="AP704" s="58"/>
      <c r="AQ704" s="58"/>
      <c r="AR704" s="58"/>
      <c r="AS704" s="58"/>
      <c r="AT704" s="58"/>
      <c r="AU704" s="58"/>
      <c r="AV704" s="58"/>
      <c r="AW704" s="58"/>
      <c r="AX704" s="58"/>
      <c r="AY704" s="58"/>
      <c r="AZ704" s="58"/>
    </row>
    <row r="705" spans="1:52" x14ac:dyDescent="0.2">
      <c r="A705" s="56"/>
      <c r="B705" s="57"/>
      <c r="C705" s="58"/>
      <c r="D705" s="58"/>
      <c r="E705" s="58"/>
      <c r="F705" s="58"/>
      <c r="G705" s="58"/>
      <c r="H705" s="58"/>
      <c r="I705" s="58"/>
      <c r="J705" s="58"/>
      <c r="K705" s="58"/>
      <c r="L705" s="58"/>
      <c r="M705" s="58"/>
      <c r="N705" s="58"/>
      <c r="O705" s="137"/>
      <c r="P705" s="58"/>
      <c r="Q705" s="58"/>
      <c r="R705" s="58"/>
      <c r="S705" s="58"/>
      <c r="T705" s="58"/>
      <c r="U705" s="58"/>
      <c r="V705" s="58"/>
      <c r="W705" s="58"/>
      <c r="X705" s="58"/>
      <c r="Y705" s="137"/>
      <c r="Z705" s="58"/>
      <c r="AA705" s="58"/>
      <c r="AB705" s="137"/>
      <c r="AC705" s="137"/>
      <c r="AD705" s="58"/>
      <c r="AE705" s="58"/>
      <c r="AJ705" s="58"/>
      <c r="AK705" s="58"/>
      <c r="AL705" s="58"/>
      <c r="AM705" s="58"/>
      <c r="AN705" s="58"/>
      <c r="AO705" s="58"/>
      <c r="AP705" s="58"/>
      <c r="AQ705" s="58"/>
      <c r="AR705" s="58"/>
      <c r="AS705" s="58"/>
      <c r="AT705" s="58"/>
      <c r="AU705" s="58"/>
      <c r="AV705" s="58"/>
      <c r="AW705" s="58"/>
      <c r="AX705" s="58"/>
      <c r="AY705" s="58"/>
      <c r="AZ705" s="58"/>
    </row>
    <row r="706" spans="1:52" x14ac:dyDescent="0.2">
      <c r="A706" s="56"/>
      <c r="B706" s="57"/>
      <c r="C706" s="58"/>
      <c r="D706" s="58"/>
      <c r="E706" s="58"/>
      <c r="F706" s="58"/>
      <c r="G706" s="58"/>
      <c r="H706" s="58"/>
      <c r="I706" s="58"/>
      <c r="J706" s="58"/>
      <c r="K706" s="58"/>
      <c r="L706" s="58"/>
      <c r="M706" s="58"/>
      <c r="N706" s="58"/>
      <c r="O706" s="137"/>
      <c r="P706" s="58"/>
      <c r="Q706" s="58"/>
      <c r="R706" s="58"/>
      <c r="S706" s="58"/>
      <c r="T706" s="58"/>
      <c r="U706" s="58"/>
      <c r="V706" s="58"/>
      <c r="W706" s="58"/>
      <c r="X706" s="58"/>
      <c r="Y706" s="137"/>
      <c r="Z706" s="58"/>
      <c r="AA706" s="58"/>
      <c r="AB706" s="137"/>
      <c r="AC706" s="137"/>
      <c r="AD706" s="58"/>
      <c r="AE706" s="58"/>
      <c r="AJ706" s="58"/>
      <c r="AK706" s="58"/>
      <c r="AL706" s="58"/>
      <c r="AM706" s="58"/>
      <c r="AN706" s="58"/>
      <c r="AO706" s="58"/>
      <c r="AP706" s="58"/>
      <c r="AQ706" s="58"/>
      <c r="AR706" s="58"/>
      <c r="AS706" s="58"/>
      <c r="AT706" s="58"/>
      <c r="AU706" s="58"/>
      <c r="AV706" s="58"/>
      <c r="AW706" s="58"/>
      <c r="AX706" s="58"/>
      <c r="AY706" s="58"/>
      <c r="AZ706" s="58"/>
    </row>
    <row r="707" spans="1:52" x14ac:dyDescent="0.2">
      <c r="A707" s="56"/>
      <c r="B707" s="57"/>
      <c r="C707" s="58"/>
      <c r="D707" s="58"/>
      <c r="E707" s="58"/>
      <c r="F707" s="58"/>
      <c r="G707" s="58"/>
      <c r="H707" s="58"/>
      <c r="I707" s="58"/>
      <c r="J707" s="58"/>
      <c r="K707" s="58"/>
      <c r="L707" s="58"/>
      <c r="M707" s="58"/>
      <c r="N707" s="58"/>
      <c r="O707" s="137"/>
      <c r="P707" s="58"/>
      <c r="Q707" s="58"/>
      <c r="R707" s="58"/>
      <c r="S707" s="58"/>
      <c r="T707" s="58"/>
      <c r="U707" s="58"/>
      <c r="V707" s="58"/>
      <c r="W707" s="58"/>
      <c r="X707" s="58"/>
      <c r="Y707" s="137"/>
      <c r="Z707" s="58"/>
      <c r="AA707" s="58"/>
      <c r="AB707" s="137"/>
      <c r="AC707" s="137"/>
      <c r="AD707" s="58"/>
      <c r="AE707" s="58"/>
      <c r="AJ707" s="58"/>
      <c r="AK707" s="58"/>
      <c r="AL707" s="58"/>
      <c r="AM707" s="58"/>
      <c r="AN707" s="58"/>
      <c r="AO707" s="58"/>
      <c r="AP707" s="58"/>
      <c r="AQ707" s="58"/>
      <c r="AR707" s="58"/>
      <c r="AS707" s="58"/>
      <c r="AT707" s="58"/>
      <c r="AU707" s="58"/>
      <c r="AV707" s="58"/>
      <c r="AW707" s="58"/>
      <c r="AX707" s="58"/>
      <c r="AY707" s="58"/>
      <c r="AZ707" s="58"/>
    </row>
    <row r="708" spans="1:52" x14ac:dyDescent="0.2">
      <c r="A708" s="56"/>
      <c r="B708" s="57"/>
      <c r="C708" s="58"/>
      <c r="D708" s="58"/>
      <c r="E708" s="58"/>
      <c r="F708" s="58"/>
      <c r="G708" s="58"/>
      <c r="H708" s="58"/>
      <c r="I708" s="58"/>
      <c r="J708" s="58"/>
      <c r="K708" s="58"/>
      <c r="L708" s="58"/>
      <c r="M708" s="58"/>
      <c r="N708" s="58"/>
      <c r="O708" s="137"/>
      <c r="P708" s="58"/>
      <c r="Q708" s="58"/>
      <c r="R708" s="58"/>
      <c r="S708" s="58"/>
      <c r="T708" s="58"/>
      <c r="U708" s="58"/>
      <c r="V708" s="58"/>
      <c r="W708" s="58"/>
      <c r="X708" s="58"/>
      <c r="Y708" s="137"/>
      <c r="Z708" s="58"/>
      <c r="AA708" s="58"/>
      <c r="AB708" s="137"/>
      <c r="AC708" s="137"/>
      <c r="AD708" s="58"/>
      <c r="AE708" s="58"/>
      <c r="AJ708" s="58"/>
      <c r="AK708" s="58"/>
      <c r="AL708" s="58"/>
      <c r="AM708" s="58"/>
      <c r="AN708" s="58"/>
      <c r="AO708" s="58"/>
      <c r="AP708" s="58"/>
      <c r="AQ708" s="58"/>
      <c r="AR708" s="58"/>
      <c r="AS708" s="58"/>
      <c r="AT708" s="58"/>
      <c r="AU708" s="58"/>
      <c r="AV708" s="58"/>
      <c r="AW708" s="58"/>
      <c r="AX708" s="58"/>
      <c r="AY708" s="58"/>
      <c r="AZ708" s="58"/>
    </row>
    <row r="709" spans="1:52" x14ac:dyDescent="0.2">
      <c r="A709" s="56"/>
      <c r="B709" s="57"/>
      <c r="C709" s="58"/>
      <c r="D709" s="58"/>
      <c r="E709" s="58"/>
      <c r="F709" s="58"/>
      <c r="G709" s="58"/>
      <c r="H709" s="58"/>
      <c r="I709" s="58"/>
      <c r="J709" s="58"/>
      <c r="K709" s="58"/>
      <c r="L709" s="58"/>
      <c r="M709" s="58"/>
      <c r="N709" s="58"/>
      <c r="O709" s="137"/>
      <c r="P709" s="58"/>
      <c r="Q709" s="58"/>
      <c r="R709" s="58"/>
      <c r="S709" s="58"/>
      <c r="T709" s="58"/>
      <c r="U709" s="58"/>
      <c r="V709" s="58"/>
      <c r="W709" s="58"/>
      <c r="X709" s="58"/>
      <c r="Y709" s="137"/>
      <c r="Z709" s="58"/>
      <c r="AA709" s="58"/>
      <c r="AB709" s="137"/>
      <c r="AC709" s="137"/>
      <c r="AD709" s="58"/>
      <c r="AE709" s="58"/>
      <c r="AJ709" s="58"/>
      <c r="AK709" s="58"/>
      <c r="AL709" s="58"/>
      <c r="AM709" s="58"/>
      <c r="AN709" s="58"/>
      <c r="AO709" s="58"/>
      <c r="AP709" s="58"/>
      <c r="AQ709" s="58"/>
      <c r="AR709" s="58"/>
      <c r="AS709" s="58"/>
      <c r="AT709" s="58"/>
      <c r="AU709" s="58"/>
      <c r="AV709" s="58"/>
      <c r="AW709" s="58"/>
      <c r="AX709" s="58"/>
      <c r="AY709" s="58"/>
      <c r="AZ709" s="58"/>
    </row>
    <row r="710" spans="1:52" x14ac:dyDescent="0.2">
      <c r="A710" s="56"/>
      <c r="B710" s="57"/>
      <c r="C710" s="58"/>
      <c r="D710" s="58"/>
      <c r="E710" s="58"/>
      <c r="F710" s="58"/>
      <c r="G710" s="58"/>
      <c r="H710" s="58"/>
      <c r="I710" s="58"/>
      <c r="J710" s="58"/>
      <c r="K710" s="58"/>
      <c r="L710" s="58"/>
      <c r="M710" s="58"/>
      <c r="N710" s="58"/>
      <c r="O710" s="137"/>
      <c r="P710" s="58"/>
      <c r="Q710" s="58"/>
      <c r="R710" s="58"/>
      <c r="S710" s="58"/>
      <c r="T710" s="58"/>
      <c r="U710" s="58"/>
      <c r="V710" s="58"/>
      <c r="W710" s="58"/>
      <c r="X710" s="58"/>
      <c r="Y710" s="137"/>
      <c r="Z710" s="58"/>
      <c r="AA710" s="58"/>
      <c r="AB710" s="137"/>
      <c r="AC710" s="137"/>
      <c r="AD710" s="58"/>
      <c r="AE710" s="58"/>
      <c r="AJ710" s="58"/>
      <c r="AK710" s="58"/>
      <c r="AL710" s="58"/>
      <c r="AM710" s="58"/>
      <c r="AN710" s="58"/>
      <c r="AO710" s="58"/>
      <c r="AP710" s="58"/>
      <c r="AQ710" s="58"/>
      <c r="AR710" s="58"/>
      <c r="AS710" s="58"/>
      <c r="AT710" s="58"/>
      <c r="AU710" s="58"/>
      <c r="AV710" s="58"/>
      <c r="AW710" s="58"/>
      <c r="AX710" s="58"/>
      <c r="AY710" s="58"/>
      <c r="AZ710" s="58"/>
    </row>
    <row r="711" spans="1:52" x14ac:dyDescent="0.2">
      <c r="A711" s="56"/>
      <c r="B711" s="57"/>
      <c r="C711" s="58"/>
      <c r="D711" s="58"/>
      <c r="E711" s="58"/>
      <c r="F711" s="58"/>
      <c r="G711" s="58"/>
      <c r="H711" s="58"/>
      <c r="I711" s="58"/>
      <c r="J711" s="58"/>
      <c r="K711" s="58"/>
      <c r="L711" s="58"/>
      <c r="M711" s="58"/>
      <c r="N711" s="58"/>
      <c r="O711" s="137"/>
      <c r="P711" s="58"/>
      <c r="Q711" s="58"/>
      <c r="R711" s="58"/>
      <c r="S711" s="58"/>
      <c r="T711" s="58"/>
      <c r="U711" s="58"/>
      <c r="V711" s="58"/>
      <c r="W711" s="58"/>
      <c r="X711" s="58"/>
      <c r="Y711" s="137"/>
      <c r="Z711" s="58"/>
      <c r="AA711" s="58"/>
      <c r="AB711" s="137"/>
      <c r="AC711" s="137"/>
      <c r="AD711" s="58"/>
      <c r="AE711" s="58"/>
      <c r="AJ711" s="58"/>
      <c r="AK711" s="58"/>
      <c r="AL711" s="58"/>
      <c r="AM711" s="58"/>
      <c r="AN711" s="58"/>
      <c r="AO711" s="58"/>
      <c r="AP711" s="58"/>
      <c r="AQ711" s="58"/>
      <c r="AR711" s="58"/>
      <c r="AS711" s="58"/>
      <c r="AT711" s="58"/>
      <c r="AU711" s="58"/>
      <c r="AV711" s="58"/>
      <c r="AW711" s="58"/>
      <c r="AX711" s="58"/>
      <c r="AY711" s="58"/>
      <c r="AZ711" s="58"/>
    </row>
    <row r="712" spans="1:52" x14ac:dyDescent="0.2">
      <c r="A712" s="56"/>
      <c r="B712" s="57"/>
      <c r="C712" s="58"/>
      <c r="D712" s="58"/>
      <c r="E712" s="58"/>
      <c r="F712" s="58"/>
      <c r="G712" s="58"/>
      <c r="H712" s="58"/>
      <c r="I712" s="58"/>
      <c r="J712" s="58"/>
      <c r="K712" s="58"/>
      <c r="L712" s="58"/>
      <c r="M712" s="58"/>
      <c r="N712" s="58"/>
      <c r="O712" s="137"/>
      <c r="P712" s="58"/>
      <c r="Q712" s="58"/>
      <c r="R712" s="58"/>
      <c r="S712" s="58"/>
      <c r="T712" s="58"/>
      <c r="U712" s="58"/>
      <c r="V712" s="58"/>
      <c r="W712" s="58"/>
      <c r="X712" s="58"/>
      <c r="Y712" s="137"/>
      <c r="Z712" s="58"/>
      <c r="AA712" s="58"/>
      <c r="AB712" s="137"/>
      <c r="AC712" s="137"/>
      <c r="AD712" s="58"/>
      <c r="AE712" s="58"/>
      <c r="AJ712" s="58"/>
      <c r="AK712" s="58"/>
      <c r="AL712" s="58"/>
      <c r="AM712" s="58"/>
      <c r="AN712" s="58"/>
      <c r="AO712" s="58"/>
      <c r="AP712" s="58"/>
      <c r="AQ712" s="58"/>
      <c r="AR712" s="58"/>
      <c r="AS712" s="58"/>
      <c r="AT712" s="58"/>
      <c r="AU712" s="58"/>
      <c r="AV712" s="58"/>
      <c r="AW712" s="58"/>
      <c r="AX712" s="58"/>
      <c r="AY712" s="58"/>
      <c r="AZ712" s="58"/>
    </row>
    <row r="713" spans="1:52" x14ac:dyDescent="0.2">
      <c r="A713" s="56"/>
      <c r="B713" s="57"/>
      <c r="C713" s="58"/>
      <c r="D713" s="58"/>
      <c r="E713" s="58"/>
      <c r="F713" s="58"/>
      <c r="G713" s="58"/>
      <c r="H713" s="58"/>
      <c r="I713" s="58"/>
      <c r="J713" s="58"/>
      <c r="K713" s="58"/>
      <c r="L713" s="58"/>
      <c r="M713" s="58"/>
      <c r="N713" s="58"/>
      <c r="O713" s="137"/>
      <c r="P713" s="58"/>
      <c r="Q713" s="58"/>
      <c r="R713" s="58"/>
      <c r="S713" s="58"/>
      <c r="T713" s="58"/>
      <c r="U713" s="58"/>
      <c r="V713" s="58"/>
      <c r="W713" s="58"/>
      <c r="X713" s="58"/>
      <c r="Y713" s="137"/>
      <c r="Z713" s="58"/>
      <c r="AA713" s="58"/>
      <c r="AB713" s="137"/>
      <c r="AC713" s="137"/>
      <c r="AD713" s="58"/>
      <c r="AE713" s="58"/>
      <c r="AJ713" s="58"/>
      <c r="AK713" s="58"/>
      <c r="AL713" s="58"/>
      <c r="AM713" s="58"/>
      <c r="AN713" s="58"/>
      <c r="AO713" s="58"/>
      <c r="AP713" s="58"/>
      <c r="AQ713" s="58"/>
      <c r="AR713" s="58"/>
      <c r="AS713" s="58"/>
      <c r="AT713" s="58"/>
      <c r="AU713" s="58"/>
      <c r="AV713" s="58"/>
      <c r="AW713" s="58"/>
      <c r="AX713" s="58"/>
      <c r="AY713" s="58"/>
      <c r="AZ713" s="58"/>
    </row>
    <row r="714" spans="1:52" x14ac:dyDescent="0.2">
      <c r="A714" s="56"/>
      <c r="B714" s="57"/>
      <c r="C714" s="58"/>
      <c r="D714" s="58"/>
      <c r="E714" s="58"/>
      <c r="F714" s="58"/>
      <c r="G714" s="58"/>
      <c r="H714" s="58"/>
      <c r="I714" s="58"/>
      <c r="J714" s="58"/>
      <c r="K714" s="58"/>
      <c r="L714" s="58"/>
      <c r="M714" s="58"/>
      <c r="N714" s="58"/>
      <c r="O714" s="137"/>
      <c r="P714" s="58"/>
      <c r="Q714" s="58"/>
      <c r="R714" s="58"/>
      <c r="S714" s="58"/>
      <c r="T714" s="58"/>
      <c r="U714" s="58"/>
      <c r="V714" s="58"/>
      <c r="W714" s="58"/>
      <c r="X714" s="58"/>
      <c r="Y714" s="137"/>
      <c r="Z714" s="58"/>
      <c r="AA714" s="58"/>
      <c r="AB714" s="137"/>
      <c r="AC714" s="137"/>
      <c r="AD714" s="58"/>
      <c r="AE714" s="58"/>
      <c r="AJ714" s="58"/>
      <c r="AK714" s="58"/>
      <c r="AL714" s="58"/>
      <c r="AM714" s="58"/>
      <c r="AN714" s="58"/>
      <c r="AO714" s="58"/>
      <c r="AP714" s="58"/>
      <c r="AQ714" s="58"/>
      <c r="AR714" s="58"/>
      <c r="AS714" s="58"/>
      <c r="AT714" s="58"/>
      <c r="AU714" s="58"/>
      <c r="AV714" s="58"/>
      <c r="AW714" s="58"/>
      <c r="AX714" s="58"/>
      <c r="AY714" s="58"/>
      <c r="AZ714" s="58"/>
    </row>
    <row r="715" spans="1:52" x14ac:dyDescent="0.2">
      <c r="A715" s="56"/>
      <c r="B715" s="57"/>
      <c r="C715" s="58"/>
      <c r="D715" s="58"/>
      <c r="E715" s="58"/>
      <c r="F715" s="58"/>
      <c r="G715" s="58"/>
      <c r="H715" s="58"/>
      <c r="I715" s="58"/>
      <c r="J715" s="58"/>
      <c r="K715" s="58"/>
      <c r="L715" s="58"/>
      <c r="M715" s="58"/>
      <c r="N715" s="58"/>
      <c r="O715" s="137"/>
      <c r="P715" s="58"/>
      <c r="Q715" s="58"/>
      <c r="R715" s="58"/>
      <c r="S715" s="58"/>
      <c r="T715" s="58"/>
      <c r="U715" s="58"/>
      <c r="V715" s="58"/>
      <c r="W715" s="58"/>
      <c r="X715" s="58"/>
      <c r="Y715" s="137"/>
      <c r="Z715" s="58"/>
      <c r="AA715" s="58"/>
      <c r="AB715" s="137"/>
      <c r="AC715" s="137"/>
      <c r="AD715" s="58"/>
      <c r="AE715" s="58"/>
      <c r="AJ715" s="58"/>
      <c r="AK715" s="58"/>
      <c r="AL715" s="58"/>
      <c r="AM715" s="58"/>
      <c r="AN715" s="58"/>
      <c r="AO715" s="58"/>
      <c r="AP715" s="58"/>
      <c r="AQ715" s="58"/>
      <c r="AR715" s="58"/>
      <c r="AS715" s="58"/>
      <c r="AT715" s="58"/>
      <c r="AU715" s="58"/>
      <c r="AV715" s="58"/>
      <c r="AW715" s="58"/>
      <c r="AX715" s="58"/>
      <c r="AY715" s="58"/>
      <c r="AZ715" s="58"/>
    </row>
    <row r="716" spans="1:52" x14ac:dyDescent="0.2">
      <c r="A716" s="56"/>
      <c r="B716" s="57"/>
      <c r="C716" s="58"/>
      <c r="D716" s="58"/>
      <c r="E716" s="58"/>
      <c r="F716" s="58"/>
      <c r="G716" s="58"/>
      <c r="H716" s="58"/>
      <c r="I716" s="58"/>
      <c r="J716" s="58"/>
      <c r="K716" s="58"/>
      <c r="L716" s="58"/>
      <c r="M716" s="58"/>
      <c r="N716" s="58"/>
      <c r="O716" s="137"/>
      <c r="P716" s="58"/>
      <c r="Q716" s="58"/>
      <c r="R716" s="58"/>
      <c r="S716" s="58"/>
      <c r="T716" s="58"/>
      <c r="U716" s="58"/>
      <c r="V716" s="58"/>
      <c r="W716" s="58"/>
      <c r="X716" s="58"/>
      <c r="Y716" s="137"/>
      <c r="Z716" s="58"/>
      <c r="AA716" s="58"/>
      <c r="AB716" s="137"/>
      <c r="AC716" s="137"/>
      <c r="AD716" s="58"/>
      <c r="AE716" s="58"/>
      <c r="AJ716" s="58"/>
      <c r="AK716" s="58"/>
      <c r="AL716" s="58"/>
      <c r="AM716" s="58"/>
      <c r="AN716" s="58"/>
      <c r="AO716" s="58"/>
      <c r="AP716" s="58"/>
      <c r="AQ716" s="58"/>
      <c r="AR716" s="58"/>
      <c r="AS716" s="58"/>
      <c r="AT716" s="58"/>
      <c r="AU716" s="58"/>
      <c r="AV716" s="58"/>
      <c r="AW716" s="58"/>
      <c r="AX716" s="58"/>
      <c r="AY716" s="58"/>
      <c r="AZ716" s="58"/>
    </row>
    <row r="717" spans="1:52" x14ac:dyDescent="0.2">
      <c r="A717" s="56"/>
      <c r="B717" s="57"/>
      <c r="C717" s="58"/>
      <c r="D717" s="58"/>
      <c r="E717" s="58"/>
      <c r="F717" s="58"/>
      <c r="G717" s="58"/>
      <c r="H717" s="58"/>
      <c r="I717" s="58"/>
      <c r="J717" s="58"/>
      <c r="K717" s="58"/>
      <c r="L717" s="58"/>
      <c r="M717" s="58"/>
      <c r="N717" s="58"/>
      <c r="O717" s="137"/>
      <c r="P717" s="58"/>
      <c r="Q717" s="58"/>
      <c r="R717" s="58"/>
      <c r="S717" s="58"/>
      <c r="T717" s="58"/>
      <c r="U717" s="58"/>
      <c r="V717" s="58"/>
      <c r="W717" s="58"/>
      <c r="X717" s="58"/>
      <c r="Y717" s="137"/>
      <c r="Z717" s="58"/>
      <c r="AA717" s="58"/>
      <c r="AB717" s="137"/>
      <c r="AC717" s="137"/>
      <c r="AD717" s="58"/>
      <c r="AE717" s="58"/>
      <c r="AJ717" s="58"/>
      <c r="AK717" s="58"/>
      <c r="AL717" s="58"/>
      <c r="AM717" s="58"/>
      <c r="AN717" s="58"/>
      <c r="AO717" s="58"/>
      <c r="AP717" s="58"/>
      <c r="AQ717" s="58"/>
      <c r="AR717" s="58"/>
      <c r="AS717" s="58"/>
      <c r="AT717" s="58"/>
      <c r="AU717" s="58"/>
      <c r="AV717" s="58"/>
      <c r="AW717" s="58"/>
      <c r="AX717" s="58"/>
      <c r="AY717" s="58"/>
      <c r="AZ717" s="58"/>
    </row>
    <row r="718" spans="1:52" x14ac:dyDescent="0.2">
      <c r="A718" s="56"/>
      <c r="B718" s="57"/>
      <c r="C718" s="58"/>
      <c r="D718" s="58"/>
      <c r="E718" s="58"/>
      <c r="F718" s="58"/>
      <c r="G718" s="58"/>
      <c r="H718" s="58"/>
      <c r="I718" s="58"/>
      <c r="J718" s="58"/>
      <c r="K718" s="58"/>
      <c r="L718" s="58"/>
      <c r="M718" s="58"/>
      <c r="N718" s="58"/>
      <c r="O718" s="137"/>
      <c r="P718" s="58"/>
      <c r="Q718" s="58"/>
      <c r="R718" s="58"/>
      <c r="S718" s="58"/>
      <c r="T718" s="58"/>
      <c r="U718" s="58"/>
      <c r="V718" s="58"/>
      <c r="W718" s="58"/>
      <c r="X718" s="58"/>
      <c r="Y718" s="137"/>
      <c r="Z718" s="58"/>
      <c r="AA718" s="58"/>
      <c r="AB718" s="137"/>
      <c r="AC718" s="137"/>
      <c r="AD718" s="58"/>
      <c r="AE718" s="58"/>
      <c r="AJ718" s="58"/>
      <c r="AK718" s="58"/>
      <c r="AL718" s="58"/>
      <c r="AM718" s="58"/>
      <c r="AN718" s="58"/>
      <c r="AO718" s="58"/>
      <c r="AP718" s="58"/>
      <c r="AQ718" s="58"/>
      <c r="AR718" s="58"/>
      <c r="AS718" s="58"/>
      <c r="AT718" s="58"/>
      <c r="AU718" s="58"/>
      <c r="AV718" s="58"/>
      <c r="AW718" s="58"/>
      <c r="AX718" s="58"/>
      <c r="AY718" s="58"/>
      <c r="AZ718" s="58"/>
    </row>
    <row r="719" spans="1:52" x14ac:dyDescent="0.2">
      <c r="A719" s="56"/>
      <c r="B719" s="57"/>
      <c r="C719" s="58"/>
      <c r="D719" s="58"/>
      <c r="E719" s="58"/>
      <c r="F719" s="58"/>
      <c r="G719" s="58"/>
      <c r="H719" s="58"/>
      <c r="I719" s="58"/>
      <c r="J719" s="58"/>
      <c r="K719" s="58"/>
      <c r="L719" s="58"/>
      <c r="M719" s="58"/>
      <c r="N719" s="58"/>
      <c r="O719" s="137"/>
      <c r="P719" s="58"/>
      <c r="Q719" s="58"/>
      <c r="R719" s="58"/>
      <c r="S719" s="58"/>
      <c r="T719" s="58"/>
      <c r="U719" s="58"/>
      <c r="V719" s="58"/>
      <c r="W719" s="58"/>
      <c r="X719" s="58"/>
      <c r="Y719" s="137"/>
      <c r="Z719" s="58"/>
      <c r="AA719" s="58"/>
      <c r="AB719" s="137"/>
      <c r="AC719" s="137"/>
      <c r="AD719" s="58"/>
      <c r="AE719" s="58"/>
      <c r="AJ719" s="58"/>
      <c r="AK719" s="58"/>
      <c r="AL719" s="58"/>
      <c r="AM719" s="58"/>
      <c r="AN719" s="58"/>
      <c r="AO719" s="58"/>
      <c r="AP719" s="58"/>
      <c r="AQ719" s="58"/>
      <c r="AR719" s="58"/>
      <c r="AS719" s="58"/>
      <c r="AT719" s="58"/>
      <c r="AU719" s="58"/>
      <c r="AV719" s="58"/>
      <c r="AW719" s="58"/>
      <c r="AX719" s="58"/>
      <c r="AY719" s="58"/>
      <c r="AZ719" s="58"/>
    </row>
    <row r="720" spans="1:52" x14ac:dyDescent="0.2">
      <c r="A720" s="56"/>
      <c r="B720" s="57"/>
      <c r="C720" s="58"/>
      <c r="D720" s="58"/>
      <c r="E720" s="58"/>
      <c r="F720" s="58"/>
      <c r="G720" s="58"/>
      <c r="H720" s="58"/>
      <c r="I720" s="58"/>
      <c r="J720" s="58"/>
      <c r="K720" s="58"/>
      <c r="L720" s="58"/>
      <c r="M720" s="58"/>
      <c r="N720" s="58"/>
      <c r="O720" s="137"/>
      <c r="P720" s="58"/>
      <c r="Q720" s="58"/>
      <c r="R720" s="58"/>
      <c r="S720" s="58"/>
      <c r="T720" s="58"/>
      <c r="U720" s="58"/>
      <c r="V720" s="58"/>
      <c r="W720" s="58"/>
      <c r="X720" s="58"/>
      <c r="Y720" s="137"/>
      <c r="Z720" s="58"/>
      <c r="AA720" s="58"/>
      <c r="AB720" s="137"/>
      <c r="AC720" s="137"/>
      <c r="AD720" s="58"/>
      <c r="AE720" s="58"/>
      <c r="AJ720" s="58"/>
      <c r="AK720" s="58"/>
      <c r="AL720" s="58"/>
      <c r="AM720" s="58"/>
      <c r="AN720" s="58"/>
      <c r="AO720" s="58"/>
      <c r="AP720" s="58"/>
      <c r="AQ720" s="58"/>
      <c r="AR720" s="58"/>
      <c r="AS720" s="58"/>
      <c r="AT720" s="58"/>
      <c r="AU720" s="58"/>
      <c r="AV720" s="58"/>
      <c r="AW720" s="58"/>
      <c r="AX720" s="58"/>
      <c r="AY720" s="58"/>
      <c r="AZ720" s="58"/>
    </row>
    <row r="721" spans="1:52" x14ac:dyDescent="0.2">
      <c r="A721" s="56"/>
      <c r="B721" s="57"/>
      <c r="C721" s="58"/>
      <c r="D721" s="58"/>
      <c r="E721" s="58"/>
      <c r="F721" s="58"/>
      <c r="G721" s="58"/>
      <c r="H721" s="58"/>
      <c r="I721" s="58"/>
      <c r="J721" s="58"/>
      <c r="K721" s="58"/>
      <c r="L721" s="58"/>
      <c r="M721" s="58"/>
      <c r="N721" s="58"/>
      <c r="O721" s="137"/>
      <c r="P721" s="58"/>
      <c r="Q721" s="58"/>
      <c r="R721" s="58"/>
      <c r="S721" s="58"/>
      <c r="T721" s="58"/>
      <c r="U721" s="58"/>
      <c r="V721" s="58"/>
      <c r="W721" s="58"/>
      <c r="X721" s="58"/>
      <c r="Y721" s="137"/>
      <c r="Z721" s="58"/>
      <c r="AA721" s="58"/>
      <c r="AB721" s="137"/>
      <c r="AC721" s="137"/>
      <c r="AD721" s="58"/>
      <c r="AE721" s="58"/>
      <c r="AJ721" s="58"/>
      <c r="AK721" s="58"/>
      <c r="AL721" s="58"/>
      <c r="AM721" s="58"/>
      <c r="AN721" s="58"/>
      <c r="AO721" s="58"/>
      <c r="AP721" s="58"/>
      <c r="AQ721" s="58"/>
      <c r="AR721" s="58"/>
      <c r="AS721" s="58"/>
      <c r="AT721" s="58"/>
      <c r="AU721" s="58"/>
      <c r="AV721" s="58"/>
      <c r="AW721" s="58"/>
      <c r="AX721" s="58"/>
      <c r="AY721" s="58"/>
      <c r="AZ721" s="58"/>
    </row>
    <row r="722" spans="1:52" x14ac:dyDescent="0.2">
      <c r="A722" s="56"/>
      <c r="B722" s="57"/>
      <c r="C722" s="58"/>
      <c r="D722" s="58"/>
      <c r="E722" s="58"/>
      <c r="F722" s="58"/>
      <c r="G722" s="58"/>
      <c r="H722" s="58"/>
      <c r="I722" s="58"/>
      <c r="J722" s="58"/>
      <c r="K722" s="58"/>
      <c r="L722" s="58"/>
      <c r="M722" s="58"/>
      <c r="N722" s="58"/>
      <c r="O722" s="137"/>
      <c r="P722" s="58"/>
      <c r="Q722" s="58"/>
      <c r="R722" s="58"/>
      <c r="S722" s="58"/>
      <c r="T722" s="58"/>
      <c r="U722" s="58"/>
      <c r="V722" s="58"/>
      <c r="W722" s="58"/>
      <c r="X722" s="58"/>
      <c r="Y722" s="137"/>
      <c r="Z722" s="58"/>
      <c r="AA722" s="58"/>
      <c r="AB722" s="137"/>
      <c r="AC722" s="137"/>
      <c r="AD722" s="58"/>
      <c r="AE722" s="58"/>
      <c r="AJ722" s="58"/>
      <c r="AK722" s="58"/>
      <c r="AL722" s="58"/>
      <c r="AM722" s="58"/>
      <c r="AN722" s="58"/>
      <c r="AO722" s="58"/>
      <c r="AP722" s="58"/>
      <c r="AQ722" s="58"/>
      <c r="AR722" s="58"/>
      <c r="AS722" s="58"/>
      <c r="AT722" s="58"/>
      <c r="AU722" s="58"/>
      <c r="AV722" s="58"/>
      <c r="AW722" s="58"/>
      <c r="AX722" s="58"/>
      <c r="AY722" s="58"/>
      <c r="AZ722" s="58"/>
    </row>
    <row r="723" spans="1:52" x14ac:dyDescent="0.2">
      <c r="A723" s="56"/>
      <c r="B723" s="57"/>
      <c r="C723" s="58"/>
      <c r="D723" s="58"/>
      <c r="E723" s="58"/>
      <c r="F723" s="58"/>
      <c r="G723" s="58"/>
      <c r="H723" s="58"/>
      <c r="I723" s="58"/>
      <c r="J723" s="58"/>
      <c r="K723" s="58"/>
      <c r="L723" s="58"/>
      <c r="M723" s="58"/>
      <c r="N723" s="58"/>
      <c r="O723" s="137"/>
      <c r="P723" s="58"/>
      <c r="Q723" s="58"/>
      <c r="R723" s="58"/>
      <c r="S723" s="58"/>
      <c r="T723" s="58"/>
      <c r="U723" s="58"/>
      <c r="V723" s="58"/>
      <c r="W723" s="58"/>
      <c r="X723" s="58"/>
      <c r="Y723" s="137"/>
      <c r="Z723" s="58"/>
      <c r="AA723" s="58"/>
      <c r="AB723" s="137"/>
      <c r="AC723" s="137"/>
      <c r="AD723" s="58"/>
      <c r="AE723" s="58"/>
      <c r="AJ723" s="58"/>
      <c r="AK723" s="58"/>
      <c r="AL723" s="58"/>
      <c r="AM723" s="58"/>
      <c r="AN723" s="58"/>
      <c r="AO723" s="58"/>
      <c r="AP723" s="58"/>
      <c r="AQ723" s="58"/>
      <c r="AR723" s="58"/>
      <c r="AS723" s="58"/>
      <c r="AT723" s="58"/>
      <c r="AU723" s="58"/>
      <c r="AV723" s="58"/>
      <c r="AW723" s="58"/>
      <c r="AX723" s="58"/>
      <c r="AY723" s="58"/>
      <c r="AZ723" s="58"/>
    </row>
    <row r="724" spans="1:52" x14ac:dyDescent="0.2">
      <c r="A724" s="56"/>
      <c r="B724" s="57"/>
      <c r="C724" s="58"/>
      <c r="D724" s="58"/>
      <c r="E724" s="58"/>
      <c r="F724" s="58"/>
      <c r="G724" s="58"/>
      <c r="H724" s="58"/>
      <c r="I724" s="58"/>
      <c r="J724" s="58"/>
      <c r="K724" s="58"/>
      <c r="L724" s="58"/>
      <c r="M724" s="58"/>
      <c r="N724" s="58"/>
      <c r="O724" s="137"/>
      <c r="P724" s="58"/>
      <c r="Q724" s="58"/>
      <c r="R724" s="58"/>
      <c r="S724" s="58"/>
      <c r="T724" s="58"/>
      <c r="U724" s="58"/>
      <c r="V724" s="58"/>
      <c r="W724" s="58"/>
      <c r="X724" s="58"/>
      <c r="Y724" s="137"/>
      <c r="Z724" s="58"/>
      <c r="AA724" s="58"/>
      <c r="AB724" s="137"/>
      <c r="AC724" s="137"/>
      <c r="AD724" s="58"/>
      <c r="AE724" s="58"/>
      <c r="AJ724" s="58"/>
      <c r="AK724" s="58"/>
      <c r="AL724" s="58"/>
      <c r="AM724" s="58"/>
      <c r="AN724" s="58"/>
      <c r="AO724" s="58"/>
      <c r="AP724" s="58"/>
      <c r="AQ724" s="58"/>
      <c r="AR724" s="58"/>
      <c r="AS724" s="58"/>
      <c r="AT724" s="58"/>
      <c r="AU724" s="58"/>
      <c r="AV724" s="58"/>
      <c r="AW724" s="58"/>
      <c r="AX724" s="58"/>
      <c r="AY724" s="58"/>
      <c r="AZ724" s="58"/>
    </row>
    <row r="725" spans="1:52" x14ac:dyDescent="0.2">
      <c r="A725" s="56"/>
      <c r="B725" s="57"/>
      <c r="C725" s="58"/>
      <c r="D725" s="58"/>
      <c r="E725" s="58"/>
      <c r="F725" s="58"/>
      <c r="G725" s="58"/>
      <c r="H725" s="58"/>
      <c r="I725" s="58"/>
      <c r="J725" s="58"/>
      <c r="K725" s="58"/>
      <c r="L725" s="58"/>
      <c r="M725" s="58"/>
      <c r="N725" s="58"/>
      <c r="O725" s="137"/>
      <c r="P725" s="58"/>
      <c r="Q725" s="58"/>
      <c r="R725" s="58"/>
      <c r="S725" s="58"/>
      <c r="T725" s="58"/>
      <c r="U725" s="58"/>
      <c r="V725" s="58"/>
      <c r="W725" s="58"/>
      <c r="X725" s="58"/>
      <c r="Y725" s="137"/>
      <c r="Z725" s="58"/>
      <c r="AA725" s="58"/>
      <c r="AB725" s="137"/>
      <c r="AC725" s="137"/>
      <c r="AD725" s="58"/>
      <c r="AE725" s="58"/>
      <c r="AJ725" s="58"/>
      <c r="AK725" s="58"/>
      <c r="AL725" s="58"/>
      <c r="AM725" s="58"/>
      <c r="AN725" s="58"/>
      <c r="AO725" s="58"/>
      <c r="AP725" s="58"/>
      <c r="AQ725" s="58"/>
      <c r="AR725" s="58"/>
      <c r="AS725" s="58"/>
      <c r="AT725" s="58"/>
      <c r="AU725" s="58"/>
      <c r="AV725" s="58"/>
      <c r="AW725" s="58"/>
      <c r="AX725" s="58"/>
      <c r="AY725" s="58"/>
      <c r="AZ725" s="58"/>
    </row>
    <row r="726" spans="1:52" x14ac:dyDescent="0.2">
      <c r="A726" s="56"/>
      <c r="B726" s="57"/>
      <c r="C726" s="58"/>
      <c r="D726" s="58"/>
      <c r="E726" s="58"/>
      <c r="F726" s="58"/>
      <c r="G726" s="58"/>
      <c r="H726" s="58"/>
      <c r="I726" s="58"/>
      <c r="J726" s="58"/>
      <c r="K726" s="58"/>
      <c r="L726" s="58"/>
      <c r="M726" s="58"/>
      <c r="N726" s="58"/>
      <c r="O726" s="137"/>
      <c r="P726" s="58"/>
      <c r="Q726" s="58"/>
      <c r="R726" s="58"/>
      <c r="S726" s="58"/>
      <c r="T726" s="58"/>
      <c r="U726" s="58"/>
      <c r="V726" s="58"/>
      <c r="W726" s="58"/>
      <c r="X726" s="58"/>
      <c r="Y726" s="137"/>
      <c r="Z726" s="58"/>
      <c r="AA726" s="58"/>
      <c r="AB726" s="137"/>
      <c r="AC726" s="137"/>
      <c r="AD726" s="58"/>
      <c r="AE726" s="58"/>
      <c r="AJ726" s="58"/>
      <c r="AK726" s="58"/>
      <c r="AL726" s="58"/>
      <c r="AM726" s="58"/>
      <c r="AN726" s="58"/>
      <c r="AO726" s="58"/>
      <c r="AP726" s="58"/>
      <c r="AQ726" s="58"/>
      <c r="AR726" s="58"/>
      <c r="AS726" s="58"/>
      <c r="AT726" s="58"/>
      <c r="AU726" s="58"/>
      <c r="AV726" s="58"/>
      <c r="AW726" s="58"/>
      <c r="AX726" s="58"/>
      <c r="AY726" s="58"/>
      <c r="AZ726" s="58"/>
    </row>
    <row r="727" spans="1:52" x14ac:dyDescent="0.2">
      <c r="A727" s="56"/>
      <c r="B727" s="57"/>
      <c r="C727" s="58"/>
      <c r="D727" s="58"/>
      <c r="E727" s="58"/>
      <c r="F727" s="58"/>
      <c r="G727" s="58"/>
      <c r="H727" s="58"/>
      <c r="I727" s="58"/>
      <c r="J727" s="58"/>
      <c r="K727" s="58"/>
      <c r="L727" s="58"/>
      <c r="M727" s="58"/>
      <c r="N727" s="58"/>
      <c r="O727" s="137"/>
      <c r="P727" s="58"/>
      <c r="Q727" s="58"/>
      <c r="R727" s="58"/>
      <c r="S727" s="58"/>
      <c r="T727" s="58"/>
      <c r="U727" s="58"/>
      <c r="V727" s="58"/>
      <c r="W727" s="58"/>
      <c r="X727" s="58"/>
      <c r="Y727" s="137"/>
      <c r="Z727" s="58"/>
      <c r="AA727" s="58"/>
      <c r="AB727" s="137"/>
      <c r="AC727" s="137"/>
      <c r="AD727" s="58"/>
      <c r="AE727" s="58"/>
      <c r="AJ727" s="58"/>
      <c r="AK727" s="58"/>
      <c r="AL727" s="58"/>
      <c r="AM727" s="58"/>
      <c r="AN727" s="58"/>
      <c r="AO727" s="58"/>
      <c r="AP727" s="58"/>
      <c r="AQ727" s="58"/>
      <c r="AR727" s="58"/>
      <c r="AS727" s="58"/>
      <c r="AT727" s="58"/>
      <c r="AU727" s="58"/>
      <c r="AV727" s="58"/>
      <c r="AW727" s="58"/>
      <c r="AX727" s="58"/>
      <c r="AY727" s="58"/>
      <c r="AZ727" s="58"/>
    </row>
    <row r="728" spans="1:52" x14ac:dyDescent="0.2">
      <c r="A728" s="56"/>
      <c r="B728" s="57"/>
      <c r="C728" s="58"/>
      <c r="D728" s="58"/>
      <c r="E728" s="58"/>
      <c r="F728" s="58"/>
      <c r="G728" s="58"/>
      <c r="H728" s="58"/>
      <c r="I728" s="58"/>
      <c r="J728" s="58"/>
      <c r="K728" s="58"/>
      <c r="L728" s="58"/>
      <c r="M728" s="58"/>
      <c r="N728" s="58"/>
      <c r="O728" s="137"/>
      <c r="P728" s="58"/>
      <c r="Q728" s="58"/>
      <c r="R728" s="58"/>
      <c r="S728" s="58"/>
      <c r="T728" s="58"/>
      <c r="U728" s="58"/>
      <c r="V728" s="58"/>
      <c r="W728" s="58"/>
      <c r="X728" s="58"/>
      <c r="Y728" s="137"/>
      <c r="Z728" s="58"/>
      <c r="AA728" s="58"/>
      <c r="AB728" s="137"/>
      <c r="AC728" s="137"/>
      <c r="AD728" s="58"/>
      <c r="AE728" s="58"/>
      <c r="AJ728" s="58"/>
      <c r="AK728" s="58"/>
      <c r="AL728" s="58"/>
      <c r="AM728" s="58"/>
      <c r="AN728" s="58"/>
      <c r="AO728" s="58"/>
      <c r="AP728" s="58"/>
      <c r="AQ728" s="58"/>
      <c r="AR728" s="58"/>
      <c r="AS728" s="58"/>
      <c r="AT728" s="58"/>
      <c r="AU728" s="58"/>
      <c r="AV728" s="58"/>
      <c r="AW728" s="58"/>
      <c r="AX728" s="58"/>
      <c r="AY728" s="58"/>
      <c r="AZ728" s="58"/>
    </row>
    <row r="729" spans="1:52" x14ac:dyDescent="0.2">
      <c r="A729" s="56"/>
      <c r="B729" s="57"/>
      <c r="C729" s="58"/>
      <c r="D729" s="58"/>
      <c r="E729" s="58"/>
      <c r="F729" s="58"/>
      <c r="G729" s="58"/>
      <c r="H729" s="58"/>
      <c r="I729" s="58"/>
      <c r="J729" s="58"/>
      <c r="K729" s="58"/>
      <c r="L729" s="58"/>
      <c r="M729" s="58"/>
      <c r="N729" s="58"/>
      <c r="O729" s="137"/>
      <c r="P729" s="58"/>
      <c r="Q729" s="58"/>
      <c r="R729" s="58"/>
      <c r="S729" s="58"/>
      <c r="T729" s="58"/>
      <c r="U729" s="58"/>
      <c r="V729" s="58"/>
      <c r="W729" s="58"/>
      <c r="X729" s="58"/>
      <c r="Y729" s="137"/>
      <c r="Z729" s="58"/>
      <c r="AA729" s="58"/>
      <c r="AB729" s="137"/>
      <c r="AC729" s="137"/>
      <c r="AD729" s="58"/>
      <c r="AE729" s="58"/>
      <c r="AJ729" s="58"/>
      <c r="AK729" s="58"/>
      <c r="AL729" s="58"/>
      <c r="AM729" s="58"/>
      <c r="AN729" s="58"/>
      <c r="AO729" s="58"/>
      <c r="AP729" s="58"/>
      <c r="AQ729" s="58"/>
      <c r="AR729" s="58"/>
      <c r="AS729" s="58"/>
      <c r="AT729" s="58"/>
      <c r="AU729" s="58"/>
      <c r="AV729" s="58"/>
      <c r="AW729" s="58"/>
      <c r="AX729" s="58"/>
      <c r="AY729" s="58"/>
      <c r="AZ729" s="58"/>
    </row>
    <row r="730" spans="1:52" x14ac:dyDescent="0.2">
      <c r="A730" s="56"/>
      <c r="B730" s="57"/>
      <c r="C730" s="58"/>
      <c r="D730" s="58"/>
      <c r="E730" s="58"/>
      <c r="F730" s="58"/>
      <c r="G730" s="58"/>
      <c r="H730" s="58"/>
      <c r="I730" s="58"/>
      <c r="J730" s="58"/>
      <c r="K730" s="58"/>
      <c r="L730" s="58"/>
      <c r="M730" s="58"/>
      <c r="N730" s="58"/>
      <c r="O730" s="137"/>
      <c r="P730" s="58"/>
      <c r="Q730" s="58"/>
      <c r="R730" s="58"/>
      <c r="S730" s="58"/>
      <c r="T730" s="58"/>
      <c r="U730" s="58"/>
      <c r="V730" s="58"/>
      <c r="W730" s="58"/>
      <c r="X730" s="58"/>
      <c r="Y730" s="137"/>
      <c r="Z730" s="58"/>
      <c r="AA730" s="58"/>
      <c r="AB730" s="137"/>
      <c r="AC730" s="137"/>
      <c r="AD730" s="58"/>
      <c r="AE730" s="58"/>
      <c r="AJ730" s="58"/>
      <c r="AK730" s="58"/>
      <c r="AL730" s="58"/>
      <c r="AM730" s="58"/>
      <c r="AN730" s="58"/>
      <c r="AO730" s="58"/>
      <c r="AP730" s="58"/>
      <c r="AQ730" s="58"/>
      <c r="AR730" s="58"/>
      <c r="AS730" s="58"/>
      <c r="AT730" s="58"/>
      <c r="AU730" s="58"/>
      <c r="AV730" s="58"/>
      <c r="AW730" s="58"/>
      <c r="AX730" s="58"/>
      <c r="AY730" s="58"/>
      <c r="AZ730" s="58"/>
    </row>
    <row r="731" spans="1:52" x14ac:dyDescent="0.2">
      <c r="A731" s="56"/>
      <c r="B731" s="57"/>
      <c r="C731" s="58"/>
      <c r="D731" s="58"/>
      <c r="E731" s="58"/>
      <c r="F731" s="58"/>
      <c r="G731" s="58"/>
      <c r="H731" s="58"/>
      <c r="I731" s="58"/>
      <c r="J731" s="58"/>
      <c r="K731" s="58"/>
      <c r="L731" s="58"/>
      <c r="M731" s="58"/>
      <c r="N731" s="58"/>
      <c r="O731" s="137"/>
      <c r="P731" s="58"/>
      <c r="Q731" s="58"/>
      <c r="R731" s="58"/>
      <c r="S731" s="58"/>
      <c r="T731" s="58"/>
      <c r="U731" s="58"/>
      <c r="V731" s="58"/>
      <c r="W731" s="58"/>
      <c r="X731" s="58"/>
      <c r="Y731" s="137"/>
      <c r="Z731" s="58"/>
      <c r="AA731" s="58"/>
      <c r="AB731" s="137"/>
      <c r="AC731" s="137"/>
      <c r="AD731" s="58"/>
      <c r="AE731" s="58"/>
      <c r="AJ731" s="58"/>
      <c r="AK731" s="58"/>
      <c r="AL731" s="58"/>
      <c r="AM731" s="58"/>
      <c r="AN731" s="58"/>
      <c r="AO731" s="58"/>
      <c r="AP731" s="58"/>
      <c r="AQ731" s="58"/>
      <c r="AR731" s="58"/>
      <c r="AS731" s="58"/>
      <c r="AT731" s="58"/>
      <c r="AU731" s="58"/>
      <c r="AV731" s="58"/>
      <c r="AW731" s="58"/>
      <c r="AX731" s="58"/>
      <c r="AY731" s="58"/>
      <c r="AZ731" s="58"/>
    </row>
    <row r="732" spans="1:52" x14ac:dyDescent="0.2">
      <c r="A732" s="56"/>
      <c r="B732" s="57"/>
      <c r="C732" s="58"/>
      <c r="D732" s="58"/>
      <c r="E732" s="58"/>
      <c r="F732" s="58"/>
      <c r="G732" s="58"/>
      <c r="H732" s="58"/>
      <c r="I732" s="58"/>
      <c r="J732" s="58"/>
      <c r="K732" s="58"/>
      <c r="L732" s="58"/>
      <c r="M732" s="58"/>
      <c r="N732" s="58"/>
      <c r="O732" s="137"/>
      <c r="P732" s="58"/>
      <c r="Q732" s="58"/>
      <c r="R732" s="58"/>
      <c r="S732" s="58"/>
      <c r="T732" s="58"/>
      <c r="U732" s="58"/>
      <c r="V732" s="58"/>
      <c r="W732" s="58"/>
      <c r="X732" s="58"/>
      <c r="Y732" s="137"/>
      <c r="Z732" s="58"/>
      <c r="AA732" s="58"/>
      <c r="AB732" s="137"/>
      <c r="AC732" s="137"/>
      <c r="AD732" s="58"/>
      <c r="AE732" s="58"/>
      <c r="AJ732" s="58"/>
      <c r="AK732" s="58"/>
      <c r="AL732" s="58"/>
      <c r="AM732" s="58"/>
      <c r="AN732" s="58"/>
      <c r="AO732" s="58"/>
      <c r="AP732" s="58"/>
      <c r="AQ732" s="58"/>
      <c r="AR732" s="58"/>
      <c r="AS732" s="58"/>
      <c r="AT732" s="58"/>
      <c r="AU732" s="58"/>
      <c r="AV732" s="58"/>
      <c r="AW732" s="58"/>
      <c r="AX732" s="58"/>
      <c r="AY732" s="58"/>
      <c r="AZ732" s="58"/>
    </row>
    <row r="733" spans="1:52" x14ac:dyDescent="0.2">
      <c r="A733" s="56"/>
      <c r="B733" s="57"/>
      <c r="C733" s="58"/>
      <c r="D733" s="58"/>
      <c r="E733" s="58"/>
      <c r="F733" s="58"/>
      <c r="G733" s="58"/>
      <c r="H733" s="58"/>
      <c r="I733" s="58"/>
      <c r="J733" s="58"/>
      <c r="K733" s="58"/>
      <c r="L733" s="58"/>
      <c r="M733" s="58"/>
      <c r="N733" s="58"/>
      <c r="O733" s="137"/>
      <c r="P733" s="58"/>
      <c r="Q733" s="58"/>
      <c r="R733" s="58"/>
      <c r="S733" s="58"/>
      <c r="T733" s="58"/>
      <c r="U733" s="58"/>
      <c r="V733" s="58"/>
      <c r="W733" s="58"/>
      <c r="X733" s="58"/>
      <c r="Y733" s="137"/>
      <c r="Z733" s="58"/>
      <c r="AA733" s="58"/>
      <c r="AB733" s="137"/>
      <c r="AC733" s="137"/>
      <c r="AD733" s="58"/>
      <c r="AE733" s="58"/>
      <c r="AJ733" s="58"/>
      <c r="AK733" s="58"/>
      <c r="AL733" s="58"/>
      <c r="AM733" s="58"/>
      <c r="AN733" s="58"/>
      <c r="AO733" s="58"/>
      <c r="AP733" s="58"/>
      <c r="AQ733" s="58"/>
      <c r="AR733" s="58"/>
      <c r="AS733" s="58"/>
      <c r="AT733" s="58"/>
      <c r="AU733" s="58"/>
      <c r="AV733" s="58"/>
      <c r="AW733" s="58"/>
      <c r="AX733" s="58"/>
      <c r="AY733" s="58"/>
      <c r="AZ733" s="58"/>
    </row>
    <row r="734" spans="1:52" x14ac:dyDescent="0.2">
      <c r="A734" s="56"/>
      <c r="B734" s="57"/>
      <c r="C734" s="58"/>
      <c r="D734" s="58"/>
      <c r="E734" s="58"/>
      <c r="F734" s="58"/>
      <c r="G734" s="58"/>
      <c r="H734" s="58"/>
      <c r="I734" s="58"/>
      <c r="J734" s="58"/>
      <c r="K734" s="58"/>
      <c r="L734" s="58"/>
      <c r="M734" s="58"/>
      <c r="N734" s="58"/>
      <c r="O734" s="137"/>
      <c r="P734" s="58"/>
      <c r="Q734" s="58"/>
      <c r="R734" s="58"/>
      <c r="S734" s="58"/>
      <c r="T734" s="58"/>
      <c r="U734" s="58"/>
      <c r="V734" s="58"/>
      <c r="W734" s="58"/>
      <c r="X734" s="58"/>
      <c r="Y734" s="137"/>
      <c r="Z734" s="58"/>
      <c r="AA734" s="58"/>
      <c r="AB734" s="137"/>
      <c r="AC734" s="137"/>
      <c r="AD734" s="58"/>
      <c r="AE734" s="58"/>
      <c r="AJ734" s="58"/>
      <c r="AK734" s="58"/>
      <c r="AL734" s="58"/>
      <c r="AM734" s="58"/>
      <c r="AN734" s="58"/>
      <c r="AO734" s="58"/>
      <c r="AP734" s="58"/>
      <c r="AQ734" s="58"/>
      <c r="AR734" s="58"/>
      <c r="AS734" s="58"/>
      <c r="AT734" s="58"/>
      <c r="AU734" s="58"/>
      <c r="AV734" s="58"/>
      <c r="AW734" s="58"/>
      <c r="AX734" s="58"/>
      <c r="AY734" s="58"/>
      <c r="AZ734" s="58"/>
    </row>
    <row r="735" spans="1:52" x14ac:dyDescent="0.2">
      <c r="A735" s="56"/>
      <c r="B735" s="57"/>
      <c r="C735" s="58"/>
      <c r="D735" s="58"/>
      <c r="E735" s="58"/>
      <c r="F735" s="58"/>
      <c r="G735" s="58"/>
      <c r="H735" s="58"/>
      <c r="I735" s="58"/>
      <c r="J735" s="58"/>
      <c r="K735" s="58"/>
      <c r="L735" s="58"/>
      <c r="M735" s="58"/>
      <c r="N735" s="58"/>
      <c r="O735" s="137"/>
      <c r="P735" s="58"/>
      <c r="Q735" s="58"/>
      <c r="R735" s="58"/>
      <c r="S735" s="58"/>
      <c r="T735" s="58"/>
      <c r="U735" s="58"/>
      <c r="V735" s="58"/>
      <c r="W735" s="58"/>
      <c r="X735" s="58"/>
      <c r="Y735" s="137"/>
      <c r="Z735" s="58"/>
      <c r="AA735" s="58"/>
      <c r="AB735" s="137"/>
      <c r="AC735" s="137"/>
      <c r="AD735" s="58"/>
      <c r="AE735" s="58"/>
      <c r="AJ735" s="58"/>
      <c r="AK735" s="58"/>
      <c r="AL735" s="58"/>
      <c r="AM735" s="58"/>
      <c r="AN735" s="58"/>
      <c r="AO735" s="58"/>
      <c r="AP735" s="58"/>
      <c r="AQ735" s="58"/>
      <c r="AR735" s="58"/>
      <c r="AS735" s="58"/>
      <c r="AT735" s="58"/>
      <c r="AU735" s="58"/>
      <c r="AV735" s="58"/>
      <c r="AW735" s="58"/>
      <c r="AX735" s="58"/>
      <c r="AY735" s="58"/>
      <c r="AZ735" s="58"/>
    </row>
    <row r="736" spans="1:52" x14ac:dyDescent="0.2">
      <c r="A736" s="56"/>
      <c r="B736" s="57"/>
      <c r="C736" s="58"/>
      <c r="D736" s="58"/>
      <c r="E736" s="58"/>
      <c r="F736" s="58"/>
      <c r="G736" s="58"/>
      <c r="H736" s="58"/>
      <c r="I736" s="58"/>
      <c r="J736" s="58"/>
      <c r="K736" s="58"/>
      <c r="L736" s="58"/>
      <c r="M736" s="58"/>
      <c r="N736" s="58"/>
      <c r="O736" s="137"/>
      <c r="P736" s="58"/>
      <c r="Q736" s="58"/>
      <c r="R736" s="58"/>
      <c r="S736" s="58"/>
      <c r="T736" s="58"/>
      <c r="U736" s="58"/>
      <c r="V736" s="58"/>
      <c r="W736" s="58"/>
      <c r="X736" s="58"/>
      <c r="Y736" s="137"/>
      <c r="Z736" s="58"/>
      <c r="AA736" s="58"/>
      <c r="AB736" s="137"/>
      <c r="AC736" s="137"/>
      <c r="AD736" s="58"/>
      <c r="AE736" s="58"/>
      <c r="AJ736" s="58"/>
      <c r="AK736" s="58"/>
      <c r="AL736" s="58"/>
      <c r="AM736" s="58"/>
      <c r="AN736" s="58"/>
      <c r="AO736" s="58"/>
      <c r="AP736" s="58"/>
      <c r="AQ736" s="58"/>
      <c r="AR736" s="58"/>
      <c r="AS736" s="58"/>
      <c r="AT736" s="58"/>
      <c r="AU736" s="58"/>
      <c r="AV736" s="58"/>
      <c r="AW736" s="58"/>
      <c r="AX736" s="58"/>
      <c r="AY736" s="58"/>
      <c r="AZ736" s="58"/>
    </row>
    <row r="737" spans="1:52" x14ac:dyDescent="0.2">
      <c r="A737" s="56"/>
      <c r="B737" s="57"/>
      <c r="C737" s="58"/>
      <c r="D737" s="58"/>
      <c r="E737" s="58"/>
      <c r="F737" s="58"/>
      <c r="G737" s="58"/>
      <c r="H737" s="58"/>
      <c r="I737" s="58"/>
      <c r="J737" s="58"/>
      <c r="K737" s="58"/>
      <c r="L737" s="58"/>
      <c r="M737" s="58"/>
      <c r="N737" s="58"/>
      <c r="O737" s="137"/>
      <c r="P737" s="58"/>
      <c r="Q737" s="58"/>
      <c r="R737" s="58"/>
      <c r="S737" s="58"/>
      <c r="T737" s="58"/>
      <c r="U737" s="58"/>
      <c r="V737" s="58"/>
      <c r="W737" s="58"/>
      <c r="X737" s="58"/>
      <c r="Y737" s="137"/>
      <c r="Z737" s="58"/>
      <c r="AA737" s="58"/>
      <c r="AB737" s="137"/>
      <c r="AC737" s="137"/>
      <c r="AD737" s="58"/>
      <c r="AE737" s="58"/>
      <c r="AJ737" s="58"/>
      <c r="AK737" s="58"/>
      <c r="AL737" s="58"/>
      <c r="AM737" s="58"/>
      <c r="AN737" s="58"/>
      <c r="AO737" s="58"/>
      <c r="AP737" s="58"/>
      <c r="AQ737" s="58"/>
      <c r="AR737" s="58"/>
      <c r="AS737" s="58"/>
      <c r="AT737" s="58"/>
      <c r="AU737" s="58"/>
      <c r="AV737" s="58"/>
      <c r="AW737" s="58"/>
      <c r="AX737" s="58"/>
      <c r="AY737" s="58"/>
      <c r="AZ737" s="58"/>
    </row>
    <row r="738" spans="1:52" x14ac:dyDescent="0.2">
      <c r="A738" s="56"/>
      <c r="B738" s="57"/>
      <c r="C738" s="58"/>
      <c r="D738" s="58"/>
      <c r="E738" s="58"/>
      <c r="F738" s="58"/>
      <c r="G738" s="58"/>
      <c r="H738" s="58"/>
      <c r="I738" s="58"/>
      <c r="J738" s="58"/>
      <c r="K738" s="58"/>
      <c r="L738" s="58"/>
      <c r="M738" s="58"/>
      <c r="N738" s="58"/>
      <c r="O738" s="137"/>
      <c r="P738" s="58"/>
      <c r="Q738" s="58"/>
      <c r="R738" s="58"/>
      <c r="S738" s="58"/>
      <c r="T738" s="58"/>
      <c r="U738" s="58"/>
      <c r="V738" s="58"/>
      <c r="W738" s="58"/>
      <c r="X738" s="58"/>
      <c r="Y738" s="137"/>
      <c r="Z738" s="58"/>
      <c r="AA738" s="58"/>
      <c r="AB738" s="137"/>
      <c r="AC738" s="137"/>
      <c r="AD738" s="58"/>
      <c r="AE738" s="58"/>
      <c r="AJ738" s="58"/>
      <c r="AK738" s="58"/>
      <c r="AL738" s="58"/>
      <c r="AM738" s="58"/>
      <c r="AN738" s="58"/>
      <c r="AO738" s="58"/>
      <c r="AP738" s="58"/>
      <c r="AQ738" s="58"/>
      <c r="AR738" s="58"/>
      <c r="AS738" s="58"/>
      <c r="AT738" s="58"/>
      <c r="AU738" s="58"/>
      <c r="AV738" s="58"/>
      <c r="AW738" s="58"/>
      <c r="AX738" s="58"/>
      <c r="AY738" s="58"/>
      <c r="AZ738" s="58"/>
    </row>
    <row r="739" spans="1:52" x14ac:dyDescent="0.2">
      <c r="A739" s="56"/>
      <c r="B739" s="57"/>
      <c r="C739" s="58"/>
      <c r="D739" s="58"/>
      <c r="E739" s="58"/>
      <c r="F739" s="58"/>
      <c r="G739" s="58"/>
      <c r="H739" s="58"/>
      <c r="I739" s="58"/>
      <c r="J739" s="58"/>
      <c r="K739" s="58"/>
      <c r="L739" s="58"/>
      <c r="M739" s="58"/>
      <c r="N739" s="58"/>
      <c r="O739" s="137"/>
      <c r="P739" s="58"/>
      <c r="Q739" s="58"/>
      <c r="R739" s="58"/>
      <c r="S739" s="58"/>
      <c r="T739" s="58"/>
      <c r="U739" s="58"/>
      <c r="V739" s="58"/>
      <c r="W739" s="58"/>
      <c r="X739" s="58"/>
      <c r="Y739" s="137"/>
      <c r="Z739" s="58"/>
      <c r="AA739" s="58"/>
      <c r="AB739" s="137"/>
      <c r="AC739" s="137"/>
      <c r="AD739" s="58"/>
      <c r="AE739" s="58"/>
      <c r="AJ739" s="58"/>
      <c r="AK739" s="58"/>
      <c r="AL739" s="58"/>
      <c r="AM739" s="58"/>
      <c r="AN739" s="58"/>
      <c r="AO739" s="58"/>
      <c r="AP739" s="58"/>
      <c r="AQ739" s="58"/>
      <c r="AR739" s="58"/>
      <c r="AS739" s="58"/>
      <c r="AT739" s="58"/>
      <c r="AU739" s="58"/>
      <c r="AV739" s="58"/>
      <c r="AW739" s="58"/>
      <c r="AX739" s="58"/>
      <c r="AY739" s="58"/>
      <c r="AZ739" s="58"/>
    </row>
    <row r="740" spans="1:52" x14ac:dyDescent="0.2">
      <c r="A740" s="56"/>
      <c r="B740" s="57"/>
      <c r="C740" s="58"/>
      <c r="D740" s="58"/>
      <c r="E740" s="58"/>
      <c r="F740" s="58"/>
      <c r="G740" s="58"/>
      <c r="H740" s="58"/>
      <c r="I740" s="58"/>
      <c r="J740" s="58"/>
      <c r="K740" s="58"/>
      <c r="L740" s="58"/>
      <c r="M740" s="58"/>
      <c r="N740" s="58"/>
      <c r="O740" s="137"/>
      <c r="P740" s="58"/>
      <c r="Q740" s="58"/>
      <c r="R740" s="58"/>
      <c r="S740" s="58"/>
      <c r="T740" s="58"/>
      <c r="U740" s="58"/>
      <c r="V740" s="58"/>
      <c r="W740" s="58"/>
      <c r="X740" s="58"/>
      <c r="Y740" s="137"/>
      <c r="Z740" s="58"/>
      <c r="AA740" s="58"/>
      <c r="AB740" s="137"/>
      <c r="AC740" s="137"/>
      <c r="AD740" s="58"/>
      <c r="AE740" s="58"/>
      <c r="AJ740" s="58"/>
      <c r="AK740" s="58"/>
      <c r="AL740" s="58"/>
      <c r="AM740" s="58"/>
      <c r="AN740" s="58"/>
      <c r="AO740" s="58"/>
      <c r="AP740" s="58"/>
      <c r="AQ740" s="58"/>
      <c r="AR740" s="58"/>
      <c r="AS740" s="58"/>
      <c r="AT740" s="58"/>
      <c r="AU740" s="58"/>
      <c r="AV740" s="58"/>
      <c r="AW740" s="58"/>
      <c r="AX740" s="58"/>
      <c r="AY740" s="58"/>
      <c r="AZ740" s="58"/>
    </row>
    <row r="741" spans="1:52" x14ac:dyDescent="0.2">
      <c r="A741" s="56"/>
      <c r="B741" s="57"/>
      <c r="C741" s="58"/>
      <c r="D741" s="58"/>
      <c r="E741" s="58"/>
      <c r="F741" s="58"/>
      <c r="G741" s="58"/>
      <c r="H741" s="58"/>
      <c r="I741" s="58"/>
      <c r="J741" s="58"/>
      <c r="K741" s="58"/>
      <c r="L741" s="58"/>
      <c r="M741" s="58"/>
      <c r="N741" s="58"/>
      <c r="O741" s="137"/>
      <c r="P741" s="58"/>
      <c r="Q741" s="58"/>
      <c r="R741" s="58"/>
      <c r="S741" s="58"/>
      <c r="T741" s="58"/>
      <c r="U741" s="58"/>
      <c r="V741" s="58"/>
      <c r="W741" s="58"/>
      <c r="X741" s="58"/>
      <c r="Y741" s="137"/>
      <c r="Z741" s="58"/>
      <c r="AA741" s="58"/>
      <c r="AB741" s="137"/>
      <c r="AC741" s="137"/>
      <c r="AD741" s="58"/>
      <c r="AE741" s="58"/>
      <c r="AJ741" s="58"/>
      <c r="AK741" s="58"/>
      <c r="AL741" s="58"/>
      <c r="AM741" s="58"/>
      <c r="AN741" s="58"/>
      <c r="AO741" s="58"/>
      <c r="AP741" s="58"/>
      <c r="AQ741" s="58"/>
      <c r="AR741" s="58"/>
      <c r="AS741" s="58"/>
      <c r="AT741" s="58"/>
      <c r="AU741" s="58"/>
      <c r="AV741" s="58"/>
      <c r="AW741" s="58"/>
      <c r="AX741" s="58"/>
      <c r="AY741" s="58"/>
      <c r="AZ741" s="58"/>
    </row>
    <row r="742" spans="1:52" x14ac:dyDescent="0.2">
      <c r="A742" s="56"/>
      <c r="B742" s="57"/>
      <c r="C742" s="58"/>
      <c r="D742" s="58"/>
      <c r="E742" s="58"/>
      <c r="F742" s="58"/>
      <c r="G742" s="58"/>
      <c r="H742" s="58"/>
      <c r="I742" s="58"/>
      <c r="J742" s="58"/>
      <c r="K742" s="58"/>
      <c r="L742" s="58"/>
      <c r="M742" s="58"/>
      <c r="N742" s="58"/>
      <c r="O742" s="137"/>
      <c r="P742" s="58"/>
      <c r="Q742" s="58"/>
      <c r="R742" s="58"/>
      <c r="S742" s="58"/>
      <c r="T742" s="58"/>
      <c r="U742" s="58"/>
      <c r="V742" s="58"/>
      <c r="W742" s="58"/>
      <c r="X742" s="58"/>
      <c r="Y742" s="137"/>
      <c r="Z742" s="58"/>
      <c r="AA742" s="58"/>
      <c r="AB742" s="137"/>
      <c r="AC742" s="137"/>
      <c r="AD742" s="58"/>
      <c r="AE742" s="58"/>
      <c r="AJ742" s="58"/>
      <c r="AK742" s="58"/>
      <c r="AL742" s="58"/>
      <c r="AM742" s="58"/>
      <c r="AN742" s="58"/>
      <c r="AO742" s="58"/>
      <c r="AP742" s="58"/>
      <c r="AQ742" s="58"/>
      <c r="AR742" s="58"/>
      <c r="AS742" s="58"/>
      <c r="AT742" s="58"/>
      <c r="AU742" s="58"/>
      <c r="AV742" s="58"/>
      <c r="AW742" s="58"/>
      <c r="AX742" s="58"/>
      <c r="AY742" s="58"/>
      <c r="AZ742" s="58"/>
    </row>
    <row r="743" spans="1:52" x14ac:dyDescent="0.2">
      <c r="A743" s="56"/>
      <c r="B743" s="57"/>
      <c r="C743" s="58"/>
      <c r="D743" s="58"/>
      <c r="E743" s="58"/>
      <c r="F743" s="58"/>
      <c r="G743" s="58"/>
      <c r="H743" s="58"/>
      <c r="I743" s="58"/>
      <c r="J743" s="58"/>
      <c r="K743" s="58"/>
      <c r="L743" s="58"/>
      <c r="M743" s="58"/>
      <c r="N743" s="58"/>
      <c r="O743" s="137"/>
      <c r="P743" s="58"/>
      <c r="Q743" s="58"/>
      <c r="R743" s="58"/>
      <c r="S743" s="58"/>
      <c r="T743" s="58"/>
      <c r="U743" s="58"/>
      <c r="V743" s="58"/>
      <c r="W743" s="58"/>
      <c r="X743" s="58"/>
      <c r="Y743" s="137"/>
      <c r="Z743" s="58"/>
      <c r="AA743" s="58"/>
      <c r="AB743" s="137"/>
      <c r="AC743" s="137"/>
      <c r="AD743" s="58"/>
      <c r="AE743" s="58"/>
      <c r="AJ743" s="58"/>
      <c r="AK743" s="58"/>
      <c r="AL743" s="58"/>
      <c r="AM743" s="58"/>
      <c r="AN743" s="58"/>
      <c r="AO743" s="58"/>
      <c r="AP743" s="58"/>
      <c r="AQ743" s="58"/>
      <c r="AR743" s="58"/>
      <c r="AS743" s="58"/>
      <c r="AT743" s="58"/>
      <c r="AU743" s="58"/>
      <c r="AV743" s="58"/>
      <c r="AW743" s="58"/>
      <c r="AX743" s="58"/>
      <c r="AY743" s="58"/>
      <c r="AZ743" s="58"/>
    </row>
    <row r="744" spans="1:52" x14ac:dyDescent="0.2">
      <c r="A744" s="56"/>
      <c r="B744" s="57"/>
      <c r="C744" s="58"/>
      <c r="D744" s="58"/>
      <c r="E744" s="58"/>
      <c r="F744" s="58"/>
      <c r="G744" s="58"/>
      <c r="H744" s="58"/>
      <c r="I744" s="58"/>
      <c r="J744" s="58"/>
      <c r="K744" s="58"/>
      <c r="L744" s="58"/>
      <c r="M744" s="58"/>
      <c r="N744" s="58"/>
      <c r="O744" s="137"/>
      <c r="P744" s="58"/>
      <c r="Q744" s="58"/>
      <c r="R744" s="58"/>
      <c r="S744" s="58"/>
      <c r="T744" s="58"/>
      <c r="U744" s="58"/>
      <c r="V744" s="58"/>
      <c r="W744" s="58"/>
      <c r="X744" s="58"/>
      <c r="Y744" s="137"/>
      <c r="Z744" s="58"/>
      <c r="AA744" s="58"/>
      <c r="AB744" s="137"/>
      <c r="AC744" s="137"/>
      <c r="AD744" s="58"/>
      <c r="AE744" s="58"/>
      <c r="AJ744" s="58"/>
      <c r="AK744" s="58"/>
      <c r="AL744" s="58"/>
      <c r="AM744" s="58"/>
      <c r="AN744" s="58"/>
      <c r="AO744" s="58"/>
      <c r="AP744" s="58"/>
      <c r="AQ744" s="58"/>
      <c r="AR744" s="58"/>
      <c r="AS744" s="58"/>
      <c r="AT744" s="58"/>
      <c r="AU744" s="58"/>
      <c r="AV744" s="58"/>
      <c r="AW744" s="58"/>
      <c r="AX744" s="58"/>
      <c r="AY744" s="58"/>
      <c r="AZ744" s="58"/>
    </row>
    <row r="745" spans="1:52" x14ac:dyDescent="0.2">
      <c r="A745" s="56"/>
      <c r="B745" s="57"/>
      <c r="C745" s="58"/>
      <c r="D745" s="58"/>
      <c r="E745" s="58"/>
      <c r="F745" s="58"/>
      <c r="G745" s="58"/>
      <c r="H745" s="58"/>
      <c r="I745" s="58"/>
      <c r="J745" s="58"/>
      <c r="K745" s="58"/>
      <c r="L745" s="58"/>
      <c r="M745" s="58"/>
      <c r="N745" s="58"/>
      <c r="O745" s="137"/>
      <c r="P745" s="58"/>
      <c r="Q745" s="58"/>
      <c r="R745" s="58"/>
      <c r="S745" s="58"/>
      <c r="T745" s="58"/>
      <c r="U745" s="58"/>
      <c r="V745" s="58"/>
      <c r="W745" s="58"/>
      <c r="X745" s="58"/>
      <c r="Y745" s="137"/>
      <c r="Z745" s="58"/>
      <c r="AA745" s="58"/>
      <c r="AB745" s="137"/>
      <c r="AC745" s="137"/>
      <c r="AD745" s="58"/>
      <c r="AE745" s="58"/>
      <c r="AJ745" s="58"/>
      <c r="AK745" s="58"/>
      <c r="AL745" s="58"/>
      <c r="AM745" s="58"/>
      <c r="AN745" s="58"/>
      <c r="AO745" s="58"/>
      <c r="AP745" s="58"/>
      <c r="AQ745" s="58"/>
      <c r="AR745" s="58"/>
      <c r="AS745" s="58"/>
      <c r="AT745" s="58"/>
      <c r="AU745" s="58"/>
      <c r="AV745" s="58"/>
      <c r="AW745" s="58"/>
      <c r="AX745" s="58"/>
      <c r="AY745" s="58"/>
      <c r="AZ745" s="58"/>
    </row>
    <row r="746" spans="1:52" x14ac:dyDescent="0.2">
      <c r="A746" s="56"/>
      <c r="B746" s="57"/>
      <c r="C746" s="58"/>
      <c r="D746" s="58"/>
      <c r="E746" s="58"/>
      <c r="F746" s="58"/>
      <c r="G746" s="58"/>
      <c r="H746" s="58"/>
      <c r="I746" s="58"/>
      <c r="J746" s="58"/>
      <c r="K746" s="58"/>
      <c r="L746" s="58"/>
      <c r="M746" s="58"/>
      <c r="N746" s="58"/>
      <c r="O746" s="137"/>
      <c r="P746" s="58"/>
      <c r="Q746" s="58"/>
      <c r="R746" s="58"/>
      <c r="S746" s="58"/>
      <c r="T746" s="58"/>
      <c r="U746" s="58"/>
      <c r="V746" s="58"/>
      <c r="W746" s="58"/>
      <c r="X746" s="58"/>
      <c r="Y746" s="137"/>
      <c r="Z746" s="58"/>
      <c r="AA746" s="58"/>
      <c r="AB746" s="137"/>
      <c r="AC746" s="137"/>
      <c r="AD746" s="58"/>
      <c r="AE746" s="58"/>
      <c r="AJ746" s="58"/>
      <c r="AK746" s="58"/>
      <c r="AL746" s="58"/>
      <c r="AM746" s="58"/>
      <c r="AN746" s="58"/>
      <c r="AO746" s="58"/>
      <c r="AP746" s="58"/>
      <c r="AQ746" s="58"/>
      <c r="AR746" s="58"/>
      <c r="AS746" s="58"/>
      <c r="AT746" s="58"/>
      <c r="AU746" s="58"/>
      <c r="AV746" s="58"/>
      <c r="AW746" s="58"/>
      <c r="AX746" s="58"/>
      <c r="AY746" s="58"/>
      <c r="AZ746" s="58"/>
    </row>
    <row r="747" spans="1:52" x14ac:dyDescent="0.2">
      <c r="A747" s="56"/>
      <c r="B747" s="57"/>
      <c r="C747" s="58"/>
      <c r="D747" s="58"/>
      <c r="E747" s="58"/>
      <c r="F747" s="58"/>
      <c r="G747" s="58"/>
      <c r="H747" s="58"/>
      <c r="I747" s="58"/>
      <c r="J747" s="58"/>
      <c r="K747" s="58"/>
      <c r="L747" s="58"/>
      <c r="M747" s="58"/>
      <c r="N747" s="58"/>
      <c r="O747" s="137"/>
      <c r="P747" s="58"/>
      <c r="Q747" s="58"/>
      <c r="R747" s="58"/>
      <c r="S747" s="58"/>
      <c r="T747" s="58"/>
      <c r="U747" s="58"/>
      <c r="V747" s="58"/>
      <c r="W747" s="58"/>
      <c r="X747" s="58"/>
      <c r="Y747" s="137"/>
      <c r="Z747" s="58"/>
      <c r="AA747" s="58"/>
      <c r="AB747" s="137"/>
      <c r="AC747" s="137"/>
      <c r="AD747" s="58"/>
      <c r="AE747" s="58"/>
      <c r="AJ747" s="58"/>
      <c r="AK747" s="58"/>
      <c r="AL747" s="58"/>
      <c r="AM747" s="58"/>
      <c r="AN747" s="58"/>
      <c r="AO747" s="58"/>
      <c r="AP747" s="58"/>
      <c r="AQ747" s="58"/>
      <c r="AR747" s="58"/>
      <c r="AS747" s="58"/>
      <c r="AT747" s="58"/>
      <c r="AU747" s="58"/>
      <c r="AV747" s="58"/>
      <c r="AW747" s="58"/>
      <c r="AX747" s="58"/>
      <c r="AY747" s="58"/>
      <c r="AZ747" s="58"/>
    </row>
    <row r="748" spans="1:52" x14ac:dyDescent="0.2">
      <c r="A748" s="56"/>
      <c r="B748" s="57"/>
      <c r="C748" s="58"/>
      <c r="D748" s="58"/>
      <c r="E748" s="58"/>
      <c r="F748" s="58"/>
      <c r="G748" s="58"/>
      <c r="H748" s="58"/>
      <c r="I748" s="58"/>
      <c r="J748" s="58"/>
      <c r="K748" s="58"/>
      <c r="L748" s="58"/>
      <c r="M748" s="58"/>
      <c r="N748" s="58"/>
      <c r="O748" s="137"/>
      <c r="P748" s="58"/>
      <c r="Q748" s="58"/>
      <c r="R748" s="58"/>
      <c r="S748" s="58"/>
      <c r="T748" s="58"/>
      <c r="U748" s="58"/>
      <c r="V748" s="58"/>
      <c r="W748" s="58"/>
      <c r="X748" s="58"/>
      <c r="Y748" s="137"/>
      <c r="Z748" s="58"/>
      <c r="AA748" s="58"/>
      <c r="AB748" s="137"/>
      <c r="AC748" s="137"/>
      <c r="AD748" s="58"/>
      <c r="AE748" s="58"/>
      <c r="AJ748" s="58"/>
      <c r="AK748" s="58"/>
      <c r="AL748" s="58"/>
      <c r="AM748" s="58"/>
      <c r="AN748" s="58"/>
      <c r="AO748" s="58"/>
      <c r="AP748" s="58"/>
      <c r="AQ748" s="58"/>
      <c r="AR748" s="58"/>
      <c r="AS748" s="58"/>
      <c r="AT748" s="58"/>
      <c r="AU748" s="58"/>
      <c r="AV748" s="58"/>
      <c r="AW748" s="58"/>
      <c r="AX748" s="58"/>
      <c r="AY748" s="58"/>
      <c r="AZ748" s="58"/>
    </row>
    <row r="749" spans="1:52" x14ac:dyDescent="0.2">
      <c r="A749" s="56"/>
      <c r="B749" s="57"/>
      <c r="C749" s="58"/>
      <c r="D749" s="58"/>
      <c r="E749" s="58"/>
      <c r="F749" s="58"/>
      <c r="G749" s="58"/>
      <c r="H749" s="58"/>
      <c r="I749" s="58"/>
      <c r="J749" s="58"/>
      <c r="K749" s="58"/>
      <c r="L749" s="58"/>
      <c r="M749" s="58"/>
      <c r="N749" s="58"/>
      <c r="O749" s="137"/>
      <c r="P749" s="58"/>
      <c r="Q749" s="58"/>
      <c r="R749" s="58"/>
      <c r="S749" s="58"/>
      <c r="T749" s="58"/>
      <c r="U749" s="58"/>
      <c r="V749" s="58"/>
      <c r="W749" s="58"/>
      <c r="X749" s="58"/>
      <c r="Y749" s="137"/>
      <c r="Z749" s="58"/>
      <c r="AA749" s="58"/>
      <c r="AB749" s="137"/>
      <c r="AC749" s="137"/>
      <c r="AD749" s="58"/>
      <c r="AE749" s="58"/>
      <c r="AJ749" s="58"/>
      <c r="AK749" s="58"/>
      <c r="AL749" s="58"/>
      <c r="AM749" s="58"/>
      <c r="AN749" s="58"/>
      <c r="AO749" s="58"/>
      <c r="AP749" s="58"/>
      <c r="AQ749" s="58"/>
      <c r="AR749" s="58"/>
      <c r="AS749" s="58"/>
      <c r="AT749" s="58"/>
      <c r="AU749" s="58"/>
      <c r="AV749" s="58"/>
      <c r="AW749" s="58"/>
      <c r="AX749" s="58"/>
      <c r="AY749" s="58"/>
      <c r="AZ749" s="58"/>
    </row>
    <row r="750" spans="1:52" x14ac:dyDescent="0.2">
      <c r="A750" s="56"/>
      <c r="B750" s="57"/>
      <c r="C750" s="58"/>
      <c r="D750" s="58"/>
      <c r="E750" s="58"/>
      <c r="F750" s="58"/>
      <c r="G750" s="58"/>
      <c r="H750" s="58"/>
      <c r="I750" s="58"/>
      <c r="J750" s="58"/>
      <c r="K750" s="58"/>
      <c r="L750" s="58"/>
      <c r="M750" s="58"/>
      <c r="N750" s="58"/>
      <c r="O750" s="137"/>
      <c r="P750" s="58"/>
      <c r="Q750" s="58"/>
      <c r="R750" s="58"/>
      <c r="S750" s="58"/>
      <c r="T750" s="58"/>
      <c r="U750" s="58"/>
      <c r="V750" s="58"/>
      <c r="W750" s="58"/>
      <c r="X750" s="58"/>
      <c r="Y750" s="137"/>
      <c r="Z750" s="58"/>
      <c r="AA750" s="58"/>
      <c r="AB750" s="137"/>
      <c r="AC750" s="137"/>
      <c r="AD750" s="58"/>
      <c r="AE750" s="58"/>
      <c r="AJ750" s="58"/>
      <c r="AK750" s="58"/>
      <c r="AL750" s="58"/>
      <c r="AM750" s="58"/>
      <c r="AN750" s="58"/>
      <c r="AO750" s="58"/>
      <c r="AP750" s="58"/>
      <c r="AQ750" s="58"/>
      <c r="AR750" s="58"/>
      <c r="AS750" s="58"/>
      <c r="AT750" s="58"/>
      <c r="AU750" s="58"/>
      <c r="AV750" s="58"/>
      <c r="AW750" s="58"/>
      <c r="AX750" s="58"/>
      <c r="AY750" s="58"/>
      <c r="AZ750" s="58"/>
    </row>
    <row r="751" spans="1:52" x14ac:dyDescent="0.2">
      <c r="A751" s="56"/>
      <c r="B751" s="57"/>
      <c r="C751" s="58"/>
      <c r="D751" s="58"/>
      <c r="E751" s="58"/>
      <c r="F751" s="58"/>
      <c r="G751" s="58"/>
      <c r="H751" s="58"/>
      <c r="I751" s="58"/>
      <c r="J751" s="58"/>
      <c r="K751" s="58"/>
      <c r="L751" s="58"/>
      <c r="M751" s="58"/>
      <c r="N751" s="58"/>
      <c r="O751" s="137"/>
      <c r="P751" s="58"/>
      <c r="Q751" s="58"/>
      <c r="R751" s="58"/>
      <c r="S751" s="58"/>
      <c r="T751" s="58"/>
      <c r="U751" s="58"/>
      <c r="V751" s="58"/>
      <c r="W751" s="58"/>
      <c r="X751" s="58"/>
      <c r="Y751" s="137"/>
      <c r="Z751" s="58"/>
      <c r="AA751" s="58"/>
      <c r="AB751" s="137"/>
      <c r="AC751" s="137"/>
      <c r="AD751" s="58"/>
      <c r="AE751" s="58"/>
      <c r="AJ751" s="58"/>
      <c r="AK751" s="58"/>
      <c r="AL751" s="58"/>
      <c r="AM751" s="58"/>
      <c r="AN751" s="58"/>
      <c r="AO751" s="58"/>
      <c r="AP751" s="58"/>
      <c r="AQ751" s="58"/>
      <c r="AR751" s="58"/>
      <c r="AS751" s="58"/>
      <c r="AT751" s="58"/>
      <c r="AU751" s="58"/>
      <c r="AV751" s="58"/>
      <c r="AW751" s="58"/>
      <c r="AX751" s="58"/>
      <c r="AY751" s="58"/>
      <c r="AZ751" s="58"/>
    </row>
    <row r="752" spans="1:52" x14ac:dyDescent="0.2">
      <c r="A752" s="56"/>
      <c r="B752" s="57"/>
      <c r="C752" s="58"/>
      <c r="D752" s="58"/>
      <c r="E752" s="58"/>
      <c r="F752" s="58"/>
      <c r="G752" s="58"/>
      <c r="H752" s="58"/>
      <c r="I752" s="58"/>
      <c r="J752" s="58"/>
      <c r="K752" s="58"/>
      <c r="L752" s="58"/>
      <c r="M752" s="58"/>
      <c r="N752" s="58"/>
      <c r="O752" s="137"/>
      <c r="P752" s="58"/>
      <c r="Q752" s="58"/>
      <c r="R752" s="58"/>
      <c r="S752" s="58"/>
      <c r="T752" s="58"/>
      <c r="U752" s="58"/>
      <c r="V752" s="58"/>
      <c r="W752" s="58"/>
      <c r="X752" s="58"/>
      <c r="Y752" s="137"/>
      <c r="Z752" s="58"/>
      <c r="AA752" s="58"/>
      <c r="AB752" s="137"/>
      <c r="AC752" s="137"/>
      <c r="AD752" s="58"/>
      <c r="AE752" s="58"/>
      <c r="AJ752" s="58"/>
      <c r="AK752" s="58"/>
      <c r="AL752" s="58"/>
      <c r="AM752" s="58"/>
      <c r="AN752" s="58"/>
      <c r="AO752" s="58"/>
      <c r="AP752" s="58"/>
      <c r="AQ752" s="58"/>
      <c r="AR752" s="58"/>
      <c r="AS752" s="58"/>
      <c r="AT752" s="58"/>
      <c r="AU752" s="58"/>
      <c r="AV752" s="58"/>
      <c r="AW752" s="58"/>
      <c r="AX752" s="58"/>
      <c r="AY752" s="58"/>
      <c r="AZ752" s="58"/>
    </row>
    <row r="753" spans="1:52" x14ac:dyDescent="0.2">
      <c r="A753" s="56"/>
      <c r="B753" s="57"/>
      <c r="C753" s="58"/>
      <c r="D753" s="58"/>
      <c r="E753" s="58"/>
      <c r="F753" s="58"/>
      <c r="G753" s="58"/>
      <c r="H753" s="58"/>
      <c r="I753" s="58"/>
      <c r="J753" s="58"/>
      <c r="K753" s="58"/>
      <c r="L753" s="58"/>
      <c r="M753" s="58"/>
      <c r="N753" s="58"/>
      <c r="O753" s="137"/>
      <c r="P753" s="58"/>
      <c r="Q753" s="58"/>
      <c r="R753" s="58"/>
      <c r="S753" s="58"/>
      <c r="T753" s="58"/>
      <c r="U753" s="58"/>
      <c r="V753" s="58"/>
      <c r="W753" s="58"/>
      <c r="X753" s="58"/>
      <c r="Y753" s="137"/>
      <c r="Z753" s="58"/>
      <c r="AA753" s="58"/>
      <c r="AB753" s="137"/>
      <c r="AC753" s="137"/>
      <c r="AD753" s="58"/>
      <c r="AE753" s="58"/>
      <c r="AJ753" s="58"/>
      <c r="AK753" s="58"/>
      <c r="AL753" s="58"/>
      <c r="AM753" s="58"/>
      <c r="AN753" s="58"/>
      <c r="AO753" s="58"/>
      <c r="AP753" s="58"/>
      <c r="AQ753" s="58"/>
      <c r="AR753" s="58"/>
      <c r="AS753" s="58"/>
      <c r="AT753" s="58"/>
      <c r="AU753" s="58"/>
      <c r="AV753" s="58"/>
      <c r="AW753" s="58"/>
      <c r="AX753" s="58"/>
      <c r="AY753" s="58"/>
      <c r="AZ753" s="58"/>
    </row>
    <row r="754" spans="1:52" x14ac:dyDescent="0.2">
      <c r="A754" s="56"/>
      <c r="B754" s="57"/>
      <c r="C754" s="58"/>
      <c r="D754" s="58"/>
      <c r="E754" s="58"/>
      <c r="F754" s="58"/>
      <c r="G754" s="58"/>
      <c r="H754" s="58"/>
      <c r="I754" s="58"/>
      <c r="J754" s="58"/>
      <c r="K754" s="58"/>
      <c r="L754" s="58"/>
      <c r="M754" s="58"/>
      <c r="N754" s="58"/>
      <c r="O754" s="137"/>
      <c r="P754" s="58"/>
      <c r="Q754" s="58"/>
      <c r="R754" s="58"/>
      <c r="S754" s="58"/>
      <c r="T754" s="58"/>
      <c r="U754" s="58"/>
      <c r="V754" s="58"/>
      <c r="W754" s="58"/>
      <c r="X754" s="58"/>
      <c r="Y754" s="137"/>
      <c r="Z754" s="58"/>
      <c r="AA754" s="58"/>
      <c r="AB754" s="137"/>
      <c r="AC754" s="137"/>
      <c r="AD754" s="58"/>
      <c r="AE754" s="58"/>
      <c r="AJ754" s="58"/>
      <c r="AK754" s="58"/>
      <c r="AL754" s="58"/>
      <c r="AM754" s="58"/>
      <c r="AN754" s="58"/>
      <c r="AO754" s="58"/>
      <c r="AP754" s="58"/>
      <c r="AQ754" s="58"/>
      <c r="AR754" s="58"/>
      <c r="AS754" s="58"/>
      <c r="AT754" s="58"/>
      <c r="AU754" s="58"/>
      <c r="AV754" s="58"/>
      <c r="AW754" s="58"/>
      <c r="AX754" s="58"/>
      <c r="AY754" s="58"/>
      <c r="AZ754" s="58"/>
    </row>
    <row r="755" spans="1:52" x14ac:dyDescent="0.2">
      <c r="A755" s="56"/>
      <c r="B755" s="57"/>
      <c r="C755" s="58"/>
      <c r="D755" s="58"/>
      <c r="E755" s="58"/>
      <c r="F755" s="58"/>
      <c r="G755" s="58"/>
      <c r="H755" s="58"/>
      <c r="I755" s="58"/>
      <c r="J755" s="58"/>
      <c r="K755" s="58"/>
      <c r="L755" s="58"/>
      <c r="M755" s="58"/>
      <c r="N755" s="58"/>
      <c r="O755" s="137"/>
      <c r="P755" s="58"/>
      <c r="Q755" s="58"/>
      <c r="R755" s="58"/>
      <c r="S755" s="58"/>
      <c r="T755" s="58"/>
      <c r="U755" s="58"/>
      <c r="V755" s="58"/>
      <c r="W755" s="58"/>
      <c r="X755" s="58"/>
      <c r="Y755" s="137"/>
      <c r="Z755" s="58"/>
      <c r="AA755" s="58"/>
      <c r="AB755" s="137"/>
      <c r="AC755" s="137"/>
      <c r="AD755" s="58"/>
      <c r="AE755" s="58"/>
      <c r="AJ755" s="58"/>
      <c r="AK755" s="58"/>
      <c r="AL755" s="58"/>
      <c r="AM755" s="58"/>
      <c r="AN755" s="58"/>
      <c r="AO755" s="58"/>
      <c r="AP755" s="58"/>
      <c r="AQ755" s="58"/>
      <c r="AR755" s="58"/>
      <c r="AS755" s="58"/>
      <c r="AT755" s="58"/>
      <c r="AU755" s="58"/>
      <c r="AV755" s="58"/>
      <c r="AW755" s="58"/>
      <c r="AX755" s="58"/>
      <c r="AY755" s="58"/>
      <c r="AZ755" s="58"/>
    </row>
    <row r="756" spans="1:52" x14ac:dyDescent="0.2">
      <c r="A756" s="56"/>
      <c r="B756" s="57"/>
      <c r="C756" s="58"/>
      <c r="D756" s="58"/>
      <c r="E756" s="58"/>
      <c r="F756" s="58"/>
      <c r="G756" s="58"/>
      <c r="H756" s="58"/>
      <c r="I756" s="58"/>
      <c r="J756" s="58"/>
      <c r="K756" s="58"/>
      <c r="L756" s="58"/>
      <c r="M756" s="58"/>
      <c r="N756" s="58"/>
      <c r="O756" s="137"/>
      <c r="P756" s="58"/>
      <c r="Q756" s="58"/>
      <c r="R756" s="58"/>
      <c r="S756" s="58"/>
      <c r="T756" s="58"/>
      <c r="U756" s="58"/>
      <c r="V756" s="58"/>
      <c r="W756" s="58"/>
      <c r="X756" s="58"/>
      <c r="Y756" s="137"/>
      <c r="Z756" s="58"/>
      <c r="AA756" s="58"/>
      <c r="AB756" s="137"/>
      <c r="AC756" s="137"/>
      <c r="AD756" s="58"/>
      <c r="AE756" s="58"/>
      <c r="AJ756" s="58"/>
      <c r="AK756" s="58"/>
      <c r="AL756" s="58"/>
      <c r="AM756" s="58"/>
      <c r="AN756" s="58"/>
      <c r="AO756" s="58"/>
      <c r="AP756" s="58"/>
      <c r="AQ756" s="58"/>
      <c r="AR756" s="58"/>
      <c r="AS756" s="58"/>
      <c r="AT756" s="58"/>
      <c r="AU756" s="58"/>
      <c r="AV756" s="58"/>
      <c r="AW756" s="58"/>
      <c r="AX756" s="58"/>
      <c r="AY756" s="58"/>
      <c r="AZ756" s="58"/>
    </row>
    <row r="757" spans="1:52" x14ac:dyDescent="0.2">
      <c r="A757" s="56"/>
      <c r="B757" s="57"/>
      <c r="C757" s="58"/>
      <c r="D757" s="58"/>
      <c r="E757" s="58"/>
      <c r="F757" s="58"/>
      <c r="G757" s="58"/>
      <c r="H757" s="58"/>
      <c r="I757" s="58"/>
      <c r="J757" s="58"/>
      <c r="K757" s="58"/>
      <c r="L757" s="58"/>
      <c r="M757" s="58"/>
      <c r="N757" s="58"/>
      <c r="O757" s="137"/>
      <c r="P757" s="58"/>
      <c r="Q757" s="58"/>
      <c r="R757" s="58"/>
      <c r="S757" s="58"/>
      <c r="T757" s="58"/>
      <c r="U757" s="58"/>
      <c r="V757" s="58"/>
      <c r="W757" s="58"/>
      <c r="X757" s="58"/>
      <c r="Y757" s="137"/>
      <c r="Z757" s="58"/>
      <c r="AA757" s="58"/>
      <c r="AB757" s="137"/>
      <c r="AC757" s="137"/>
      <c r="AD757" s="58"/>
      <c r="AE757" s="58"/>
      <c r="AJ757" s="58"/>
      <c r="AK757" s="58"/>
      <c r="AL757" s="58"/>
      <c r="AM757" s="58"/>
      <c r="AN757" s="58"/>
      <c r="AO757" s="58"/>
      <c r="AP757" s="58"/>
      <c r="AQ757" s="58"/>
      <c r="AR757" s="58"/>
      <c r="AS757" s="58"/>
      <c r="AT757" s="58"/>
      <c r="AU757" s="58"/>
      <c r="AV757" s="58"/>
      <c r="AW757" s="58"/>
      <c r="AX757" s="58"/>
      <c r="AY757" s="58"/>
      <c r="AZ757" s="58"/>
    </row>
    <row r="758" spans="1:52" x14ac:dyDescent="0.2">
      <c r="A758" s="56"/>
      <c r="B758" s="57"/>
      <c r="C758" s="58"/>
      <c r="D758" s="58"/>
      <c r="E758" s="58"/>
      <c r="F758" s="58"/>
      <c r="G758" s="58"/>
      <c r="H758" s="58"/>
      <c r="I758" s="58"/>
      <c r="J758" s="58"/>
      <c r="K758" s="58"/>
      <c r="L758" s="58"/>
      <c r="M758" s="58"/>
      <c r="N758" s="58"/>
      <c r="O758" s="137"/>
      <c r="P758" s="58"/>
      <c r="Q758" s="58"/>
      <c r="R758" s="58"/>
      <c r="S758" s="58"/>
      <c r="T758" s="58"/>
      <c r="U758" s="58"/>
      <c r="V758" s="58"/>
      <c r="W758" s="58"/>
      <c r="X758" s="58"/>
      <c r="Y758" s="137"/>
      <c r="Z758" s="58"/>
      <c r="AA758" s="58"/>
      <c r="AB758" s="137"/>
      <c r="AC758" s="137"/>
      <c r="AD758" s="58"/>
      <c r="AE758" s="58"/>
      <c r="AJ758" s="58"/>
      <c r="AK758" s="58"/>
      <c r="AL758" s="58"/>
      <c r="AM758" s="58"/>
      <c r="AN758" s="58"/>
      <c r="AO758" s="58"/>
      <c r="AP758" s="58"/>
      <c r="AQ758" s="58"/>
      <c r="AR758" s="58"/>
      <c r="AS758" s="58"/>
      <c r="AT758" s="58"/>
      <c r="AU758" s="58"/>
      <c r="AV758" s="58"/>
      <c r="AW758" s="58"/>
      <c r="AX758" s="58"/>
      <c r="AY758" s="58"/>
      <c r="AZ758" s="58"/>
    </row>
    <row r="759" spans="1:52" x14ac:dyDescent="0.2">
      <c r="A759" s="56"/>
      <c r="B759" s="57"/>
      <c r="C759" s="58"/>
      <c r="D759" s="58"/>
      <c r="E759" s="58"/>
      <c r="F759" s="58"/>
      <c r="G759" s="58"/>
      <c r="H759" s="58"/>
      <c r="I759" s="58"/>
      <c r="J759" s="58"/>
      <c r="K759" s="58"/>
      <c r="L759" s="58"/>
      <c r="M759" s="58"/>
      <c r="N759" s="58"/>
      <c r="O759" s="137"/>
      <c r="P759" s="58"/>
      <c r="Q759" s="58"/>
      <c r="R759" s="58"/>
      <c r="S759" s="58"/>
      <c r="T759" s="58"/>
      <c r="U759" s="58"/>
      <c r="V759" s="58"/>
      <c r="W759" s="58"/>
      <c r="X759" s="58"/>
      <c r="Y759" s="137"/>
      <c r="Z759" s="58"/>
      <c r="AA759" s="58"/>
      <c r="AB759" s="137"/>
      <c r="AC759" s="137"/>
      <c r="AD759" s="58"/>
      <c r="AE759" s="58"/>
      <c r="AJ759" s="58"/>
      <c r="AK759" s="58"/>
      <c r="AL759" s="58"/>
      <c r="AM759" s="58"/>
      <c r="AN759" s="58"/>
      <c r="AO759" s="58"/>
      <c r="AP759" s="58"/>
      <c r="AQ759" s="58"/>
      <c r="AR759" s="58"/>
      <c r="AS759" s="58"/>
      <c r="AT759" s="58"/>
      <c r="AU759" s="58"/>
      <c r="AV759" s="58"/>
      <c r="AW759" s="58"/>
      <c r="AX759" s="58"/>
      <c r="AY759" s="58"/>
      <c r="AZ759" s="58"/>
    </row>
    <row r="760" spans="1:52" x14ac:dyDescent="0.2">
      <c r="A760" s="56"/>
      <c r="B760" s="57"/>
      <c r="C760" s="58"/>
      <c r="D760" s="58"/>
      <c r="E760" s="58"/>
      <c r="F760" s="58"/>
      <c r="G760" s="58"/>
      <c r="H760" s="58"/>
      <c r="I760" s="58"/>
      <c r="J760" s="58"/>
      <c r="K760" s="58"/>
      <c r="L760" s="58"/>
      <c r="M760" s="58"/>
      <c r="N760" s="58"/>
      <c r="O760" s="137"/>
      <c r="P760" s="58"/>
      <c r="Q760" s="58"/>
      <c r="R760" s="58"/>
      <c r="S760" s="58"/>
      <c r="T760" s="58"/>
      <c r="U760" s="58"/>
      <c r="V760" s="58"/>
      <c r="W760" s="58"/>
      <c r="X760" s="58"/>
      <c r="Y760" s="137"/>
      <c r="Z760" s="58"/>
      <c r="AA760" s="58"/>
      <c r="AB760" s="137"/>
      <c r="AC760" s="137"/>
      <c r="AD760" s="58"/>
      <c r="AE760" s="58"/>
      <c r="AJ760" s="58"/>
      <c r="AK760" s="58"/>
      <c r="AL760" s="58"/>
      <c r="AM760" s="58"/>
      <c r="AN760" s="58"/>
      <c r="AO760" s="58"/>
      <c r="AP760" s="58"/>
      <c r="AQ760" s="58"/>
      <c r="AR760" s="58"/>
      <c r="AS760" s="58"/>
      <c r="AT760" s="58"/>
      <c r="AU760" s="58"/>
      <c r="AV760" s="58"/>
      <c r="AW760" s="58"/>
      <c r="AX760" s="58"/>
      <c r="AY760" s="58"/>
      <c r="AZ760" s="58"/>
    </row>
    <row r="761" spans="1:52" x14ac:dyDescent="0.2">
      <c r="A761" s="56"/>
      <c r="B761" s="57"/>
      <c r="C761" s="58"/>
      <c r="D761" s="58"/>
      <c r="E761" s="58"/>
      <c r="F761" s="58"/>
      <c r="G761" s="58"/>
      <c r="H761" s="58"/>
      <c r="I761" s="58"/>
      <c r="J761" s="58"/>
      <c r="K761" s="58"/>
      <c r="L761" s="58"/>
      <c r="M761" s="58"/>
      <c r="N761" s="58"/>
      <c r="O761" s="137"/>
      <c r="P761" s="58"/>
      <c r="Q761" s="58"/>
      <c r="R761" s="58"/>
      <c r="S761" s="58"/>
      <c r="T761" s="58"/>
      <c r="U761" s="58"/>
      <c r="V761" s="58"/>
      <c r="W761" s="58"/>
      <c r="X761" s="58"/>
      <c r="Y761" s="137"/>
      <c r="Z761" s="58"/>
      <c r="AA761" s="58"/>
      <c r="AB761" s="137"/>
      <c r="AC761" s="137"/>
      <c r="AD761" s="58"/>
      <c r="AE761" s="58"/>
      <c r="AJ761" s="58"/>
      <c r="AK761" s="58"/>
      <c r="AL761" s="58"/>
      <c r="AM761" s="58"/>
      <c r="AN761" s="58"/>
      <c r="AO761" s="58"/>
      <c r="AP761" s="58"/>
      <c r="AQ761" s="58"/>
      <c r="AR761" s="58"/>
      <c r="AS761" s="58"/>
      <c r="AT761" s="58"/>
      <c r="AU761" s="58"/>
      <c r="AV761" s="58"/>
      <c r="AW761" s="58"/>
      <c r="AX761" s="58"/>
      <c r="AY761" s="58"/>
      <c r="AZ761" s="58"/>
    </row>
    <row r="762" spans="1:52" x14ac:dyDescent="0.2">
      <c r="A762" s="56"/>
      <c r="B762" s="57"/>
      <c r="C762" s="58"/>
      <c r="D762" s="58"/>
      <c r="E762" s="58"/>
      <c r="F762" s="58"/>
      <c r="G762" s="58"/>
      <c r="H762" s="58"/>
      <c r="I762" s="58"/>
      <c r="J762" s="58"/>
      <c r="K762" s="58"/>
      <c r="L762" s="58"/>
      <c r="M762" s="58"/>
      <c r="N762" s="58"/>
      <c r="O762" s="137"/>
      <c r="P762" s="58"/>
      <c r="Q762" s="58"/>
      <c r="R762" s="58"/>
      <c r="S762" s="58"/>
      <c r="T762" s="58"/>
      <c r="U762" s="58"/>
      <c r="V762" s="58"/>
      <c r="W762" s="58"/>
      <c r="X762" s="58"/>
      <c r="Y762" s="137"/>
      <c r="Z762" s="58"/>
      <c r="AA762" s="58"/>
      <c r="AB762" s="137"/>
      <c r="AC762" s="137"/>
      <c r="AD762" s="58"/>
      <c r="AE762" s="58"/>
      <c r="AJ762" s="58"/>
      <c r="AK762" s="58"/>
      <c r="AL762" s="58"/>
      <c r="AM762" s="58"/>
      <c r="AN762" s="58"/>
      <c r="AO762" s="58"/>
      <c r="AP762" s="58"/>
      <c r="AQ762" s="58"/>
      <c r="AR762" s="58"/>
      <c r="AS762" s="58"/>
      <c r="AT762" s="58"/>
      <c r="AU762" s="58"/>
      <c r="AV762" s="58"/>
      <c r="AW762" s="58"/>
      <c r="AX762" s="58"/>
      <c r="AY762" s="58"/>
      <c r="AZ762" s="58"/>
    </row>
    <row r="763" spans="1:52" x14ac:dyDescent="0.2">
      <c r="A763" s="56"/>
      <c r="B763" s="57"/>
      <c r="C763" s="58"/>
      <c r="D763" s="58"/>
      <c r="E763" s="58"/>
      <c r="F763" s="58"/>
      <c r="G763" s="58"/>
      <c r="H763" s="58"/>
      <c r="I763" s="58"/>
      <c r="J763" s="58"/>
      <c r="K763" s="58"/>
      <c r="L763" s="58"/>
      <c r="M763" s="58"/>
      <c r="N763" s="58"/>
      <c r="O763" s="137"/>
      <c r="P763" s="58"/>
      <c r="Q763" s="58"/>
      <c r="R763" s="58"/>
      <c r="S763" s="58"/>
      <c r="T763" s="58"/>
      <c r="U763" s="58"/>
      <c r="V763" s="58"/>
      <c r="W763" s="58"/>
      <c r="X763" s="58"/>
      <c r="Y763" s="137"/>
      <c r="Z763" s="58"/>
      <c r="AA763" s="58"/>
      <c r="AB763" s="137"/>
      <c r="AC763" s="137"/>
      <c r="AD763" s="58"/>
      <c r="AE763" s="58"/>
      <c r="AJ763" s="58"/>
      <c r="AK763" s="58"/>
      <c r="AL763" s="58"/>
      <c r="AM763" s="58"/>
      <c r="AN763" s="58"/>
      <c r="AO763" s="58"/>
      <c r="AP763" s="58"/>
      <c r="AQ763" s="58"/>
      <c r="AR763" s="58"/>
      <c r="AS763" s="58"/>
      <c r="AT763" s="58"/>
      <c r="AU763" s="58"/>
      <c r="AV763" s="58"/>
      <c r="AW763" s="58"/>
      <c r="AX763" s="58"/>
      <c r="AY763" s="58"/>
      <c r="AZ763" s="58"/>
    </row>
    <row r="764" spans="1:52" x14ac:dyDescent="0.2">
      <c r="A764" s="56"/>
      <c r="B764" s="57"/>
      <c r="C764" s="58"/>
      <c r="D764" s="58"/>
      <c r="E764" s="58"/>
      <c r="F764" s="58"/>
      <c r="G764" s="58"/>
      <c r="H764" s="58"/>
      <c r="I764" s="58"/>
      <c r="J764" s="58"/>
      <c r="K764" s="58"/>
      <c r="L764" s="58"/>
      <c r="M764" s="58"/>
      <c r="N764" s="58"/>
      <c r="O764" s="137"/>
      <c r="P764" s="58"/>
      <c r="Q764" s="58"/>
      <c r="R764" s="58"/>
      <c r="S764" s="58"/>
      <c r="T764" s="58"/>
      <c r="U764" s="58"/>
      <c r="V764" s="58"/>
      <c r="W764" s="58"/>
      <c r="X764" s="58"/>
      <c r="Y764" s="137"/>
      <c r="Z764" s="58"/>
      <c r="AA764" s="58"/>
      <c r="AB764" s="137"/>
      <c r="AC764" s="137"/>
      <c r="AD764" s="58"/>
      <c r="AE764" s="58"/>
      <c r="AJ764" s="58"/>
      <c r="AK764" s="58"/>
      <c r="AL764" s="58"/>
      <c r="AM764" s="58"/>
      <c r="AN764" s="58"/>
      <c r="AO764" s="58"/>
      <c r="AP764" s="58"/>
      <c r="AQ764" s="58"/>
      <c r="AR764" s="58"/>
      <c r="AS764" s="58"/>
      <c r="AT764" s="58"/>
      <c r="AU764" s="58"/>
      <c r="AV764" s="58"/>
      <c r="AW764" s="58"/>
      <c r="AX764" s="58"/>
      <c r="AY764" s="58"/>
      <c r="AZ764" s="58"/>
    </row>
    <row r="765" spans="1:52" x14ac:dyDescent="0.2">
      <c r="A765" s="56"/>
      <c r="B765" s="57"/>
      <c r="C765" s="58"/>
      <c r="D765" s="58"/>
      <c r="E765" s="58"/>
      <c r="F765" s="58"/>
      <c r="G765" s="58"/>
      <c r="H765" s="58"/>
      <c r="I765" s="58"/>
      <c r="J765" s="58"/>
      <c r="K765" s="58"/>
      <c r="L765" s="58"/>
      <c r="M765" s="58"/>
      <c r="N765" s="58"/>
      <c r="O765" s="137"/>
      <c r="P765" s="58"/>
      <c r="Q765" s="58"/>
      <c r="R765" s="58"/>
      <c r="S765" s="58"/>
      <c r="T765" s="58"/>
      <c r="U765" s="58"/>
      <c r="V765" s="58"/>
      <c r="W765" s="58"/>
      <c r="X765" s="58"/>
      <c r="Y765" s="137"/>
      <c r="Z765" s="58"/>
      <c r="AA765" s="58"/>
      <c r="AB765" s="137"/>
      <c r="AC765" s="137"/>
      <c r="AD765" s="58"/>
      <c r="AE765" s="58"/>
      <c r="AJ765" s="58"/>
      <c r="AK765" s="58"/>
      <c r="AL765" s="58"/>
      <c r="AM765" s="58"/>
      <c r="AN765" s="58"/>
      <c r="AO765" s="58"/>
      <c r="AP765" s="58"/>
      <c r="AQ765" s="58"/>
      <c r="AR765" s="58"/>
      <c r="AS765" s="58"/>
      <c r="AT765" s="58"/>
      <c r="AU765" s="58"/>
      <c r="AV765" s="58"/>
      <c r="AW765" s="58"/>
      <c r="AX765" s="58"/>
      <c r="AY765" s="58"/>
      <c r="AZ765" s="58"/>
    </row>
    <row r="766" spans="1:52" x14ac:dyDescent="0.2">
      <c r="A766" s="56"/>
      <c r="B766" s="57"/>
      <c r="C766" s="58"/>
      <c r="D766" s="58"/>
      <c r="E766" s="58"/>
      <c r="F766" s="58"/>
      <c r="G766" s="58"/>
      <c r="H766" s="58"/>
      <c r="I766" s="58"/>
      <c r="J766" s="58"/>
      <c r="K766" s="58"/>
      <c r="L766" s="58"/>
      <c r="M766" s="58"/>
      <c r="N766" s="58"/>
      <c r="O766" s="137"/>
      <c r="P766" s="58"/>
      <c r="Q766" s="58"/>
      <c r="R766" s="58"/>
      <c r="S766" s="58"/>
      <c r="T766" s="58"/>
      <c r="U766" s="58"/>
      <c r="V766" s="58"/>
      <c r="W766" s="58"/>
      <c r="X766" s="58"/>
      <c r="Y766" s="137"/>
      <c r="Z766" s="58"/>
      <c r="AA766" s="58"/>
      <c r="AB766" s="137"/>
      <c r="AC766" s="137"/>
      <c r="AD766" s="58"/>
      <c r="AE766" s="58"/>
      <c r="AJ766" s="58"/>
      <c r="AK766" s="58"/>
      <c r="AL766" s="58"/>
      <c r="AM766" s="58"/>
      <c r="AN766" s="58"/>
      <c r="AO766" s="58"/>
      <c r="AP766" s="58"/>
      <c r="AQ766" s="58"/>
      <c r="AR766" s="58"/>
      <c r="AS766" s="58"/>
      <c r="AT766" s="58"/>
      <c r="AU766" s="58"/>
      <c r="AV766" s="58"/>
      <c r="AW766" s="58"/>
      <c r="AX766" s="58"/>
      <c r="AY766" s="58"/>
      <c r="AZ766" s="58"/>
    </row>
    <row r="767" spans="1:52" x14ac:dyDescent="0.2">
      <c r="A767" s="56"/>
      <c r="B767" s="57"/>
      <c r="C767" s="58"/>
      <c r="D767" s="58"/>
      <c r="E767" s="58"/>
      <c r="F767" s="58"/>
      <c r="G767" s="58"/>
      <c r="H767" s="58"/>
      <c r="I767" s="58"/>
      <c r="J767" s="58"/>
      <c r="K767" s="58"/>
      <c r="L767" s="58"/>
      <c r="M767" s="58"/>
      <c r="N767" s="58"/>
      <c r="O767" s="137"/>
      <c r="P767" s="58"/>
      <c r="Q767" s="58"/>
      <c r="R767" s="58"/>
      <c r="S767" s="58"/>
      <c r="T767" s="58"/>
      <c r="U767" s="58"/>
      <c r="V767" s="58"/>
      <c r="W767" s="58"/>
      <c r="X767" s="58"/>
      <c r="Y767" s="137"/>
      <c r="Z767" s="58"/>
      <c r="AA767" s="58"/>
      <c r="AB767" s="137"/>
      <c r="AC767" s="137"/>
      <c r="AD767" s="58"/>
      <c r="AE767" s="58"/>
      <c r="AJ767" s="58"/>
      <c r="AK767" s="58"/>
      <c r="AL767" s="58"/>
      <c r="AM767" s="58"/>
      <c r="AN767" s="58"/>
      <c r="AO767" s="58"/>
      <c r="AP767" s="58"/>
      <c r="AQ767" s="58"/>
      <c r="AR767" s="58"/>
      <c r="AS767" s="58"/>
      <c r="AT767" s="58"/>
      <c r="AU767" s="58"/>
      <c r="AV767" s="58"/>
      <c r="AW767" s="58"/>
      <c r="AX767" s="58"/>
      <c r="AY767" s="58"/>
      <c r="AZ767" s="58"/>
    </row>
    <row r="768" spans="1:52" x14ac:dyDescent="0.2">
      <c r="A768" s="56"/>
      <c r="B768" s="57"/>
      <c r="C768" s="58"/>
      <c r="D768" s="58"/>
      <c r="E768" s="58"/>
      <c r="F768" s="58"/>
      <c r="G768" s="58"/>
      <c r="H768" s="58"/>
      <c r="I768" s="58"/>
      <c r="J768" s="58"/>
      <c r="K768" s="58"/>
      <c r="L768" s="58"/>
      <c r="M768" s="58"/>
      <c r="N768" s="58"/>
      <c r="O768" s="137"/>
      <c r="P768" s="58"/>
      <c r="Q768" s="58"/>
      <c r="R768" s="58"/>
      <c r="S768" s="58"/>
      <c r="T768" s="58"/>
      <c r="U768" s="58"/>
      <c r="V768" s="58"/>
      <c r="W768" s="58"/>
      <c r="X768" s="58"/>
      <c r="Y768" s="137"/>
      <c r="Z768" s="58"/>
      <c r="AA768" s="58"/>
      <c r="AB768" s="137"/>
      <c r="AC768" s="137"/>
      <c r="AD768" s="58"/>
      <c r="AE768" s="58"/>
      <c r="AJ768" s="58"/>
      <c r="AK768" s="58"/>
      <c r="AL768" s="58"/>
      <c r="AM768" s="58"/>
      <c r="AN768" s="58"/>
      <c r="AO768" s="58"/>
      <c r="AP768" s="58"/>
      <c r="AQ768" s="58"/>
      <c r="AR768" s="58"/>
      <c r="AS768" s="58"/>
      <c r="AT768" s="58"/>
      <c r="AU768" s="58"/>
      <c r="AV768" s="58"/>
      <c r="AW768" s="58"/>
      <c r="AX768" s="58"/>
      <c r="AY768" s="58"/>
      <c r="AZ768" s="58"/>
    </row>
    <row r="769" spans="1:52" x14ac:dyDescent="0.2">
      <c r="A769" s="56"/>
      <c r="B769" s="57"/>
      <c r="C769" s="58"/>
      <c r="D769" s="58"/>
      <c r="E769" s="58"/>
      <c r="F769" s="58"/>
      <c r="G769" s="58"/>
      <c r="H769" s="58"/>
      <c r="I769" s="58"/>
      <c r="J769" s="58"/>
      <c r="K769" s="58"/>
      <c r="L769" s="58"/>
      <c r="M769" s="58"/>
      <c r="N769" s="58"/>
      <c r="O769" s="137"/>
      <c r="P769" s="58"/>
      <c r="Q769" s="58"/>
      <c r="R769" s="58"/>
      <c r="S769" s="58"/>
      <c r="T769" s="58"/>
      <c r="U769" s="58"/>
      <c r="V769" s="58"/>
      <c r="W769" s="58"/>
      <c r="X769" s="58"/>
      <c r="Y769" s="137"/>
      <c r="Z769" s="58"/>
      <c r="AA769" s="58"/>
      <c r="AB769" s="137"/>
      <c r="AC769" s="137"/>
      <c r="AD769" s="58"/>
      <c r="AE769" s="58"/>
      <c r="AJ769" s="58"/>
      <c r="AK769" s="58"/>
      <c r="AL769" s="58"/>
      <c r="AM769" s="58"/>
      <c r="AN769" s="58"/>
      <c r="AO769" s="58"/>
      <c r="AP769" s="58"/>
      <c r="AQ769" s="58"/>
      <c r="AR769" s="58"/>
      <c r="AS769" s="58"/>
      <c r="AT769" s="58"/>
      <c r="AU769" s="58"/>
      <c r="AV769" s="58"/>
      <c r="AW769" s="58"/>
      <c r="AX769" s="58"/>
      <c r="AY769" s="58"/>
      <c r="AZ769" s="58"/>
    </row>
    <row r="770" spans="1:52" x14ac:dyDescent="0.2">
      <c r="A770" s="56"/>
      <c r="B770" s="57"/>
      <c r="C770" s="58"/>
      <c r="D770" s="58"/>
      <c r="E770" s="58"/>
      <c r="F770" s="58"/>
      <c r="G770" s="58"/>
      <c r="H770" s="58"/>
      <c r="I770" s="58"/>
      <c r="J770" s="58"/>
      <c r="K770" s="58"/>
      <c r="L770" s="58"/>
      <c r="M770" s="58"/>
      <c r="N770" s="58"/>
      <c r="O770" s="137"/>
      <c r="P770" s="58"/>
      <c r="Q770" s="58"/>
      <c r="R770" s="58"/>
      <c r="S770" s="58"/>
      <c r="T770" s="58"/>
      <c r="U770" s="58"/>
      <c r="V770" s="58"/>
      <c r="W770" s="58"/>
      <c r="X770" s="58"/>
      <c r="Y770" s="137"/>
      <c r="Z770" s="58"/>
      <c r="AA770" s="58"/>
      <c r="AB770" s="137"/>
      <c r="AC770" s="137"/>
      <c r="AD770" s="58"/>
      <c r="AE770" s="58"/>
      <c r="AJ770" s="58"/>
      <c r="AK770" s="58"/>
      <c r="AL770" s="58"/>
      <c r="AM770" s="58"/>
      <c r="AN770" s="58"/>
      <c r="AO770" s="58"/>
      <c r="AP770" s="58"/>
      <c r="AQ770" s="58"/>
      <c r="AR770" s="58"/>
      <c r="AS770" s="58"/>
      <c r="AT770" s="58"/>
      <c r="AU770" s="58"/>
      <c r="AV770" s="58"/>
      <c r="AW770" s="58"/>
      <c r="AX770" s="58"/>
      <c r="AY770" s="58"/>
      <c r="AZ770" s="58"/>
    </row>
    <row r="771" spans="1:52" x14ac:dyDescent="0.2">
      <c r="A771" s="56"/>
      <c r="B771" s="57"/>
      <c r="C771" s="58"/>
      <c r="D771" s="58"/>
      <c r="E771" s="58"/>
      <c r="F771" s="58"/>
      <c r="G771" s="58"/>
      <c r="H771" s="58"/>
      <c r="I771" s="58"/>
      <c r="J771" s="58"/>
      <c r="K771" s="58"/>
      <c r="L771" s="58"/>
      <c r="M771" s="58"/>
      <c r="N771" s="58"/>
      <c r="O771" s="137"/>
      <c r="P771" s="58"/>
      <c r="Q771" s="58"/>
      <c r="R771" s="58"/>
      <c r="S771" s="58"/>
      <c r="T771" s="58"/>
      <c r="U771" s="58"/>
      <c r="V771" s="58"/>
      <c r="W771" s="58"/>
      <c r="X771" s="58"/>
      <c r="Y771" s="137"/>
      <c r="Z771" s="58"/>
      <c r="AA771" s="58"/>
      <c r="AB771" s="137"/>
      <c r="AC771" s="137"/>
      <c r="AD771" s="58"/>
      <c r="AE771" s="58"/>
      <c r="AJ771" s="58"/>
      <c r="AK771" s="58"/>
      <c r="AL771" s="58"/>
      <c r="AM771" s="58"/>
      <c r="AN771" s="58"/>
      <c r="AO771" s="58"/>
      <c r="AP771" s="58"/>
      <c r="AQ771" s="58"/>
      <c r="AR771" s="58"/>
      <c r="AS771" s="58"/>
      <c r="AT771" s="58"/>
      <c r="AU771" s="58"/>
      <c r="AV771" s="58"/>
      <c r="AW771" s="58"/>
      <c r="AX771" s="58"/>
      <c r="AY771" s="58"/>
      <c r="AZ771" s="58"/>
    </row>
    <row r="772" spans="1:52" x14ac:dyDescent="0.2">
      <c r="A772" s="56"/>
      <c r="B772" s="57"/>
      <c r="C772" s="58"/>
      <c r="D772" s="58"/>
      <c r="E772" s="58"/>
      <c r="F772" s="58"/>
      <c r="G772" s="58"/>
      <c r="H772" s="58"/>
      <c r="I772" s="58"/>
      <c r="J772" s="58"/>
      <c r="K772" s="58"/>
      <c r="L772" s="58"/>
      <c r="M772" s="58"/>
      <c r="N772" s="58"/>
      <c r="O772" s="137"/>
      <c r="P772" s="58"/>
      <c r="Q772" s="58"/>
      <c r="R772" s="58"/>
      <c r="S772" s="58"/>
      <c r="T772" s="58"/>
      <c r="U772" s="58"/>
      <c r="V772" s="58"/>
      <c r="W772" s="58"/>
      <c r="X772" s="58"/>
      <c r="Y772" s="137"/>
      <c r="Z772" s="58"/>
      <c r="AA772" s="58"/>
      <c r="AB772" s="137"/>
      <c r="AC772" s="137"/>
      <c r="AD772" s="58"/>
      <c r="AE772" s="58"/>
      <c r="AJ772" s="58"/>
      <c r="AK772" s="58"/>
      <c r="AL772" s="58"/>
      <c r="AM772" s="58"/>
      <c r="AN772" s="58"/>
      <c r="AO772" s="58"/>
      <c r="AP772" s="58"/>
      <c r="AQ772" s="58"/>
      <c r="AR772" s="58"/>
      <c r="AS772" s="58"/>
      <c r="AT772" s="58"/>
      <c r="AU772" s="58"/>
      <c r="AV772" s="58"/>
      <c r="AW772" s="58"/>
      <c r="AX772" s="58"/>
      <c r="AY772" s="58"/>
      <c r="AZ772" s="58"/>
    </row>
    <row r="773" spans="1:52" x14ac:dyDescent="0.2">
      <c r="A773" s="56"/>
      <c r="B773" s="57"/>
      <c r="C773" s="58"/>
      <c r="D773" s="58"/>
      <c r="E773" s="58"/>
      <c r="F773" s="58"/>
      <c r="G773" s="58"/>
      <c r="H773" s="58"/>
      <c r="I773" s="58"/>
      <c r="J773" s="58"/>
      <c r="K773" s="58"/>
      <c r="L773" s="58"/>
      <c r="M773" s="58"/>
      <c r="N773" s="58"/>
      <c r="O773" s="137"/>
      <c r="P773" s="58"/>
      <c r="Q773" s="58"/>
      <c r="R773" s="58"/>
      <c r="S773" s="58"/>
      <c r="T773" s="58"/>
      <c r="U773" s="58"/>
      <c r="V773" s="58"/>
      <c r="W773" s="58"/>
      <c r="X773" s="58"/>
      <c r="Y773" s="137"/>
      <c r="Z773" s="58"/>
      <c r="AA773" s="58"/>
      <c r="AB773" s="137"/>
      <c r="AC773" s="137"/>
      <c r="AD773" s="58"/>
      <c r="AE773" s="58"/>
      <c r="AJ773" s="58"/>
      <c r="AK773" s="58"/>
      <c r="AL773" s="58"/>
      <c r="AM773" s="58"/>
      <c r="AN773" s="58"/>
      <c r="AO773" s="58"/>
      <c r="AP773" s="58"/>
      <c r="AQ773" s="58"/>
      <c r="AR773" s="58"/>
      <c r="AS773" s="58"/>
      <c r="AT773" s="58"/>
      <c r="AU773" s="58"/>
      <c r="AV773" s="58"/>
      <c r="AW773" s="58"/>
      <c r="AX773" s="58"/>
      <c r="AY773" s="58"/>
      <c r="AZ773" s="58"/>
    </row>
    <row r="774" spans="1:52" x14ac:dyDescent="0.2">
      <c r="A774" s="56"/>
      <c r="B774" s="57"/>
      <c r="C774" s="58"/>
      <c r="D774" s="58"/>
      <c r="E774" s="58"/>
      <c r="F774" s="58"/>
      <c r="G774" s="58"/>
      <c r="H774" s="58"/>
      <c r="I774" s="58"/>
      <c r="J774" s="58"/>
      <c r="K774" s="58"/>
      <c r="L774" s="58"/>
      <c r="M774" s="58"/>
      <c r="N774" s="58"/>
      <c r="O774" s="137"/>
      <c r="P774" s="58"/>
      <c r="Q774" s="58"/>
      <c r="R774" s="58"/>
      <c r="S774" s="58"/>
      <c r="T774" s="58"/>
      <c r="U774" s="58"/>
      <c r="V774" s="58"/>
      <c r="W774" s="58"/>
      <c r="X774" s="58"/>
      <c r="Y774" s="137"/>
      <c r="Z774" s="58"/>
      <c r="AA774" s="58"/>
      <c r="AB774" s="137"/>
      <c r="AC774" s="137"/>
      <c r="AD774" s="58"/>
      <c r="AE774" s="58"/>
      <c r="AJ774" s="58"/>
      <c r="AK774" s="58"/>
      <c r="AL774" s="58"/>
      <c r="AM774" s="58"/>
      <c r="AN774" s="58"/>
      <c r="AO774" s="58"/>
      <c r="AP774" s="58"/>
      <c r="AQ774" s="58"/>
      <c r="AR774" s="58"/>
      <c r="AS774" s="58"/>
      <c r="AT774" s="58"/>
      <c r="AU774" s="58"/>
      <c r="AV774" s="58"/>
      <c r="AW774" s="58"/>
      <c r="AX774" s="58"/>
      <c r="AY774" s="58"/>
      <c r="AZ774" s="58"/>
    </row>
    <row r="775" spans="1:52" x14ac:dyDescent="0.2">
      <c r="A775" s="56"/>
      <c r="B775" s="57"/>
      <c r="C775" s="58"/>
      <c r="D775" s="58"/>
      <c r="E775" s="58"/>
      <c r="F775" s="58"/>
      <c r="G775" s="58"/>
      <c r="H775" s="58"/>
      <c r="I775" s="58"/>
      <c r="J775" s="58"/>
      <c r="K775" s="58"/>
      <c r="L775" s="58"/>
      <c r="M775" s="58"/>
      <c r="N775" s="58"/>
      <c r="O775" s="137"/>
      <c r="P775" s="58"/>
      <c r="Q775" s="58"/>
      <c r="R775" s="58"/>
      <c r="S775" s="58"/>
      <c r="T775" s="58"/>
      <c r="U775" s="58"/>
      <c r="V775" s="58"/>
      <c r="W775" s="58"/>
      <c r="X775" s="58"/>
      <c r="Y775" s="137"/>
      <c r="Z775" s="58"/>
      <c r="AA775" s="58"/>
      <c r="AB775" s="137"/>
      <c r="AC775" s="137"/>
      <c r="AD775" s="58"/>
      <c r="AE775" s="58"/>
      <c r="AJ775" s="58"/>
      <c r="AK775" s="58"/>
      <c r="AL775" s="58"/>
      <c r="AM775" s="58"/>
      <c r="AN775" s="58"/>
      <c r="AO775" s="58"/>
      <c r="AP775" s="58"/>
      <c r="AQ775" s="58"/>
      <c r="AR775" s="58"/>
      <c r="AS775" s="58"/>
      <c r="AT775" s="58"/>
      <c r="AU775" s="58"/>
      <c r="AV775" s="58"/>
      <c r="AW775" s="58"/>
      <c r="AX775" s="58"/>
      <c r="AY775" s="58"/>
      <c r="AZ775" s="58"/>
    </row>
    <row r="776" spans="1:52" x14ac:dyDescent="0.2">
      <c r="A776" s="56"/>
      <c r="B776" s="57"/>
      <c r="C776" s="58"/>
      <c r="D776" s="58"/>
      <c r="E776" s="58"/>
      <c r="F776" s="58"/>
      <c r="G776" s="58"/>
      <c r="H776" s="58"/>
      <c r="I776" s="58"/>
      <c r="J776" s="58"/>
      <c r="K776" s="58"/>
      <c r="L776" s="58"/>
      <c r="M776" s="58"/>
      <c r="N776" s="58"/>
      <c r="O776" s="137"/>
      <c r="P776" s="58"/>
      <c r="Q776" s="58"/>
      <c r="R776" s="58"/>
      <c r="S776" s="58"/>
      <c r="T776" s="58"/>
      <c r="U776" s="58"/>
      <c r="V776" s="58"/>
      <c r="W776" s="58"/>
      <c r="X776" s="58"/>
      <c r="Y776" s="137"/>
      <c r="Z776" s="58"/>
      <c r="AA776" s="58"/>
      <c r="AB776" s="137"/>
      <c r="AC776" s="137"/>
      <c r="AD776" s="58"/>
      <c r="AE776" s="58"/>
      <c r="AJ776" s="58"/>
      <c r="AK776" s="58"/>
      <c r="AL776" s="58"/>
      <c r="AM776" s="58"/>
      <c r="AN776" s="58"/>
      <c r="AO776" s="58"/>
      <c r="AP776" s="58"/>
      <c r="AQ776" s="58"/>
      <c r="AR776" s="58"/>
      <c r="AS776" s="58"/>
      <c r="AT776" s="58"/>
      <c r="AU776" s="58"/>
      <c r="AV776" s="58"/>
      <c r="AW776" s="58"/>
      <c r="AX776" s="58"/>
      <c r="AY776" s="58"/>
      <c r="AZ776" s="58"/>
    </row>
    <row r="777" spans="1:52" x14ac:dyDescent="0.2">
      <c r="A777" s="56"/>
      <c r="B777" s="57"/>
      <c r="C777" s="58"/>
      <c r="D777" s="58"/>
      <c r="E777" s="58"/>
      <c r="F777" s="58"/>
      <c r="G777" s="58"/>
      <c r="H777" s="58"/>
      <c r="I777" s="58"/>
      <c r="J777" s="58"/>
      <c r="K777" s="58"/>
      <c r="L777" s="58"/>
      <c r="M777" s="58"/>
      <c r="N777" s="58"/>
      <c r="O777" s="137"/>
      <c r="P777" s="58"/>
      <c r="Q777" s="58"/>
      <c r="R777" s="58"/>
      <c r="S777" s="58"/>
      <c r="T777" s="58"/>
      <c r="U777" s="58"/>
      <c r="V777" s="58"/>
      <c r="W777" s="58"/>
      <c r="X777" s="58"/>
      <c r="Y777" s="137"/>
      <c r="Z777" s="58"/>
      <c r="AA777" s="58"/>
      <c r="AB777" s="137"/>
      <c r="AC777" s="137"/>
      <c r="AD777" s="58"/>
      <c r="AE777" s="58"/>
      <c r="AJ777" s="58"/>
      <c r="AK777" s="58"/>
      <c r="AL777" s="58"/>
      <c r="AM777" s="58"/>
      <c r="AN777" s="58"/>
      <c r="AO777" s="58"/>
      <c r="AP777" s="58"/>
      <c r="AQ777" s="58"/>
      <c r="AR777" s="58"/>
      <c r="AS777" s="58"/>
      <c r="AT777" s="58"/>
      <c r="AU777" s="58"/>
      <c r="AV777" s="58"/>
      <c r="AW777" s="58"/>
      <c r="AX777" s="58"/>
      <c r="AY777" s="58"/>
      <c r="AZ777" s="58"/>
    </row>
    <row r="778" spans="1:52" x14ac:dyDescent="0.2">
      <c r="A778" s="56"/>
      <c r="B778" s="57"/>
      <c r="C778" s="58"/>
      <c r="D778" s="58"/>
      <c r="E778" s="58"/>
      <c r="F778" s="58"/>
      <c r="G778" s="58"/>
      <c r="H778" s="58"/>
      <c r="I778" s="58"/>
      <c r="J778" s="58"/>
      <c r="K778" s="58"/>
      <c r="L778" s="58"/>
      <c r="M778" s="58"/>
      <c r="N778" s="58"/>
      <c r="O778" s="137"/>
      <c r="P778" s="58"/>
      <c r="Q778" s="58"/>
      <c r="R778" s="58"/>
      <c r="S778" s="58"/>
      <c r="T778" s="58"/>
      <c r="U778" s="58"/>
      <c r="V778" s="58"/>
      <c r="W778" s="58"/>
      <c r="X778" s="58"/>
      <c r="Y778" s="137"/>
      <c r="Z778" s="58"/>
      <c r="AA778" s="58"/>
      <c r="AB778" s="137"/>
      <c r="AC778" s="137"/>
      <c r="AD778" s="58"/>
      <c r="AE778" s="58"/>
      <c r="AJ778" s="58"/>
      <c r="AK778" s="58"/>
      <c r="AL778" s="58"/>
      <c r="AM778" s="58"/>
      <c r="AN778" s="58"/>
      <c r="AO778" s="58"/>
      <c r="AP778" s="58"/>
      <c r="AQ778" s="58"/>
      <c r="AR778" s="58"/>
      <c r="AS778" s="58"/>
      <c r="AT778" s="58"/>
      <c r="AU778" s="58"/>
      <c r="AV778" s="58"/>
      <c r="AW778" s="58"/>
      <c r="AX778" s="58"/>
      <c r="AY778" s="58"/>
      <c r="AZ778" s="58"/>
    </row>
    <row r="779" spans="1:52" x14ac:dyDescent="0.2">
      <c r="A779" s="56"/>
      <c r="B779" s="57"/>
      <c r="C779" s="58"/>
      <c r="D779" s="58"/>
      <c r="E779" s="58"/>
      <c r="F779" s="58"/>
      <c r="G779" s="58"/>
      <c r="H779" s="58"/>
      <c r="I779" s="58"/>
      <c r="J779" s="58"/>
      <c r="K779" s="58"/>
      <c r="L779" s="58"/>
      <c r="M779" s="58"/>
      <c r="N779" s="58"/>
      <c r="O779" s="137"/>
      <c r="P779" s="58"/>
      <c r="Q779" s="58"/>
      <c r="R779" s="58"/>
      <c r="S779" s="58"/>
      <c r="T779" s="58"/>
      <c r="U779" s="58"/>
      <c r="V779" s="58"/>
      <c r="W779" s="58"/>
      <c r="X779" s="58"/>
      <c r="Y779" s="137"/>
      <c r="Z779" s="58"/>
      <c r="AA779" s="58"/>
      <c r="AB779" s="137"/>
      <c r="AC779" s="137"/>
      <c r="AD779" s="58"/>
      <c r="AE779" s="58"/>
      <c r="AJ779" s="58"/>
      <c r="AK779" s="58"/>
      <c r="AL779" s="58"/>
      <c r="AM779" s="58"/>
      <c r="AN779" s="58"/>
      <c r="AO779" s="58"/>
      <c r="AP779" s="58"/>
      <c r="AQ779" s="58"/>
      <c r="AR779" s="58"/>
      <c r="AS779" s="58"/>
      <c r="AT779" s="58"/>
      <c r="AU779" s="58"/>
      <c r="AV779" s="58"/>
      <c r="AW779" s="58"/>
      <c r="AX779" s="58"/>
      <c r="AY779" s="58"/>
      <c r="AZ779" s="58"/>
    </row>
    <row r="780" spans="1:52" x14ac:dyDescent="0.2">
      <c r="H780" s="58"/>
      <c r="I780" s="58"/>
      <c r="J780" s="58"/>
      <c r="M780" s="58"/>
      <c r="O780" s="137"/>
    </row>
    <row r="781" spans="1:52" x14ac:dyDescent="0.2">
      <c r="J781" s="58"/>
    </row>
    <row r="782" spans="1:52" x14ac:dyDescent="0.2">
      <c r="J782" s="58"/>
    </row>
    <row r="783" spans="1:52" x14ac:dyDescent="0.2">
      <c r="J783" s="58"/>
    </row>
    <row r="784" spans="1:52" x14ac:dyDescent="0.2">
      <c r="J784" s="58"/>
    </row>
    <row r="785" spans="10:10" x14ac:dyDescent="0.2">
      <c r="J785" s="58"/>
    </row>
    <row r="786" spans="10:10" x14ac:dyDescent="0.2">
      <c r="J786" s="58"/>
    </row>
    <row r="787" spans="10:10" x14ac:dyDescent="0.2">
      <c r="J787" s="58"/>
    </row>
  </sheetData>
  <sheetProtection algorithmName="SHA-512" hashValue="Ime1czj6JsChUl3AJe1MABdv/oDggi3oA+mNZacGgMQmSmcmFWIATTCYDJlfpsuFqZIx91oLAkWfgEc9CteMjg==" saltValue="cNHeLlTICIlH2vqCN+B38g==" spinCount="100000" sheet="1" selectLockedCells="1" autoFilter="0"/>
  <autoFilter ref="A1:AE169"/>
  <dataValidations count="10">
    <dataValidation type="list" allowBlank="1" showInputMessage="1" showErrorMessage="1" sqref="H179:I189 H173:I176 H171:I171">
      <formula1>$K$81:$K$82</formula1>
    </dataValidation>
    <dataValidation type="list" allowBlank="1" showInputMessage="1" showErrorMessage="1" sqref="G171:G188">
      <formula1>$J$81:$J$82</formula1>
    </dataValidation>
    <dataValidation type="list" allowBlank="1" showInputMessage="1" showErrorMessage="1" sqref="H115:H145 I165 I2 H78:I92 H148:H164 H2:H14 I11:I14 I4:I6 G93:H93 G113:H114 G116 G50:G55 I119:I139 G40:H41 G146:I147 I148 H16:H39 I35:I39 G145 G148 H100:I112 H66:H76 H99 I143:I145 G128:G129 G11 H167:I169 I28:I30 G68 H94:I98 G15:H15 I44:I53 I56 G97:G99 I16:I24 H42:H64 G165:H166 G151 G153:G164">
      <formula1>$H$172:$H$180</formula1>
    </dataValidation>
    <dataValidation type="list" allowBlank="1" showInputMessage="1" showErrorMessage="1" sqref="G167:G169 G2:G10 G77:G92 G100:G112 G42:G49 G149:G150 G34:G35 G56:G59 G37:G39 G16:G32 G130:G144 G63 G117:G122 G125:G127 G70:G74 G12:G14 G115 G94:G96 G152">
      <formula1>$G$172:$G$177</formula1>
    </dataValidation>
    <dataValidation type="list" allowBlank="1" showInputMessage="1" showErrorMessage="1" sqref="L123:L124 K58:K117 G60:G62 H65 G69 L49 K4:K56 G75:G76 L33 L128:L129 G64:G67 L140:L142 L145:L166 K119:K169">
      <formula1>$K$172:$K$179</formula1>
    </dataValidation>
    <dataValidation type="list" allowBlank="1" showInputMessage="1" showErrorMessage="1" sqref="L130:L139 L4:L32 M65:N65 L50:L56 L119:L122 L125:L127 L34:L48 L143:L144 L167:L169 L58:L117">
      <formula1>$L$172:$L$178</formula1>
    </dataValidation>
    <dataValidation type="list" allowBlank="1" showInputMessage="1" showErrorMessage="1" sqref="N161:N163 N167:N169 N50:N53 N66:N124 N2:N48 N56:N64 N156:N158 N165 N126:N151">
      <formula1>$N$172:$N$180</formula1>
    </dataValidation>
    <dataValidation type="list" allowBlank="1" showInputMessage="1" showErrorMessage="1" sqref="M10:M64 N166 M100:M112 N164 N54:N55 N159:N160 N152:N155 M2:M8 M66 M68:M98 M115:M169">
      <formula1>$M$172:$M$177</formula1>
    </dataValidation>
    <dataValidation type="list" allowBlank="1" showInputMessage="1" showErrorMessage="1" sqref="O2:O169">
      <formula1>$O$172:$O$178</formula1>
    </dataValidation>
    <dataValidation type="list" allowBlank="1" showInputMessage="1" showErrorMessage="1" sqref="J2:J127 J132:J169">
      <formula1>$J$172:$J$184</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9"/>
  <sheetViews>
    <sheetView workbookViewId="0"/>
  </sheetViews>
  <sheetFormatPr defaultRowHeight="12.75" x14ac:dyDescent="0.2"/>
  <cols>
    <col min="1" max="1" width="47.85546875" customWidth="1"/>
    <col min="2" max="2" width="37" customWidth="1"/>
    <col min="3" max="3" width="56.85546875" customWidth="1"/>
    <col min="4" max="4" width="49" customWidth="1"/>
    <col min="5" max="37" width="9.140625" style="166"/>
  </cols>
  <sheetData>
    <row r="1" spans="1:4" ht="45.75" thickBot="1" x14ac:dyDescent="0.25">
      <c r="A1" s="221" t="s">
        <v>322</v>
      </c>
      <c r="B1" s="222" t="s">
        <v>323</v>
      </c>
      <c r="C1" s="223" t="s">
        <v>324</v>
      </c>
      <c r="D1" s="224" t="s">
        <v>325</v>
      </c>
    </row>
    <row r="2" spans="1:4" x14ac:dyDescent="0.2">
      <c r="A2" s="173" t="s">
        <v>594</v>
      </c>
      <c r="B2" s="174" t="s">
        <v>332</v>
      </c>
      <c r="C2" s="175" t="s">
        <v>728</v>
      </c>
      <c r="D2" s="176">
        <v>42440</v>
      </c>
    </row>
    <row r="3" spans="1:4" x14ac:dyDescent="0.2">
      <c r="A3" s="173" t="s">
        <v>594</v>
      </c>
      <c r="B3" s="174" t="s">
        <v>332</v>
      </c>
      <c r="C3" s="175" t="s">
        <v>595</v>
      </c>
      <c r="D3" s="176">
        <v>42094</v>
      </c>
    </row>
    <row r="4" spans="1:4" x14ac:dyDescent="0.2">
      <c r="A4" s="173" t="s">
        <v>326</v>
      </c>
      <c r="B4" s="174" t="s">
        <v>140</v>
      </c>
      <c r="C4" s="175" t="s">
        <v>333</v>
      </c>
      <c r="D4" s="176">
        <v>41114</v>
      </c>
    </row>
    <row r="5" spans="1:4" x14ac:dyDescent="0.2">
      <c r="A5" s="173" t="s">
        <v>326</v>
      </c>
      <c r="B5" s="174" t="s">
        <v>332</v>
      </c>
      <c r="C5" s="175" t="s">
        <v>688</v>
      </c>
      <c r="D5" s="176">
        <v>42353</v>
      </c>
    </row>
    <row r="6" spans="1:4" x14ac:dyDescent="0.2">
      <c r="A6" s="173" t="s">
        <v>326</v>
      </c>
      <c r="B6" s="174" t="s">
        <v>140</v>
      </c>
      <c r="C6" s="175" t="s">
        <v>423</v>
      </c>
      <c r="D6" s="176">
        <v>41561</v>
      </c>
    </row>
    <row r="7" spans="1:4" x14ac:dyDescent="0.2">
      <c r="A7" s="173" t="s">
        <v>413</v>
      </c>
      <c r="B7" s="174" t="s">
        <v>332</v>
      </c>
      <c r="C7" s="175" t="s">
        <v>370</v>
      </c>
      <c r="D7" s="176">
        <v>41320</v>
      </c>
    </row>
    <row r="8" spans="1:4" x14ac:dyDescent="0.2">
      <c r="A8" s="173" t="s">
        <v>413</v>
      </c>
      <c r="B8" s="174" t="s">
        <v>332</v>
      </c>
      <c r="C8" s="175" t="s">
        <v>476</v>
      </c>
      <c r="D8" s="176">
        <v>41791</v>
      </c>
    </row>
    <row r="9" spans="1:4" x14ac:dyDescent="0.2">
      <c r="A9" s="173" t="s">
        <v>327</v>
      </c>
      <c r="B9" s="174" t="s">
        <v>332</v>
      </c>
      <c r="C9" s="175" t="s">
        <v>334</v>
      </c>
      <c r="D9" s="176">
        <v>41285</v>
      </c>
    </row>
    <row r="10" spans="1:4" x14ac:dyDescent="0.2">
      <c r="A10" s="173" t="s">
        <v>327</v>
      </c>
      <c r="B10" s="174" t="s">
        <v>332</v>
      </c>
      <c r="C10" s="175" t="s">
        <v>865</v>
      </c>
      <c r="D10" s="176">
        <v>42704</v>
      </c>
    </row>
    <row r="11" spans="1:4" x14ac:dyDescent="0.2">
      <c r="A11" s="173" t="s">
        <v>259</v>
      </c>
      <c r="B11" s="174" t="s">
        <v>140</v>
      </c>
      <c r="C11" s="175" t="s">
        <v>588</v>
      </c>
      <c r="D11" s="176">
        <v>42074</v>
      </c>
    </row>
    <row r="12" spans="1:4" x14ac:dyDescent="0.2">
      <c r="A12" s="173" t="s">
        <v>259</v>
      </c>
      <c r="B12" s="174" t="s">
        <v>140</v>
      </c>
      <c r="C12" s="175" t="s">
        <v>400</v>
      </c>
      <c r="D12" s="176">
        <v>40210</v>
      </c>
    </row>
    <row r="13" spans="1:4" x14ac:dyDescent="0.2">
      <c r="A13" s="173" t="s">
        <v>259</v>
      </c>
      <c r="B13" s="174" t="s">
        <v>140</v>
      </c>
      <c r="C13" s="175" t="s">
        <v>258</v>
      </c>
      <c r="D13" s="176">
        <v>40805</v>
      </c>
    </row>
    <row r="14" spans="1:4" x14ac:dyDescent="0.2">
      <c r="A14" s="173" t="s">
        <v>259</v>
      </c>
      <c r="B14" s="174" t="s">
        <v>140</v>
      </c>
      <c r="C14" s="175" t="s">
        <v>461</v>
      </c>
      <c r="D14" s="176">
        <v>41740</v>
      </c>
    </row>
    <row r="15" spans="1:4" x14ac:dyDescent="0.2">
      <c r="A15" s="173" t="s">
        <v>259</v>
      </c>
      <c r="B15" s="174" t="s">
        <v>140</v>
      </c>
      <c r="C15" s="175" t="s">
        <v>336</v>
      </c>
      <c r="D15" s="176">
        <v>40805</v>
      </c>
    </row>
    <row r="16" spans="1:4" x14ac:dyDescent="0.2">
      <c r="A16" s="173" t="s">
        <v>259</v>
      </c>
      <c r="B16" s="174" t="s">
        <v>140</v>
      </c>
      <c r="C16" s="175" t="s">
        <v>341</v>
      </c>
      <c r="D16" s="176">
        <v>40506</v>
      </c>
    </row>
    <row r="17" spans="1:4" x14ac:dyDescent="0.2">
      <c r="A17" s="173" t="s">
        <v>259</v>
      </c>
      <c r="B17" s="174" t="s">
        <v>140</v>
      </c>
      <c r="C17" s="175" t="s">
        <v>335</v>
      </c>
      <c r="D17" s="176">
        <v>40606</v>
      </c>
    </row>
    <row r="18" spans="1:4" x14ac:dyDescent="0.2">
      <c r="A18" s="173" t="s">
        <v>259</v>
      </c>
      <c r="B18" s="174" t="s">
        <v>140</v>
      </c>
      <c r="C18" s="175" t="s">
        <v>283</v>
      </c>
      <c r="D18" s="176">
        <v>40805</v>
      </c>
    </row>
    <row r="19" spans="1:4" x14ac:dyDescent="0.2">
      <c r="A19" s="173" t="s">
        <v>259</v>
      </c>
      <c r="B19" s="174" t="s">
        <v>140</v>
      </c>
      <c r="C19" s="175" t="s">
        <v>338</v>
      </c>
      <c r="D19" s="176">
        <v>40920</v>
      </c>
    </row>
    <row r="20" spans="1:4" x14ac:dyDescent="0.2">
      <c r="A20" s="173" t="s">
        <v>259</v>
      </c>
      <c r="B20" s="174" t="s">
        <v>140</v>
      </c>
      <c r="C20" s="175" t="s">
        <v>339</v>
      </c>
      <c r="D20" s="176">
        <v>40973</v>
      </c>
    </row>
    <row r="21" spans="1:4" x14ac:dyDescent="0.2">
      <c r="A21" s="173" t="s">
        <v>259</v>
      </c>
      <c r="B21" s="174" t="s">
        <v>140</v>
      </c>
      <c r="C21" s="175" t="s">
        <v>337</v>
      </c>
      <c r="D21" s="176">
        <v>40805</v>
      </c>
    </row>
    <row r="22" spans="1:4" x14ac:dyDescent="0.2">
      <c r="A22" s="173" t="s">
        <v>259</v>
      </c>
      <c r="B22" s="174" t="s">
        <v>140</v>
      </c>
      <c r="C22" s="175" t="s">
        <v>340</v>
      </c>
      <c r="D22" s="176">
        <v>41218</v>
      </c>
    </row>
    <row r="23" spans="1:4" x14ac:dyDescent="0.2">
      <c r="A23" s="173" t="s">
        <v>259</v>
      </c>
      <c r="B23" s="174" t="s">
        <v>332</v>
      </c>
      <c r="C23" s="175" t="s">
        <v>777</v>
      </c>
      <c r="D23" s="176">
        <v>42524</v>
      </c>
    </row>
    <row r="24" spans="1:4" x14ac:dyDescent="0.2">
      <c r="A24" s="173" t="s">
        <v>259</v>
      </c>
      <c r="B24" s="174" t="s">
        <v>332</v>
      </c>
      <c r="C24" s="175" t="s">
        <v>800</v>
      </c>
      <c r="D24" s="176">
        <v>42579</v>
      </c>
    </row>
    <row r="25" spans="1:4" ht="12.75" customHeight="1" x14ac:dyDescent="0.2">
      <c r="A25" s="173" t="s">
        <v>259</v>
      </c>
      <c r="B25" s="174" t="s">
        <v>332</v>
      </c>
      <c r="C25" s="175" t="s">
        <v>404</v>
      </c>
      <c r="D25" s="176">
        <v>41520</v>
      </c>
    </row>
    <row r="26" spans="1:4" ht="12.75" customHeight="1" x14ac:dyDescent="0.2">
      <c r="A26" s="173" t="s">
        <v>259</v>
      </c>
      <c r="B26" s="174" t="s">
        <v>332</v>
      </c>
      <c r="C26" s="175" t="s">
        <v>463</v>
      </c>
      <c r="D26" s="176">
        <v>41782</v>
      </c>
    </row>
    <row r="27" spans="1:4" ht="12.75" customHeight="1" x14ac:dyDescent="0.2">
      <c r="A27" s="173" t="s">
        <v>259</v>
      </c>
      <c r="B27" s="174" t="s">
        <v>332</v>
      </c>
      <c r="C27" s="175" t="s">
        <v>585</v>
      </c>
      <c r="D27" s="176">
        <v>42046</v>
      </c>
    </row>
    <row r="28" spans="1:4" ht="12.75" customHeight="1" x14ac:dyDescent="0.2">
      <c r="A28" s="173" t="s">
        <v>259</v>
      </c>
      <c r="B28" s="174" t="s">
        <v>332</v>
      </c>
      <c r="C28" s="175" t="s">
        <v>586</v>
      </c>
      <c r="D28" s="176">
        <v>42046</v>
      </c>
    </row>
    <row r="29" spans="1:4" ht="12.75" customHeight="1" x14ac:dyDescent="0.2">
      <c r="A29" s="173" t="s">
        <v>259</v>
      </c>
      <c r="B29" s="174" t="s">
        <v>332</v>
      </c>
      <c r="C29" s="175" t="s">
        <v>873</v>
      </c>
      <c r="D29" s="176">
        <v>42747</v>
      </c>
    </row>
    <row r="30" spans="1:4" ht="12.75" customHeight="1" x14ac:dyDescent="0.2">
      <c r="A30" s="173" t="s">
        <v>259</v>
      </c>
      <c r="B30" s="174" t="s">
        <v>332</v>
      </c>
      <c r="C30" s="175" t="s">
        <v>648</v>
      </c>
      <c r="D30" s="176">
        <v>42256</v>
      </c>
    </row>
    <row r="31" spans="1:4" ht="12.75" customHeight="1" x14ac:dyDescent="0.2">
      <c r="A31" s="173" t="s">
        <v>259</v>
      </c>
      <c r="B31" s="174" t="s">
        <v>332</v>
      </c>
      <c r="C31" s="175" t="s">
        <v>687</v>
      </c>
      <c r="D31" s="176">
        <v>42348</v>
      </c>
    </row>
    <row r="32" spans="1:4" ht="12.75" customHeight="1" x14ac:dyDescent="0.2">
      <c r="A32" s="173" t="s">
        <v>259</v>
      </c>
      <c r="B32" s="174" t="s">
        <v>332</v>
      </c>
      <c r="C32" s="175" t="s">
        <v>836</v>
      </c>
      <c r="D32" s="176">
        <v>42648</v>
      </c>
    </row>
    <row r="33" spans="1:4" ht="12.75" customHeight="1" x14ac:dyDescent="0.2">
      <c r="A33" s="173" t="s">
        <v>328</v>
      </c>
      <c r="B33" s="174" t="s">
        <v>332</v>
      </c>
      <c r="C33" s="175" t="s">
        <v>426</v>
      </c>
      <c r="D33" s="176">
        <v>41628</v>
      </c>
    </row>
    <row r="34" spans="1:4" ht="12.75" customHeight="1" x14ac:dyDescent="0.2">
      <c r="A34" s="173" t="s">
        <v>328</v>
      </c>
      <c r="B34" s="174" t="s">
        <v>332</v>
      </c>
      <c r="C34" s="175" t="s">
        <v>424</v>
      </c>
      <c r="D34" s="176">
        <v>41516</v>
      </c>
    </row>
    <row r="35" spans="1:4" ht="12.75" customHeight="1" x14ac:dyDescent="0.2">
      <c r="A35" s="173" t="s">
        <v>328</v>
      </c>
      <c r="B35" s="174" t="s">
        <v>332</v>
      </c>
      <c r="C35" s="175" t="s">
        <v>626</v>
      </c>
      <c r="D35" s="176">
        <v>42192</v>
      </c>
    </row>
    <row r="36" spans="1:4" ht="12.75" customHeight="1" x14ac:dyDescent="0.2">
      <c r="A36" s="173" t="s">
        <v>328</v>
      </c>
      <c r="B36" s="174" t="s">
        <v>332</v>
      </c>
      <c r="C36" s="175" t="s">
        <v>622</v>
      </c>
      <c r="D36" s="176">
        <v>42181</v>
      </c>
    </row>
    <row r="37" spans="1:4" x14ac:dyDescent="0.2">
      <c r="A37" s="173" t="s">
        <v>328</v>
      </c>
      <c r="B37" s="174" t="s">
        <v>140</v>
      </c>
      <c r="C37" s="175" t="s">
        <v>381</v>
      </c>
      <c r="D37" s="176">
        <v>41078</v>
      </c>
    </row>
    <row r="38" spans="1:4" x14ac:dyDescent="0.2">
      <c r="A38" s="173" t="s">
        <v>329</v>
      </c>
      <c r="B38" s="174" t="s">
        <v>140</v>
      </c>
      <c r="C38" s="175" t="s">
        <v>818</v>
      </c>
      <c r="D38" s="176">
        <v>42185</v>
      </c>
    </row>
    <row r="39" spans="1:4" x14ac:dyDescent="0.2">
      <c r="A39" s="173" t="s">
        <v>329</v>
      </c>
      <c r="B39" s="174" t="s">
        <v>140</v>
      </c>
      <c r="C39" s="175" t="s">
        <v>342</v>
      </c>
      <c r="D39" s="176">
        <v>40861</v>
      </c>
    </row>
    <row r="40" spans="1:4" x14ac:dyDescent="0.2">
      <c r="A40" s="173" t="s">
        <v>329</v>
      </c>
      <c r="B40" s="174" t="s">
        <v>140</v>
      </c>
      <c r="C40" s="175" t="s">
        <v>342</v>
      </c>
      <c r="D40" s="176">
        <v>40861</v>
      </c>
    </row>
    <row r="41" spans="1:4" x14ac:dyDescent="0.2">
      <c r="A41" s="173" t="s">
        <v>329</v>
      </c>
      <c r="B41" s="174" t="s">
        <v>140</v>
      </c>
      <c r="C41" s="175" t="s">
        <v>343</v>
      </c>
      <c r="D41" s="176">
        <v>40861</v>
      </c>
    </row>
    <row r="42" spans="1:4" x14ac:dyDescent="0.2">
      <c r="A42" s="173" t="s">
        <v>329</v>
      </c>
      <c r="B42" s="174" t="s">
        <v>140</v>
      </c>
      <c r="C42" s="175" t="s">
        <v>345</v>
      </c>
      <c r="D42" s="176">
        <v>40861</v>
      </c>
    </row>
    <row r="43" spans="1:4" x14ac:dyDescent="0.2">
      <c r="A43" s="173" t="s">
        <v>329</v>
      </c>
      <c r="B43" s="174" t="s">
        <v>140</v>
      </c>
      <c r="C43" s="175" t="s">
        <v>616</v>
      </c>
      <c r="D43" s="176">
        <v>41628</v>
      </c>
    </row>
    <row r="44" spans="1:4" x14ac:dyDescent="0.2">
      <c r="A44" s="173" t="s">
        <v>329</v>
      </c>
      <c r="B44" s="174" t="s">
        <v>140</v>
      </c>
      <c r="C44" s="175" t="s">
        <v>616</v>
      </c>
      <c r="D44" s="176">
        <v>41628</v>
      </c>
    </row>
    <row r="45" spans="1:4" x14ac:dyDescent="0.2">
      <c r="A45" s="173" t="s">
        <v>329</v>
      </c>
      <c r="B45" s="174" t="s">
        <v>140</v>
      </c>
      <c r="C45" s="175" t="s">
        <v>811</v>
      </c>
      <c r="D45" s="176">
        <v>42185</v>
      </c>
    </row>
    <row r="46" spans="1:4" x14ac:dyDescent="0.2">
      <c r="A46" s="173" t="s">
        <v>329</v>
      </c>
      <c r="B46" s="174" t="s">
        <v>140</v>
      </c>
      <c r="C46" s="175" t="s">
        <v>813</v>
      </c>
      <c r="D46" s="176">
        <v>42185</v>
      </c>
    </row>
    <row r="47" spans="1:4" x14ac:dyDescent="0.2">
      <c r="A47" s="173" t="s">
        <v>329</v>
      </c>
      <c r="B47" s="174" t="s">
        <v>140</v>
      </c>
      <c r="C47" s="175" t="s">
        <v>344</v>
      </c>
      <c r="D47" s="176">
        <v>40861</v>
      </c>
    </row>
    <row r="48" spans="1:4" x14ac:dyDescent="0.2">
      <c r="A48" s="173" t="s">
        <v>329</v>
      </c>
      <c r="B48" s="174" t="s">
        <v>140</v>
      </c>
      <c r="C48" s="175" t="s">
        <v>374</v>
      </c>
      <c r="D48" s="176">
        <v>41208</v>
      </c>
    </row>
    <row r="49" spans="1:4" x14ac:dyDescent="0.2">
      <c r="A49" s="173" t="s">
        <v>329</v>
      </c>
      <c r="B49" s="174" t="s">
        <v>140</v>
      </c>
      <c r="C49" s="175" t="s">
        <v>375</v>
      </c>
      <c r="D49" s="176">
        <v>41208</v>
      </c>
    </row>
    <row r="50" spans="1:4" x14ac:dyDescent="0.2">
      <c r="A50" s="173" t="s">
        <v>329</v>
      </c>
      <c r="B50" s="174" t="s">
        <v>140</v>
      </c>
      <c r="C50" s="175" t="s">
        <v>376</v>
      </c>
      <c r="D50" s="176">
        <v>41208</v>
      </c>
    </row>
    <row r="51" spans="1:4" x14ac:dyDescent="0.2">
      <c r="A51" s="173" t="s">
        <v>329</v>
      </c>
      <c r="B51" s="174" t="s">
        <v>140</v>
      </c>
      <c r="C51" s="175" t="s">
        <v>377</v>
      </c>
      <c r="D51" s="176">
        <v>41208</v>
      </c>
    </row>
    <row r="52" spans="1:4" x14ac:dyDescent="0.2">
      <c r="A52" s="173" t="s">
        <v>329</v>
      </c>
      <c r="B52" s="174" t="s">
        <v>140</v>
      </c>
      <c r="C52" s="175" t="s">
        <v>812</v>
      </c>
      <c r="D52" s="176">
        <v>42185</v>
      </c>
    </row>
    <row r="53" spans="1:4" x14ac:dyDescent="0.2">
      <c r="A53" s="173" t="s">
        <v>329</v>
      </c>
      <c r="B53" s="174" t="s">
        <v>140</v>
      </c>
      <c r="C53" s="175" t="s">
        <v>788</v>
      </c>
      <c r="D53" s="176">
        <v>42332</v>
      </c>
    </row>
    <row r="54" spans="1:4" x14ac:dyDescent="0.2">
      <c r="A54" s="173" t="s">
        <v>329</v>
      </c>
      <c r="B54" s="174" t="s">
        <v>140</v>
      </c>
      <c r="C54" s="175" t="s">
        <v>814</v>
      </c>
      <c r="D54" s="176">
        <v>42185</v>
      </c>
    </row>
    <row r="55" spans="1:4" x14ac:dyDescent="0.2">
      <c r="A55" s="173" t="s">
        <v>329</v>
      </c>
      <c r="B55" s="174" t="s">
        <v>140</v>
      </c>
      <c r="C55" s="175" t="s">
        <v>427</v>
      </c>
      <c r="D55" s="176">
        <v>41628</v>
      </c>
    </row>
    <row r="56" spans="1:4" x14ac:dyDescent="0.2">
      <c r="A56" s="173" t="s">
        <v>329</v>
      </c>
      <c r="B56" s="174" t="s">
        <v>140</v>
      </c>
      <c r="C56" s="175" t="s">
        <v>815</v>
      </c>
      <c r="D56" s="176">
        <v>42185</v>
      </c>
    </row>
    <row r="57" spans="1:4" x14ac:dyDescent="0.2">
      <c r="A57" s="173" t="s">
        <v>329</v>
      </c>
      <c r="B57" s="174" t="s">
        <v>140</v>
      </c>
      <c r="C57" s="175" t="s">
        <v>433</v>
      </c>
      <c r="D57" s="176">
        <v>41628</v>
      </c>
    </row>
    <row r="58" spans="1:4" x14ac:dyDescent="0.2">
      <c r="A58" s="173" t="s">
        <v>329</v>
      </c>
      <c r="B58" s="174" t="s">
        <v>140</v>
      </c>
      <c r="C58" s="175" t="s">
        <v>431</v>
      </c>
      <c r="D58" s="176">
        <v>41628</v>
      </c>
    </row>
    <row r="59" spans="1:4" x14ac:dyDescent="0.2">
      <c r="A59" s="173" t="s">
        <v>329</v>
      </c>
      <c r="B59" s="174" t="s">
        <v>140</v>
      </c>
      <c r="C59" s="175" t="s">
        <v>432</v>
      </c>
      <c r="D59" s="176">
        <v>41628</v>
      </c>
    </row>
    <row r="60" spans="1:4" x14ac:dyDescent="0.2">
      <c r="A60" s="173" t="s">
        <v>329</v>
      </c>
      <c r="B60" s="174" t="s">
        <v>140</v>
      </c>
      <c r="C60" s="175" t="s">
        <v>816</v>
      </c>
      <c r="D60" s="176">
        <v>42185</v>
      </c>
    </row>
    <row r="61" spans="1:4" x14ac:dyDescent="0.2">
      <c r="A61" s="173" t="s">
        <v>329</v>
      </c>
      <c r="B61" s="174" t="s">
        <v>332</v>
      </c>
      <c r="C61" s="175" t="s">
        <v>849</v>
      </c>
      <c r="D61" s="176">
        <v>42657</v>
      </c>
    </row>
    <row r="62" spans="1:4" x14ac:dyDescent="0.2">
      <c r="A62" s="173" t="s">
        <v>329</v>
      </c>
      <c r="B62" s="174" t="s">
        <v>332</v>
      </c>
      <c r="C62" s="175" t="s">
        <v>848</v>
      </c>
      <c r="D62" s="176">
        <v>42657</v>
      </c>
    </row>
    <row r="63" spans="1:4" x14ac:dyDescent="0.2">
      <c r="A63" s="173" t="s">
        <v>329</v>
      </c>
      <c r="B63" s="174" t="s">
        <v>332</v>
      </c>
      <c r="C63" s="175" t="s">
        <v>847</v>
      </c>
      <c r="D63" s="176">
        <v>42657</v>
      </c>
    </row>
    <row r="64" spans="1:4" x14ac:dyDescent="0.2">
      <c r="A64" s="173" t="s">
        <v>329</v>
      </c>
      <c r="B64" s="174" t="s">
        <v>332</v>
      </c>
      <c r="C64" s="175" t="s">
        <v>850</v>
      </c>
      <c r="D64" s="176">
        <v>42657</v>
      </c>
    </row>
    <row r="65" spans="1:5" x14ac:dyDescent="0.2">
      <c r="A65" s="173" t="s">
        <v>329</v>
      </c>
      <c r="B65" s="174" t="s">
        <v>332</v>
      </c>
      <c r="C65" s="175" t="s">
        <v>851</v>
      </c>
      <c r="D65" s="176">
        <v>42657</v>
      </c>
    </row>
    <row r="66" spans="1:5" x14ac:dyDescent="0.2">
      <c r="A66" s="173" t="s">
        <v>329</v>
      </c>
      <c r="B66" s="174" t="s">
        <v>140</v>
      </c>
      <c r="C66" s="175" t="s">
        <v>789</v>
      </c>
      <c r="D66" s="176">
        <v>42332</v>
      </c>
    </row>
    <row r="67" spans="1:5" x14ac:dyDescent="0.2">
      <c r="A67" s="173" t="s">
        <v>329</v>
      </c>
      <c r="B67" s="174" t="s">
        <v>140</v>
      </c>
      <c r="C67" s="175" t="s">
        <v>378</v>
      </c>
      <c r="D67" s="176">
        <v>41208</v>
      </c>
    </row>
    <row r="68" spans="1:5" x14ac:dyDescent="0.2">
      <c r="A68" s="173" t="s">
        <v>329</v>
      </c>
      <c r="B68" s="174" t="s">
        <v>140</v>
      </c>
      <c r="C68" s="175" t="s">
        <v>817</v>
      </c>
      <c r="D68" s="176">
        <v>42185</v>
      </c>
    </row>
    <row r="69" spans="1:5" x14ac:dyDescent="0.2">
      <c r="A69" s="173" t="s">
        <v>329</v>
      </c>
      <c r="B69" s="174" t="s">
        <v>140</v>
      </c>
      <c r="C69" s="175" t="s">
        <v>430</v>
      </c>
      <c r="D69" s="176">
        <v>41628</v>
      </c>
    </row>
    <row r="70" spans="1:5" x14ac:dyDescent="0.2">
      <c r="A70" s="173" t="s">
        <v>329</v>
      </c>
      <c r="B70" s="174" t="s">
        <v>140</v>
      </c>
      <c r="C70" s="175" t="s">
        <v>428</v>
      </c>
      <c r="D70" s="176">
        <v>41628</v>
      </c>
    </row>
    <row r="71" spans="1:5" x14ac:dyDescent="0.2">
      <c r="A71" s="173" t="s">
        <v>329</v>
      </c>
      <c r="B71" s="174" t="s">
        <v>140</v>
      </c>
      <c r="C71" s="175" t="s">
        <v>429</v>
      </c>
      <c r="D71" s="176">
        <v>41628</v>
      </c>
    </row>
    <row r="72" spans="1:5" x14ac:dyDescent="0.2">
      <c r="A72" s="173" t="s">
        <v>329</v>
      </c>
      <c r="B72" s="174" t="s">
        <v>332</v>
      </c>
      <c r="C72" s="175" t="s">
        <v>852</v>
      </c>
      <c r="D72" s="176">
        <v>42657</v>
      </c>
    </row>
    <row r="73" spans="1:5" x14ac:dyDescent="0.2">
      <c r="A73" s="173" t="s">
        <v>330</v>
      </c>
      <c r="B73" s="174" t="s">
        <v>332</v>
      </c>
      <c r="C73" s="175" t="s">
        <v>414</v>
      </c>
      <c r="D73" s="176">
        <v>41516</v>
      </c>
    </row>
    <row r="74" spans="1:5" x14ac:dyDescent="0.2">
      <c r="A74" s="173" t="s">
        <v>330</v>
      </c>
      <c r="B74" s="174" t="s">
        <v>332</v>
      </c>
      <c r="C74" s="175" t="s">
        <v>415</v>
      </c>
      <c r="D74" s="176">
        <v>41584</v>
      </c>
    </row>
    <row r="75" spans="1:5" x14ac:dyDescent="0.2">
      <c r="A75" s="173" t="s">
        <v>330</v>
      </c>
      <c r="B75" s="174" t="s">
        <v>332</v>
      </c>
      <c r="C75" s="175" t="s">
        <v>524</v>
      </c>
      <c r="D75" s="176">
        <v>41920</v>
      </c>
    </row>
    <row r="76" spans="1:5" ht="23.25" x14ac:dyDescent="0.2">
      <c r="A76" s="173" t="s">
        <v>35</v>
      </c>
      <c r="B76" s="174" t="s">
        <v>332</v>
      </c>
      <c r="C76" s="175" t="s">
        <v>517</v>
      </c>
      <c r="D76" s="176">
        <v>41894</v>
      </c>
    </row>
    <row r="77" spans="1:5" x14ac:dyDescent="0.2">
      <c r="A77" s="173" t="s">
        <v>35</v>
      </c>
      <c r="B77" s="174" t="s">
        <v>140</v>
      </c>
      <c r="C77" s="175" t="s">
        <v>382</v>
      </c>
      <c r="D77" s="176">
        <v>40456</v>
      </c>
    </row>
    <row r="78" spans="1:5" x14ac:dyDescent="0.2">
      <c r="A78" s="173" t="s">
        <v>35</v>
      </c>
      <c r="B78" s="174" t="s">
        <v>140</v>
      </c>
      <c r="C78" s="175" t="s">
        <v>351</v>
      </c>
      <c r="D78" s="176">
        <v>41164</v>
      </c>
    </row>
    <row r="79" spans="1:5" x14ac:dyDescent="0.2">
      <c r="A79" s="173" t="s">
        <v>35</v>
      </c>
      <c r="B79" s="174" t="s">
        <v>140</v>
      </c>
      <c r="C79" s="175" t="s">
        <v>519</v>
      </c>
      <c r="D79" s="176">
        <v>41894</v>
      </c>
    </row>
    <row r="80" spans="1:5" x14ac:dyDescent="0.2">
      <c r="A80" s="173" t="s">
        <v>35</v>
      </c>
      <c r="B80" s="174" t="s">
        <v>332</v>
      </c>
      <c r="C80" s="175" t="s">
        <v>707</v>
      </c>
      <c r="D80" s="176">
        <v>42411</v>
      </c>
      <c r="E80" s="166" t="s">
        <v>708</v>
      </c>
    </row>
    <row r="81" spans="1:4" x14ac:dyDescent="0.2">
      <c r="A81" s="173" t="s">
        <v>35</v>
      </c>
      <c r="B81" s="174" t="s">
        <v>332</v>
      </c>
      <c r="C81" s="175" t="s">
        <v>383</v>
      </c>
      <c r="D81" s="176">
        <v>40969</v>
      </c>
    </row>
    <row r="82" spans="1:4" ht="23.25" x14ac:dyDescent="0.2">
      <c r="A82" s="173" t="s">
        <v>35</v>
      </c>
      <c r="B82" s="174" t="s">
        <v>332</v>
      </c>
      <c r="C82" s="175" t="s">
        <v>462</v>
      </c>
      <c r="D82" s="176">
        <v>41765</v>
      </c>
    </row>
    <row r="83" spans="1:4" ht="23.25" x14ac:dyDescent="0.2">
      <c r="A83" s="173" t="s">
        <v>35</v>
      </c>
      <c r="B83" s="174" t="s">
        <v>332</v>
      </c>
      <c r="C83" s="175" t="s">
        <v>470</v>
      </c>
      <c r="D83" s="176">
        <v>41806</v>
      </c>
    </row>
    <row r="84" spans="1:4" x14ac:dyDescent="0.2">
      <c r="A84" s="173" t="s">
        <v>35</v>
      </c>
      <c r="B84" s="174" t="s">
        <v>332</v>
      </c>
      <c r="C84" s="175" t="s">
        <v>667</v>
      </c>
      <c r="D84" s="176">
        <v>42313</v>
      </c>
    </row>
    <row r="85" spans="1:4" x14ac:dyDescent="0.2">
      <c r="A85" s="173" t="s">
        <v>35</v>
      </c>
      <c r="B85" s="174" t="s">
        <v>332</v>
      </c>
      <c r="C85" s="175" t="s">
        <v>669</v>
      </c>
      <c r="D85" s="176">
        <v>42313</v>
      </c>
    </row>
    <row r="86" spans="1:4" x14ac:dyDescent="0.2">
      <c r="A86" s="173" t="s">
        <v>35</v>
      </c>
      <c r="B86" s="174" t="s">
        <v>332</v>
      </c>
      <c r="C86" s="175" t="s">
        <v>874</v>
      </c>
      <c r="D86" s="176">
        <v>42752</v>
      </c>
    </row>
    <row r="87" spans="1:4" x14ac:dyDescent="0.2">
      <c r="A87" s="173" t="s">
        <v>35</v>
      </c>
      <c r="B87" s="174" t="s">
        <v>332</v>
      </c>
      <c r="C87" s="175" t="s">
        <v>876</v>
      </c>
      <c r="D87" s="176">
        <v>42752</v>
      </c>
    </row>
    <row r="88" spans="1:4" x14ac:dyDescent="0.2">
      <c r="A88" s="173" t="s">
        <v>35</v>
      </c>
      <c r="B88" s="174" t="s">
        <v>332</v>
      </c>
      <c r="C88" s="175" t="s">
        <v>710</v>
      </c>
      <c r="D88" s="176">
        <v>42411</v>
      </c>
    </row>
    <row r="89" spans="1:4" x14ac:dyDescent="0.2">
      <c r="A89" s="173" t="s">
        <v>35</v>
      </c>
      <c r="B89" s="174" t="s">
        <v>332</v>
      </c>
      <c r="C89" s="175" t="s">
        <v>670</v>
      </c>
      <c r="D89" s="176">
        <v>42313</v>
      </c>
    </row>
    <row r="90" spans="1:4" x14ac:dyDescent="0.2">
      <c r="A90" s="173" t="s">
        <v>35</v>
      </c>
      <c r="B90" s="174" t="s">
        <v>332</v>
      </c>
      <c r="C90" s="175" t="s">
        <v>878</v>
      </c>
      <c r="D90" s="176">
        <v>42752</v>
      </c>
    </row>
    <row r="91" spans="1:4" x14ac:dyDescent="0.2">
      <c r="A91" s="173" t="s">
        <v>35</v>
      </c>
      <c r="B91" s="174" t="s">
        <v>332</v>
      </c>
      <c r="C91" s="175" t="s">
        <v>709</v>
      </c>
      <c r="D91" s="176">
        <v>42411</v>
      </c>
    </row>
    <row r="92" spans="1:4" x14ac:dyDescent="0.2">
      <c r="A92" s="173" t="s">
        <v>35</v>
      </c>
      <c r="B92" s="174" t="s">
        <v>332</v>
      </c>
      <c r="C92" s="175" t="s">
        <v>711</v>
      </c>
      <c r="D92" s="176">
        <v>42411</v>
      </c>
    </row>
    <row r="93" spans="1:4" x14ac:dyDescent="0.2">
      <c r="A93" s="173" t="s">
        <v>35</v>
      </c>
      <c r="B93" s="174" t="s">
        <v>332</v>
      </c>
      <c r="C93" s="175" t="s">
        <v>666</v>
      </c>
      <c r="D93" s="176">
        <v>42313</v>
      </c>
    </row>
    <row r="94" spans="1:4" x14ac:dyDescent="0.2">
      <c r="A94" s="173" t="s">
        <v>35</v>
      </c>
      <c r="B94" s="174" t="s">
        <v>332</v>
      </c>
      <c r="C94" s="175" t="s">
        <v>668</v>
      </c>
      <c r="D94" s="176">
        <v>42313</v>
      </c>
    </row>
    <row r="95" spans="1:4" x14ac:dyDescent="0.2">
      <c r="A95" s="173" t="s">
        <v>35</v>
      </c>
      <c r="B95" s="174" t="s">
        <v>332</v>
      </c>
      <c r="C95" s="175" t="s">
        <v>875</v>
      </c>
      <c r="D95" s="176">
        <v>42752</v>
      </c>
    </row>
    <row r="96" spans="1:4" x14ac:dyDescent="0.2">
      <c r="A96" s="173" t="s">
        <v>35</v>
      </c>
      <c r="B96" s="174" t="s">
        <v>332</v>
      </c>
      <c r="C96" s="175" t="s">
        <v>877</v>
      </c>
      <c r="D96" s="176">
        <v>42752</v>
      </c>
    </row>
    <row r="97" spans="1:4" x14ac:dyDescent="0.2">
      <c r="A97" s="173" t="s">
        <v>35</v>
      </c>
      <c r="B97" s="174" t="s">
        <v>140</v>
      </c>
      <c r="C97" s="175" t="s">
        <v>604</v>
      </c>
      <c r="D97" s="176">
        <v>42129</v>
      </c>
    </row>
    <row r="98" spans="1:4" ht="23.25" x14ac:dyDescent="0.2">
      <c r="A98" s="173" t="s">
        <v>35</v>
      </c>
      <c r="B98" s="174" t="s">
        <v>140</v>
      </c>
      <c r="C98" s="175" t="s">
        <v>422</v>
      </c>
      <c r="D98" s="176">
        <v>41585</v>
      </c>
    </row>
    <row r="99" spans="1:4" x14ac:dyDescent="0.2">
      <c r="A99" s="173" t="s">
        <v>35</v>
      </c>
      <c r="B99" s="174" t="s">
        <v>140</v>
      </c>
      <c r="C99" s="175" t="s">
        <v>349</v>
      </c>
      <c r="D99" s="176">
        <v>41164</v>
      </c>
    </row>
    <row r="100" spans="1:4" ht="12.75" customHeight="1" x14ac:dyDescent="0.2">
      <c r="A100" s="173" t="s">
        <v>35</v>
      </c>
      <c r="B100" s="174" t="s">
        <v>140</v>
      </c>
      <c r="C100" s="175" t="s">
        <v>350</v>
      </c>
      <c r="D100" s="176">
        <v>41164</v>
      </c>
    </row>
    <row r="101" spans="1:4" x14ac:dyDescent="0.2">
      <c r="A101" s="173" t="s">
        <v>35</v>
      </c>
      <c r="B101" s="174" t="s">
        <v>332</v>
      </c>
      <c r="C101" s="175" t="s">
        <v>603</v>
      </c>
      <c r="D101" s="176">
        <v>42129</v>
      </c>
    </row>
    <row r="102" spans="1:4" x14ac:dyDescent="0.2">
      <c r="A102" s="173" t="s">
        <v>35</v>
      </c>
      <c r="B102" s="174" t="s">
        <v>332</v>
      </c>
      <c r="C102" s="175" t="s">
        <v>783</v>
      </c>
      <c r="D102" s="176">
        <v>42531</v>
      </c>
    </row>
    <row r="103" spans="1:4" x14ac:dyDescent="0.2">
      <c r="A103" s="173" t="s">
        <v>35</v>
      </c>
      <c r="B103" s="174" t="s">
        <v>332</v>
      </c>
      <c r="C103" s="175" t="s">
        <v>559</v>
      </c>
      <c r="D103" s="176">
        <v>42009</v>
      </c>
    </row>
    <row r="104" spans="1:4" x14ac:dyDescent="0.2">
      <c r="A104" s="173" t="s">
        <v>35</v>
      </c>
      <c r="B104" s="174" t="s">
        <v>332</v>
      </c>
      <c r="C104" s="175" t="s">
        <v>763</v>
      </c>
      <c r="D104" s="176">
        <v>42502</v>
      </c>
    </row>
    <row r="105" spans="1:4" x14ac:dyDescent="0.2">
      <c r="A105" s="173" t="s">
        <v>35</v>
      </c>
      <c r="B105" s="174" t="s">
        <v>332</v>
      </c>
      <c r="C105" s="175" t="s">
        <v>891</v>
      </c>
      <c r="D105" s="176">
        <v>42781</v>
      </c>
    </row>
    <row r="106" spans="1:4" x14ac:dyDescent="0.2">
      <c r="A106" s="173" t="s">
        <v>35</v>
      </c>
      <c r="B106" s="174" t="s">
        <v>332</v>
      </c>
      <c r="C106" s="175" t="s">
        <v>348</v>
      </c>
      <c r="D106" s="176">
        <v>41164</v>
      </c>
    </row>
    <row r="107" spans="1:4" x14ac:dyDescent="0.2">
      <c r="A107" s="173" t="s">
        <v>35</v>
      </c>
      <c r="B107" s="174" t="s">
        <v>332</v>
      </c>
      <c r="C107" s="175" t="s">
        <v>729</v>
      </c>
      <c r="D107" s="176">
        <v>42453</v>
      </c>
    </row>
    <row r="108" spans="1:4" x14ac:dyDescent="0.2">
      <c r="A108" s="173" t="s">
        <v>35</v>
      </c>
      <c r="B108" s="174" t="s">
        <v>332</v>
      </c>
      <c r="C108" s="175" t="s">
        <v>820</v>
      </c>
      <c r="D108" s="176">
        <v>42628</v>
      </c>
    </row>
    <row r="109" spans="1:4" x14ac:dyDescent="0.2">
      <c r="A109" s="173" t="s">
        <v>35</v>
      </c>
      <c r="B109" s="174" t="s">
        <v>332</v>
      </c>
      <c r="C109" s="175" t="s">
        <v>641</v>
      </c>
      <c r="D109" s="176">
        <v>42242</v>
      </c>
    </row>
    <row r="110" spans="1:4" x14ac:dyDescent="0.2">
      <c r="A110" s="173" t="s">
        <v>35</v>
      </c>
      <c r="B110" s="174" t="s">
        <v>332</v>
      </c>
      <c r="C110" s="175" t="s">
        <v>764</v>
      </c>
      <c r="D110" s="176">
        <v>42502</v>
      </c>
    </row>
    <row r="111" spans="1:4" x14ac:dyDescent="0.2">
      <c r="A111" s="173" t="s">
        <v>35</v>
      </c>
      <c r="B111" s="174" t="s">
        <v>332</v>
      </c>
      <c r="C111" s="175" t="s">
        <v>664</v>
      </c>
      <c r="D111" s="176">
        <v>42313</v>
      </c>
    </row>
    <row r="112" spans="1:4" x14ac:dyDescent="0.2">
      <c r="A112" s="173" t="s">
        <v>35</v>
      </c>
      <c r="B112" s="174" t="s">
        <v>332</v>
      </c>
      <c r="C112" s="175" t="s">
        <v>347</v>
      </c>
      <c r="D112" s="176">
        <v>40953</v>
      </c>
    </row>
    <row r="113" spans="1:4" ht="23.25" x14ac:dyDescent="0.2">
      <c r="A113" s="173" t="s">
        <v>35</v>
      </c>
      <c r="B113" s="174" t="s">
        <v>332</v>
      </c>
      <c r="C113" s="175" t="s">
        <v>434</v>
      </c>
      <c r="D113" s="176">
        <v>41620</v>
      </c>
    </row>
    <row r="114" spans="1:4" ht="24.75" customHeight="1" x14ac:dyDescent="0.2">
      <c r="A114" s="173" t="s">
        <v>35</v>
      </c>
      <c r="B114" s="174" t="s">
        <v>140</v>
      </c>
      <c r="C114" s="175" t="s">
        <v>421</v>
      </c>
      <c r="D114" s="176">
        <v>41592</v>
      </c>
    </row>
    <row r="115" spans="1:4" x14ac:dyDescent="0.2">
      <c r="A115" s="173" t="s">
        <v>35</v>
      </c>
      <c r="B115" s="174" t="s">
        <v>332</v>
      </c>
      <c r="C115" s="175" t="s">
        <v>665</v>
      </c>
      <c r="D115" s="176">
        <v>42313</v>
      </c>
    </row>
    <row r="116" spans="1:4" x14ac:dyDescent="0.2">
      <c r="A116" s="173" t="s">
        <v>35</v>
      </c>
      <c r="B116" s="174" t="s">
        <v>332</v>
      </c>
      <c r="C116" s="175" t="s">
        <v>591</v>
      </c>
      <c r="D116" s="176">
        <v>42090</v>
      </c>
    </row>
    <row r="117" spans="1:4" x14ac:dyDescent="0.2">
      <c r="A117" s="173" t="s">
        <v>35</v>
      </c>
      <c r="B117" s="174" t="s">
        <v>332</v>
      </c>
      <c r="C117" s="175" t="s">
        <v>564</v>
      </c>
      <c r="D117" s="176">
        <v>42032</v>
      </c>
    </row>
    <row r="118" spans="1:4" x14ac:dyDescent="0.2">
      <c r="A118" s="173" t="s">
        <v>35</v>
      </c>
      <c r="B118" s="174" t="s">
        <v>332</v>
      </c>
      <c r="C118" s="175" t="s">
        <v>671</v>
      </c>
      <c r="D118" s="176">
        <v>42313</v>
      </c>
    </row>
    <row r="119" spans="1:4" x14ac:dyDescent="0.2">
      <c r="A119" s="173" t="s">
        <v>35</v>
      </c>
      <c r="B119" s="174" t="s">
        <v>332</v>
      </c>
      <c r="C119" s="175" t="s">
        <v>879</v>
      </c>
      <c r="D119" s="176">
        <v>42752</v>
      </c>
    </row>
    <row r="120" spans="1:4" x14ac:dyDescent="0.2">
      <c r="A120" s="173" t="s">
        <v>35</v>
      </c>
      <c r="B120" s="174" t="s">
        <v>140</v>
      </c>
      <c r="C120" s="175" t="s">
        <v>384</v>
      </c>
      <c r="D120" s="176">
        <v>39916</v>
      </c>
    </row>
    <row r="121" spans="1:4" x14ac:dyDescent="0.2">
      <c r="A121" s="173" t="s">
        <v>35</v>
      </c>
      <c r="B121" s="174" t="s">
        <v>140</v>
      </c>
      <c r="C121" s="175" t="s">
        <v>346</v>
      </c>
      <c r="D121" s="176">
        <v>40543</v>
      </c>
    </row>
    <row r="122" spans="1:4" x14ac:dyDescent="0.2">
      <c r="A122" s="173" t="s">
        <v>331</v>
      </c>
      <c r="B122" s="174" t="s">
        <v>332</v>
      </c>
      <c r="C122" s="175" t="s">
        <v>401</v>
      </c>
      <c r="D122" s="176">
        <v>41264</v>
      </c>
    </row>
    <row r="123" spans="1:4" x14ac:dyDescent="0.2">
      <c r="A123" s="173" t="s">
        <v>331</v>
      </c>
      <c r="B123" s="174" t="s">
        <v>332</v>
      </c>
      <c r="C123" s="175" t="s">
        <v>403</v>
      </c>
      <c r="D123" s="176">
        <v>41075</v>
      </c>
    </row>
    <row r="124" spans="1:4" x14ac:dyDescent="0.2">
      <c r="A124" s="173" t="s">
        <v>331</v>
      </c>
      <c r="B124" s="174" t="s">
        <v>332</v>
      </c>
      <c r="C124" s="175" t="s">
        <v>402</v>
      </c>
      <c r="D124" s="176">
        <v>41176</v>
      </c>
    </row>
    <row r="125" spans="1:4" x14ac:dyDescent="0.2">
      <c r="A125" s="173" t="s">
        <v>163</v>
      </c>
      <c r="B125" s="174" t="s">
        <v>332</v>
      </c>
      <c r="C125" s="175" t="s">
        <v>385</v>
      </c>
      <c r="D125" s="176">
        <v>41169</v>
      </c>
    </row>
    <row r="126" spans="1:4" x14ac:dyDescent="0.2">
      <c r="A126" s="173" t="s">
        <v>163</v>
      </c>
      <c r="B126" s="174" t="s">
        <v>332</v>
      </c>
      <c r="C126" s="175" t="s">
        <v>819</v>
      </c>
      <c r="D126" s="176">
        <v>42622</v>
      </c>
    </row>
    <row r="127" spans="1:4" x14ac:dyDescent="0.2">
      <c r="A127" s="173" t="s">
        <v>163</v>
      </c>
      <c r="B127" s="174" t="s">
        <v>332</v>
      </c>
      <c r="C127" s="175" t="s">
        <v>435</v>
      </c>
      <c r="D127" s="176">
        <v>41621</v>
      </c>
    </row>
    <row r="128" spans="1:4" x14ac:dyDescent="0.2">
      <c r="A128" s="173" t="s">
        <v>163</v>
      </c>
      <c r="B128" s="174" t="s">
        <v>332</v>
      </c>
      <c r="C128" s="175" t="s">
        <v>425</v>
      </c>
      <c r="D128" s="176">
        <v>41624</v>
      </c>
    </row>
    <row r="129" spans="1:4" x14ac:dyDescent="0.2">
      <c r="A129" s="173" t="s">
        <v>163</v>
      </c>
      <c r="B129" s="174" t="s">
        <v>332</v>
      </c>
      <c r="C129" s="175" t="s">
        <v>469</v>
      </c>
      <c r="D129" s="176">
        <v>41806</v>
      </c>
    </row>
    <row r="130" spans="1:4" x14ac:dyDescent="0.2">
      <c r="A130" s="173" t="s">
        <v>163</v>
      </c>
      <c r="B130" s="174" t="s">
        <v>332</v>
      </c>
      <c r="C130" s="175" t="s">
        <v>590</v>
      </c>
      <c r="D130" s="176">
        <v>42088</v>
      </c>
    </row>
    <row r="131" spans="1:4" x14ac:dyDescent="0.2">
      <c r="A131" s="173" t="s">
        <v>163</v>
      </c>
      <c r="B131" s="174" t="s">
        <v>332</v>
      </c>
      <c r="C131" s="175" t="s">
        <v>759</v>
      </c>
      <c r="D131" s="176">
        <v>42494</v>
      </c>
    </row>
    <row r="132" spans="1:4" x14ac:dyDescent="0.2">
      <c r="A132" s="173" t="s">
        <v>163</v>
      </c>
      <c r="B132" s="174" t="s">
        <v>332</v>
      </c>
      <c r="C132" s="175" t="s">
        <v>546</v>
      </c>
      <c r="D132" s="176">
        <v>41991</v>
      </c>
    </row>
    <row r="133" spans="1:4" x14ac:dyDescent="0.2">
      <c r="A133" s="173" t="s">
        <v>163</v>
      </c>
      <c r="B133" s="174" t="s">
        <v>332</v>
      </c>
      <c r="C133" s="175" t="s">
        <v>636</v>
      </c>
      <c r="D133" s="176">
        <v>42233</v>
      </c>
    </row>
    <row r="134" spans="1:4" x14ac:dyDescent="0.2">
      <c r="A134" s="173" t="s">
        <v>692</v>
      </c>
      <c r="B134" s="174" t="s">
        <v>332</v>
      </c>
      <c r="C134" s="175" t="s">
        <v>691</v>
      </c>
      <c r="D134" s="176">
        <v>42355</v>
      </c>
    </row>
    <row r="135" spans="1:4" x14ac:dyDescent="0.2">
      <c r="A135" s="173" t="s">
        <v>692</v>
      </c>
      <c r="B135" s="174" t="s">
        <v>332</v>
      </c>
      <c r="C135" s="175" t="s">
        <v>766</v>
      </c>
      <c r="D135" s="176">
        <v>42506</v>
      </c>
    </row>
    <row r="136" spans="1:4" x14ac:dyDescent="0.2">
      <c r="A136" s="166"/>
      <c r="B136" s="166"/>
      <c r="C136" s="166"/>
      <c r="D136" s="166"/>
    </row>
    <row r="137" spans="1:4" x14ac:dyDescent="0.2">
      <c r="A137" s="166"/>
      <c r="B137" s="166"/>
      <c r="C137" s="166"/>
      <c r="D137" s="166"/>
    </row>
    <row r="138" spans="1:4" x14ac:dyDescent="0.2">
      <c r="A138" s="166"/>
      <c r="B138" s="166"/>
      <c r="C138" s="166"/>
      <c r="D138" s="166"/>
    </row>
    <row r="139" spans="1:4" x14ac:dyDescent="0.2">
      <c r="A139" s="166"/>
      <c r="B139" s="166"/>
      <c r="C139" s="166"/>
      <c r="D139" s="166"/>
    </row>
    <row r="140" spans="1:4" x14ac:dyDescent="0.2">
      <c r="A140" s="166"/>
      <c r="B140" s="166"/>
      <c r="C140" s="166"/>
      <c r="D140" s="166"/>
    </row>
    <row r="141" spans="1:4" x14ac:dyDescent="0.2">
      <c r="A141" s="166"/>
      <c r="B141" s="166"/>
      <c r="C141" s="166"/>
      <c r="D141" s="166"/>
    </row>
    <row r="142" spans="1:4" x14ac:dyDescent="0.2">
      <c r="A142" s="166"/>
      <c r="B142" s="166"/>
      <c r="C142" s="166"/>
      <c r="D142" s="166"/>
    </row>
    <row r="143" spans="1:4" x14ac:dyDescent="0.2">
      <c r="A143" s="166"/>
      <c r="B143" s="166"/>
      <c r="C143" s="166"/>
      <c r="D143" s="166"/>
    </row>
    <row r="144" spans="1:4" x14ac:dyDescent="0.2">
      <c r="A144" s="166"/>
      <c r="B144" s="166"/>
      <c r="C144" s="166"/>
      <c r="D144" s="166"/>
    </row>
    <row r="145" spans="1:4" x14ac:dyDescent="0.2">
      <c r="A145" s="166"/>
      <c r="B145" s="166"/>
      <c r="C145" s="166"/>
      <c r="D145" s="166"/>
    </row>
    <row r="146" spans="1:4" x14ac:dyDescent="0.2">
      <c r="A146" s="166"/>
      <c r="B146" s="166"/>
      <c r="C146" s="166"/>
      <c r="D146" s="166"/>
    </row>
    <row r="147" spans="1:4" x14ac:dyDescent="0.2">
      <c r="A147" s="166"/>
      <c r="B147" s="166"/>
      <c r="C147" s="166"/>
      <c r="D147" s="166"/>
    </row>
    <row r="148" spans="1:4" x14ac:dyDescent="0.2">
      <c r="A148" s="166"/>
      <c r="B148" s="166"/>
      <c r="C148" s="166"/>
      <c r="D148" s="166"/>
    </row>
    <row r="149" spans="1:4" x14ac:dyDescent="0.2">
      <c r="A149" s="166"/>
      <c r="B149" s="166"/>
      <c r="C149" s="166"/>
      <c r="D149" s="166"/>
    </row>
    <row r="150" spans="1:4" x14ac:dyDescent="0.2">
      <c r="A150" s="166"/>
      <c r="B150" s="166"/>
      <c r="C150" s="166"/>
      <c r="D150" s="166"/>
    </row>
    <row r="151" spans="1:4" x14ac:dyDescent="0.2">
      <c r="A151" s="166"/>
      <c r="B151" s="166"/>
      <c r="C151" s="166"/>
      <c r="D151" s="166"/>
    </row>
    <row r="152" spans="1:4" x14ac:dyDescent="0.2">
      <c r="A152" s="166"/>
      <c r="B152" s="166"/>
      <c r="C152" s="166"/>
      <c r="D152" s="166"/>
    </row>
    <row r="153" spans="1:4" x14ac:dyDescent="0.2">
      <c r="A153" s="166"/>
      <c r="B153" s="166"/>
      <c r="C153" s="166"/>
      <c r="D153" s="166"/>
    </row>
    <row r="154" spans="1:4" x14ac:dyDescent="0.2">
      <c r="A154" s="166"/>
      <c r="B154" s="166"/>
      <c r="C154" s="166"/>
      <c r="D154" s="166"/>
    </row>
    <row r="155" spans="1:4" x14ac:dyDescent="0.2">
      <c r="A155" s="166"/>
      <c r="B155" s="166"/>
      <c r="C155" s="166"/>
      <c r="D155" s="166"/>
    </row>
    <row r="156" spans="1:4" x14ac:dyDescent="0.2">
      <c r="A156" s="166"/>
      <c r="B156" s="166"/>
      <c r="C156" s="166"/>
      <c r="D156" s="166"/>
    </row>
    <row r="157" spans="1:4" x14ac:dyDescent="0.2">
      <c r="A157" s="166"/>
      <c r="B157" s="166"/>
      <c r="C157" s="166"/>
      <c r="D157" s="166"/>
    </row>
    <row r="158" spans="1:4" x14ac:dyDescent="0.2">
      <c r="A158" s="166"/>
      <c r="B158" s="166"/>
      <c r="C158" s="166"/>
      <c r="D158" s="166"/>
    </row>
    <row r="159" spans="1:4" x14ac:dyDescent="0.2">
      <c r="A159" s="166"/>
      <c r="B159" s="166"/>
      <c r="C159" s="166"/>
      <c r="D159" s="166"/>
    </row>
    <row r="160" spans="1:4" x14ac:dyDescent="0.2">
      <c r="A160" s="166"/>
      <c r="B160" s="166"/>
      <c r="C160" s="166"/>
      <c r="D160" s="166"/>
    </row>
    <row r="161" spans="1:4" x14ac:dyDescent="0.2">
      <c r="A161" s="166"/>
      <c r="B161" s="166"/>
      <c r="C161" s="166"/>
      <c r="D161" s="166"/>
    </row>
    <row r="162" spans="1:4" x14ac:dyDescent="0.2">
      <c r="A162" s="166"/>
      <c r="B162" s="166"/>
      <c r="C162" s="166"/>
      <c r="D162" s="166"/>
    </row>
    <row r="163" spans="1:4" x14ac:dyDescent="0.2">
      <c r="A163" s="166"/>
      <c r="B163" s="166"/>
      <c r="C163" s="166"/>
      <c r="D163" s="166"/>
    </row>
    <row r="164" spans="1:4" x14ac:dyDescent="0.2">
      <c r="A164" s="166"/>
      <c r="B164" s="166"/>
      <c r="C164" s="166"/>
      <c r="D164" s="166"/>
    </row>
    <row r="165" spans="1:4" x14ac:dyDescent="0.2">
      <c r="A165" s="166"/>
      <c r="B165" s="166"/>
      <c r="C165" s="166"/>
      <c r="D165" s="166"/>
    </row>
    <row r="166" spans="1:4" x14ac:dyDescent="0.2">
      <c r="A166" s="166"/>
      <c r="B166" s="166"/>
      <c r="C166" s="166"/>
      <c r="D166" s="166"/>
    </row>
    <row r="167" spans="1:4" x14ac:dyDescent="0.2">
      <c r="A167" s="166"/>
      <c r="B167" s="166"/>
      <c r="C167" s="166"/>
      <c r="D167" s="166"/>
    </row>
    <row r="168" spans="1:4" x14ac:dyDescent="0.2">
      <c r="A168" s="166"/>
      <c r="B168" s="166"/>
      <c r="C168" s="166"/>
      <c r="D168" s="166"/>
    </row>
    <row r="169" spans="1:4" x14ac:dyDescent="0.2">
      <c r="A169" s="166"/>
      <c r="B169" s="166"/>
      <c r="C169" s="166"/>
      <c r="D169" s="166"/>
    </row>
    <row r="170" spans="1:4" x14ac:dyDescent="0.2">
      <c r="A170" s="166"/>
      <c r="B170" s="166"/>
      <c r="C170" s="166"/>
      <c r="D170" s="166"/>
    </row>
    <row r="171" spans="1:4" x14ac:dyDescent="0.2">
      <c r="A171" s="166"/>
      <c r="B171" s="166"/>
      <c r="C171" s="166"/>
      <c r="D171" s="166"/>
    </row>
    <row r="172" spans="1:4" x14ac:dyDescent="0.2">
      <c r="A172" s="166"/>
      <c r="B172" s="166"/>
      <c r="C172" s="166"/>
      <c r="D172" s="166"/>
    </row>
    <row r="173" spans="1:4" x14ac:dyDescent="0.2">
      <c r="A173" s="166"/>
      <c r="B173" s="166"/>
      <c r="C173" s="166"/>
      <c r="D173" s="166"/>
    </row>
    <row r="174" spans="1:4" x14ac:dyDescent="0.2">
      <c r="A174" s="166"/>
      <c r="B174" s="166"/>
      <c r="C174" s="166"/>
      <c r="D174" s="166"/>
    </row>
    <row r="175" spans="1:4" x14ac:dyDescent="0.2">
      <c r="A175" s="166"/>
      <c r="B175" s="166"/>
      <c r="C175" s="166"/>
      <c r="D175" s="166"/>
    </row>
    <row r="176" spans="1:4" x14ac:dyDescent="0.2">
      <c r="A176" s="166"/>
      <c r="B176" s="166"/>
      <c r="C176" s="166"/>
      <c r="D176" s="166"/>
    </row>
    <row r="177" spans="1:4" x14ac:dyDescent="0.2">
      <c r="A177" s="166"/>
      <c r="B177" s="166"/>
      <c r="C177" s="166"/>
      <c r="D177" s="166"/>
    </row>
    <row r="178" spans="1:4" x14ac:dyDescent="0.2">
      <c r="A178" s="166"/>
      <c r="B178" s="166"/>
      <c r="C178" s="166"/>
      <c r="D178" s="166"/>
    </row>
    <row r="179" spans="1:4" x14ac:dyDescent="0.2">
      <c r="A179" s="166"/>
      <c r="B179" s="166"/>
      <c r="C179" s="166"/>
      <c r="D179" s="166"/>
    </row>
    <row r="180" spans="1:4" x14ac:dyDescent="0.2">
      <c r="A180" s="166"/>
      <c r="B180" s="166"/>
      <c r="C180" s="166"/>
      <c r="D180" s="166"/>
    </row>
    <row r="181" spans="1:4" x14ac:dyDescent="0.2">
      <c r="A181" s="166"/>
      <c r="B181" s="166"/>
      <c r="C181" s="166"/>
      <c r="D181" s="166"/>
    </row>
    <row r="182" spans="1:4" x14ac:dyDescent="0.2">
      <c r="A182" s="166"/>
      <c r="B182" s="166"/>
      <c r="C182" s="166"/>
      <c r="D182" s="166"/>
    </row>
    <row r="183" spans="1:4" x14ac:dyDescent="0.2">
      <c r="A183" s="166"/>
      <c r="B183" s="166"/>
      <c r="C183" s="166"/>
      <c r="D183" s="166"/>
    </row>
    <row r="184" spans="1:4" x14ac:dyDescent="0.2">
      <c r="A184" s="166"/>
      <c r="B184" s="166"/>
      <c r="C184" s="166"/>
      <c r="D184" s="166"/>
    </row>
    <row r="185" spans="1:4" x14ac:dyDescent="0.2">
      <c r="A185" s="166"/>
      <c r="B185" s="166"/>
      <c r="C185" s="166"/>
      <c r="D185" s="166"/>
    </row>
    <row r="186" spans="1:4" x14ac:dyDescent="0.2">
      <c r="A186" s="166"/>
      <c r="B186" s="166"/>
      <c r="C186" s="166"/>
      <c r="D186" s="166"/>
    </row>
    <row r="187" spans="1:4" x14ac:dyDescent="0.2">
      <c r="A187" s="166"/>
      <c r="B187" s="166"/>
      <c r="C187" s="166"/>
      <c r="D187" s="166"/>
    </row>
    <row r="188" spans="1:4" x14ac:dyDescent="0.2">
      <c r="A188" s="166"/>
      <c r="B188" s="166"/>
      <c r="C188" s="166"/>
      <c r="D188" s="166"/>
    </row>
    <row r="189" spans="1:4" x14ac:dyDescent="0.2">
      <c r="A189" s="166"/>
      <c r="B189" s="166"/>
      <c r="C189" s="166"/>
      <c r="D189" s="166"/>
    </row>
    <row r="190" spans="1:4" x14ac:dyDescent="0.2">
      <c r="A190" s="166"/>
      <c r="B190" s="166"/>
      <c r="C190" s="166"/>
      <c r="D190" s="166"/>
    </row>
    <row r="191" spans="1:4" x14ac:dyDescent="0.2">
      <c r="A191" s="166"/>
      <c r="B191" s="166"/>
      <c r="C191" s="166"/>
      <c r="D191" s="166"/>
    </row>
    <row r="192" spans="1:4" x14ac:dyDescent="0.2">
      <c r="A192" s="166"/>
      <c r="B192" s="166"/>
      <c r="C192" s="166"/>
      <c r="D192" s="166"/>
    </row>
    <row r="193" spans="1:4" x14ac:dyDescent="0.2">
      <c r="A193" s="166"/>
      <c r="B193" s="166"/>
      <c r="C193" s="166"/>
      <c r="D193" s="166"/>
    </row>
    <row r="194" spans="1:4" x14ac:dyDescent="0.2">
      <c r="A194" s="166"/>
      <c r="B194" s="166"/>
      <c r="C194" s="166"/>
      <c r="D194" s="166"/>
    </row>
    <row r="195" spans="1:4" x14ac:dyDescent="0.2">
      <c r="A195" s="166"/>
      <c r="B195" s="166"/>
      <c r="C195" s="166"/>
      <c r="D195" s="166"/>
    </row>
    <row r="196" spans="1:4" x14ac:dyDescent="0.2">
      <c r="A196" s="166"/>
      <c r="B196" s="166"/>
      <c r="C196" s="166"/>
      <c r="D196" s="166"/>
    </row>
    <row r="197" spans="1:4" x14ac:dyDescent="0.2">
      <c r="A197" s="166"/>
      <c r="B197" s="166"/>
      <c r="C197" s="166"/>
      <c r="D197" s="166"/>
    </row>
    <row r="198" spans="1:4" x14ac:dyDescent="0.2">
      <c r="A198" s="166"/>
      <c r="B198" s="166"/>
      <c r="C198" s="166"/>
      <c r="D198" s="166"/>
    </row>
    <row r="199" spans="1:4" x14ac:dyDescent="0.2">
      <c r="A199" s="166"/>
      <c r="B199" s="166"/>
      <c r="C199" s="166"/>
      <c r="D199" s="166"/>
    </row>
  </sheetData>
  <sheetProtection algorithmName="SHA-512" hashValue="/904yL8mxNgtrZraYyWJhHm+6mqhGcX5KyDqn8ySaeqYa4p1RQPG0phspL6TkoIqz+Bee9z2SYWdQ0frKgvgpw==" saltValue="6PPxDMTQCXh8kvMMq/+cPg==" spinCount="100000" sheet="1" selectLockedCells="1" autoFilter="0"/>
  <autoFilter ref="A1:D129"/>
  <sortState ref="A2:D126">
    <sortCondition ref="A2:A126"/>
    <sortCondition ref="C2:C1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W673"/>
  <sheetViews>
    <sheetView workbookViewId="0">
      <pane xSplit="2" ySplit="4" topLeftCell="C5" activePane="bottomRight" state="frozen"/>
      <selection pane="topRight" activeCell="C1" sqref="C1"/>
      <selection pane="bottomLeft" activeCell="A5" sqref="A5"/>
      <selection pane="bottomRight" activeCell="A3" sqref="A3:B4"/>
    </sheetView>
  </sheetViews>
  <sheetFormatPr defaultRowHeight="12.75" x14ac:dyDescent="0.2"/>
  <cols>
    <col min="1" max="1" width="13" style="1" customWidth="1"/>
    <col min="2" max="2" width="18.5703125" style="1" customWidth="1"/>
    <col min="3" max="3" width="28.7109375" style="1" bestFit="1" customWidth="1"/>
    <col min="4" max="4" width="24.42578125" style="1" customWidth="1"/>
    <col min="5" max="5" width="26.85546875" style="1" customWidth="1"/>
    <col min="6" max="6" width="21.42578125" style="1" customWidth="1"/>
    <col min="7" max="8" width="22.28515625" style="1" customWidth="1"/>
    <col min="9" max="9" width="23.5703125" style="1" customWidth="1"/>
    <col min="10" max="10" width="24.42578125" style="1" customWidth="1"/>
    <col min="11" max="11" width="21.42578125" style="1" customWidth="1"/>
    <col min="12" max="12" width="24.140625" style="1" customWidth="1"/>
    <col min="13" max="14" width="23.140625" style="1" customWidth="1"/>
    <col min="15" max="15" width="31.140625" style="1" customWidth="1"/>
    <col min="16" max="16" width="27.85546875" style="1" customWidth="1"/>
    <col min="17" max="17" width="24.42578125" style="1" customWidth="1"/>
    <col min="18" max="18" width="24.140625" style="1" customWidth="1"/>
    <col min="19" max="19" width="22.140625" style="1" customWidth="1"/>
    <col min="20" max="20" width="24.28515625" style="1" bestFit="1" customWidth="1"/>
    <col min="21" max="21" width="22.85546875" style="1" customWidth="1"/>
    <col min="22" max="22" width="26" style="1" customWidth="1"/>
    <col min="23" max="23" width="24.28515625" style="3" customWidth="1"/>
    <col min="24" max="24" width="27.140625" style="3" customWidth="1"/>
    <col min="25" max="101" width="9.140625" style="3"/>
    <col min="102" max="16384" width="9.140625" style="1"/>
  </cols>
  <sheetData>
    <row r="1" spans="1:101" ht="17.45" customHeight="1" thickBot="1" x14ac:dyDescent="0.3">
      <c r="A1" s="248" t="s">
        <v>260</v>
      </c>
      <c r="B1" s="249"/>
      <c r="C1" s="249"/>
      <c r="D1" s="249"/>
      <c r="E1" s="249"/>
      <c r="F1" s="249"/>
      <c r="G1" s="249"/>
      <c r="H1" s="249"/>
      <c r="I1" s="249"/>
      <c r="J1" s="249"/>
      <c r="K1" s="249"/>
      <c r="L1" s="249"/>
      <c r="M1" s="249"/>
      <c r="N1" s="249"/>
      <c r="O1" s="249"/>
      <c r="P1" s="250"/>
      <c r="Q1" s="187"/>
      <c r="R1" s="187"/>
      <c r="S1" s="187"/>
      <c r="T1" s="187"/>
      <c r="U1" s="187"/>
      <c r="V1" s="187"/>
      <c r="W1" s="187"/>
      <c r="X1" s="187"/>
    </row>
    <row r="2" spans="1:101" ht="13.5" thickBot="1" x14ac:dyDescent="0.25">
      <c r="A2" s="6"/>
      <c r="B2" s="4"/>
      <c r="C2" s="80"/>
      <c r="D2" s="8"/>
      <c r="E2" s="210"/>
      <c r="F2" s="8"/>
      <c r="G2" s="8"/>
      <c r="H2" s="8"/>
      <c r="I2" s="8"/>
      <c r="J2" s="8"/>
      <c r="K2" s="8"/>
      <c r="L2" s="8"/>
      <c r="M2" s="81"/>
      <c r="N2" s="8"/>
      <c r="O2" s="210"/>
      <c r="P2" s="214"/>
      <c r="Q2" s="188"/>
      <c r="R2" s="188"/>
      <c r="S2" s="188"/>
      <c r="T2" s="188"/>
      <c r="U2" s="188"/>
      <c r="V2" s="188"/>
      <c r="W2" s="188"/>
      <c r="X2" s="188"/>
      <c r="CR2" s="1"/>
      <c r="CS2" s="1"/>
      <c r="CT2" s="1"/>
      <c r="CU2" s="1"/>
      <c r="CV2" s="1"/>
      <c r="CW2" s="1"/>
    </row>
    <row r="3" spans="1:101" ht="13.5" thickBot="1" x14ac:dyDescent="0.25">
      <c r="A3" s="258" t="s">
        <v>451</v>
      </c>
      <c r="B3" s="259"/>
      <c r="C3" s="12" t="s">
        <v>441</v>
      </c>
      <c r="D3" s="9" t="s">
        <v>125</v>
      </c>
      <c r="E3" s="9" t="s">
        <v>722</v>
      </c>
      <c r="F3" s="178" t="s">
        <v>256</v>
      </c>
      <c r="G3" s="179" t="s">
        <v>330</v>
      </c>
      <c r="H3" s="9" t="s">
        <v>30</v>
      </c>
      <c r="I3" s="9" t="s">
        <v>503</v>
      </c>
      <c r="J3" s="9" t="s">
        <v>753</v>
      </c>
      <c r="K3" s="24" t="s">
        <v>38</v>
      </c>
      <c r="L3" s="72" t="s">
        <v>294</v>
      </c>
      <c r="M3" s="2" t="s">
        <v>14</v>
      </c>
      <c r="N3" s="2" t="s">
        <v>128</v>
      </c>
      <c r="O3" s="205" t="s">
        <v>548</v>
      </c>
      <c r="P3" s="207" t="s">
        <v>150</v>
      </c>
      <c r="Q3" s="3"/>
      <c r="R3" s="3"/>
      <c r="S3" s="3"/>
      <c r="T3" s="3"/>
      <c r="U3" s="3"/>
      <c r="V3" s="3"/>
      <c r="CP3" s="1"/>
      <c r="CQ3" s="1"/>
      <c r="CR3" s="1"/>
      <c r="CS3" s="1"/>
      <c r="CT3" s="1"/>
      <c r="CU3" s="1"/>
      <c r="CV3" s="1"/>
      <c r="CW3" s="1"/>
    </row>
    <row r="4" spans="1:101" ht="18" customHeight="1" thickBot="1" x14ac:dyDescent="0.25">
      <c r="A4" s="260"/>
      <c r="B4" s="261"/>
      <c r="C4" s="10" t="s">
        <v>399</v>
      </c>
      <c r="D4" s="10" t="s">
        <v>124</v>
      </c>
      <c r="E4" s="234" t="s">
        <v>723</v>
      </c>
      <c r="F4" s="10" t="s">
        <v>13</v>
      </c>
      <c r="G4" s="10" t="s">
        <v>440</v>
      </c>
      <c r="H4" s="10" t="s">
        <v>31</v>
      </c>
      <c r="I4" s="198" t="s">
        <v>504</v>
      </c>
      <c r="J4" s="198" t="s">
        <v>754</v>
      </c>
      <c r="K4" s="10" t="s">
        <v>37</v>
      </c>
      <c r="L4" s="73" t="s">
        <v>132</v>
      </c>
      <c r="M4" s="10" t="s">
        <v>13</v>
      </c>
      <c r="N4" s="10" t="s">
        <v>49</v>
      </c>
      <c r="O4" s="206" t="s">
        <v>550</v>
      </c>
      <c r="P4" s="73" t="s">
        <v>152</v>
      </c>
      <c r="Q4" s="3"/>
      <c r="R4" s="3"/>
      <c r="S4" s="3"/>
      <c r="T4" s="3"/>
      <c r="U4" s="3"/>
      <c r="V4" s="3"/>
      <c r="CP4" s="1"/>
      <c r="CQ4" s="1"/>
      <c r="CR4" s="1"/>
      <c r="CS4" s="1"/>
      <c r="CT4" s="1"/>
      <c r="CU4" s="1"/>
      <c r="CV4" s="1"/>
      <c r="CW4" s="1"/>
    </row>
    <row r="5" spans="1:101" ht="13.5" thickBot="1" x14ac:dyDescent="0.25">
      <c r="A5" s="255" t="s">
        <v>8</v>
      </c>
      <c r="B5" s="26" t="s">
        <v>0</v>
      </c>
      <c r="C5" s="13" t="s">
        <v>565</v>
      </c>
      <c r="D5" s="131" t="s">
        <v>126</v>
      </c>
      <c r="E5" s="131" t="s">
        <v>724</v>
      </c>
      <c r="F5" s="20" t="s">
        <v>15</v>
      </c>
      <c r="G5" s="182" t="s">
        <v>555</v>
      </c>
      <c r="H5" s="154" t="s">
        <v>262</v>
      </c>
      <c r="I5" s="192" t="s">
        <v>506</v>
      </c>
      <c r="J5" s="192" t="s">
        <v>316</v>
      </c>
      <c r="K5" s="76" t="s">
        <v>736</v>
      </c>
      <c r="L5" s="68" t="s">
        <v>204</v>
      </c>
      <c r="M5" s="20" t="s">
        <v>15</v>
      </c>
      <c r="N5" s="163" t="s">
        <v>316</v>
      </c>
      <c r="O5" s="211" t="s">
        <v>316</v>
      </c>
      <c r="P5" s="113" t="s">
        <v>372</v>
      </c>
      <c r="Q5" s="3"/>
      <c r="R5" s="3"/>
      <c r="S5" s="3"/>
      <c r="T5" s="3"/>
      <c r="U5" s="3"/>
      <c r="V5" s="3"/>
      <c r="CP5" s="1"/>
      <c r="CQ5" s="1"/>
      <c r="CR5" s="1"/>
      <c r="CS5" s="1"/>
      <c r="CT5" s="1"/>
      <c r="CU5" s="1"/>
      <c r="CV5" s="1"/>
      <c r="CW5" s="1"/>
    </row>
    <row r="6" spans="1:101" ht="15" customHeight="1" thickBot="1" x14ac:dyDescent="0.25">
      <c r="A6" s="262"/>
      <c r="B6" s="5" t="s">
        <v>1</v>
      </c>
      <c r="C6" s="15">
        <v>5127588954</v>
      </c>
      <c r="D6" s="132">
        <v>4695312270</v>
      </c>
      <c r="E6" s="132">
        <v>8588822378</v>
      </c>
      <c r="F6" s="21" t="s">
        <v>16</v>
      </c>
      <c r="G6" s="183" t="s">
        <v>556</v>
      </c>
      <c r="H6" s="152">
        <v>6155181415</v>
      </c>
      <c r="I6" s="193">
        <v>6023158616</v>
      </c>
      <c r="J6" s="193" t="s">
        <v>756</v>
      </c>
      <c r="K6" s="77" t="s">
        <v>737</v>
      </c>
      <c r="L6" s="69" t="s">
        <v>205</v>
      </c>
      <c r="M6" s="21" t="s">
        <v>16</v>
      </c>
      <c r="N6" s="164" t="s">
        <v>317</v>
      </c>
      <c r="O6" s="212" t="s">
        <v>554</v>
      </c>
      <c r="P6" s="114">
        <v>8585540387</v>
      </c>
      <c r="Q6" s="3"/>
      <c r="R6" s="3"/>
      <c r="S6" s="3"/>
      <c r="T6" s="3"/>
      <c r="U6" s="3"/>
      <c r="V6" s="3"/>
      <c r="CP6" s="1"/>
      <c r="CQ6" s="1"/>
      <c r="CR6" s="1"/>
      <c r="CS6" s="1"/>
      <c r="CT6" s="1"/>
      <c r="CU6" s="1"/>
      <c r="CV6" s="1"/>
      <c r="CW6" s="1"/>
    </row>
    <row r="7" spans="1:101" ht="14.25" customHeight="1" thickBot="1" x14ac:dyDescent="0.25">
      <c r="A7" s="262"/>
      <c r="B7" s="26" t="s">
        <v>2</v>
      </c>
      <c r="C7" s="264">
        <v>5127588954</v>
      </c>
      <c r="D7" s="133">
        <v>4695312270</v>
      </c>
      <c r="E7" s="133">
        <v>8582040155</v>
      </c>
      <c r="F7" s="251" t="s">
        <v>17</v>
      </c>
      <c r="G7" s="184" t="s">
        <v>557</v>
      </c>
      <c r="H7" s="152">
        <v>6195181415</v>
      </c>
      <c r="I7" s="193">
        <v>6023158616</v>
      </c>
      <c r="J7" s="193" t="s">
        <v>756</v>
      </c>
      <c r="K7" s="266" t="s">
        <v>738</v>
      </c>
      <c r="L7" s="70" t="s">
        <v>206</v>
      </c>
      <c r="M7" s="251" t="s">
        <v>17</v>
      </c>
      <c r="N7" s="251" t="s">
        <v>317</v>
      </c>
      <c r="O7" s="212" t="s">
        <v>554</v>
      </c>
      <c r="P7" s="253">
        <v>8585540387</v>
      </c>
      <c r="Q7" s="3"/>
      <c r="R7" s="3"/>
      <c r="S7" s="3"/>
      <c r="T7" s="3"/>
      <c r="U7" s="3"/>
      <c r="V7" s="3"/>
      <c r="CP7" s="1"/>
      <c r="CQ7" s="1"/>
      <c r="CR7" s="1"/>
      <c r="CS7" s="1"/>
      <c r="CT7" s="1"/>
      <c r="CU7" s="1"/>
      <c r="CV7" s="1"/>
      <c r="CW7" s="1"/>
    </row>
    <row r="8" spans="1:101" ht="13.5" hidden="1" customHeight="1" x14ac:dyDescent="0.2">
      <c r="A8" s="262"/>
      <c r="B8" s="27"/>
      <c r="C8" s="265"/>
      <c r="D8" s="134"/>
      <c r="E8" s="134"/>
      <c r="F8" s="252"/>
      <c r="G8" s="185"/>
      <c r="H8" s="23"/>
      <c r="I8" s="194"/>
      <c r="J8" s="194"/>
      <c r="K8" s="267"/>
      <c r="L8" s="71"/>
      <c r="M8" s="252"/>
      <c r="N8" s="252"/>
      <c r="O8" s="213"/>
      <c r="P8" s="254"/>
      <c r="Q8" s="3"/>
      <c r="R8" s="3"/>
      <c r="S8" s="3"/>
      <c r="T8" s="3"/>
      <c r="U8" s="3"/>
      <c r="V8" s="3"/>
      <c r="CP8" s="1"/>
      <c r="CQ8" s="1"/>
      <c r="CR8" s="1"/>
      <c r="CS8" s="1"/>
      <c r="CT8" s="1"/>
      <c r="CU8" s="1"/>
      <c r="CV8" s="1"/>
      <c r="CW8" s="1"/>
    </row>
    <row r="9" spans="1:101" ht="13.5" hidden="1" customHeight="1" thickBot="1" x14ac:dyDescent="0.25">
      <c r="A9" s="262"/>
      <c r="B9" s="28"/>
      <c r="C9" s="265"/>
      <c r="D9" s="134"/>
      <c r="E9" s="134"/>
      <c r="F9" s="252"/>
      <c r="G9" s="185"/>
      <c r="H9" s="23"/>
      <c r="I9" s="194"/>
      <c r="J9" s="194"/>
      <c r="K9" s="267"/>
      <c r="L9" s="71"/>
      <c r="M9" s="252"/>
      <c r="N9" s="252"/>
      <c r="O9" s="213"/>
      <c r="P9" s="254"/>
      <c r="Q9" s="3"/>
      <c r="R9" s="3"/>
      <c r="S9" s="3"/>
      <c r="T9" s="3"/>
      <c r="U9" s="3"/>
      <c r="V9" s="3"/>
      <c r="CP9" s="1"/>
      <c r="CQ9" s="1"/>
      <c r="CR9" s="1"/>
      <c r="CS9" s="1"/>
      <c r="CT9" s="1"/>
      <c r="CU9" s="1"/>
      <c r="CV9" s="1"/>
      <c r="CW9" s="1"/>
    </row>
    <row r="10" spans="1:101" ht="13.5" thickBot="1" x14ac:dyDescent="0.25">
      <c r="A10" s="263"/>
      <c r="B10" s="5" t="s">
        <v>3</v>
      </c>
      <c r="C10" s="16" t="s">
        <v>566</v>
      </c>
      <c r="D10" s="79" t="s">
        <v>492</v>
      </c>
      <c r="E10" s="235" t="s">
        <v>725</v>
      </c>
      <c r="F10" s="22" t="s">
        <v>18</v>
      </c>
      <c r="G10" s="18" t="s">
        <v>558</v>
      </c>
      <c r="H10" s="151" t="s">
        <v>263</v>
      </c>
      <c r="I10" s="195" t="s">
        <v>507</v>
      </c>
      <c r="J10" s="195" t="s">
        <v>755</v>
      </c>
      <c r="K10" s="160" t="s">
        <v>739</v>
      </c>
      <c r="L10" s="22" t="s">
        <v>207</v>
      </c>
      <c r="M10" s="22" t="s">
        <v>18</v>
      </c>
      <c r="N10" s="22" t="s">
        <v>318</v>
      </c>
      <c r="O10" s="18" t="s">
        <v>552</v>
      </c>
      <c r="P10" s="120" t="s">
        <v>373</v>
      </c>
      <c r="Q10" s="3"/>
      <c r="R10" s="3"/>
      <c r="S10" s="3"/>
      <c r="T10" s="3"/>
      <c r="U10" s="3"/>
      <c r="V10" s="3"/>
      <c r="CP10" s="1"/>
      <c r="CQ10" s="1"/>
      <c r="CR10" s="1"/>
      <c r="CS10" s="1"/>
      <c r="CT10" s="1"/>
      <c r="CU10" s="1"/>
      <c r="CV10" s="1"/>
      <c r="CW10" s="1"/>
    </row>
    <row r="11" spans="1:101" ht="13.5" thickBot="1" x14ac:dyDescent="0.25">
      <c r="A11" s="255" t="s">
        <v>11</v>
      </c>
      <c r="B11" s="5" t="s">
        <v>0</v>
      </c>
      <c r="C11" s="78" t="s">
        <v>471</v>
      </c>
      <c r="D11" s="135" t="s">
        <v>126</v>
      </c>
      <c r="E11" s="135" t="s">
        <v>726</v>
      </c>
      <c r="F11" s="19" t="s">
        <v>19</v>
      </c>
      <c r="G11" s="186" t="s">
        <v>443</v>
      </c>
      <c r="H11" s="157" t="s">
        <v>265</v>
      </c>
      <c r="I11" s="196" t="s">
        <v>508</v>
      </c>
      <c r="J11" s="196" t="s">
        <v>757</v>
      </c>
      <c r="K11" s="76" t="s">
        <v>310</v>
      </c>
      <c r="L11" s="74" t="s">
        <v>134</v>
      </c>
      <c r="M11" s="19" t="s">
        <v>19</v>
      </c>
      <c r="N11" s="165" t="s">
        <v>319</v>
      </c>
      <c r="O11" s="165" t="s">
        <v>319</v>
      </c>
      <c r="P11" s="208" t="s">
        <v>155</v>
      </c>
      <c r="Q11" s="3"/>
      <c r="R11" s="3"/>
      <c r="S11" s="3"/>
      <c r="T11" s="3"/>
      <c r="U11" s="3"/>
      <c r="V11" s="3"/>
      <c r="CP11" s="1"/>
      <c r="CQ11" s="1"/>
      <c r="CR11" s="1"/>
      <c r="CS11" s="1"/>
      <c r="CT11" s="1"/>
      <c r="CU11" s="1"/>
      <c r="CV11" s="1"/>
      <c r="CW11" s="1"/>
    </row>
    <row r="12" spans="1:101" ht="14.25" customHeight="1" thickBot="1" x14ac:dyDescent="0.25">
      <c r="A12" s="256"/>
      <c r="B12" s="5" t="s">
        <v>1</v>
      </c>
      <c r="C12" s="14">
        <v>5127588939</v>
      </c>
      <c r="D12" s="132">
        <v>4695312270</v>
      </c>
      <c r="E12" s="132">
        <v>8588821824</v>
      </c>
      <c r="F12" s="17" t="s">
        <v>20</v>
      </c>
      <c r="G12" s="183">
        <v>4083735526</v>
      </c>
      <c r="H12" s="150">
        <v>4046256771</v>
      </c>
      <c r="I12" s="75" t="s">
        <v>518</v>
      </c>
      <c r="J12" s="193" t="s">
        <v>756</v>
      </c>
      <c r="K12" s="77">
        <v>2142057465</v>
      </c>
      <c r="L12" s="75" t="s">
        <v>135</v>
      </c>
      <c r="M12" s="17" t="s">
        <v>20</v>
      </c>
      <c r="N12" s="164" t="s">
        <v>320</v>
      </c>
      <c r="O12" s="212" t="s">
        <v>554</v>
      </c>
      <c r="P12" s="114" t="s">
        <v>156</v>
      </c>
      <c r="Q12" s="3"/>
      <c r="R12" s="3"/>
      <c r="S12" s="3"/>
      <c r="T12" s="3"/>
      <c r="U12" s="3"/>
      <c r="V12" s="3"/>
      <c r="CP12" s="1"/>
      <c r="CQ12" s="1"/>
      <c r="CR12" s="1"/>
      <c r="CS12" s="1"/>
      <c r="CT12" s="1"/>
      <c r="CU12" s="1"/>
      <c r="CV12" s="1"/>
      <c r="CW12" s="1"/>
    </row>
    <row r="13" spans="1:101" ht="13.5" thickBot="1" x14ac:dyDescent="0.25">
      <c r="A13" s="256"/>
      <c r="B13" s="5" t="s">
        <v>2</v>
      </c>
      <c r="C13" s="14">
        <v>2069307275</v>
      </c>
      <c r="D13" s="132">
        <v>4695312270</v>
      </c>
      <c r="E13" s="132">
        <v>9132789079</v>
      </c>
      <c r="F13" s="17" t="s">
        <v>21</v>
      </c>
      <c r="G13" s="184">
        <v>4083735526</v>
      </c>
      <c r="H13" s="150">
        <v>4046256771</v>
      </c>
      <c r="I13" s="75" t="s">
        <v>509</v>
      </c>
      <c r="J13" s="193" t="s">
        <v>756</v>
      </c>
      <c r="K13" s="25">
        <v>2142057465</v>
      </c>
      <c r="L13" s="75" t="s">
        <v>136</v>
      </c>
      <c r="M13" s="17" t="s">
        <v>21</v>
      </c>
      <c r="N13" s="164" t="s">
        <v>320</v>
      </c>
      <c r="O13" s="212" t="s">
        <v>554</v>
      </c>
      <c r="P13" s="114" t="s">
        <v>157</v>
      </c>
      <c r="Q13" s="3"/>
      <c r="R13" s="3"/>
      <c r="S13" s="3"/>
      <c r="T13" s="3"/>
      <c r="U13" s="3"/>
      <c r="V13" s="3"/>
      <c r="CP13" s="1"/>
      <c r="CQ13" s="1"/>
      <c r="CR13" s="1"/>
      <c r="CS13" s="1"/>
      <c r="CT13" s="1"/>
      <c r="CU13" s="1"/>
      <c r="CV13" s="1"/>
      <c r="CW13" s="1"/>
    </row>
    <row r="14" spans="1:101" ht="15.75" customHeight="1" thickBot="1" x14ac:dyDescent="0.25">
      <c r="A14" s="257"/>
      <c r="B14" s="5" t="s">
        <v>3</v>
      </c>
      <c r="C14" s="11" t="s">
        <v>472</v>
      </c>
      <c r="D14" s="79" t="s">
        <v>492</v>
      </c>
      <c r="E14" s="235" t="s">
        <v>727</v>
      </c>
      <c r="F14" s="18" t="s">
        <v>22</v>
      </c>
      <c r="G14" s="18" t="s">
        <v>444</v>
      </c>
      <c r="H14" s="155" t="s">
        <v>264</v>
      </c>
      <c r="I14" s="197" t="s">
        <v>510</v>
      </c>
      <c r="J14" s="197" t="s">
        <v>758</v>
      </c>
      <c r="K14" s="162" t="s">
        <v>311</v>
      </c>
      <c r="L14" s="29" t="s">
        <v>137</v>
      </c>
      <c r="M14" s="18" t="s">
        <v>22</v>
      </c>
      <c r="N14" s="18" t="s">
        <v>321</v>
      </c>
      <c r="O14" s="18" t="s">
        <v>553</v>
      </c>
      <c r="P14" s="209" t="s">
        <v>158</v>
      </c>
      <c r="Q14" s="3"/>
      <c r="R14" s="3"/>
      <c r="S14" s="3"/>
      <c r="T14" s="3"/>
      <c r="U14" s="3"/>
      <c r="V14" s="3"/>
      <c r="CP14" s="1"/>
      <c r="CQ14" s="1"/>
      <c r="CR14" s="1"/>
      <c r="CS14" s="1"/>
      <c r="CT14" s="1"/>
      <c r="CU14" s="1"/>
      <c r="CV14" s="1"/>
      <c r="CW14" s="1"/>
    </row>
    <row r="15" spans="1:101" x14ac:dyDescent="0.2">
      <c r="A15" s="3"/>
      <c r="B15" s="3"/>
      <c r="C15" s="3"/>
      <c r="D15" s="3"/>
      <c r="E15" s="3"/>
      <c r="F15" s="3"/>
      <c r="G15" s="3"/>
      <c r="H15" s="3"/>
      <c r="I15" s="3"/>
      <c r="J15" s="3"/>
      <c r="K15" s="3"/>
      <c r="L15" s="3"/>
      <c r="M15" s="3"/>
      <c r="N15" s="3"/>
      <c r="O15" s="3"/>
      <c r="P15" s="3"/>
      <c r="Q15" s="3"/>
      <c r="R15" s="3"/>
      <c r="S15" s="3"/>
      <c r="T15" s="3"/>
      <c r="U15" s="3"/>
      <c r="V15" s="7" t="s">
        <v>23</v>
      </c>
    </row>
    <row r="16" spans="1:101" x14ac:dyDescent="0.2">
      <c r="A16" s="3"/>
      <c r="B16" s="3"/>
      <c r="C16" s="3"/>
      <c r="D16" s="3"/>
      <c r="E16" s="3"/>
      <c r="F16" s="3"/>
      <c r="G16" s="3"/>
      <c r="H16" s="3"/>
      <c r="I16" s="3"/>
      <c r="J16" s="3"/>
      <c r="K16" s="3"/>
      <c r="L16" s="3"/>
      <c r="M16" s="3"/>
      <c r="N16" s="3"/>
      <c r="O16" s="3"/>
      <c r="P16" s="3"/>
      <c r="Q16" s="3"/>
      <c r="R16" s="3"/>
      <c r="S16" s="3"/>
      <c r="T16" s="3"/>
      <c r="U16" s="3"/>
      <c r="V16" s="3"/>
    </row>
    <row r="17" spans="1:22" x14ac:dyDescent="0.2">
      <c r="A17" s="3"/>
      <c r="B17" s="3"/>
      <c r="C17" s="3"/>
      <c r="D17" s="3"/>
      <c r="E17" s="3"/>
      <c r="F17" s="3"/>
      <c r="G17" s="3"/>
      <c r="H17" s="3"/>
      <c r="I17" s="3"/>
      <c r="J17" s="3"/>
      <c r="K17" s="3"/>
      <c r="L17" s="3"/>
      <c r="M17" s="3"/>
      <c r="N17" s="3"/>
      <c r="O17" s="3"/>
      <c r="P17" s="3"/>
      <c r="Q17" s="3"/>
      <c r="R17" s="3"/>
      <c r="S17" s="3"/>
      <c r="T17" s="3"/>
      <c r="U17" s="3"/>
      <c r="V17" s="3"/>
    </row>
    <row r="18" spans="1:22" x14ac:dyDescent="0.2">
      <c r="A18" s="3"/>
      <c r="B18" s="3"/>
      <c r="C18" s="3"/>
      <c r="D18" s="3"/>
      <c r="E18" s="3"/>
      <c r="F18" s="3"/>
      <c r="G18" s="3"/>
      <c r="H18" s="3"/>
      <c r="I18" s="3"/>
      <c r="J18" s="3"/>
      <c r="K18" s="3"/>
      <c r="L18" s="3"/>
      <c r="M18" s="3"/>
      <c r="N18" s="3"/>
      <c r="O18" s="3"/>
      <c r="P18" s="3"/>
      <c r="Q18" s="3"/>
      <c r="R18" s="3"/>
      <c r="S18" s="3"/>
      <c r="T18" s="3"/>
      <c r="U18" s="3"/>
      <c r="V18" s="3"/>
    </row>
    <row r="19" spans="1:22" x14ac:dyDescent="0.2">
      <c r="A19" s="3"/>
      <c r="B19" s="3"/>
      <c r="C19" s="3"/>
      <c r="D19" s="3"/>
      <c r="E19" s="3"/>
      <c r="F19" s="3"/>
      <c r="G19" s="3"/>
      <c r="H19" s="3"/>
      <c r="I19" s="3"/>
      <c r="J19" s="3"/>
      <c r="K19" s="3"/>
      <c r="L19" s="3"/>
      <c r="M19" s="3"/>
      <c r="N19" s="3"/>
      <c r="O19" s="3"/>
      <c r="P19" s="3"/>
      <c r="Q19" s="3"/>
      <c r="R19" s="3"/>
      <c r="S19" s="3"/>
      <c r="T19" s="3"/>
      <c r="U19" s="3"/>
      <c r="V19" s="3"/>
    </row>
    <row r="20" spans="1:22" x14ac:dyDescent="0.2">
      <c r="A20" s="3"/>
      <c r="B20" s="3"/>
      <c r="C20" s="3"/>
      <c r="D20" s="3"/>
      <c r="E20" s="3"/>
      <c r="F20" s="3"/>
      <c r="G20" s="3"/>
      <c r="H20" s="3"/>
      <c r="I20" s="3"/>
      <c r="J20" s="3"/>
      <c r="K20" s="3"/>
      <c r="L20" s="3"/>
      <c r="M20" s="3"/>
      <c r="N20" s="3"/>
      <c r="O20" s="3"/>
      <c r="P20" s="3"/>
      <c r="Q20" s="3"/>
      <c r="R20" s="3"/>
      <c r="S20" s="3"/>
      <c r="T20" s="3"/>
      <c r="U20" s="3"/>
      <c r="V20" s="3"/>
    </row>
    <row r="21" spans="1:22" x14ac:dyDescent="0.2">
      <c r="A21" s="3"/>
      <c r="B21" s="3"/>
      <c r="C21" s="3"/>
      <c r="D21" s="3"/>
      <c r="E21" s="3"/>
      <c r="F21" s="3"/>
      <c r="G21" s="3"/>
      <c r="H21" s="3"/>
      <c r="I21" s="3"/>
      <c r="J21" s="3"/>
      <c r="K21" s="3"/>
      <c r="L21" s="3"/>
      <c r="M21" s="3"/>
      <c r="N21" s="3"/>
      <c r="O21" s="3"/>
      <c r="P21" s="3"/>
      <c r="Q21" s="3"/>
      <c r="R21" s="3"/>
      <c r="S21" s="3"/>
      <c r="T21" s="3"/>
      <c r="U21" s="3"/>
      <c r="V21" s="3"/>
    </row>
    <row r="22" spans="1:22" x14ac:dyDescent="0.2">
      <c r="A22" s="3"/>
      <c r="B22" s="3"/>
      <c r="C22" s="3"/>
      <c r="D22" s="3"/>
      <c r="E22" s="3"/>
      <c r="F22" s="3"/>
      <c r="G22" s="3"/>
      <c r="H22" s="3"/>
      <c r="I22" s="3"/>
      <c r="J22" s="3"/>
      <c r="K22" s="3"/>
      <c r="L22" s="3"/>
      <c r="M22" s="3"/>
      <c r="N22" s="3"/>
      <c r="O22" s="3"/>
      <c r="P22" s="3"/>
      <c r="Q22" s="3"/>
      <c r="R22" s="3"/>
      <c r="S22" s="3"/>
      <c r="T22" s="3"/>
      <c r="U22" s="3"/>
      <c r="V22" s="3"/>
    </row>
    <row r="23" spans="1:22" x14ac:dyDescent="0.2">
      <c r="A23" s="3"/>
      <c r="B23" s="3"/>
      <c r="C23" s="3"/>
      <c r="D23" s="3"/>
      <c r="E23" s="3"/>
      <c r="F23" s="3"/>
      <c r="G23" s="3"/>
      <c r="H23" s="3"/>
      <c r="I23" s="3"/>
      <c r="J23" s="3"/>
      <c r="K23" s="3"/>
      <c r="L23" s="3"/>
      <c r="M23" s="3"/>
      <c r="N23" s="3"/>
      <c r="O23" s="3"/>
      <c r="P23" s="3"/>
      <c r="Q23" s="3"/>
      <c r="R23" s="3"/>
      <c r="S23" s="3"/>
      <c r="T23" s="3"/>
      <c r="U23" s="3"/>
      <c r="V23" s="3"/>
    </row>
    <row r="24" spans="1:22" x14ac:dyDescent="0.2">
      <c r="A24" s="3"/>
      <c r="B24" s="3"/>
      <c r="C24" s="3"/>
      <c r="D24" s="3"/>
      <c r="E24" s="3"/>
      <c r="F24" s="3"/>
      <c r="G24" s="3"/>
      <c r="H24" s="3"/>
      <c r="I24" s="3"/>
      <c r="J24" s="3"/>
      <c r="K24" s="3"/>
      <c r="L24" s="3"/>
      <c r="M24" s="3"/>
      <c r="N24" s="3"/>
      <c r="O24" s="3"/>
      <c r="P24" s="3"/>
      <c r="Q24" s="3"/>
      <c r="R24" s="3"/>
      <c r="S24" s="3"/>
      <c r="T24" s="3"/>
      <c r="U24" s="3"/>
      <c r="V24" s="3"/>
    </row>
    <row r="25" spans="1:22" x14ac:dyDescent="0.2">
      <c r="A25" s="3"/>
      <c r="B25" s="3"/>
      <c r="C25" s="3"/>
      <c r="D25" s="3"/>
      <c r="E25" s="3"/>
      <c r="F25" s="3"/>
      <c r="G25" s="3"/>
      <c r="H25" s="3"/>
      <c r="I25" s="3"/>
      <c r="J25" s="3"/>
      <c r="K25" s="3"/>
      <c r="L25" s="3"/>
      <c r="M25" s="3"/>
      <c r="N25" s="3"/>
      <c r="O25" s="3"/>
      <c r="P25" s="3"/>
      <c r="Q25" s="3"/>
      <c r="R25" s="3"/>
      <c r="S25" s="3"/>
      <c r="T25" s="3"/>
      <c r="U25" s="3"/>
      <c r="V25" s="3"/>
    </row>
    <row r="26" spans="1:22" x14ac:dyDescent="0.2">
      <c r="A26" s="3"/>
      <c r="B26" s="3"/>
      <c r="C26" s="3"/>
      <c r="D26" s="3"/>
      <c r="E26" s="3"/>
      <c r="F26" s="3"/>
      <c r="G26" s="3"/>
      <c r="H26" s="3"/>
      <c r="I26" s="3"/>
      <c r="J26" s="3"/>
      <c r="K26" s="3"/>
      <c r="L26" s="3"/>
      <c r="M26" s="3"/>
      <c r="N26" s="3"/>
      <c r="O26" s="3"/>
      <c r="P26" s="3"/>
      <c r="Q26" s="3"/>
      <c r="R26" s="3"/>
      <c r="S26" s="3"/>
      <c r="T26" s="3"/>
      <c r="U26" s="3"/>
      <c r="V26" s="3"/>
    </row>
    <row r="27" spans="1:22" x14ac:dyDescent="0.2">
      <c r="A27" s="3"/>
      <c r="B27" s="3"/>
      <c r="C27" s="3"/>
      <c r="D27" s="3"/>
      <c r="E27" s="3"/>
      <c r="F27" s="3"/>
      <c r="G27" s="3"/>
      <c r="H27" s="3"/>
      <c r="I27" s="3"/>
      <c r="J27" s="3"/>
      <c r="K27" s="3"/>
      <c r="L27" s="3"/>
      <c r="M27" s="3"/>
      <c r="N27" s="3"/>
      <c r="O27" s="3"/>
      <c r="P27" s="3"/>
      <c r="Q27" s="3"/>
      <c r="R27" s="3"/>
      <c r="S27" s="3"/>
      <c r="T27" s="3"/>
      <c r="U27" s="3"/>
      <c r="V27" s="3"/>
    </row>
    <row r="28" spans="1:22" x14ac:dyDescent="0.2">
      <c r="A28" s="3"/>
      <c r="B28" s="3"/>
      <c r="C28" s="3"/>
      <c r="D28" s="3"/>
      <c r="E28" s="3"/>
      <c r="F28" s="3"/>
      <c r="G28" s="3"/>
      <c r="H28" s="3"/>
      <c r="I28" s="3"/>
      <c r="J28" s="3"/>
      <c r="K28" s="3"/>
      <c r="L28" s="3"/>
      <c r="M28" s="3"/>
      <c r="N28" s="3"/>
      <c r="O28" s="3"/>
      <c r="P28" s="3"/>
      <c r="Q28" s="3"/>
      <c r="R28" s="3"/>
      <c r="S28" s="3"/>
      <c r="T28" s="3"/>
      <c r="U28" s="3"/>
      <c r="V28" s="3"/>
    </row>
    <row r="29" spans="1:22" x14ac:dyDescent="0.2">
      <c r="A29" s="3"/>
      <c r="B29" s="3"/>
      <c r="C29" s="3"/>
      <c r="D29" s="3"/>
      <c r="E29" s="3"/>
      <c r="F29" s="3"/>
      <c r="G29" s="3"/>
      <c r="H29" s="3"/>
      <c r="I29" s="3"/>
      <c r="J29" s="3"/>
      <c r="K29" s="3"/>
      <c r="L29" s="3"/>
      <c r="M29" s="3"/>
      <c r="N29" s="3"/>
      <c r="O29" s="3"/>
      <c r="P29" s="3"/>
      <c r="Q29" s="3"/>
      <c r="R29" s="3"/>
      <c r="S29" s="3"/>
      <c r="T29" s="3"/>
      <c r="U29" s="3"/>
      <c r="V29" s="3"/>
    </row>
    <row r="30" spans="1:22" x14ac:dyDescent="0.2">
      <c r="A30" s="3"/>
      <c r="B30" s="3"/>
      <c r="C30" s="3"/>
      <c r="D30" s="3"/>
      <c r="E30" s="3"/>
      <c r="F30" s="3"/>
      <c r="G30" s="3"/>
      <c r="H30" s="3"/>
      <c r="I30" s="3"/>
      <c r="J30" s="3"/>
      <c r="K30" s="3"/>
      <c r="L30" s="3"/>
      <c r="M30" s="3"/>
      <c r="N30" s="3"/>
      <c r="O30" s="3"/>
      <c r="P30" s="3"/>
      <c r="Q30" s="3"/>
      <c r="R30" s="3"/>
      <c r="S30" s="3"/>
      <c r="T30" s="3"/>
      <c r="U30" s="3"/>
      <c r="V30" s="3"/>
    </row>
    <row r="31" spans="1:22" x14ac:dyDescent="0.2">
      <c r="A31" s="3"/>
      <c r="B31" s="3"/>
      <c r="C31" s="3"/>
      <c r="D31" s="3"/>
      <c r="E31" s="3"/>
      <c r="F31" s="3"/>
      <c r="G31" s="3"/>
      <c r="H31" s="3"/>
      <c r="I31" s="3"/>
      <c r="J31" s="3"/>
      <c r="K31" s="3"/>
      <c r="L31" s="3"/>
      <c r="M31" s="3"/>
      <c r="N31" s="3"/>
      <c r="O31" s="3"/>
      <c r="P31" s="3"/>
      <c r="Q31" s="3"/>
      <c r="R31" s="3"/>
      <c r="S31" s="3"/>
      <c r="T31" s="3"/>
      <c r="U31" s="3"/>
      <c r="V31" s="3"/>
    </row>
    <row r="32" spans="1:22" x14ac:dyDescent="0.2">
      <c r="A32" s="3"/>
      <c r="B32" s="3"/>
      <c r="C32" s="3"/>
      <c r="D32" s="3"/>
      <c r="E32" s="3"/>
      <c r="F32" s="3"/>
      <c r="G32" s="3"/>
      <c r="H32" s="3"/>
      <c r="I32" s="3"/>
      <c r="J32" s="3"/>
      <c r="K32" s="3"/>
      <c r="L32" s="3"/>
      <c r="M32" s="3"/>
      <c r="N32" s="3"/>
      <c r="O32" s="3"/>
      <c r="P32" s="3"/>
      <c r="Q32" s="3"/>
      <c r="R32" s="3"/>
      <c r="S32" s="3"/>
      <c r="T32" s="3"/>
      <c r="U32" s="3"/>
      <c r="V32" s="3"/>
    </row>
    <row r="33" spans="1:22" x14ac:dyDescent="0.2">
      <c r="A33" s="3"/>
      <c r="B33" s="3"/>
      <c r="C33" s="3"/>
      <c r="D33" s="3"/>
      <c r="E33" s="3"/>
      <c r="F33" s="3"/>
      <c r="G33" s="3"/>
      <c r="H33" s="3"/>
      <c r="I33" s="3"/>
      <c r="J33" s="3"/>
      <c r="K33" s="3"/>
      <c r="L33" s="3"/>
      <c r="M33" s="3"/>
      <c r="N33" s="3"/>
      <c r="O33" s="3"/>
      <c r="P33" s="3"/>
      <c r="Q33" s="3"/>
      <c r="R33" s="3"/>
      <c r="S33" s="3"/>
      <c r="T33" s="3"/>
      <c r="U33" s="3"/>
      <c r="V33" s="3"/>
    </row>
    <row r="34" spans="1:22" x14ac:dyDescent="0.2">
      <c r="A34" s="3"/>
      <c r="B34" s="3"/>
      <c r="C34" s="3"/>
      <c r="D34" s="3"/>
      <c r="E34" s="3"/>
      <c r="F34" s="3"/>
      <c r="G34" s="3"/>
      <c r="H34" s="3"/>
      <c r="I34" s="3"/>
      <c r="J34" s="3"/>
      <c r="K34" s="3"/>
      <c r="L34" s="3"/>
      <c r="M34" s="3"/>
      <c r="N34" s="3"/>
      <c r="O34" s="3"/>
      <c r="P34" s="3"/>
      <c r="Q34" s="3"/>
      <c r="R34" s="3"/>
      <c r="S34" s="3"/>
      <c r="T34" s="3"/>
      <c r="U34" s="3"/>
      <c r="V34" s="3"/>
    </row>
    <row r="35" spans="1:22" x14ac:dyDescent="0.2">
      <c r="A35" s="3"/>
      <c r="B35" s="3"/>
      <c r="C35" s="3"/>
      <c r="D35" s="3"/>
      <c r="E35" s="3"/>
      <c r="F35" s="3"/>
      <c r="G35" s="3"/>
      <c r="H35" s="3"/>
      <c r="I35" s="3"/>
      <c r="J35" s="3"/>
      <c r="K35" s="3"/>
      <c r="L35" s="3"/>
      <c r="M35" s="3"/>
      <c r="N35" s="3"/>
      <c r="O35" s="3"/>
      <c r="P35" s="3"/>
      <c r="Q35" s="3"/>
      <c r="R35" s="3"/>
      <c r="S35" s="3"/>
      <c r="T35" s="3"/>
      <c r="U35" s="3"/>
      <c r="V35" s="3"/>
    </row>
    <row r="36" spans="1:22" x14ac:dyDescent="0.2">
      <c r="A36" s="3"/>
      <c r="B36" s="3"/>
      <c r="C36" s="3"/>
      <c r="D36" s="3"/>
      <c r="E36" s="3"/>
      <c r="F36" s="3"/>
      <c r="G36" s="3"/>
      <c r="H36" s="3"/>
      <c r="I36" s="3"/>
      <c r="J36" s="3"/>
      <c r="K36" s="3"/>
      <c r="L36" s="3"/>
      <c r="M36" s="3"/>
      <c r="N36" s="3"/>
      <c r="O36" s="3"/>
      <c r="P36" s="3"/>
      <c r="Q36" s="3"/>
      <c r="R36" s="3"/>
      <c r="S36" s="3"/>
      <c r="T36" s="3"/>
      <c r="U36" s="3"/>
      <c r="V36" s="3"/>
    </row>
    <row r="37" spans="1:22" x14ac:dyDescent="0.2">
      <c r="A37" s="3"/>
      <c r="B37" s="3"/>
      <c r="C37" s="3"/>
      <c r="D37" s="3"/>
      <c r="E37" s="3"/>
      <c r="F37" s="3"/>
      <c r="G37" s="3"/>
      <c r="H37" s="3"/>
      <c r="I37" s="3"/>
      <c r="J37" s="3"/>
      <c r="K37" s="3"/>
      <c r="L37" s="3"/>
      <c r="M37" s="3"/>
      <c r="N37" s="3"/>
      <c r="O37" s="3"/>
      <c r="P37" s="3"/>
      <c r="Q37" s="3"/>
      <c r="R37" s="3"/>
      <c r="S37" s="3"/>
      <c r="T37" s="3"/>
      <c r="U37" s="3"/>
      <c r="V37" s="3"/>
    </row>
    <row r="38" spans="1:22" x14ac:dyDescent="0.2">
      <c r="A38" s="3"/>
      <c r="B38" s="3"/>
      <c r="C38" s="3"/>
      <c r="D38" s="3"/>
      <c r="E38" s="3"/>
      <c r="F38" s="3"/>
      <c r="G38" s="3"/>
      <c r="H38" s="3"/>
      <c r="I38" s="3"/>
      <c r="J38" s="3"/>
      <c r="K38" s="3"/>
      <c r="L38" s="3"/>
      <c r="M38" s="3"/>
      <c r="N38" s="3"/>
      <c r="O38" s="3"/>
      <c r="P38" s="3"/>
      <c r="Q38" s="3"/>
      <c r="R38" s="3"/>
      <c r="S38" s="3"/>
      <c r="T38" s="3"/>
      <c r="U38" s="3"/>
      <c r="V38" s="3"/>
    </row>
    <row r="39" spans="1:22" x14ac:dyDescent="0.2">
      <c r="A39" s="3"/>
      <c r="B39" s="3"/>
      <c r="C39" s="3"/>
      <c r="D39" s="3"/>
      <c r="E39" s="3"/>
      <c r="F39" s="3"/>
      <c r="G39" s="3"/>
      <c r="H39" s="3"/>
      <c r="I39" s="3"/>
      <c r="J39" s="3"/>
      <c r="K39" s="3"/>
      <c r="L39" s="3"/>
      <c r="M39" s="3"/>
      <c r="N39" s="3"/>
      <c r="O39" s="3"/>
      <c r="P39" s="3"/>
      <c r="Q39" s="3"/>
      <c r="R39" s="3"/>
      <c r="S39" s="3"/>
      <c r="T39" s="3"/>
      <c r="U39" s="3"/>
      <c r="V39" s="3"/>
    </row>
    <row r="40" spans="1:22" x14ac:dyDescent="0.2">
      <c r="A40" s="3"/>
      <c r="B40" s="3"/>
      <c r="C40" s="3"/>
      <c r="D40" s="3"/>
      <c r="E40" s="3"/>
      <c r="F40" s="3"/>
      <c r="G40" s="3"/>
      <c r="H40" s="3"/>
      <c r="I40" s="3"/>
      <c r="J40" s="3"/>
      <c r="K40" s="3"/>
      <c r="L40" s="3"/>
      <c r="M40" s="3"/>
      <c r="N40" s="3"/>
      <c r="O40" s="3"/>
      <c r="P40" s="3"/>
      <c r="Q40" s="3"/>
      <c r="R40" s="3"/>
      <c r="S40" s="3"/>
      <c r="T40" s="3"/>
      <c r="U40" s="3"/>
      <c r="V40" s="3"/>
    </row>
    <row r="41" spans="1:22" x14ac:dyDescent="0.2">
      <c r="A41" s="3"/>
      <c r="B41" s="3"/>
      <c r="C41" s="3"/>
      <c r="D41" s="3"/>
      <c r="E41" s="3"/>
      <c r="F41" s="3"/>
      <c r="G41" s="3"/>
      <c r="H41" s="3"/>
      <c r="I41" s="3"/>
      <c r="J41" s="3"/>
      <c r="K41" s="3"/>
      <c r="L41" s="3"/>
      <c r="M41" s="3"/>
      <c r="N41" s="3"/>
      <c r="O41" s="3"/>
      <c r="P41" s="3"/>
      <c r="Q41" s="3"/>
      <c r="R41" s="3"/>
      <c r="S41" s="3"/>
      <c r="T41" s="3"/>
      <c r="U41" s="3"/>
      <c r="V41" s="3"/>
    </row>
    <row r="42" spans="1:22" x14ac:dyDescent="0.2">
      <c r="A42" s="3"/>
      <c r="B42" s="3"/>
      <c r="C42" s="3"/>
      <c r="D42" s="3"/>
      <c r="E42" s="3"/>
      <c r="F42" s="3"/>
      <c r="G42" s="3"/>
      <c r="H42" s="3"/>
      <c r="I42" s="3"/>
      <c r="J42" s="3"/>
      <c r="K42" s="3"/>
      <c r="L42" s="3"/>
      <c r="M42" s="3"/>
      <c r="N42" s="3"/>
      <c r="O42" s="3"/>
      <c r="P42" s="3"/>
      <c r="Q42" s="3"/>
      <c r="R42" s="3"/>
      <c r="S42" s="3"/>
      <c r="T42" s="3"/>
      <c r="U42" s="3"/>
      <c r="V42" s="3"/>
    </row>
    <row r="43" spans="1:22" x14ac:dyDescent="0.2">
      <c r="A43" s="3"/>
      <c r="B43" s="3"/>
      <c r="C43" s="3"/>
      <c r="D43" s="3"/>
      <c r="E43" s="3"/>
      <c r="F43" s="3"/>
      <c r="G43" s="3"/>
      <c r="H43" s="3"/>
      <c r="I43" s="3"/>
      <c r="J43" s="3"/>
      <c r="K43" s="3"/>
      <c r="L43" s="3"/>
      <c r="M43" s="3"/>
      <c r="N43" s="3"/>
      <c r="O43" s="3"/>
      <c r="P43" s="3"/>
      <c r="Q43" s="3"/>
      <c r="R43" s="3"/>
      <c r="S43" s="3"/>
      <c r="T43" s="3"/>
      <c r="U43" s="3"/>
      <c r="V43" s="3"/>
    </row>
    <row r="44" spans="1:22" x14ac:dyDescent="0.2">
      <c r="A44" s="3"/>
      <c r="B44" s="3"/>
      <c r="C44" s="3"/>
      <c r="D44" s="3"/>
      <c r="E44" s="3"/>
      <c r="F44" s="3"/>
      <c r="G44" s="3"/>
      <c r="H44" s="3"/>
      <c r="I44" s="3"/>
      <c r="J44" s="3"/>
      <c r="K44" s="3"/>
      <c r="L44" s="3"/>
      <c r="M44" s="3"/>
      <c r="N44" s="3"/>
      <c r="O44" s="3"/>
      <c r="P44" s="3"/>
      <c r="Q44" s="3"/>
      <c r="R44" s="3"/>
      <c r="S44" s="3"/>
      <c r="T44" s="3"/>
      <c r="U44" s="3"/>
      <c r="V44" s="3"/>
    </row>
    <row r="45" spans="1:22" x14ac:dyDescent="0.2">
      <c r="A45" s="3"/>
      <c r="B45" s="3"/>
      <c r="C45" s="3"/>
      <c r="D45" s="3"/>
      <c r="E45" s="3"/>
      <c r="F45" s="3"/>
      <c r="G45" s="3"/>
      <c r="H45" s="3"/>
      <c r="I45" s="3"/>
      <c r="J45" s="3"/>
      <c r="K45" s="3"/>
      <c r="L45" s="3"/>
      <c r="M45" s="3"/>
      <c r="N45" s="3"/>
      <c r="O45" s="3"/>
      <c r="P45" s="3"/>
      <c r="Q45" s="3"/>
      <c r="R45" s="3"/>
      <c r="S45" s="3"/>
      <c r="T45" s="3"/>
      <c r="U45" s="3"/>
      <c r="V45" s="3"/>
    </row>
    <row r="46" spans="1:22" x14ac:dyDescent="0.2">
      <c r="A46" s="3"/>
      <c r="B46" s="3"/>
      <c r="C46" s="3"/>
      <c r="D46" s="3"/>
      <c r="E46" s="3"/>
      <c r="F46" s="3"/>
      <c r="G46" s="3"/>
      <c r="H46" s="3"/>
      <c r="I46" s="3"/>
      <c r="J46" s="3"/>
      <c r="K46" s="3"/>
      <c r="L46" s="3"/>
      <c r="M46" s="3"/>
      <c r="N46" s="3"/>
      <c r="O46" s="3"/>
      <c r="P46" s="3"/>
      <c r="Q46" s="3"/>
      <c r="R46" s="3"/>
      <c r="S46" s="3"/>
      <c r="T46" s="3"/>
      <c r="U46" s="3"/>
      <c r="V46" s="3"/>
    </row>
    <row r="47" spans="1:22" x14ac:dyDescent="0.2">
      <c r="A47" s="3"/>
      <c r="B47" s="3"/>
      <c r="C47" s="3"/>
      <c r="D47" s="3"/>
      <c r="E47" s="3"/>
      <c r="F47" s="3"/>
      <c r="G47" s="3"/>
      <c r="H47" s="3"/>
      <c r="I47" s="3"/>
      <c r="J47" s="3"/>
      <c r="K47" s="3"/>
      <c r="L47" s="3"/>
      <c r="M47" s="3"/>
      <c r="N47" s="3"/>
      <c r="O47" s="3"/>
      <c r="P47" s="3"/>
      <c r="Q47" s="3"/>
      <c r="R47" s="3"/>
      <c r="S47" s="3"/>
      <c r="T47" s="3"/>
      <c r="U47" s="3"/>
      <c r="V47" s="3"/>
    </row>
    <row r="48" spans="1:22" x14ac:dyDescent="0.2">
      <c r="A48" s="3"/>
      <c r="B48" s="3"/>
      <c r="C48" s="3"/>
      <c r="D48" s="3"/>
      <c r="E48" s="3"/>
      <c r="F48" s="3"/>
      <c r="G48" s="3"/>
      <c r="H48" s="3"/>
      <c r="I48" s="3"/>
      <c r="J48" s="3"/>
      <c r="K48" s="3"/>
      <c r="L48" s="3"/>
      <c r="M48" s="3"/>
      <c r="N48" s="3"/>
      <c r="O48" s="3"/>
      <c r="P48" s="3"/>
      <c r="Q48" s="3"/>
      <c r="R48" s="3"/>
      <c r="S48" s="3"/>
      <c r="T48" s="3"/>
      <c r="U48" s="3"/>
      <c r="V48" s="3"/>
    </row>
    <row r="49" spans="1:22" x14ac:dyDescent="0.2">
      <c r="A49" s="3"/>
      <c r="B49" s="3"/>
      <c r="C49" s="3"/>
      <c r="D49" s="3"/>
      <c r="E49" s="3"/>
      <c r="F49" s="3"/>
      <c r="G49" s="3"/>
      <c r="H49" s="3"/>
      <c r="I49" s="3"/>
      <c r="J49" s="3"/>
      <c r="K49" s="3"/>
      <c r="L49" s="3"/>
      <c r="M49" s="3"/>
      <c r="N49" s="3"/>
      <c r="O49" s="3"/>
      <c r="P49" s="3"/>
      <c r="Q49" s="3"/>
      <c r="R49" s="3"/>
      <c r="S49" s="3"/>
      <c r="T49" s="3"/>
      <c r="U49" s="3"/>
      <c r="V49" s="3"/>
    </row>
    <row r="50" spans="1:22" x14ac:dyDescent="0.2">
      <c r="A50" s="3"/>
      <c r="B50" s="3"/>
      <c r="C50" s="3"/>
      <c r="D50" s="3"/>
      <c r="E50" s="3"/>
      <c r="F50" s="3"/>
      <c r="G50" s="3"/>
      <c r="H50" s="3"/>
      <c r="I50" s="3"/>
      <c r="J50" s="3"/>
      <c r="K50" s="3"/>
      <c r="L50" s="3"/>
      <c r="M50" s="3"/>
      <c r="N50" s="3"/>
      <c r="O50" s="3"/>
      <c r="P50" s="3"/>
      <c r="Q50" s="3"/>
      <c r="R50" s="3"/>
      <c r="S50" s="3"/>
      <c r="T50" s="3"/>
      <c r="U50" s="3"/>
      <c r="V50" s="3"/>
    </row>
    <row r="51" spans="1:22" x14ac:dyDescent="0.2">
      <c r="A51" s="3"/>
      <c r="B51" s="3"/>
      <c r="C51" s="3"/>
      <c r="D51" s="3"/>
      <c r="E51" s="3"/>
      <c r="F51" s="3"/>
      <c r="G51" s="3"/>
      <c r="H51" s="3"/>
      <c r="I51" s="3"/>
      <c r="J51" s="3"/>
      <c r="K51" s="3"/>
      <c r="L51" s="3"/>
      <c r="M51" s="3"/>
      <c r="N51" s="3"/>
      <c r="O51" s="3"/>
      <c r="P51" s="3"/>
      <c r="Q51" s="3"/>
      <c r="R51" s="3"/>
      <c r="S51" s="3"/>
      <c r="T51" s="3"/>
      <c r="U51" s="3"/>
      <c r="V51" s="3"/>
    </row>
    <row r="52" spans="1:22" x14ac:dyDescent="0.2">
      <c r="A52" s="3"/>
      <c r="B52" s="3"/>
      <c r="C52" s="3"/>
      <c r="D52" s="3"/>
      <c r="E52" s="3"/>
      <c r="F52" s="3"/>
      <c r="G52" s="3"/>
      <c r="H52" s="3"/>
      <c r="I52" s="3"/>
      <c r="J52" s="3"/>
      <c r="K52" s="3"/>
      <c r="L52" s="3"/>
      <c r="M52" s="3"/>
      <c r="N52" s="3"/>
      <c r="O52" s="3"/>
      <c r="P52" s="3"/>
      <c r="Q52" s="3"/>
      <c r="R52" s="3"/>
      <c r="S52" s="3"/>
      <c r="T52" s="3"/>
      <c r="U52" s="3"/>
      <c r="V52" s="3"/>
    </row>
    <row r="53" spans="1:22" x14ac:dyDescent="0.2">
      <c r="A53" s="3"/>
      <c r="B53" s="3"/>
      <c r="C53" s="3"/>
      <c r="D53" s="3"/>
      <c r="E53" s="3"/>
      <c r="F53" s="3"/>
      <c r="G53" s="3"/>
      <c r="H53" s="3"/>
      <c r="I53" s="3"/>
      <c r="J53" s="3"/>
      <c r="K53" s="3"/>
      <c r="L53" s="3"/>
      <c r="M53" s="3"/>
      <c r="N53" s="3"/>
      <c r="O53" s="3"/>
      <c r="P53" s="3"/>
      <c r="Q53" s="3"/>
      <c r="R53" s="3"/>
      <c r="S53" s="3"/>
      <c r="T53" s="3"/>
      <c r="U53" s="3"/>
      <c r="V53" s="3"/>
    </row>
    <row r="54" spans="1:22" x14ac:dyDescent="0.2">
      <c r="A54" s="3"/>
      <c r="B54" s="3"/>
      <c r="C54" s="3"/>
      <c r="D54" s="3"/>
      <c r="E54" s="3"/>
      <c r="F54" s="3"/>
      <c r="G54" s="3"/>
      <c r="H54" s="3"/>
      <c r="I54" s="3"/>
      <c r="J54" s="3"/>
      <c r="K54" s="3"/>
      <c r="L54" s="3"/>
      <c r="M54" s="3"/>
      <c r="N54" s="3"/>
      <c r="O54" s="3"/>
      <c r="P54" s="3"/>
      <c r="Q54" s="3"/>
      <c r="R54" s="3"/>
      <c r="S54" s="3"/>
      <c r="T54" s="3"/>
      <c r="U54" s="3"/>
      <c r="V54" s="3"/>
    </row>
    <row r="55" spans="1:22" x14ac:dyDescent="0.2">
      <c r="A55" s="3"/>
      <c r="B55" s="3"/>
      <c r="C55" s="3"/>
      <c r="D55" s="3"/>
      <c r="E55" s="3"/>
      <c r="F55" s="3"/>
      <c r="G55" s="3"/>
      <c r="H55" s="3"/>
      <c r="I55" s="3"/>
      <c r="J55" s="3"/>
      <c r="K55" s="3"/>
      <c r="L55" s="3"/>
      <c r="M55" s="3"/>
      <c r="N55" s="3"/>
      <c r="O55" s="3"/>
      <c r="P55" s="3"/>
      <c r="Q55" s="3"/>
      <c r="R55" s="3"/>
      <c r="S55" s="3"/>
      <c r="T55" s="3"/>
      <c r="U55" s="3"/>
      <c r="V55" s="3"/>
    </row>
    <row r="56" spans="1:22" x14ac:dyDescent="0.2">
      <c r="A56" s="3"/>
      <c r="B56" s="3"/>
      <c r="C56" s="3"/>
      <c r="D56" s="3"/>
      <c r="E56" s="3"/>
      <c r="F56" s="3"/>
      <c r="G56" s="3"/>
      <c r="H56" s="3"/>
      <c r="I56" s="3"/>
      <c r="J56" s="3"/>
      <c r="K56" s="3"/>
      <c r="L56" s="3"/>
      <c r="M56" s="3"/>
      <c r="N56" s="3"/>
      <c r="O56" s="3"/>
      <c r="P56" s="3"/>
      <c r="Q56" s="3"/>
      <c r="R56" s="3"/>
      <c r="S56" s="3"/>
      <c r="T56" s="3"/>
      <c r="U56" s="3"/>
      <c r="V56" s="3"/>
    </row>
    <row r="57" spans="1:22" x14ac:dyDescent="0.2">
      <c r="A57" s="3"/>
      <c r="B57" s="3"/>
      <c r="C57" s="3"/>
      <c r="D57" s="3"/>
      <c r="E57" s="3"/>
      <c r="F57" s="3"/>
      <c r="G57" s="3"/>
      <c r="H57" s="3"/>
      <c r="I57" s="3"/>
      <c r="J57" s="3"/>
      <c r="K57" s="3"/>
      <c r="L57" s="3"/>
      <c r="M57" s="3"/>
      <c r="N57" s="3"/>
      <c r="O57" s="3"/>
      <c r="P57" s="3"/>
      <c r="Q57" s="3"/>
      <c r="R57" s="3"/>
      <c r="S57" s="3"/>
      <c r="T57" s="3"/>
      <c r="U57" s="3"/>
      <c r="V57" s="3"/>
    </row>
    <row r="58" spans="1:22" x14ac:dyDescent="0.2">
      <c r="A58" s="3"/>
      <c r="B58" s="3"/>
      <c r="C58" s="3"/>
      <c r="D58" s="3"/>
      <c r="E58" s="3"/>
      <c r="F58" s="3"/>
      <c r="G58" s="3"/>
      <c r="H58" s="3"/>
      <c r="I58" s="3"/>
      <c r="J58" s="3"/>
      <c r="K58" s="3"/>
      <c r="L58" s="3"/>
      <c r="M58" s="3"/>
      <c r="N58" s="3"/>
      <c r="O58" s="3"/>
      <c r="P58" s="3"/>
      <c r="Q58" s="3"/>
      <c r="R58" s="3"/>
      <c r="S58" s="3"/>
      <c r="T58" s="3"/>
      <c r="U58" s="3"/>
      <c r="V58" s="3"/>
    </row>
    <row r="59" spans="1:22" x14ac:dyDescent="0.2">
      <c r="A59" s="3"/>
      <c r="B59" s="3"/>
      <c r="C59" s="3"/>
      <c r="D59" s="3"/>
      <c r="E59" s="3"/>
      <c r="F59" s="3"/>
      <c r="G59" s="3"/>
      <c r="H59" s="3"/>
      <c r="I59" s="3"/>
      <c r="J59" s="3"/>
      <c r="K59" s="3"/>
      <c r="L59" s="3"/>
      <c r="M59" s="3"/>
      <c r="N59" s="3"/>
      <c r="O59" s="3"/>
      <c r="P59" s="3"/>
      <c r="Q59" s="3"/>
      <c r="R59" s="3"/>
      <c r="S59" s="3"/>
      <c r="T59" s="3"/>
      <c r="U59" s="3"/>
      <c r="V59" s="3"/>
    </row>
    <row r="60" spans="1:22" x14ac:dyDescent="0.2">
      <c r="A60" s="3"/>
      <c r="B60" s="3"/>
      <c r="C60" s="3"/>
      <c r="D60" s="3"/>
      <c r="E60" s="3"/>
      <c r="F60" s="3"/>
      <c r="G60" s="3"/>
      <c r="H60" s="3"/>
      <c r="I60" s="3"/>
      <c r="J60" s="3"/>
      <c r="K60" s="3"/>
      <c r="L60" s="3"/>
      <c r="M60" s="3"/>
      <c r="N60" s="3"/>
      <c r="O60" s="3"/>
      <c r="P60" s="3"/>
      <c r="Q60" s="3"/>
      <c r="R60" s="3"/>
      <c r="S60" s="3"/>
      <c r="T60" s="3"/>
      <c r="U60" s="3"/>
      <c r="V60" s="3"/>
    </row>
    <row r="61" spans="1:22" x14ac:dyDescent="0.2">
      <c r="A61" s="3"/>
      <c r="B61" s="3"/>
      <c r="C61" s="3"/>
      <c r="D61" s="3"/>
      <c r="E61" s="3"/>
      <c r="F61" s="3"/>
      <c r="G61" s="3"/>
      <c r="H61" s="3"/>
      <c r="I61" s="3"/>
      <c r="J61" s="3"/>
      <c r="K61" s="3"/>
      <c r="L61" s="3"/>
      <c r="M61" s="3"/>
      <c r="N61" s="3"/>
      <c r="O61" s="3"/>
      <c r="P61" s="3"/>
      <c r="Q61" s="3"/>
      <c r="R61" s="3"/>
      <c r="S61" s="3"/>
      <c r="T61" s="3"/>
      <c r="U61" s="3"/>
      <c r="V61" s="3"/>
    </row>
    <row r="62" spans="1:22" x14ac:dyDescent="0.2">
      <c r="A62" s="3"/>
      <c r="B62" s="3"/>
      <c r="C62" s="3"/>
      <c r="D62" s="3"/>
      <c r="E62" s="3"/>
      <c r="F62" s="3"/>
      <c r="G62" s="3"/>
      <c r="H62" s="3"/>
      <c r="I62" s="3"/>
      <c r="J62" s="3"/>
      <c r="K62" s="3"/>
      <c r="L62" s="3"/>
      <c r="M62" s="3"/>
      <c r="N62" s="3"/>
      <c r="O62" s="3"/>
      <c r="P62" s="3"/>
      <c r="Q62" s="3"/>
      <c r="R62" s="3"/>
      <c r="S62" s="3"/>
      <c r="T62" s="3"/>
      <c r="U62" s="3"/>
      <c r="V62" s="3"/>
    </row>
    <row r="63" spans="1:22" x14ac:dyDescent="0.2">
      <c r="A63" s="3"/>
      <c r="B63" s="3"/>
      <c r="C63" s="3"/>
      <c r="D63" s="3"/>
      <c r="E63" s="3"/>
      <c r="F63" s="3"/>
      <c r="G63" s="3"/>
      <c r="H63" s="3"/>
      <c r="I63" s="3"/>
      <c r="J63" s="3"/>
      <c r="K63" s="3"/>
      <c r="L63" s="3"/>
      <c r="M63" s="3"/>
      <c r="N63" s="3"/>
      <c r="O63" s="3"/>
      <c r="P63" s="3"/>
      <c r="Q63" s="3"/>
      <c r="R63" s="3"/>
      <c r="S63" s="3"/>
      <c r="T63" s="3"/>
      <c r="U63" s="3"/>
      <c r="V63" s="3"/>
    </row>
    <row r="64" spans="1:22" x14ac:dyDescent="0.2">
      <c r="A64" s="3"/>
      <c r="B64" s="3"/>
      <c r="C64" s="3"/>
      <c r="D64" s="3"/>
      <c r="E64" s="3"/>
      <c r="F64" s="3"/>
      <c r="G64" s="3"/>
      <c r="H64" s="3"/>
      <c r="I64" s="3"/>
      <c r="J64" s="3"/>
      <c r="K64" s="3"/>
      <c r="L64" s="3"/>
      <c r="M64" s="3"/>
      <c r="N64" s="3"/>
      <c r="O64" s="3"/>
      <c r="P64" s="3"/>
      <c r="Q64" s="3"/>
      <c r="R64" s="3"/>
      <c r="S64" s="3"/>
      <c r="T64" s="3"/>
      <c r="U64" s="3"/>
      <c r="V64" s="3"/>
    </row>
    <row r="65" spans="1:22" x14ac:dyDescent="0.2">
      <c r="A65" s="3"/>
      <c r="B65" s="3"/>
      <c r="C65" s="3"/>
      <c r="D65" s="3"/>
      <c r="E65" s="3"/>
      <c r="F65" s="3"/>
      <c r="G65" s="3"/>
      <c r="H65" s="3"/>
      <c r="I65" s="3"/>
      <c r="J65" s="3"/>
      <c r="K65" s="3"/>
      <c r="L65" s="3"/>
      <c r="M65" s="3"/>
      <c r="N65" s="3"/>
      <c r="O65" s="3"/>
      <c r="P65" s="3"/>
      <c r="Q65" s="3"/>
      <c r="R65" s="3"/>
      <c r="S65" s="3"/>
      <c r="T65" s="3"/>
      <c r="U65" s="3"/>
      <c r="V65" s="3"/>
    </row>
    <row r="66" spans="1:22" x14ac:dyDescent="0.2">
      <c r="A66" s="3"/>
      <c r="B66" s="3"/>
      <c r="C66" s="3"/>
      <c r="D66" s="3"/>
      <c r="E66" s="3"/>
      <c r="F66" s="3"/>
      <c r="G66" s="3"/>
      <c r="H66" s="3"/>
      <c r="I66" s="3"/>
      <c r="J66" s="3"/>
      <c r="K66" s="3"/>
      <c r="L66" s="3"/>
      <c r="M66" s="3"/>
      <c r="N66" s="3"/>
      <c r="O66" s="3"/>
      <c r="P66" s="3"/>
      <c r="Q66" s="3"/>
      <c r="R66" s="3"/>
      <c r="S66" s="3"/>
      <c r="T66" s="3"/>
      <c r="U66" s="3"/>
      <c r="V66" s="3"/>
    </row>
    <row r="67" spans="1:22" x14ac:dyDescent="0.2">
      <c r="A67" s="3"/>
      <c r="B67" s="3"/>
      <c r="C67" s="3"/>
      <c r="D67" s="3"/>
      <c r="E67" s="3"/>
      <c r="F67" s="3"/>
      <c r="G67" s="3"/>
      <c r="H67" s="3"/>
      <c r="I67" s="3"/>
      <c r="J67" s="3"/>
      <c r="K67" s="3"/>
      <c r="L67" s="3"/>
      <c r="M67" s="3"/>
      <c r="N67" s="3"/>
      <c r="O67" s="3"/>
      <c r="P67" s="3"/>
      <c r="Q67" s="3"/>
      <c r="R67" s="3"/>
      <c r="S67" s="3"/>
      <c r="T67" s="3"/>
      <c r="U67" s="3"/>
      <c r="V67" s="3"/>
    </row>
    <row r="68" spans="1:22" x14ac:dyDescent="0.2">
      <c r="A68" s="3"/>
      <c r="B68" s="3"/>
      <c r="C68" s="3"/>
      <c r="D68" s="3"/>
      <c r="E68" s="3"/>
      <c r="F68" s="3"/>
      <c r="G68" s="3"/>
      <c r="H68" s="3"/>
      <c r="I68" s="3"/>
      <c r="J68" s="3"/>
      <c r="K68" s="3"/>
      <c r="L68" s="3"/>
      <c r="M68" s="3"/>
      <c r="N68" s="3"/>
      <c r="O68" s="3"/>
      <c r="P68" s="3"/>
      <c r="Q68" s="3"/>
      <c r="R68" s="3"/>
      <c r="S68" s="3"/>
      <c r="T68" s="3"/>
      <c r="U68" s="3"/>
      <c r="V68" s="3"/>
    </row>
    <row r="69" spans="1:22" x14ac:dyDescent="0.2">
      <c r="A69" s="3"/>
      <c r="B69" s="3"/>
      <c r="C69" s="3"/>
      <c r="D69" s="3"/>
      <c r="E69" s="3"/>
      <c r="F69" s="3"/>
      <c r="G69" s="3"/>
      <c r="H69" s="3"/>
      <c r="I69" s="3"/>
      <c r="J69" s="3"/>
      <c r="K69" s="3"/>
      <c r="L69" s="3"/>
      <c r="M69" s="3"/>
      <c r="N69" s="3"/>
      <c r="O69" s="3"/>
      <c r="P69" s="3"/>
      <c r="Q69" s="3"/>
      <c r="R69" s="3"/>
      <c r="S69" s="3"/>
      <c r="T69" s="3"/>
      <c r="U69" s="3"/>
      <c r="V69" s="3"/>
    </row>
    <row r="70" spans="1:22" x14ac:dyDescent="0.2">
      <c r="A70" s="3"/>
      <c r="B70" s="3"/>
      <c r="C70" s="3"/>
      <c r="D70" s="3"/>
      <c r="E70" s="3"/>
      <c r="F70" s="3"/>
      <c r="G70" s="3"/>
      <c r="H70" s="3"/>
      <c r="I70" s="3"/>
      <c r="J70" s="3"/>
      <c r="K70" s="3"/>
      <c r="L70" s="3"/>
      <c r="M70" s="3"/>
      <c r="N70" s="3"/>
      <c r="O70" s="3"/>
      <c r="P70" s="3"/>
      <c r="Q70" s="3"/>
      <c r="R70" s="3"/>
      <c r="S70" s="3"/>
      <c r="T70" s="3"/>
      <c r="U70" s="3"/>
      <c r="V70" s="3"/>
    </row>
    <row r="71" spans="1:22" x14ac:dyDescent="0.2">
      <c r="A71" s="3"/>
      <c r="B71" s="3"/>
      <c r="C71" s="3"/>
      <c r="D71" s="3"/>
      <c r="E71" s="3"/>
      <c r="F71" s="3"/>
      <c r="G71" s="3"/>
      <c r="H71" s="3"/>
      <c r="I71" s="3"/>
      <c r="J71" s="3"/>
      <c r="K71" s="3"/>
      <c r="L71" s="3"/>
      <c r="M71" s="3"/>
      <c r="N71" s="3"/>
      <c r="O71" s="3"/>
      <c r="P71" s="3"/>
      <c r="Q71" s="3"/>
      <c r="R71" s="3"/>
      <c r="S71" s="3"/>
      <c r="T71" s="3"/>
      <c r="U71" s="3"/>
      <c r="V71" s="3"/>
    </row>
    <row r="72" spans="1:22" x14ac:dyDescent="0.2">
      <c r="A72" s="3"/>
      <c r="B72" s="3"/>
      <c r="C72" s="3"/>
      <c r="D72" s="3"/>
      <c r="E72" s="3"/>
      <c r="F72" s="3"/>
      <c r="G72" s="3"/>
      <c r="H72" s="3"/>
      <c r="I72" s="3"/>
      <c r="J72" s="3"/>
      <c r="K72" s="3"/>
      <c r="L72" s="3"/>
      <c r="M72" s="3"/>
      <c r="N72" s="3"/>
      <c r="O72" s="3"/>
      <c r="P72" s="3"/>
      <c r="Q72" s="3"/>
      <c r="R72" s="3"/>
      <c r="S72" s="3"/>
      <c r="T72" s="3"/>
      <c r="U72" s="3"/>
      <c r="V72" s="3"/>
    </row>
    <row r="73" spans="1:22" x14ac:dyDescent="0.2">
      <c r="A73" s="3"/>
      <c r="B73" s="3"/>
      <c r="C73" s="3"/>
      <c r="D73" s="3"/>
      <c r="E73" s="3"/>
      <c r="F73" s="3"/>
      <c r="G73" s="3"/>
      <c r="H73" s="3"/>
      <c r="I73" s="3"/>
      <c r="J73" s="3"/>
      <c r="K73" s="3"/>
      <c r="L73" s="3"/>
      <c r="M73" s="3"/>
      <c r="N73" s="3"/>
      <c r="O73" s="3"/>
      <c r="P73" s="3"/>
      <c r="Q73" s="3"/>
      <c r="R73" s="3"/>
      <c r="S73" s="3"/>
      <c r="T73" s="3"/>
      <c r="U73" s="3"/>
      <c r="V73" s="3"/>
    </row>
    <row r="74" spans="1:22" x14ac:dyDescent="0.2">
      <c r="A74" s="3"/>
      <c r="B74" s="3"/>
      <c r="C74" s="3"/>
      <c r="D74" s="3"/>
      <c r="E74" s="3"/>
      <c r="F74" s="3"/>
      <c r="G74" s="3"/>
      <c r="H74" s="3"/>
      <c r="I74" s="3"/>
      <c r="J74" s="3"/>
      <c r="K74" s="3"/>
      <c r="L74" s="3"/>
      <c r="M74" s="3"/>
      <c r="N74" s="3"/>
      <c r="O74" s="3"/>
      <c r="P74" s="3"/>
      <c r="Q74" s="3"/>
      <c r="R74" s="3"/>
      <c r="S74" s="3"/>
      <c r="T74" s="3"/>
      <c r="U74" s="3"/>
      <c r="V74" s="3"/>
    </row>
    <row r="75" spans="1:22" x14ac:dyDescent="0.2">
      <c r="A75" s="3"/>
      <c r="B75" s="3"/>
      <c r="C75" s="3"/>
      <c r="D75" s="3"/>
      <c r="E75" s="3"/>
      <c r="F75" s="3"/>
      <c r="G75" s="3"/>
      <c r="H75" s="3"/>
      <c r="I75" s="3"/>
      <c r="J75" s="3"/>
      <c r="K75" s="3"/>
      <c r="L75" s="3"/>
      <c r="M75" s="3"/>
      <c r="N75" s="3"/>
      <c r="O75" s="3"/>
      <c r="P75" s="3"/>
      <c r="Q75" s="3"/>
      <c r="R75" s="3"/>
      <c r="S75" s="3"/>
      <c r="T75" s="3"/>
      <c r="U75" s="3"/>
      <c r="V75" s="3"/>
    </row>
    <row r="76" spans="1:22" x14ac:dyDescent="0.2">
      <c r="A76" s="3"/>
      <c r="B76" s="3"/>
      <c r="C76" s="3"/>
      <c r="D76" s="3"/>
      <c r="E76" s="3"/>
      <c r="F76" s="3"/>
      <c r="G76" s="3"/>
      <c r="H76" s="3"/>
      <c r="I76" s="3"/>
      <c r="J76" s="3"/>
      <c r="K76" s="3"/>
      <c r="L76" s="3"/>
      <c r="M76" s="3"/>
      <c r="N76" s="3"/>
      <c r="O76" s="3"/>
      <c r="P76" s="3"/>
      <c r="Q76" s="3"/>
      <c r="R76" s="3"/>
      <c r="S76" s="3"/>
      <c r="T76" s="3"/>
      <c r="U76" s="3"/>
      <c r="V76" s="3"/>
    </row>
    <row r="77" spans="1:22" x14ac:dyDescent="0.2">
      <c r="A77" s="3"/>
      <c r="B77" s="3"/>
      <c r="C77" s="3"/>
      <c r="D77" s="3"/>
      <c r="E77" s="3"/>
      <c r="F77" s="3"/>
      <c r="G77" s="3"/>
      <c r="H77" s="3"/>
      <c r="I77" s="3"/>
      <c r="J77" s="3"/>
      <c r="K77" s="3"/>
      <c r="L77" s="3"/>
      <c r="M77" s="3"/>
      <c r="N77" s="3"/>
      <c r="O77" s="3"/>
      <c r="P77" s="3"/>
      <c r="Q77" s="3"/>
      <c r="R77" s="3"/>
      <c r="S77" s="3"/>
      <c r="T77" s="3"/>
      <c r="U77" s="3"/>
      <c r="V77" s="3"/>
    </row>
    <row r="78" spans="1:22" x14ac:dyDescent="0.2">
      <c r="A78" s="3"/>
      <c r="B78" s="3"/>
      <c r="C78" s="3"/>
      <c r="D78" s="3"/>
      <c r="E78" s="3"/>
      <c r="F78" s="3"/>
      <c r="G78" s="3"/>
      <c r="H78" s="3"/>
      <c r="I78" s="3"/>
      <c r="J78" s="3"/>
      <c r="K78" s="3"/>
      <c r="L78" s="3"/>
      <c r="M78" s="3"/>
      <c r="N78" s="3"/>
      <c r="O78" s="3"/>
      <c r="P78" s="3"/>
      <c r="Q78" s="3"/>
      <c r="R78" s="3"/>
      <c r="S78" s="3"/>
      <c r="T78" s="3"/>
      <c r="U78" s="3"/>
      <c r="V78" s="3"/>
    </row>
    <row r="79" spans="1:22" x14ac:dyDescent="0.2">
      <c r="A79" s="3"/>
      <c r="B79" s="3"/>
      <c r="C79" s="3"/>
      <c r="D79" s="3"/>
      <c r="E79" s="3"/>
      <c r="F79" s="3"/>
      <c r="G79" s="3"/>
      <c r="H79" s="3"/>
      <c r="I79" s="3"/>
      <c r="J79" s="3"/>
      <c r="K79" s="3"/>
      <c r="L79" s="3"/>
      <c r="M79" s="3"/>
      <c r="N79" s="3"/>
      <c r="O79" s="3"/>
      <c r="P79" s="3"/>
      <c r="Q79" s="3"/>
      <c r="R79" s="3"/>
      <c r="S79" s="3"/>
      <c r="T79" s="3"/>
      <c r="U79" s="3"/>
      <c r="V79" s="3"/>
    </row>
    <row r="80" spans="1:22" x14ac:dyDescent="0.2">
      <c r="A80" s="3"/>
      <c r="B80" s="3"/>
      <c r="C80" s="3"/>
      <c r="D80" s="3"/>
      <c r="E80" s="3"/>
      <c r="F80" s="3"/>
      <c r="G80" s="3"/>
      <c r="H80" s="3"/>
      <c r="I80" s="3"/>
      <c r="J80" s="3"/>
      <c r="K80" s="3"/>
      <c r="L80" s="3"/>
      <c r="M80" s="3"/>
      <c r="N80" s="3"/>
      <c r="O80" s="3"/>
      <c r="P80" s="3"/>
      <c r="Q80" s="3"/>
      <c r="R80" s="3"/>
      <c r="S80" s="3"/>
      <c r="T80" s="3"/>
      <c r="U80" s="3"/>
      <c r="V80" s="3"/>
    </row>
    <row r="81" spans="1:22" x14ac:dyDescent="0.2">
      <c r="A81" s="3"/>
      <c r="B81" s="3"/>
      <c r="C81" s="3"/>
      <c r="D81" s="3"/>
      <c r="E81" s="3"/>
      <c r="F81" s="3"/>
      <c r="G81" s="3"/>
      <c r="H81" s="3"/>
      <c r="I81" s="3"/>
      <c r="J81" s="3"/>
      <c r="K81" s="3"/>
      <c r="L81" s="3"/>
      <c r="M81" s="3"/>
      <c r="N81" s="3"/>
      <c r="O81" s="3"/>
      <c r="P81" s="3"/>
      <c r="Q81" s="3"/>
      <c r="R81" s="3"/>
      <c r="S81" s="3"/>
      <c r="T81" s="3"/>
      <c r="U81" s="3"/>
      <c r="V81" s="3"/>
    </row>
    <row r="82" spans="1:22" x14ac:dyDescent="0.2">
      <c r="A82" s="3"/>
      <c r="B82" s="3"/>
      <c r="C82" s="3"/>
      <c r="D82" s="3"/>
      <c r="E82" s="3"/>
      <c r="F82" s="3"/>
      <c r="G82" s="3"/>
      <c r="H82" s="3"/>
      <c r="I82" s="3"/>
      <c r="J82" s="3"/>
      <c r="K82" s="3"/>
      <c r="L82" s="3"/>
      <c r="M82" s="3"/>
      <c r="N82" s="3"/>
      <c r="O82" s="3"/>
      <c r="P82" s="3"/>
      <c r="Q82" s="3"/>
      <c r="R82" s="3"/>
      <c r="S82" s="3"/>
      <c r="T82" s="3"/>
      <c r="U82" s="3"/>
      <c r="V82" s="3"/>
    </row>
    <row r="83" spans="1:22" x14ac:dyDescent="0.2">
      <c r="A83" s="3"/>
      <c r="B83" s="3"/>
      <c r="C83" s="3"/>
      <c r="D83" s="3"/>
      <c r="E83" s="3"/>
      <c r="F83" s="3"/>
      <c r="G83" s="3"/>
      <c r="H83" s="3"/>
      <c r="I83" s="3"/>
      <c r="J83" s="3"/>
      <c r="K83" s="3"/>
      <c r="L83" s="3"/>
      <c r="M83" s="3"/>
      <c r="N83" s="3"/>
      <c r="O83" s="3"/>
      <c r="P83" s="3"/>
      <c r="Q83" s="3"/>
      <c r="R83" s="3"/>
      <c r="S83" s="3"/>
      <c r="T83" s="3"/>
      <c r="U83" s="3"/>
      <c r="V83" s="3"/>
    </row>
    <row r="84" spans="1:22" x14ac:dyDescent="0.2">
      <c r="A84" s="3"/>
      <c r="B84" s="3"/>
      <c r="C84" s="3"/>
      <c r="D84" s="3"/>
      <c r="E84" s="3"/>
      <c r="F84" s="3"/>
      <c r="G84" s="3"/>
      <c r="H84" s="3"/>
      <c r="I84" s="3"/>
      <c r="J84" s="3"/>
      <c r="K84" s="3"/>
      <c r="L84" s="3"/>
      <c r="M84" s="3"/>
      <c r="N84" s="3"/>
      <c r="O84" s="3"/>
      <c r="P84" s="3"/>
      <c r="Q84" s="3"/>
      <c r="R84" s="3"/>
      <c r="S84" s="3"/>
      <c r="T84" s="3"/>
      <c r="U84" s="3"/>
      <c r="V84" s="3"/>
    </row>
    <row r="85" spans="1:22" x14ac:dyDescent="0.2">
      <c r="A85" s="3"/>
      <c r="B85" s="3"/>
      <c r="C85" s="3"/>
      <c r="D85" s="3"/>
      <c r="E85" s="3"/>
      <c r="F85" s="3"/>
      <c r="G85" s="3"/>
      <c r="H85" s="3"/>
      <c r="I85" s="3"/>
      <c r="J85" s="3"/>
      <c r="K85" s="3"/>
      <c r="L85" s="3"/>
      <c r="M85" s="3"/>
      <c r="N85" s="3"/>
      <c r="O85" s="3"/>
      <c r="P85" s="3"/>
      <c r="Q85" s="3"/>
      <c r="R85" s="3"/>
      <c r="S85" s="3"/>
      <c r="T85" s="3"/>
      <c r="U85" s="3"/>
      <c r="V85" s="3"/>
    </row>
    <row r="86" spans="1:22" x14ac:dyDescent="0.2">
      <c r="A86" s="3"/>
      <c r="B86" s="3"/>
      <c r="C86" s="3"/>
      <c r="D86" s="3"/>
      <c r="E86" s="3"/>
      <c r="F86" s="3"/>
      <c r="G86" s="3"/>
      <c r="H86" s="3"/>
      <c r="I86" s="3"/>
      <c r="J86" s="3"/>
      <c r="K86" s="3"/>
      <c r="L86" s="3"/>
      <c r="M86" s="3"/>
      <c r="N86" s="3"/>
      <c r="O86" s="3"/>
      <c r="P86" s="3"/>
      <c r="Q86" s="3"/>
      <c r="R86" s="3"/>
      <c r="S86" s="3"/>
      <c r="T86" s="3"/>
      <c r="U86" s="3"/>
      <c r="V86" s="3"/>
    </row>
    <row r="87" spans="1:22" x14ac:dyDescent="0.2">
      <c r="A87" s="3"/>
      <c r="B87" s="3"/>
      <c r="C87" s="3"/>
      <c r="D87" s="3"/>
      <c r="E87" s="3"/>
      <c r="F87" s="3"/>
      <c r="G87" s="3"/>
      <c r="H87" s="3"/>
      <c r="I87" s="3"/>
      <c r="J87" s="3"/>
      <c r="K87" s="3"/>
      <c r="L87" s="3"/>
      <c r="M87" s="3"/>
      <c r="N87" s="3"/>
      <c r="O87" s="3"/>
      <c r="P87" s="3"/>
      <c r="Q87" s="3"/>
      <c r="R87" s="3"/>
      <c r="S87" s="3"/>
      <c r="T87" s="3"/>
      <c r="U87" s="3"/>
      <c r="V87" s="3"/>
    </row>
    <row r="88" spans="1:22" x14ac:dyDescent="0.2">
      <c r="A88" s="3"/>
      <c r="B88" s="3"/>
      <c r="C88" s="3"/>
      <c r="D88" s="3"/>
      <c r="E88" s="3"/>
      <c r="F88" s="3"/>
      <c r="G88" s="3"/>
      <c r="H88" s="3"/>
      <c r="I88" s="3"/>
      <c r="J88" s="3"/>
      <c r="K88" s="3"/>
      <c r="L88" s="3"/>
      <c r="M88" s="3"/>
      <c r="N88" s="3"/>
      <c r="O88" s="3"/>
      <c r="P88" s="3"/>
      <c r="Q88" s="3"/>
      <c r="R88" s="3"/>
      <c r="S88" s="3"/>
      <c r="T88" s="3"/>
      <c r="U88" s="3"/>
      <c r="V88" s="3"/>
    </row>
    <row r="89" spans="1:22" x14ac:dyDescent="0.2">
      <c r="A89" s="3"/>
      <c r="B89" s="3"/>
      <c r="C89" s="3"/>
      <c r="D89" s="3"/>
      <c r="E89" s="3"/>
      <c r="F89" s="3"/>
      <c r="G89" s="3"/>
      <c r="H89" s="3"/>
      <c r="I89" s="3"/>
      <c r="J89" s="3"/>
      <c r="K89" s="3"/>
      <c r="L89" s="3"/>
      <c r="M89" s="3"/>
      <c r="N89" s="3"/>
      <c r="O89" s="3"/>
      <c r="P89" s="3"/>
      <c r="Q89" s="3"/>
      <c r="R89" s="3"/>
      <c r="S89" s="3"/>
      <c r="T89" s="3"/>
      <c r="U89" s="3"/>
      <c r="V89" s="3"/>
    </row>
    <row r="90" spans="1:22" x14ac:dyDescent="0.2">
      <c r="A90" s="3"/>
      <c r="B90" s="3"/>
      <c r="C90" s="3"/>
      <c r="D90" s="3"/>
      <c r="E90" s="3"/>
      <c r="F90" s="3"/>
      <c r="G90" s="3"/>
      <c r="H90" s="3"/>
      <c r="I90" s="3"/>
      <c r="J90" s="3"/>
      <c r="K90" s="3"/>
      <c r="L90" s="3"/>
      <c r="M90" s="3"/>
      <c r="N90" s="3"/>
      <c r="O90" s="3"/>
      <c r="P90" s="3"/>
      <c r="Q90" s="3"/>
      <c r="R90" s="3"/>
      <c r="S90" s="3"/>
      <c r="T90" s="3"/>
      <c r="U90" s="3"/>
      <c r="V90" s="3"/>
    </row>
    <row r="91" spans="1:22" x14ac:dyDescent="0.2">
      <c r="A91" s="3"/>
      <c r="B91" s="3"/>
      <c r="C91" s="3"/>
      <c r="D91" s="3"/>
      <c r="E91" s="3"/>
      <c r="F91" s="3"/>
      <c r="G91" s="3"/>
      <c r="H91" s="3"/>
      <c r="I91" s="3"/>
      <c r="J91" s="3"/>
      <c r="K91" s="3"/>
      <c r="L91" s="3"/>
      <c r="M91" s="3"/>
      <c r="N91" s="3"/>
      <c r="O91" s="3"/>
      <c r="P91" s="3"/>
      <c r="Q91" s="3"/>
      <c r="R91" s="3"/>
      <c r="S91" s="3"/>
      <c r="T91" s="3"/>
      <c r="U91" s="3"/>
      <c r="V91" s="3"/>
    </row>
    <row r="92" spans="1:22" x14ac:dyDescent="0.2">
      <c r="A92" s="3"/>
      <c r="B92" s="3"/>
      <c r="C92" s="3"/>
      <c r="D92" s="3"/>
      <c r="E92" s="3"/>
      <c r="F92" s="3"/>
      <c r="G92" s="3"/>
      <c r="H92" s="3"/>
      <c r="I92" s="3"/>
      <c r="J92" s="3"/>
      <c r="K92" s="3"/>
      <c r="L92" s="3"/>
      <c r="M92" s="3"/>
      <c r="N92" s="3"/>
      <c r="O92" s="3"/>
      <c r="P92" s="3"/>
      <c r="Q92" s="3"/>
      <c r="R92" s="3"/>
      <c r="S92" s="3"/>
      <c r="T92" s="3"/>
      <c r="U92" s="3"/>
      <c r="V92" s="3"/>
    </row>
    <row r="93" spans="1:22" x14ac:dyDescent="0.2">
      <c r="A93" s="3"/>
      <c r="B93" s="3"/>
      <c r="C93" s="3"/>
      <c r="D93" s="3"/>
      <c r="E93" s="3"/>
      <c r="F93" s="3"/>
      <c r="G93" s="3"/>
      <c r="H93" s="3"/>
      <c r="I93" s="3"/>
      <c r="J93" s="3"/>
      <c r="K93" s="3"/>
      <c r="L93" s="3"/>
      <c r="M93" s="3"/>
      <c r="N93" s="3"/>
      <c r="O93" s="3"/>
      <c r="P93" s="3"/>
      <c r="Q93" s="3"/>
      <c r="R93" s="3"/>
      <c r="S93" s="3"/>
      <c r="T93" s="3"/>
      <c r="U93" s="3"/>
      <c r="V93" s="3"/>
    </row>
    <row r="94" spans="1:22" x14ac:dyDescent="0.2">
      <c r="A94" s="3"/>
      <c r="B94" s="3"/>
      <c r="C94" s="3"/>
      <c r="D94" s="3"/>
      <c r="E94" s="3"/>
      <c r="F94" s="3"/>
      <c r="G94" s="3"/>
      <c r="H94" s="3"/>
      <c r="I94" s="3"/>
      <c r="J94" s="3"/>
      <c r="K94" s="3"/>
      <c r="L94" s="3"/>
      <c r="M94" s="3"/>
      <c r="N94" s="3"/>
      <c r="O94" s="3"/>
      <c r="P94" s="3"/>
      <c r="Q94" s="3"/>
      <c r="R94" s="3"/>
      <c r="S94" s="3"/>
      <c r="T94" s="3"/>
      <c r="U94" s="3"/>
      <c r="V94" s="3"/>
    </row>
    <row r="95" spans="1:22" x14ac:dyDescent="0.2">
      <c r="A95" s="3"/>
      <c r="B95" s="3"/>
      <c r="C95" s="3"/>
      <c r="D95" s="3"/>
      <c r="E95" s="3"/>
      <c r="F95" s="3"/>
      <c r="G95" s="3"/>
      <c r="H95" s="3"/>
      <c r="I95" s="3"/>
      <c r="J95" s="3"/>
      <c r="K95" s="3"/>
      <c r="L95" s="3"/>
      <c r="M95" s="3"/>
      <c r="N95" s="3"/>
      <c r="O95" s="3"/>
      <c r="P95" s="3"/>
      <c r="Q95" s="3"/>
      <c r="R95" s="3"/>
      <c r="S95" s="3"/>
      <c r="T95" s="3"/>
      <c r="U95" s="3"/>
      <c r="V95" s="3"/>
    </row>
    <row r="96" spans="1:22" x14ac:dyDescent="0.2">
      <c r="A96" s="3"/>
      <c r="B96" s="3"/>
      <c r="C96" s="3"/>
      <c r="D96" s="3"/>
      <c r="E96" s="3"/>
      <c r="F96" s="3"/>
      <c r="G96" s="3"/>
      <c r="H96" s="3"/>
      <c r="I96" s="3"/>
      <c r="J96" s="3"/>
      <c r="K96" s="3"/>
      <c r="L96" s="3"/>
      <c r="M96" s="3"/>
      <c r="N96" s="3"/>
      <c r="O96" s="3"/>
      <c r="P96" s="3"/>
      <c r="Q96" s="3"/>
      <c r="R96" s="3"/>
      <c r="S96" s="3"/>
      <c r="T96" s="3"/>
      <c r="U96" s="3"/>
      <c r="V96" s="3"/>
    </row>
    <row r="97" spans="1:22" x14ac:dyDescent="0.2">
      <c r="A97" s="3"/>
      <c r="B97" s="3"/>
      <c r="C97" s="3"/>
      <c r="D97" s="3"/>
      <c r="E97" s="3"/>
      <c r="F97" s="3"/>
      <c r="G97" s="3"/>
      <c r="H97" s="3"/>
      <c r="I97" s="3"/>
      <c r="J97" s="3"/>
      <c r="K97" s="3"/>
      <c r="L97" s="3"/>
      <c r="M97" s="3"/>
      <c r="N97" s="3"/>
      <c r="O97" s="3"/>
      <c r="P97" s="3"/>
      <c r="Q97" s="3"/>
      <c r="R97" s="3"/>
      <c r="S97" s="3"/>
      <c r="T97" s="3"/>
      <c r="U97" s="3"/>
      <c r="V97" s="3"/>
    </row>
    <row r="98" spans="1:22" x14ac:dyDescent="0.2">
      <c r="A98" s="3"/>
      <c r="B98" s="3"/>
      <c r="C98" s="3"/>
      <c r="D98" s="3"/>
      <c r="E98" s="3"/>
      <c r="F98" s="3"/>
      <c r="G98" s="3"/>
      <c r="H98" s="3"/>
      <c r="I98" s="3"/>
      <c r="J98" s="3"/>
      <c r="K98" s="3"/>
      <c r="L98" s="3"/>
      <c r="M98" s="3"/>
      <c r="N98" s="3"/>
      <c r="O98" s="3"/>
      <c r="P98" s="3"/>
      <c r="Q98" s="3"/>
      <c r="R98" s="3"/>
      <c r="S98" s="3"/>
      <c r="T98" s="3"/>
      <c r="U98" s="3"/>
      <c r="V98" s="3"/>
    </row>
    <row r="99" spans="1:22" x14ac:dyDescent="0.2">
      <c r="A99" s="3"/>
      <c r="B99" s="3"/>
      <c r="C99" s="3"/>
      <c r="D99" s="3"/>
      <c r="E99" s="3"/>
      <c r="F99" s="3"/>
      <c r="G99" s="3"/>
      <c r="H99" s="3"/>
      <c r="I99" s="3"/>
      <c r="J99" s="3"/>
      <c r="K99" s="3"/>
      <c r="L99" s="3"/>
      <c r="M99" s="3"/>
      <c r="N99" s="3"/>
      <c r="O99" s="3"/>
      <c r="P99" s="3"/>
      <c r="Q99" s="3"/>
      <c r="R99" s="3"/>
      <c r="S99" s="3"/>
      <c r="T99" s="3"/>
      <c r="U99" s="3"/>
      <c r="V99" s="3"/>
    </row>
    <row r="100" spans="1:22" x14ac:dyDescent="0.2">
      <c r="A100" s="3"/>
      <c r="B100" s="3"/>
      <c r="C100" s="3"/>
      <c r="D100" s="3"/>
      <c r="E100" s="3"/>
      <c r="F100" s="3"/>
      <c r="G100" s="3"/>
      <c r="H100" s="3"/>
      <c r="I100" s="3"/>
      <c r="J100" s="3"/>
      <c r="K100" s="3"/>
      <c r="L100" s="3"/>
      <c r="M100" s="3"/>
      <c r="N100" s="3"/>
      <c r="O100" s="3"/>
      <c r="P100" s="3"/>
      <c r="Q100" s="3"/>
      <c r="R100" s="3"/>
      <c r="S100" s="3"/>
      <c r="T100" s="3"/>
      <c r="U100" s="3"/>
      <c r="V100" s="3"/>
    </row>
    <row r="101" spans="1:22" x14ac:dyDescent="0.2">
      <c r="A101" s="3"/>
      <c r="B101" s="3"/>
      <c r="C101" s="3"/>
      <c r="D101" s="3"/>
      <c r="E101" s="3"/>
      <c r="F101" s="3"/>
      <c r="G101" s="3"/>
      <c r="H101" s="3"/>
      <c r="I101" s="3"/>
      <c r="J101" s="3"/>
      <c r="K101" s="3"/>
      <c r="L101" s="3"/>
      <c r="M101" s="3"/>
      <c r="N101" s="3"/>
      <c r="O101" s="3"/>
      <c r="P101" s="3"/>
      <c r="Q101" s="3"/>
      <c r="R101" s="3"/>
      <c r="S101" s="3"/>
      <c r="T101" s="3"/>
      <c r="U101" s="3"/>
      <c r="V101" s="3"/>
    </row>
    <row r="102" spans="1:22" x14ac:dyDescent="0.2">
      <c r="A102" s="3"/>
      <c r="B102" s="3"/>
      <c r="C102" s="3"/>
      <c r="D102" s="3"/>
      <c r="E102" s="3"/>
      <c r="F102" s="3"/>
      <c r="G102" s="3"/>
      <c r="H102" s="3"/>
      <c r="I102" s="3"/>
      <c r="J102" s="3"/>
      <c r="K102" s="3"/>
      <c r="L102" s="3"/>
      <c r="M102" s="3"/>
      <c r="N102" s="3"/>
      <c r="O102" s="3"/>
      <c r="P102" s="3"/>
      <c r="Q102" s="3"/>
      <c r="R102" s="3"/>
      <c r="S102" s="3"/>
      <c r="T102" s="3"/>
      <c r="U102" s="3"/>
      <c r="V102" s="3"/>
    </row>
    <row r="103" spans="1:22" x14ac:dyDescent="0.2">
      <c r="A103" s="3"/>
      <c r="B103" s="3"/>
      <c r="C103" s="3"/>
      <c r="D103" s="3"/>
      <c r="E103" s="3"/>
      <c r="F103" s="3"/>
      <c r="G103" s="3"/>
      <c r="H103" s="3"/>
      <c r="I103" s="3"/>
      <c r="J103" s="3"/>
      <c r="K103" s="3"/>
      <c r="L103" s="3"/>
      <c r="M103" s="3"/>
      <c r="N103" s="3"/>
      <c r="O103" s="3"/>
      <c r="P103" s="3"/>
      <c r="Q103" s="3"/>
      <c r="R103" s="3"/>
      <c r="S103" s="3"/>
      <c r="T103" s="3"/>
      <c r="U103" s="3"/>
      <c r="V103" s="3"/>
    </row>
    <row r="104" spans="1:22" x14ac:dyDescent="0.2">
      <c r="A104" s="3"/>
      <c r="B104" s="3"/>
      <c r="C104" s="3"/>
      <c r="D104" s="3"/>
      <c r="E104" s="3"/>
      <c r="F104" s="3"/>
      <c r="G104" s="3"/>
      <c r="H104" s="3"/>
      <c r="I104" s="3"/>
      <c r="J104" s="3"/>
      <c r="K104" s="3"/>
      <c r="L104" s="3"/>
      <c r="M104" s="3"/>
      <c r="N104" s="3"/>
      <c r="O104" s="3"/>
      <c r="P104" s="3"/>
      <c r="Q104" s="3"/>
      <c r="R104" s="3"/>
      <c r="S104" s="3"/>
      <c r="T104" s="3"/>
      <c r="U104" s="3"/>
      <c r="V104" s="3"/>
    </row>
    <row r="105" spans="1:22" x14ac:dyDescent="0.2">
      <c r="A105" s="3"/>
      <c r="B105" s="3"/>
      <c r="C105" s="3"/>
      <c r="D105" s="3"/>
      <c r="E105" s="3"/>
      <c r="F105" s="3"/>
      <c r="G105" s="3"/>
      <c r="H105" s="3"/>
      <c r="I105" s="3"/>
      <c r="J105" s="3"/>
      <c r="K105" s="3"/>
      <c r="L105" s="3"/>
      <c r="M105" s="3"/>
      <c r="N105" s="3"/>
      <c r="O105" s="3"/>
      <c r="P105" s="3"/>
      <c r="Q105" s="3"/>
      <c r="R105" s="3"/>
      <c r="S105" s="3"/>
      <c r="T105" s="3"/>
      <c r="U105" s="3"/>
      <c r="V105" s="3"/>
    </row>
    <row r="106" spans="1:22" x14ac:dyDescent="0.2">
      <c r="A106" s="3"/>
      <c r="B106" s="3"/>
      <c r="C106" s="3"/>
      <c r="D106" s="3"/>
      <c r="E106" s="3"/>
      <c r="F106" s="3"/>
      <c r="G106" s="3"/>
      <c r="H106" s="3"/>
      <c r="I106" s="3"/>
      <c r="J106" s="3"/>
      <c r="K106" s="3"/>
      <c r="L106" s="3"/>
      <c r="M106" s="3"/>
      <c r="N106" s="3"/>
      <c r="O106" s="3"/>
      <c r="P106" s="3"/>
      <c r="Q106" s="3"/>
      <c r="R106" s="3"/>
      <c r="S106" s="3"/>
      <c r="T106" s="3"/>
      <c r="U106" s="3"/>
      <c r="V106" s="3"/>
    </row>
    <row r="107" spans="1:22" x14ac:dyDescent="0.2">
      <c r="A107" s="3"/>
      <c r="B107" s="3"/>
      <c r="C107" s="3"/>
      <c r="D107" s="3"/>
      <c r="E107" s="3"/>
      <c r="F107" s="3"/>
      <c r="G107" s="3"/>
      <c r="H107" s="3"/>
      <c r="I107" s="3"/>
      <c r="J107" s="3"/>
      <c r="K107" s="3"/>
      <c r="L107" s="3"/>
      <c r="M107" s="3"/>
      <c r="N107" s="3"/>
      <c r="O107" s="3"/>
      <c r="P107" s="3"/>
      <c r="Q107" s="3"/>
      <c r="R107" s="3"/>
      <c r="S107" s="3"/>
      <c r="T107" s="3"/>
      <c r="U107" s="3"/>
      <c r="V107" s="3"/>
    </row>
    <row r="108" spans="1:22" x14ac:dyDescent="0.2">
      <c r="A108" s="3"/>
      <c r="B108" s="3"/>
      <c r="C108" s="3"/>
      <c r="D108" s="3"/>
      <c r="E108" s="3"/>
      <c r="F108" s="3"/>
      <c r="G108" s="3"/>
      <c r="H108" s="3"/>
      <c r="I108" s="3"/>
      <c r="J108" s="3"/>
      <c r="K108" s="3"/>
      <c r="L108" s="3"/>
      <c r="M108" s="3"/>
      <c r="N108" s="3"/>
      <c r="O108" s="3"/>
      <c r="P108" s="3"/>
      <c r="Q108" s="3"/>
      <c r="R108" s="3"/>
      <c r="S108" s="3"/>
      <c r="T108" s="3"/>
      <c r="U108" s="3"/>
      <c r="V108" s="3"/>
    </row>
    <row r="109" spans="1:22" x14ac:dyDescent="0.2">
      <c r="A109" s="3"/>
      <c r="B109" s="3"/>
      <c r="C109" s="3"/>
      <c r="D109" s="3"/>
      <c r="E109" s="3"/>
      <c r="F109" s="3"/>
      <c r="G109" s="3"/>
      <c r="H109" s="3"/>
      <c r="I109" s="3"/>
      <c r="J109" s="3"/>
      <c r="K109" s="3"/>
      <c r="L109" s="3"/>
      <c r="M109" s="3"/>
      <c r="N109" s="3"/>
      <c r="O109" s="3"/>
      <c r="P109" s="3"/>
      <c r="Q109" s="3"/>
      <c r="R109" s="3"/>
      <c r="S109" s="3"/>
      <c r="T109" s="3"/>
      <c r="U109" s="3"/>
      <c r="V109" s="3"/>
    </row>
    <row r="110" spans="1:22" x14ac:dyDescent="0.2">
      <c r="A110" s="3"/>
      <c r="B110" s="3"/>
      <c r="C110" s="3"/>
      <c r="D110" s="3"/>
      <c r="E110" s="3"/>
      <c r="F110" s="3"/>
      <c r="G110" s="3"/>
      <c r="H110" s="3"/>
      <c r="I110" s="3"/>
      <c r="J110" s="3"/>
      <c r="K110" s="3"/>
      <c r="L110" s="3"/>
      <c r="M110" s="3"/>
      <c r="N110" s="3"/>
      <c r="O110" s="3"/>
      <c r="P110" s="3"/>
      <c r="Q110" s="3"/>
      <c r="R110" s="3"/>
      <c r="S110" s="3"/>
      <c r="T110" s="3"/>
      <c r="U110" s="3"/>
      <c r="V110" s="3"/>
    </row>
    <row r="111" spans="1:22" x14ac:dyDescent="0.2">
      <c r="A111" s="3"/>
      <c r="B111" s="3"/>
      <c r="C111" s="3"/>
      <c r="D111" s="3"/>
      <c r="E111" s="3"/>
      <c r="F111" s="3"/>
      <c r="G111" s="3"/>
      <c r="H111" s="3"/>
      <c r="I111" s="3"/>
      <c r="J111" s="3"/>
      <c r="K111" s="3"/>
      <c r="L111" s="3"/>
      <c r="M111" s="3"/>
      <c r="N111" s="3"/>
      <c r="O111" s="3"/>
      <c r="P111" s="3"/>
      <c r="Q111" s="3"/>
      <c r="R111" s="3"/>
      <c r="S111" s="3"/>
      <c r="T111" s="3"/>
      <c r="U111" s="3"/>
      <c r="V111" s="3"/>
    </row>
    <row r="112" spans="1:22" x14ac:dyDescent="0.2">
      <c r="A112" s="3"/>
      <c r="B112" s="3"/>
      <c r="C112" s="3"/>
      <c r="D112" s="3"/>
      <c r="E112" s="3"/>
      <c r="F112" s="3"/>
      <c r="G112" s="3"/>
      <c r="H112" s="3"/>
      <c r="I112" s="3"/>
      <c r="J112" s="3"/>
      <c r="K112" s="3"/>
      <c r="L112" s="3"/>
      <c r="M112" s="3"/>
      <c r="N112" s="3"/>
      <c r="O112" s="3"/>
      <c r="P112" s="3"/>
      <c r="Q112" s="3"/>
      <c r="R112" s="3"/>
      <c r="S112" s="3"/>
      <c r="T112" s="3"/>
      <c r="U112" s="3"/>
      <c r="V112" s="3"/>
    </row>
    <row r="113" spans="1:22" x14ac:dyDescent="0.2">
      <c r="A113" s="3"/>
      <c r="B113" s="3"/>
      <c r="C113" s="3"/>
      <c r="D113" s="3"/>
      <c r="E113" s="3"/>
      <c r="F113" s="3"/>
      <c r="G113" s="3"/>
      <c r="H113" s="3"/>
      <c r="I113" s="3"/>
      <c r="J113" s="3"/>
      <c r="K113" s="3"/>
      <c r="L113" s="3"/>
      <c r="M113" s="3"/>
      <c r="N113" s="3"/>
      <c r="O113" s="3"/>
      <c r="P113" s="3"/>
      <c r="Q113" s="3"/>
      <c r="R113" s="3"/>
      <c r="S113" s="3"/>
      <c r="T113" s="3"/>
      <c r="U113" s="3"/>
      <c r="V113" s="3"/>
    </row>
    <row r="114" spans="1:22" x14ac:dyDescent="0.2">
      <c r="A114" s="3"/>
      <c r="B114" s="3"/>
      <c r="C114" s="3"/>
      <c r="D114" s="3"/>
      <c r="E114" s="3"/>
      <c r="F114" s="3"/>
      <c r="G114" s="3"/>
      <c r="H114" s="3"/>
      <c r="I114" s="3"/>
      <c r="J114" s="3"/>
      <c r="K114" s="3"/>
      <c r="L114" s="3"/>
      <c r="M114" s="3"/>
      <c r="N114" s="3"/>
      <c r="O114" s="3"/>
      <c r="P114" s="3"/>
      <c r="Q114" s="3"/>
      <c r="R114" s="3"/>
      <c r="S114" s="3"/>
      <c r="T114" s="3"/>
      <c r="U114" s="3"/>
      <c r="V114" s="3"/>
    </row>
    <row r="115" spans="1:22" x14ac:dyDescent="0.2">
      <c r="A115" s="3"/>
      <c r="B115" s="3"/>
      <c r="C115" s="3"/>
      <c r="D115" s="3"/>
      <c r="E115" s="3"/>
      <c r="F115" s="3"/>
      <c r="G115" s="3"/>
      <c r="H115" s="3"/>
      <c r="I115" s="3"/>
      <c r="J115" s="3"/>
      <c r="K115" s="3"/>
      <c r="L115" s="3"/>
      <c r="M115" s="3"/>
      <c r="N115" s="3"/>
      <c r="O115" s="3"/>
      <c r="P115" s="3"/>
      <c r="Q115" s="3"/>
      <c r="R115" s="3"/>
      <c r="S115" s="3"/>
      <c r="T115" s="3"/>
      <c r="U115" s="3"/>
      <c r="V115" s="3"/>
    </row>
    <row r="116" spans="1:22" x14ac:dyDescent="0.2">
      <c r="A116" s="3"/>
      <c r="B116" s="3"/>
      <c r="C116" s="3"/>
      <c r="D116" s="3"/>
      <c r="E116" s="3"/>
      <c r="F116" s="3"/>
      <c r="G116" s="3"/>
      <c r="H116" s="3"/>
      <c r="I116" s="3"/>
      <c r="J116" s="3"/>
      <c r="K116" s="3"/>
      <c r="L116" s="3"/>
      <c r="M116" s="3"/>
      <c r="N116" s="3"/>
      <c r="O116" s="3"/>
      <c r="P116" s="3"/>
      <c r="Q116" s="3"/>
      <c r="R116" s="3"/>
      <c r="S116" s="3"/>
      <c r="T116" s="3"/>
      <c r="U116" s="3"/>
      <c r="V116" s="3"/>
    </row>
    <row r="117" spans="1:22" x14ac:dyDescent="0.2">
      <c r="A117" s="3"/>
      <c r="B117" s="3"/>
      <c r="C117" s="3"/>
      <c r="D117" s="3"/>
      <c r="E117" s="3"/>
      <c r="F117" s="3"/>
      <c r="G117" s="3"/>
      <c r="H117" s="3"/>
      <c r="I117" s="3"/>
      <c r="J117" s="3"/>
      <c r="K117" s="3"/>
      <c r="L117" s="3"/>
      <c r="M117" s="3"/>
      <c r="N117" s="3"/>
      <c r="O117" s="3"/>
      <c r="P117" s="3"/>
      <c r="Q117" s="3"/>
      <c r="R117" s="3"/>
      <c r="S117" s="3"/>
      <c r="T117" s="3"/>
      <c r="U117" s="3"/>
      <c r="V117" s="3"/>
    </row>
    <row r="118" spans="1:22" x14ac:dyDescent="0.2">
      <c r="A118" s="3"/>
      <c r="B118" s="3"/>
      <c r="C118" s="3"/>
      <c r="D118" s="3"/>
      <c r="E118" s="3"/>
      <c r="F118" s="3"/>
      <c r="G118" s="3"/>
      <c r="H118" s="3"/>
      <c r="I118" s="3"/>
      <c r="J118" s="3"/>
      <c r="K118" s="3"/>
      <c r="L118" s="3"/>
      <c r="M118" s="3"/>
      <c r="N118" s="3"/>
      <c r="O118" s="3"/>
      <c r="P118" s="3"/>
      <c r="Q118" s="3"/>
      <c r="R118" s="3"/>
      <c r="S118" s="3"/>
      <c r="T118" s="3"/>
      <c r="U118" s="3"/>
      <c r="V118" s="3"/>
    </row>
    <row r="119" spans="1:22" x14ac:dyDescent="0.2">
      <c r="A119" s="3"/>
      <c r="B119" s="3"/>
      <c r="C119" s="3"/>
      <c r="D119" s="3"/>
      <c r="E119" s="3"/>
      <c r="F119" s="3"/>
      <c r="G119" s="3"/>
      <c r="H119" s="3"/>
      <c r="I119" s="3"/>
      <c r="J119" s="3"/>
      <c r="K119" s="3"/>
      <c r="L119" s="3"/>
      <c r="M119" s="3"/>
      <c r="N119" s="3"/>
      <c r="O119" s="3"/>
      <c r="P119" s="3"/>
      <c r="Q119" s="3"/>
      <c r="R119" s="3"/>
      <c r="S119" s="3"/>
      <c r="T119" s="3"/>
      <c r="U119" s="3"/>
      <c r="V119" s="3"/>
    </row>
    <row r="120" spans="1:22" x14ac:dyDescent="0.2">
      <c r="A120" s="3"/>
      <c r="B120" s="3"/>
      <c r="C120" s="3"/>
      <c r="D120" s="3"/>
      <c r="E120" s="3"/>
      <c r="F120" s="3"/>
      <c r="G120" s="3"/>
      <c r="H120" s="3"/>
      <c r="I120" s="3"/>
      <c r="J120" s="3"/>
      <c r="K120" s="3"/>
      <c r="L120" s="3"/>
      <c r="M120" s="3"/>
      <c r="N120" s="3"/>
      <c r="O120" s="3"/>
      <c r="P120" s="3"/>
      <c r="Q120" s="3"/>
      <c r="R120" s="3"/>
      <c r="S120" s="3"/>
      <c r="T120" s="3"/>
      <c r="U120" s="3"/>
      <c r="V120" s="3"/>
    </row>
    <row r="121" spans="1:22" x14ac:dyDescent="0.2">
      <c r="A121" s="3"/>
      <c r="B121" s="3"/>
      <c r="C121" s="3"/>
      <c r="D121" s="3"/>
      <c r="E121" s="3"/>
      <c r="F121" s="3"/>
      <c r="G121" s="3"/>
      <c r="H121" s="3"/>
      <c r="I121" s="3"/>
      <c r="J121" s="3"/>
      <c r="K121" s="3"/>
      <c r="L121" s="3"/>
      <c r="M121" s="3"/>
      <c r="N121" s="3"/>
      <c r="O121" s="3"/>
      <c r="P121" s="3"/>
      <c r="Q121" s="3"/>
      <c r="R121" s="3"/>
      <c r="S121" s="3"/>
      <c r="T121" s="3"/>
      <c r="U121" s="3"/>
      <c r="V121" s="3"/>
    </row>
    <row r="122" spans="1:22" x14ac:dyDescent="0.2">
      <c r="A122" s="3"/>
      <c r="B122" s="3"/>
      <c r="C122" s="3"/>
      <c r="D122" s="3"/>
      <c r="E122" s="3"/>
      <c r="F122" s="3"/>
      <c r="G122" s="3"/>
      <c r="H122" s="3"/>
      <c r="I122" s="3"/>
      <c r="J122" s="3"/>
      <c r="K122" s="3"/>
      <c r="L122" s="3"/>
      <c r="M122" s="3"/>
      <c r="N122" s="3"/>
      <c r="O122" s="3"/>
      <c r="P122" s="3"/>
      <c r="Q122" s="3"/>
      <c r="R122" s="3"/>
      <c r="S122" s="3"/>
      <c r="T122" s="3"/>
      <c r="U122" s="3"/>
      <c r="V122" s="3"/>
    </row>
    <row r="123" spans="1:22" x14ac:dyDescent="0.2">
      <c r="A123" s="3"/>
      <c r="B123" s="3"/>
      <c r="C123" s="3"/>
      <c r="D123" s="3"/>
      <c r="E123" s="3"/>
      <c r="F123" s="3"/>
      <c r="G123" s="3"/>
      <c r="H123" s="3"/>
      <c r="I123" s="3"/>
      <c r="J123" s="3"/>
      <c r="K123" s="3"/>
      <c r="L123" s="3"/>
      <c r="M123" s="3"/>
      <c r="N123" s="3"/>
      <c r="O123" s="3"/>
      <c r="P123" s="3"/>
      <c r="Q123" s="3"/>
      <c r="R123" s="3"/>
      <c r="S123" s="3"/>
      <c r="T123" s="3"/>
      <c r="U123" s="3"/>
      <c r="V123" s="3"/>
    </row>
    <row r="124" spans="1:22" x14ac:dyDescent="0.2">
      <c r="A124" s="3"/>
      <c r="B124" s="3"/>
      <c r="C124" s="3"/>
      <c r="D124" s="3"/>
      <c r="E124" s="3"/>
      <c r="F124" s="3"/>
      <c r="G124" s="3"/>
      <c r="H124" s="3"/>
      <c r="I124" s="3"/>
      <c r="J124" s="3"/>
      <c r="K124" s="3"/>
      <c r="L124" s="3"/>
      <c r="M124" s="3"/>
      <c r="N124" s="3"/>
      <c r="O124" s="3"/>
      <c r="P124" s="3"/>
      <c r="Q124" s="3"/>
      <c r="R124" s="3"/>
      <c r="S124" s="3"/>
      <c r="T124" s="3"/>
      <c r="U124" s="3"/>
      <c r="V124" s="3"/>
    </row>
    <row r="125" spans="1:22" x14ac:dyDescent="0.2">
      <c r="A125" s="3"/>
      <c r="B125" s="3"/>
      <c r="C125" s="3"/>
      <c r="D125" s="3"/>
      <c r="E125" s="3"/>
      <c r="F125" s="3"/>
      <c r="G125" s="3"/>
      <c r="H125" s="3"/>
      <c r="I125" s="3"/>
      <c r="J125" s="3"/>
      <c r="K125" s="3"/>
      <c r="L125" s="3"/>
      <c r="M125" s="3"/>
      <c r="N125" s="3"/>
      <c r="O125" s="3"/>
      <c r="P125" s="3"/>
      <c r="Q125" s="3"/>
      <c r="R125" s="3"/>
      <c r="S125" s="3"/>
      <c r="T125" s="3"/>
      <c r="U125" s="3"/>
      <c r="V125" s="3"/>
    </row>
    <row r="126" spans="1:22" x14ac:dyDescent="0.2">
      <c r="A126" s="3"/>
      <c r="B126" s="3"/>
      <c r="C126" s="3"/>
      <c r="D126" s="3"/>
      <c r="E126" s="3"/>
      <c r="F126" s="3"/>
      <c r="G126" s="3"/>
      <c r="H126" s="3"/>
      <c r="I126" s="3"/>
      <c r="J126" s="3"/>
      <c r="K126" s="3"/>
      <c r="L126" s="3"/>
      <c r="M126" s="3"/>
      <c r="N126" s="3"/>
      <c r="O126" s="3"/>
      <c r="P126" s="3"/>
      <c r="Q126" s="3"/>
      <c r="R126" s="3"/>
      <c r="S126" s="3"/>
      <c r="T126" s="3"/>
      <c r="U126" s="3"/>
      <c r="V126" s="3"/>
    </row>
    <row r="127" spans="1:22" x14ac:dyDescent="0.2">
      <c r="A127" s="3"/>
      <c r="B127" s="3"/>
      <c r="C127" s="3"/>
      <c r="D127" s="3"/>
      <c r="E127" s="3"/>
      <c r="F127" s="3"/>
      <c r="G127" s="3"/>
      <c r="H127" s="3"/>
      <c r="I127" s="3"/>
      <c r="J127" s="3"/>
      <c r="K127" s="3"/>
      <c r="L127" s="3"/>
      <c r="M127" s="3"/>
      <c r="N127" s="3"/>
      <c r="O127" s="3"/>
      <c r="P127" s="3"/>
      <c r="Q127" s="3"/>
      <c r="R127" s="3"/>
      <c r="S127" s="3"/>
      <c r="T127" s="3"/>
      <c r="U127" s="3"/>
      <c r="V127" s="3"/>
    </row>
    <row r="128" spans="1:22" x14ac:dyDescent="0.2">
      <c r="A128" s="3"/>
      <c r="B128" s="3"/>
      <c r="C128" s="3"/>
      <c r="D128" s="3"/>
      <c r="E128" s="3"/>
      <c r="F128" s="3"/>
      <c r="G128" s="3"/>
      <c r="H128" s="3"/>
      <c r="I128" s="3"/>
      <c r="J128" s="3"/>
      <c r="K128" s="3"/>
      <c r="L128" s="3"/>
      <c r="M128" s="3"/>
      <c r="N128" s="3"/>
      <c r="O128" s="3"/>
      <c r="P128" s="3"/>
      <c r="Q128" s="3"/>
      <c r="R128" s="3"/>
      <c r="S128" s="3"/>
      <c r="T128" s="3"/>
      <c r="U128" s="3"/>
      <c r="V128" s="3"/>
    </row>
    <row r="129" spans="1:22" x14ac:dyDescent="0.2">
      <c r="A129" s="3"/>
      <c r="B129" s="3"/>
      <c r="C129" s="3"/>
      <c r="D129" s="3"/>
      <c r="E129" s="3"/>
      <c r="F129" s="3"/>
      <c r="G129" s="3"/>
      <c r="H129" s="3"/>
      <c r="I129" s="3"/>
      <c r="J129" s="3"/>
      <c r="K129" s="3"/>
      <c r="L129" s="3"/>
      <c r="M129" s="3"/>
      <c r="N129" s="3"/>
      <c r="O129" s="3"/>
      <c r="P129" s="3"/>
      <c r="Q129" s="3"/>
      <c r="R129" s="3"/>
      <c r="S129" s="3"/>
      <c r="T129" s="3"/>
      <c r="U129" s="3"/>
      <c r="V129" s="3"/>
    </row>
    <row r="130" spans="1:22" x14ac:dyDescent="0.2">
      <c r="A130" s="3"/>
      <c r="B130" s="3"/>
      <c r="C130" s="3"/>
      <c r="D130" s="3"/>
      <c r="E130" s="3"/>
      <c r="F130" s="3"/>
      <c r="G130" s="3"/>
      <c r="H130" s="3"/>
      <c r="I130" s="3"/>
      <c r="J130" s="3"/>
      <c r="K130" s="3"/>
      <c r="L130" s="3"/>
      <c r="M130" s="3"/>
      <c r="N130" s="3"/>
      <c r="O130" s="3"/>
      <c r="P130" s="3"/>
      <c r="Q130" s="3"/>
      <c r="R130" s="3"/>
      <c r="S130" s="3"/>
      <c r="T130" s="3"/>
      <c r="U130" s="3"/>
      <c r="V130" s="3"/>
    </row>
    <row r="131" spans="1:22" x14ac:dyDescent="0.2">
      <c r="A131" s="3"/>
      <c r="B131" s="3"/>
      <c r="C131" s="3"/>
      <c r="D131" s="3"/>
      <c r="E131" s="3"/>
      <c r="F131" s="3"/>
      <c r="G131" s="3"/>
      <c r="H131" s="3"/>
      <c r="I131" s="3"/>
      <c r="J131" s="3"/>
      <c r="K131" s="3"/>
      <c r="L131" s="3"/>
      <c r="M131" s="3"/>
      <c r="N131" s="3"/>
      <c r="O131" s="3"/>
      <c r="P131" s="3"/>
      <c r="Q131" s="3"/>
      <c r="R131" s="3"/>
      <c r="S131" s="3"/>
      <c r="T131" s="3"/>
      <c r="U131" s="3"/>
      <c r="V131" s="3"/>
    </row>
    <row r="132" spans="1:22" x14ac:dyDescent="0.2">
      <c r="A132" s="3"/>
      <c r="B132" s="3"/>
      <c r="C132" s="3"/>
      <c r="D132" s="3"/>
      <c r="E132" s="3"/>
      <c r="F132" s="3"/>
      <c r="G132" s="3"/>
      <c r="H132" s="3"/>
      <c r="I132" s="3"/>
      <c r="J132" s="3"/>
      <c r="K132" s="3"/>
      <c r="L132" s="3"/>
      <c r="M132" s="3"/>
      <c r="N132" s="3"/>
      <c r="O132" s="3"/>
      <c r="P132" s="3"/>
      <c r="Q132" s="3"/>
      <c r="R132" s="3"/>
      <c r="S132" s="3"/>
      <c r="T132" s="3"/>
      <c r="U132" s="3"/>
      <c r="V132" s="3"/>
    </row>
    <row r="133" spans="1:22" x14ac:dyDescent="0.2">
      <c r="A133" s="3"/>
      <c r="B133" s="3"/>
      <c r="C133" s="3"/>
      <c r="D133" s="3"/>
      <c r="E133" s="3"/>
      <c r="F133" s="3"/>
      <c r="G133" s="3"/>
      <c r="H133" s="3"/>
      <c r="I133" s="3"/>
      <c r="J133" s="3"/>
      <c r="K133" s="3"/>
      <c r="L133" s="3"/>
      <c r="M133" s="3"/>
      <c r="N133" s="3"/>
      <c r="O133" s="3"/>
      <c r="P133" s="3"/>
      <c r="Q133" s="3"/>
      <c r="R133" s="3"/>
      <c r="S133" s="3"/>
      <c r="T133" s="3"/>
      <c r="U133" s="3"/>
      <c r="V133" s="3"/>
    </row>
    <row r="134" spans="1:22" x14ac:dyDescent="0.2">
      <c r="A134" s="3"/>
      <c r="B134" s="3"/>
      <c r="C134" s="3"/>
      <c r="D134" s="3"/>
      <c r="E134" s="3"/>
      <c r="F134" s="3"/>
      <c r="G134" s="3"/>
      <c r="H134" s="3"/>
      <c r="I134" s="3"/>
      <c r="J134" s="3"/>
      <c r="K134" s="3"/>
      <c r="L134" s="3"/>
      <c r="M134" s="3"/>
      <c r="N134" s="3"/>
      <c r="O134" s="3"/>
      <c r="P134" s="3"/>
      <c r="Q134" s="3"/>
      <c r="R134" s="3"/>
      <c r="S134" s="3"/>
      <c r="T134" s="3"/>
      <c r="U134" s="3"/>
      <c r="V134" s="3"/>
    </row>
    <row r="135" spans="1:22" x14ac:dyDescent="0.2">
      <c r="A135" s="3"/>
      <c r="B135" s="3"/>
      <c r="C135" s="3"/>
      <c r="D135" s="3"/>
      <c r="E135" s="3"/>
      <c r="F135" s="3"/>
      <c r="G135" s="3"/>
      <c r="H135" s="3"/>
      <c r="I135" s="3"/>
      <c r="J135" s="3"/>
      <c r="K135" s="3"/>
      <c r="L135" s="3"/>
      <c r="M135" s="3"/>
      <c r="N135" s="3"/>
      <c r="O135" s="3"/>
      <c r="P135" s="3"/>
      <c r="Q135" s="3"/>
      <c r="R135" s="3"/>
      <c r="S135" s="3"/>
      <c r="T135" s="3"/>
      <c r="U135" s="3"/>
      <c r="V135" s="3"/>
    </row>
    <row r="136" spans="1:22" x14ac:dyDescent="0.2">
      <c r="A136" s="3"/>
      <c r="B136" s="3"/>
      <c r="C136" s="3"/>
      <c r="D136" s="3"/>
      <c r="E136" s="3"/>
      <c r="F136" s="3"/>
      <c r="G136" s="3"/>
      <c r="H136" s="3"/>
      <c r="I136" s="3"/>
      <c r="J136" s="3"/>
      <c r="K136" s="3"/>
      <c r="L136" s="3"/>
      <c r="M136" s="3"/>
      <c r="N136" s="3"/>
      <c r="O136" s="3"/>
      <c r="P136" s="3"/>
      <c r="Q136" s="3"/>
      <c r="R136" s="3"/>
      <c r="S136" s="3"/>
      <c r="T136" s="3"/>
      <c r="U136" s="3"/>
      <c r="V136" s="3"/>
    </row>
    <row r="137" spans="1:22" x14ac:dyDescent="0.2">
      <c r="A137" s="3"/>
      <c r="B137" s="3"/>
      <c r="C137" s="3"/>
      <c r="D137" s="3"/>
      <c r="E137" s="3"/>
      <c r="F137" s="3"/>
      <c r="G137" s="3"/>
      <c r="H137" s="3"/>
      <c r="I137" s="3"/>
      <c r="J137" s="3"/>
      <c r="K137" s="3"/>
      <c r="L137" s="3"/>
      <c r="M137" s="3"/>
      <c r="N137" s="3"/>
      <c r="O137" s="3"/>
      <c r="P137" s="3"/>
      <c r="Q137" s="3"/>
      <c r="R137" s="3"/>
      <c r="S137" s="3"/>
      <c r="T137" s="3"/>
      <c r="U137" s="3"/>
      <c r="V137" s="3"/>
    </row>
    <row r="138" spans="1:22" x14ac:dyDescent="0.2">
      <c r="A138" s="3"/>
      <c r="B138" s="3"/>
      <c r="C138" s="3"/>
      <c r="D138" s="3"/>
      <c r="E138" s="3"/>
      <c r="F138" s="3"/>
      <c r="G138" s="3"/>
      <c r="H138" s="3"/>
      <c r="I138" s="3"/>
      <c r="J138" s="3"/>
      <c r="K138" s="3"/>
      <c r="L138" s="3"/>
      <c r="M138" s="3"/>
      <c r="N138" s="3"/>
      <c r="O138" s="3"/>
      <c r="P138" s="3"/>
      <c r="Q138" s="3"/>
      <c r="R138" s="3"/>
      <c r="S138" s="3"/>
      <c r="T138" s="3"/>
      <c r="U138" s="3"/>
      <c r="V138" s="3"/>
    </row>
    <row r="139" spans="1:22" x14ac:dyDescent="0.2">
      <c r="A139" s="3"/>
      <c r="B139" s="3"/>
      <c r="C139" s="3"/>
      <c r="D139" s="3"/>
      <c r="E139" s="3"/>
      <c r="F139" s="3"/>
      <c r="G139" s="3"/>
      <c r="H139" s="3"/>
      <c r="I139" s="3"/>
      <c r="J139" s="3"/>
      <c r="K139" s="3"/>
      <c r="L139" s="3"/>
      <c r="M139" s="3"/>
      <c r="N139" s="3"/>
      <c r="O139" s="3"/>
      <c r="P139" s="3"/>
      <c r="Q139" s="3"/>
      <c r="R139" s="3"/>
      <c r="S139" s="3"/>
      <c r="T139" s="3"/>
      <c r="U139" s="3"/>
      <c r="V139" s="3"/>
    </row>
    <row r="140" spans="1:22" x14ac:dyDescent="0.2">
      <c r="A140" s="3"/>
      <c r="B140" s="3"/>
      <c r="C140" s="3"/>
      <c r="D140" s="3"/>
      <c r="E140" s="3"/>
      <c r="F140" s="3"/>
      <c r="G140" s="3"/>
      <c r="H140" s="3"/>
      <c r="I140" s="3"/>
      <c r="J140" s="3"/>
      <c r="K140" s="3"/>
      <c r="L140" s="3"/>
      <c r="M140" s="3"/>
      <c r="N140" s="3"/>
      <c r="O140" s="3"/>
      <c r="P140" s="3"/>
      <c r="Q140" s="3"/>
      <c r="R140" s="3"/>
      <c r="S140" s="3"/>
      <c r="T140" s="3"/>
      <c r="U140" s="3"/>
      <c r="V140" s="3"/>
    </row>
    <row r="141" spans="1:22" x14ac:dyDescent="0.2">
      <c r="A141" s="3"/>
      <c r="B141" s="3"/>
      <c r="C141" s="3"/>
      <c r="D141" s="3"/>
      <c r="E141" s="3"/>
      <c r="F141" s="3"/>
      <c r="G141" s="3"/>
      <c r="H141" s="3"/>
      <c r="I141" s="3"/>
      <c r="J141" s="3"/>
      <c r="K141" s="3"/>
      <c r="L141" s="3"/>
      <c r="M141" s="3"/>
      <c r="N141" s="3"/>
      <c r="O141" s="3"/>
      <c r="P141" s="3"/>
      <c r="Q141" s="3"/>
      <c r="R141" s="3"/>
      <c r="S141" s="3"/>
      <c r="T141" s="3"/>
      <c r="U141" s="3"/>
      <c r="V141" s="3"/>
    </row>
    <row r="142" spans="1:22" x14ac:dyDescent="0.2">
      <c r="A142" s="3"/>
      <c r="B142" s="3"/>
      <c r="C142" s="3"/>
      <c r="D142" s="3"/>
      <c r="E142" s="3"/>
      <c r="F142" s="3"/>
      <c r="G142" s="3"/>
      <c r="H142" s="3"/>
      <c r="I142" s="3"/>
      <c r="J142" s="3"/>
      <c r="K142" s="3"/>
      <c r="L142" s="3"/>
      <c r="M142" s="3"/>
      <c r="N142" s="3"/>
      <c r="O142" s="3"/>
      <c r="P142" s="3"/>
      <c r="Q142" s="3"/>
      <c r="R142" s="3"/>
      <c r="S142" s="3"/>
      <c r="T142" s="3"/>
      <c r="U142" s="3"/>
      <c r="V142" s="3"/>
    </row>
    <row r="143" spans="1:22" x14ac:dyDescent="0.2">
      <c r="A143" s="3"/>
      <c r="B143" s="3"/>
      <c r="C143" s="3"/>
      <c r="D143" s="3"/>
      <c r="E143" s="3"/>
      <c r="F143" s="3"/>
      <c r="G143" s="3"/>
      <c r="H143" s="3"/>
      <c r="I143" s="3"/>
      <c r="J143" s="3"/>
      <c r="K143" s="3"/>
      <c r="L143" s="3"/>
      <c r="M143" s="3"/>
      <c r="N143" s="3"/>
      <c r="O143" s="3"/>
      <c r="P143" s="3"/>
      <c r="Q143" s="3"/>
      <c r="R143" s="3"/>
      <c r="S143" s="3"/>
      <c r="T143" s="3"/>
      <c r="U143" s="3"/>
      <c r="V143" s="3"/>
    </row>
    <row r="144" spans="1:22" x14ac:dyDescent="0.2">
      <c r="A144" s="3"/>
      <c r="B144" s="3"/>
      <c r="C144" s="3"/>
      <c r="D144" s="3"/>
      <c r="E144" s="3"/>
      <c r="F144" s="3"/>
      <c r="G144" s="3"/>
      <c r="H144" s="3"/>
      <c r="I144" s="3"/>
      <c r="J144" s="3"/>
      <c r="K144" s="3"/>
      <c r="L144" s="3"/>
      <c r="M144" s="3"/>
      <c r="N144" s="3"/>
      <c r="O144" s="3"/>
      <c r="P144" s="3"/>
      <c r="Q144" s="3"/>
      <c r="R144" s="3"/>
      <c r="S144" s="3"/>
      <c r="T144" s="3"/>
      <c r="U144" s="3"/>
      <c r="V144" s="3"/>
    </row>
    <row r="145" spans="1:22" x14ac:dyDescent="0.2">
      <c r="A145" s="3"/>
      <c r="B145" s="3"/>
      <c r="C145" s="3"/>
      <c r="D145" s="3"/>
      <c r="E145" s="3"/>
      <c r="F145" s="3"/>
      <c r="G145" s="3"/>
      <c r="H145" s="3"/>
      <c r="I145" s="3"/>
      <c r="J145" s="3"/>
      <c r="K145" s="3"/>
      <c r="L145" s="3"/>
      <c r="M145" s="3"/>
      <c r="N145" s="3"/>
      <c r="O145" s="3"/>
      <c r="P145" s="3"/>
      <c r="Q145" s="3"/>
      <c r="R145" s="3"/>
      <c r="S145" s="3"/>
      <c r="T145" s="3"/>
      <c r="U145" s="3"/>
      <c r="V145" s="3"/>
    </row>
    <row r="146" spans="1:22" x14ac:dyDescent="0.2">
      <c r="A146" s="3"/>
      <c r="B146" s="3"/>
      <c r="C146" s="3"/>
      <c r="D146" s="3"/>
      <c r="E146" s="3"/>
      <c r="F146" s="3"/>
      <c r="G146" s="3"/>
      <c r="H146" s="3"/>
      <c r="I146" s="3"/>
      <c r="J146" s="3"/>
      <c r="K146" s="3"/>
      <c r="L146" s="3"/>
      <c r="M146" s="3"/>
      <c r="N146" s="3"/>
      <c r="O146" s="3"/>
      <c r="P146" s="3"/>
      <c r="Q146" s="3"/>
      <c r="R146" s="3"/>
      <c r="S146" s="3"/>
      <c r="T146" s="3"/>
      <c r="U146" s="3"/>
      <c r="V146" s="3"/>
    </row>
    <row r="147" spans="1:22" x14ac:dyDescent="0.2">
      <c r="A147" s="3"/>
      <c r="B147" s="3"/>
      <c r="C147" s="3"/>
      <c r="D147" s="3"/>
      <c r="E147" s="3"/>
      <c r="F147" s="3"/>
      <c r="G147" s="3"/>
      <c r="H147" s="3"/>
      <c r="I147" s="3"/>
      <c r="J147" s="3"/>
      <c r="K147" s="3"/>
      <c r="L147" s="3"/>
      <c r="M147" s="3"/>
      <c r="N147" s="3"/>
      <c r="O147" s="3"/>
      <c r="P147" s="3"/>
      <c r="Q147" s="3"/>
      <c r="R147" s="3"/>
      <c r="S147" s="3"/>
      <c r="T147" s="3"/>
      <c r="U147" s="3"/>
      <c r="V147" s="3"/>
    </row>
    <row r="148" spans="1:22" x14ac:dyDescent="0.2">
      <c r="A148" s="3"/>
      <c r="B148" s="3"/>
      <c r="C148" s="3"/>
      <c r="D148" s="3"/>
      <c r="E148" s="3"/>
      <c r="F148" s="3"/>
      <c r="G148" s="3"/>
      <c r="H148" s="3"/>
      <c r="I148" s="3"/>
      <c r="J148" s="3"/>
      <c r="K148" s="3"/>
      <c r="L148" s="3"/>
      <c r="M148" s="3"/>
      <c r="N148" s="3"/>
      <c r="O148" s="3"/>
      <c r="P148" s="3"/>
      <c r="Q148" s="3"/>
      <c r="R148" s="3"/>
      <c r="S148" s="3"/>
      <c r="T148" s="3"/>
      <c r="U148" s="3"/>
      <c r="V148" s="3"/>
    </row>
    <row r="149" spans="1:22" x14ac:dyDescent="0.2">
      <c r="A149" s="3"/>
      <c r="B149" s="3"/>
      <c r="C149" s="3"/>
      <c r="D149" s="3"/>
      <c r="E149" s="3"/>
      <c r="F149" s="3"/>
      <c r="G149" s="3"/>
      <c r="H149" s="3"/>
      <c r="I149" s="3"/>
      <c r="J149" s="3"/>
      <c r="K149" s="3"/>
      <c r="L149" s="3"/>
      <c r="M149" s="3"/>
      <c r="N149" s="3"/>
      <c r="O149" s="3"/>
      <c r="P149" s="3"/>
      <c r="Q149" s="3"/>
      <c r="R149" s="3"/>
      <c r="S149" s="3"/>
      <c r="T149" s="3"/>
      <c r="U149" s="3"/>
      <c r="V149" s="3"/>
    </row>
    <row r="150" spans="1:22" x14ac:dyDescent="0.2">
      <c r="A150" s="3"/>
      <c r="B150" s="3"/>
      <c r="C150" s="3"/>
      <c r="D150" s="3"/>
      <c r="E150" s="3"/>
      <c r="F150" s="3"/>
      <c r="G150" s="3"/>
      <c r="H150" s="3"/>
      <c r="I150" s="3"/>
      <c r="J150" s="3"/>
      <c r="K150" s="3"/>
      <c r="L150" s="3"/>
      <c r="M150" s="3"/>
      <c r="N150" s="3"/>
      <c r="O150" s="3"/>
      <c r="P150" s="3"/>
      <c r="Q150" s="3"/>
      <c r="R150" s="3"/>
      <c r="S150" s="3"/>
      <c r="T150" s="3"/>
      <c r="U150" s="3"/>
      <c r="V150" s="3"/>
    </row>
    <row r="151" spans="1:22" x14ac:dyDescent="0.2">
      <c r="A151" s="3"/>
      <c r="B151" s="3"/>
      <c r="C151" s="3"/>
      <c r="D151" s="3"/>
      <c r="E151" s="3"/>
      <c r="F151" s="3"/>
      <c r="G151" s="3"/>
      <c r="H151" s="3"/>
      <c r="I151" s="3"/>
      <c r="J151" s="3"/>
      <c r="K151" s="3"/>
      <c r="L151" s="3"/>
      <c r="M151" s="3"/>
      <c r="N151" s="3"/>
      <c r="O151" s="3"/>
      <c r="P151" s="3"/>
      <c r="Q151" s="3"/>
      <c r="R151" s="3"/>
      <c r="S151" s="3"/>
      <c r="T151" s="3"/>
      <c r="U151" s="3"/>
      <c r="V151" s="3"/>
    </row>
    <row r="152" spans="1:22" x14ac:dyDescent="0.2">
      <c r="A152" s="3"/>
      <c r="B152" s="3"/>
      <c r="C152" s="3"/>
      <c r="D152" s="3"/>
      <c r="E152" s="3"/>
      <c r="F152" s="3"/>
      <c r="G152" s="3"/>
      <c r="H152" s="3"/>
      <c r="I152" s="3"/>
      <c r="J152" s="3"/>
      <c r="K152" s="3"/>
      <c r="L152" s="3"/>
      <c r="M152" s="3"/>
      <c r="N152" s="3"/>
      <c r="O152" s="3"/>
      <c r="P152" s="3"/>
      <c r="Q152" s="3"/>
      <c r="R152" s="3"/>
      <c r="S152" s="3"/>
      <c r="T152" s="3"/>
      <c r="U152" s="3"/>
      <c r="V152" s="3"/>
    </row>
    <row r="153" spans="1:22" x14ac:dyDescent="0.2">
      <c r="A153" s="3"/>
      <c r="B153" s="3"/>
      <c r="C153" s="3"/>
      <c r="D153" s="3"/>
      <c r="E153" s="3"/>
      <c r="F153" s="3"/>
      <c r="G153" s="3"/>
      <c r="H153" s="3"/>
      <c r="I153" s="3"/>
      <c r="J153" s="3"/>
      <c r="K153" s="3"/>
      <c r="L153" s="3"/>
      <c r="M153" s="3"/>
      <c r="N153" s="3"/>
      <c r="O153" s="3"/>
      <c r="P153" s="3"/>
      <c r="Q153" s="3"/>
      <c r="R153" s="3"/>
      <c r="S153" s="3"/>
      <c r="T153" s="3"/>
      <c r="U153" s="3"/>
      <c r="V153" s="3"/>
    </row>
    <row r="154" spans="1:22" x14ac:dyDescent="0.2">
      <c r="A154" s="3"/>
      <c r="B154" s="3"/>
      <c r="C154" s="3"/>
      <c r="D154" s="3"/>
      <c r="E154" s="3"/>
      <c r="F154" s="3"/>
      <c r="G154" s="3"/>
      <c r="H154" s="3"/>
      <c r="I154" s="3"/>
      <c r="J154" s="3"/>
      <c r="K154" s="3"/>
      <c r="L154" s="3"/>
      <c r="M154" s="3"/>
      <c r="N154" s="3"/>
      <c r="O154" s="3"/>
      <c r="P154" s="3"/>
      <c r="Q154" s="3"/>
      <c r="R154" s="3"/>
      <c r="S154" s="3"/>
      <c r="T154" s="3"/>
      <c r="U154" s="3"/>
      <c r="V154" s="3"/>
    </row>
    <row r="155" spans="1:22" x14ac:dyDescent="0.2">
      <c r="A155" s="3"/>
      <c r="B155" s="3"/>
      <c r="C155" s="3"/>
      <c r="D155" s="3"/>
      <c r="E155" s="3"/>
      <c r="F155" s="3"/>
      <c r="G155" s="3"/>
      <c r="H155" s="3"/>
      <c r="I155" s="3"/>
      <c r="J155" s="3"/>
      <c r="K155" s="3"/>
      <c r="L155" s="3"/>
      <c r="M155" s="3"/>
      <c r="N155" s="3"/>
      <c r="O155" s="3"/>
      <c r="P155" s="3"/>
      <c r="Q155" s="3"/>
      <c r="R155" s="3"/>
      <c r="S155" s="3"/>
      <c r="T155" s="3"/>
      <c r="U155" s="3"/>
      <c r="V155" s="3"/>
    </row>
    <row r="156" spans="1:22" x14ac:dyDescent="0.2">
      <c r="A156" s="3"/>
      <c r="B156" s="3"/>
      <c r="C156" s="3"/>
      <c r="D156" s="3"/>
      <c r="E156" s="3"/>
      <c r="F156" s="3"/>
      <c r="G156" s="3"/>
      <c r="H156" s="3"/>
      <c r="I156" s="3"/>
      <c r="J156" s="3"/>
      <c r="K156" s="3"/>
      <c r="L156" s="3"/>
      <c r="M156" s="3"/>
      <c r="N156" s="3"/>
      <c r="O156" s="3"/>
      <c r="P156" s="3"/>
      <c r="Q156" s="3"/>
      <c r="R156" s="3"/>
      <c r="S156" s="3"/>
      <c r="T156" s="3"/>
      <c r="U156" s="3"/>
      <c r="V156" s="3"/>
    </row>
    <row r="157" spans="1:22" x14ac:dyDescent="0.2">
      <c r="A157" s="3"/>
      <c r="B157" s="3"/>
      <c r="C157" s="3"/>
      <c r="D157" s="3"/>
      <c r="E157" s="3"/>
      <c r="F157" s="3"/>
      <c r="G157" s="3"/>
      <c r="H157" s="3"/>
      <c r="I157" s="3"/>
      <c r="J157" s="3"/>
      <c r="K157" s="3"/>
      <c r="L157" s="3"/>
      <c r="M157" s="3"/>
      <c r="N157" s="3"/>
      <c r="O157" s="3"/>
      <c r="P157" s="3"/>
      <c r="Q157" s="3"/>
      <c r="R157" s="3"/>
      <c r="S157" s="3"/>
      <c r="T157" s="3"/>
      <c r="U157" s="3"/>
      <c r="V157" s="3"/>
    </row>
    <row r="158" spans="1:22" x14ac:dyDescent="0.2">
      <c r="A158" s="3"/>
      <c r="B158" s="3"/>
      <c r="C158" s="3"/>
      <c r="D158" s="3"/>
      <c r="E158" s="3"/>
      <c r="F158" s="3"/>
      <c r="G158" s="3"/>
      <c r="H158" s="3"/>
      <c r="I158" s="3"/>
      <c r="J158" s="3"/>
      <c r="K158" s="3"/>
      <c r="L158" s="3"/>
      <c r="M158" s="3"/>
      <c r="N158" s="3"/>
      <c r="O158" s="3"/>
      <c r="P158" s="3"/>
      <c r="Q158" s="3"/>
      <c r="R158" s="3"/>
      <c r="S158" s="3"/>
      <c r="T158" s="3"/>
      <c r="U158" s="3"/>
      <c r="V158" s="3"/>
    </row>
    <row r="159" spans="1:22" x14ac:dyDescent="0.2">
      <c r="A159" s="3"/>
      <c r="B159" s="3"/>
      <c r="C159" s="3"/>
      <c r="D159" s="3"/>
      <c r="E159" s="3"/>
      <c r="F159" s="3"/>
      <c r="G159" s="3"/>
      <c r="H159" s="3"/>
      <c r="I159" s="3"/>
      <c r="J159" s="3"/>
      <c r="K159" s="3"/>
      <c r="L159" s="3"/>
      <c r="M159" s="3"/>
      <c r="N159" s="3"/>
      <c r="O159" s="3"/>
      <c r="P159" s="3"/>
      <c r="Q159" s="3"/>
      <c r="R159" s="3"/>
      <c r="S159" s="3"/>
      <c r="T159" s="3"/>
      <c r="U159" s="3"/>
      <c r="V159" s="3"/>
    </row>
    <row r="160" spans="1:22" x14ac:dyDescent="0.2">
      <c r="A160" s="3"/>
      <c r="B160" s="3"/>
      <c r="C160" s="3"/>
      <c r="D160" s="3"/>
      <c r="E160" s="3"/>
      <c r="F160" s="3"/>
      <c r="G160" s="3"/>
      <c r="H160" s="3"/>
      <c r="I160" s="3"/>
      <c r="J160" s="3"/>
      <c r="K160" s="3"/>
      <c r="L160" s="3"/>
      <c r="M160" s="3"/>
      <c r="N160" s="3"/>
      <c r="O160" s="3"/>
      <c r="P160" s="3"/>
      <c r="Q160" s="3"/>
      <c r="R160" s="3"/>
      <c r="S160" s="3"/>
      <c r="T160" s="3"/>
      <c r="U160" s="3"/>
      <c r="V160" s="3"/>
    </row>
    <row r="161" spans="1:22" x14ac:dyDescent="0.2">
      <c r="A161" s="3"/>
      <c r="B161" s="3"/>
      <c r="C161" s="3"/>
      <c r="D161" s="3"/>
      <c r="E161" s="3"/>
      <c r="F161" s="3"/>
      <c r="G161" s="3"/>
      <c r="H161" s="3"/>
      <c r="I161" s="3"/>
      <c r="J161" s="3"/>
      <c r="K161" s="3"/>
      <c r="L161" s="3"/>
      <c r="M161" s="3"/>
      <c r="N161" s="3"/>
      <c r="O161" s="3"/>
      <c r="P161" s="3"/>
      <c r="Q161" s="3"/>
      <c r="R161" s="3"/>
      <c r="S161" s="3"/>
      <c r="T161" s="3"/>
      <c r="U161" s="3"/>
      <c r="V161" s="3"/>
    </row>
    <row r="162" spans="1:22" x14ac:dyDescent="0.2">
      <c r="A162" s="3"/>
      <c r="B162" s="3"/>
      <c r="C162" s="3"/>
      <c r="D162" s="3"/>
      <c r="E162" s="3"/>
      <c r="F162" s="3"/>
      <c r="G162" s="3"/>
      <c r="H162" s="3"/>
      <c r="I162" s="3"/>
      <c r="J162" s="3"/>
      <c r="K162" s="3"/>
      <c r="L162" s="3"/>
      <c r="M162" s="3"/>
      <c r="N162" s="3"/>
      <c r="O162" s="3"/>
      <c r="P162" s="3"/>
      <c r="Q162" s="3"/>
      <c r="R162" s="3"/>
      <c r="S162" s="3"/>
      <c r="T162" s="3"/>
      <c r="U162" s="3"/>
      <c r="V162" s="3"/>
    </row>
    <row r="163" spans="1:22" x14ac:dyDescent="0.2">
      <c r="A163" s="3"/>
      <c r="B163" s="3"/>
      <c r="C163" s="3"/>
      <c r="D163" s="3"/>
      <c r="E163" s="3"/>
      <c r="F163" s="3"/>
      <c r="G163" s="3"/>
      <c r="H163" s="3"/>
      <c r="I163" s="3"/>
      <c r="J163" s="3"/>
      <c r="K163" s="3"/>
      <c r="L163" s="3"/>
      <c r="M163" s="3"/>
      <c r="N163" s="3"/>
      <c r="O163" s="3"/>
      <c r="P163" s="3"/>
      <c r="Q163" s="3"/>
      <c r="R163" s="3"/>
      <c r="S163" s="3"/>
      <c r="T163" s="3"/>
      <c r="U163" s="3"/>
      <c r="V163" s="3"/>
    </row>
    <row r="164" spans="1:22" x14ac:dyDescent="0.2">
      <c r="A164" s="3"/>
      <c r="B164" s="3"/>
      <c r="C164" s="3"/>
      <c r="D164" s="3"/>
      <c r="E164" s="3"/>
      <c r="F164" s="3"/>
      <c r="G164" s="3"/>
      <c r="H164" s="3"/>
      <c r="I164" s="3"/>
      <c r="J164" s="3"/>
      <c r="K164" s="3"/>
      <c r="L164" s="3"/>
      <c r="M164" s="3"/>
      <c r="N164" s="3"/>
      <c r="O164" s="3"/>
      <c r="P164" s="3"/>
      <c r="Q164" s="3"/>
      <c r="R164" s="3"/>
      <c r="S164" s="3"/>
      <c r="T164" s="3"/>
      <c r="U164" s="3"/>
      <c r="V164" s="3"/>
    </row>
    <row r="165" spans="1:22" x14ac:dyDescent="0.2">
      <c r="A165" s="3"/>
      <c r="B165" s="3"/>
      <c r="C165" s="3"/>
      <c r="D165" s="3"/>
      <c r="E165" s="3"/>
      <c r="F165" s="3"/>
      <c r="G165" s="3"/>
      <c r="H165" s="3"/>
      <c r="I165" s="3"/>
      <c r="J165" s="3"/>
      <c r="K165" s="3"/>
      <c r="L165" s="3"/>
      <c r="M165" s="3"/>
      <c r="N165" s="3"/>
      <c r="O165" s="3"/>
      <c r="P165" s="3"/>
      <c r="Q165" s="3"/>
      <c r="R165" s="3"/>
      <c r="S165" s="3"/>
      <c r="T165" s="3"/>
      <c r="U165" s="3"/>
      <c r="V165" s="3"/>
    </row>
    <row r="166" spans="1:22" x14ac:dyDescent="0.2">
      <c r="A166" s="3"/>
      <c r="B166" s="3"/>
      <c r="C166" s="3"/>
      <c r="D166" s="3"/>
      <c r="E166" s="3"/>
      <c r="F166" s="3"/>
      <c r="G166" s="3"/>
      <c r="H166" s="3"/>
      <c r="I166" s="3"/>
      <c r="J166" s="3"/>
      <c r="K166" s="3"/>
      <c r="L166" s="3"/>
      <c r="M166" s="3"/>
      <c r="N166" s="3"/>
      <c r="O166" s="3"/>
      <c r="P166" s="3"/>
      <c r="Q166" s="3"/>
      <c r="R166" s="3"/>
      <c r="S166" s="3"/>
      <c r="T166" s="3"/>
      <c r="U166" s="3"/>
      <c r="V166" s="3"/>
    </row>
    <row r="167" spans="1:22" x14ac:dyDescent="0.2">
      <c r="A167" s="3"/>
      <c r="B167" s="3"/>
      <c r="C167" s="3"/>
      <c r="D167" s="3"/>
      <c r="E167" s="3"/>
      <c r="F167" s="3"/>
      <c r="G167" s="3"/>
      <c r="H167" s="3"/>
      <c r="I167" s="3"/>
      <c r="J167" s="3"/>
      <c r="K167" s="3"/>
      <c r="L167" s="3"/>
      <c r="M167" s="3"/>
      <c r="N167" s="3"/>
      <c r="O167" s="3"/>
      <c r="P167" s="3"/>
      <c r="Q167" s="3"/>
      <c r="R167" s="3"/>
      <c r="S167" s="3"/>
      <c r="T167" s="3"/>
      <c r="U167" s="3"/>
      <c r="V167" s="3"/>
    </row>
    <row r="168" spans="1:22" x14ac:dyDescent="0.2">
      <c r="A168" s="3"/>
      <c r="B168" s="3"/>
      <c r="C168" s="3"/>
      <c r="D168" s="3"/>
      <c r="E168" s="3"/>
      <c r="F168" s="3"/>
      <c r="G168" s="3"/>
      <c r="H168" s="3"/>
      <c r="I168" s="3"/>
      <c r="J168" s="3"/>
      <c r="K168" s="3"/>
      <c r="L168" s="3"/>
      <c r="M168" s="3"/>
      <c r="N168" s="3"/>
      <c r="O168" s="3"/>
      <c r="P168" s="3"/>
      <c r="Q168" s="3"/>
      <c r="R168" s="3"/>
      <c r="S168" s="3"/>
      <c r="T168" s="3"/>
      <c r="U168" s="3"/>
      <c r="V168" s="3"/>
    </row>
    <row r="169" spans="1:22" x14ac:dyDescent="0.2">
      <c r="A169" s="3"/>
      <c r="B169" s="3"/>
      <c r="C169" s="3"/>
      <c r="D169" s="3"/>
      <c r="E169" s="3"/>
      <c r="F169" s="3"/>
      <c r="G169" s="3"/>
      <c r="H169" s="3"/>
      <c r="I169" s="3"/>
      <c r="J169" s="3"/>
      <c r="K169" s="3"/>
      <c r="L169" s="3"/>
      <c r="M169" s="3"/>
      <c r="N169" s="3"/>
      <c r="O169" s="3"/>
      <c r="P169" s="3"/>
      <c r="Q169" s="3"/>
      <c r="R169" s="3"/>
      <c r="S169" s="3"/>
      <c r="T169" s="3"/>
      <c r="U169" s="3"/>
      <c r="V169" s="3"/>
    </row>
    <row r="170" spans="1:22" x14ac:dyDescent="0.2">
      <c r="A170" s="3"/>
      <c r="B170" s="3"/>
      <c r="C170" s="3"/>
      <c r="D170" s="3"/>
      <c r="E170" s="3"/>
      <c r="F170" s="3"/>
      <c r="G170" s="3"/>
      <c r="H170" s="3"/>
      <c r="I170" s="3"/>
      <c r="J170" s="3"/>
      <c r="K170" s="3"/>
      <c r="L170" s="3"/>
      <c r="M170" s="3"/>
      <c r="N170" s="3"/>
      <c r="O170" s="3"/>
      <c r="P170" s="3"/>
      <c r="Q170" s="3"/>
      <c r="R170" s="3"/>
      <c r="S170" s="3"/>
      <c r="T170" s="3"/>
      <c r="U170" s="3"/>
      <c r="V170" s="3"/>
    </row>
    <row r="171" spans="1:22" x14ac:dyDescent="0.2">
      <c r="A171" s="3"/>
      <c r="B171" s="3"/>
      <c r="C171" s="3"/>
      <c r="D171" s="3"/>
      <c r="E171" s="3"/>
      <c r="F171" s="3"/>
      <c r="G171" s="3"/>
      <c r="H171" s="3"/>
      <c r="I171" s="3"/>
      <c r="J171" s="3"/>
      <c r="K171" s="3"/>
      <c r="L171" s="3"/>
      <c r="M171" s="3"/>
      <c r="N171" s="3"/>
      <c r="O171" s="3"/>
      <c r="P171" s="3"/>
      <c r="Q171" s="3"/>
      <c r="R171" s="3"/>
      <c r="S171" s="3"/>
      <c r="T171" s="3"/>
      <c r="U171" s="3"/>
      <c r="V171" s="3"/>
    </row>
    <row r="172" spans="1:22" x14ac:dyDescent="0.2">
      <c r="A172" s="3"/>
      <c r="B172" s="3"/>
      <c r="C172" s="3"/>
      <c r="D172" s="3"/>
      <c r="E172" s="3"/>
      <c r="F172" s="3"/>
      <c r="G172" s="3"/>
      <c r="H172" s="3"/>
      <c r="I172" s="3"/>
      <c r="J172" s="3"/>
      <c r="K172" s="3"/>
      <c r="L172" s="3"/>
      <c r="M172" s="3"/>
      <c r="N172" s="3"/>
      <c r="O172" s="3"/>
      <c r="P172" s="3"/>
      <c r="Q172" s="3"/>
      <c r="R172" s="3"/>
      <c r="S172" s="3"/>
      <c r="T172" s="3"/>
      <c r="U172" s="3"/>
      <c r="V172" s="3"/>
    </row>
    <row r="173" spans="1:22" x14ac:dyDescent="0.2">
      <c r="A173" s="3"/>
      <c r="B173" s="3"/>
      <c r="C173" s="3"/>
      <c r="D173" s="3"/>
      <c r="E173" s="3"/>
      <c r="F173" s="3"/>
      <c r="G173" s="3"/>
      <c r="H173" s="3"/>
      <c r="I173" s="3"/>
      <c r="J173" s="3"/>
      <c r="K173" s="3"/>
      <c r="L173" s="3"/>
      <c r="M173" s="3"/>
      <c r="N173" s="3"/>
      <c r="O173" s="3"/>
      <c r="P173" s="3"/>
      <c r="Q173" s="3"/>
      <c r="R173" s="3"/>
      <c r="S173" s="3"/>
      <c r="T173" s="3"/>
      <c r="U173" s="3"/>
      <c r="V173" s="3"/>
    </row>
    <row r="174" spans="1:22" x14ac:dyDescent="0.2">
      <c r="A174" s="3"/>
      <c r="B174" s="3"/>
      <c r="C174" s="3"/>
      <c r="D174" s="3"/>
      <c r="E174" s="3"/>
      <c r="F174" s="3"/>
      <c r="G174" s="3"/>
      <c r="H174" s="3"/>
      <c r="I174" s="3"/>
      <c r="J174" s="3"/>
      <c r="K174" s="3"/>
      <c r="L174" s="3"/>
      <c r="M174" s="3"/>
      <c r="N174" s="3"/>
      <c r="O174" s="3"/>
      <c r="P174" s="3"/>
      <c r="Q174" s="3"/>
      <c r="R174" s="3"/>
      <c r="S174" s="3"/>
      <c r="T174" s="3"/>
      <c r="U174" s="3"/>
      <c r="V174" s="3"/>
    </row>
    <row r="175" spans="1:22" x14ac:dyDescent="0.2">
      <c r="A175" s="3"/>
      <c r="B175" s="3"/>
      <c r="C175" s="3"/>
      <c r="D175" s="3"/>
      <c r="E175" s="3"/>
      <c r="F175" s="3"/>
      <c r="G175" s="3"/>
      <c r="H175" s="3"/>
      <c r="I175" s="3"/>
      <c r="J175" s="3"/>
      <c r="K175" s="3"/>
      <c r="L175" s="3"/>
      <c r="M175" s="3"/>
      <c r="N175" s="3"/>
      <c r="O175" s="3"/>
      <c r="P175" s="3"/>
      <c r="Q175" s="3"/>
      <c r="R175" s="3"/>
      <c r="S175" s="3"/>
      <c r="T175" s="3"/>
      <c r="U175" s="3"/>
      <c r="V175" s="3"/>
    </row>
    <row r="176" spans="1:22" x14ac:dyDescent="0.2">
      <c r="A176" s="3"/>
      <c r="B176" s="3"/>
      <c r="C176" s="3"/>
      <c r="D176" s="3"/>
      <c r="E176" s="3"/>
      <c r="F176" s="3"/>
      <c r="G176" s="3"/>
      <c r="H176" s="3"/>
      <c r="I176" s="3"/>
      <c r="J176" s="3"/>
      <c r="K176" s="3"/>
      <c r="L176" s="3"/>
      <c r="M176" s="3"/>
      <c r="N176" s="3"/>
      <c r="O176" s="3"/>
      <c r="P176" s="3"/>
      <c r="Q176" s="3"/>
      <c r="R176" s="3"/>
      <c r="S176" s="3"/>
      <c r="T176" s="3"/>
      <c r="U176" s="3"/>
      <c r="V176" s="3"/>
    </row>
    <row r="177" spans="1:22" x14ac:dyDescent="0.2">
      <c r="A177" s="3"/>
      <c r="B177" s="3"/>
      <c r="C177" s="3"/>
      <c r="D177" s="3"/>
      <c r="E177" s="3"/>
      <c r="F177" s="3"/>
      <c r="G177" s="3"/>
      <c r="H177" s="3"/>
      <c r="I177" s="3"/>
      <c r="J177" s="3"/>
      <c r="K177" s="3"/>
      <c r="L177" s="3"/>
      <c r="M177" s="3"/>
      <c r="N177" s="3"/>
      <c r="O177" s="3"/>
      <c r="P177" s="3"/>
      <c r="Q177" s="3"/>
      <c r="R177" s="3"/>
      <c r="S177" s="3"/>
      <c r="T177" s="3"/>
      <c r="U177" s="3"/>
      <c r="V177" s="3"/>
    </row>
    <row r="178" spans="1:22" x14ac:dyDescent="0.2">
      <c r="A178" s="3"/>
      <c r="B178" s="3"/>
      <c r="C178" s="3"/>
      <c r="D178" s="3"/>
      <c r="E178" s="3"/>
      <c r="F178" s="3"/>
      <c r="G178" s="3"/>
      <c r="H178" s="3"/>
      <c r="I178" s="3"/>
      <c r="J178" s="3"/>
      <c r="K178" s="3"/>
      <c r="L178" s="3"/>
      <c r="M178" s="3"/>
      <c r="N178" s="3"/>
      <c r="O178" s="3"/>
      <c r="P178" s="3"/>
      <c r="Q178" s="3"/>
      <c r="R178" s="3"/>
      <c r="S178" s="3"/>
      <c r="T178" s="3"/>
      <c r="U178" s="3"/>
      <c r="V178" s="3"/>
    </row>
    <row r="179" spans="1:22" x14ac:dyDescent="0.2">
      <c r="A179" s="3"/>
      <c r="B179" s="3"/>
      <c r="C179" s="3"/>
      <c r="D179" s="3"/>
      <c r="E179" s="3"/>
      <c r="F179" s="3"/>
      <c r="G179" s="3"/>
      <c r="H179" s="3"/>
      <c r="I179" s="3"/>
      <c r="J179" s="3"/>
      <c r="K179" s="3"/>
      <c r="L179" s="3"/>
      <c r="M179" s="3"/>
      <c r="N179" s="3"/>
      <c r="O179" s="3"/>
      <c r="P179" s="3"/>
      <c r="Q179" s="3"/>
      <c r="R179" s="3"/>
      <c r="S179" s="3"/>
      <c r="T179" s="3"/>
      <c r="U179" s="3"/>
      <c r="V179" s="3"/>
    </row>
    <row r="180" spans="1:22" x14ac:dyDescent="0.2">
      <c r="A180" s="3"/>
      <c r="B180" s="3"/>
      <c r="C180" s="3"/>
      <c r="D180" s="3"/>
      <c r="E180" s="3"/>
      <c r="F180" s="3"/>
      <c r="G180" s="3"/>
      <c r="H180" s="3"/>
      <c r="I180" s="3"/>
      <c r="J180" s="3"/>
      <c r="K180" s="3"/>
      <c r="L180" s="3"/>
      <c r="M180" s="3"/>
      <c r="N180" s="3"/>
      <c r="O180" s="3"/>
      <c r="P180" s="3"/>
      <c r="Q180" s="3"/>
      <c r="R180" s="3"/>
      <c r="S180" s="3"/>
      <c r="T180" s="3"/>
      <c r="U180" s="3"/>
      <c r="V180" s="3"/>
    </row>
    <row r="181" spans="1:22" x14ac:dyDescent="0.2">
      <c r="A181" s="3"/>
      <c r="B181" s="3"/>
      <c r="C181" s="3"/>
      <c r="D181" s="3"/>
      <c r="E181" s="3"/>
      <c r="F181" s="3"/>
      <c r="G181" s="3"/>
      <c r="H181" s="3"/>
      <c r="I181" s="3"/>
      <c r="J181" s="3"/>
      <c r="K181" s="3"/>
      <c r="L181" s="3"/>
      <c r="M181" s="3"/>
      <c r="N181" s="3"/>
      <c r="O181" s="3"/>
      <c r="P181" s="3"/>
      <c r="Q181" s="3"/>
      <c r="R181" s="3"/>
      <c r="S181" s="3"/>
      <c r="T181" s="3"/>
      <c r="U181" s="3"/>
      <c r="V181" s="3"/>
    </row>
    <row r="182" spans="1:22" x14ac:dyDescent="0.2">
      <c r="A182" s="3"/>
      <c r="B182" s="3"/>
      <c r="C182" s="3"/>
      <c r="D182" s="3"/>
      <c r="E182" s="3"/>
      <c r="F182" s="3"/>
      <c r="G182" s="3"/>
      <c r="H182" s="3"/>
      <c r="I182" s="3"/>
      <c r="J182" s="3"/>
      <c r="K182" s="3"/>
      <c r="L182" s="3"/>
      <c r="M182" s="3"/>
      <c r="N182" s="3"/>
      <c r="O182" s="3"/>
      <c r="P182" s="3"/>
      <c r="Q182" s="3"/>
      <c r="R182" s="3"/>
      <c r="S182" s="3"/>
      <c r="T182" s="3"/>
      <c r="U182" s="3"/>
      <c r="V182" s="3"/>
    </row>
    <row r="183" spans="1:22" x14ac:dyDescent="0.2">
      <c r="A183" s="3"/>
      <c r="B183" s="3"/>
      <c r="C183" s="3"/>
      <c r="D183" s="3"/>
      <c r="E183" s="3"/>
      <c r="F183" s="3"/>
      <c r="G183" s="3"/>
      <c r="H183" s="3"/>
      <c r="I183" s="3"/>
      <c r="J183" s="3"/>
      <c r="K183" s="3"/>
      <c r="L183" s="3"/>
      <c r="M183" s="3"/>
      <c r="N183" s="3"/>
      <c r="O183" s="3"/>
      <c r="P183" s="3"/>
      <c r="Q183" s="3"/>
      <c r="R183" s="3"/>
      <c r="S183" s="3"/>
      <c r="T183" s="3"/>
      <c r="U183" s="3"/>
      <c r="V183" s="3"/>
    </row>
    <row r="184" spans="1:22" x14ac:dyDescent="0.2">
      <c r="A184" s="3"/>
      <c r="B184" s="3"/>
      <c r="C184" s="3"/>
      <c r="D184" s="3"/>
      <c r="E184" s="3"/>
      <c r="F184" s="3"/>
      <c r="G184" s="3"/>
      <c r="H184" s="3"/>
      <c r="I184" s="3"/>
      <c r="J184" s="3"/>
      <c r="K184" s="3"/>
      <c r="L184" s="3"/>
      <c r="M184" s="3"/>
      <c r="N184" s="3"/>
      <c r="O184" s="3"/>
      <c r="P184" s="3"/>
      <c r="Q184" s="3"/>
      <c r="R184" s="3"/>
      <c r="S184" s="3"/>
      <c r="T184" s="3"/>
      <c r="U184" s="3"/>
      <c r="V184" s="3"/>
    </row>
    <row r="185" spans="1:22" x14ac:dyDescent="0.2">
      <c r="A185" s="3"/>
      <c r="B185" s="3"/>
      <c r="C185" s="3"/>
      <c r="D185" s="3"/>
      <c r="E185" s="3"/>
      <c r="F185" s="3"/>
      <c r="G185" s="3"/>
      <c r="H185" s="3"/>
      <c r="I185" s="3"/>
      <c r="J185" s="3"/>
      <c r="K185" s="3"/>
      <c r="L185" s="3"/>
      <c r="M185" s="3"/>
      <c r="N185" s="3"/>
      <c r="O185" s="3"/>
      <c r="P185" s="3"/>
      <c r="Q185" s="3"/>
      <c r="R185" s="3"/>
      <c r="S185" s="3"/>
      <c r="T185" s="3"/>
      <c r="U185" s="3"/>
      <c r="V185" s="3"/>
    </row>
    <row r="186" spans="1:22" x14ac:dyDescent="0.2">
      <c r="A186" s="3"/>
      <c r="B186" s="3"/>
      <c r="C186" s="3"/>
      <c r="D186" s="3"/>
      <c r="E186" s="3"/>
      <c r="F186" s="3"/>
      <c r="G186" s="3"/>
      <c r="H186" s="3"/>
      <c r="I186" s="3"/>
      <c r="J186" s="3"/>
      <c r="K186" s="3"/>
      <c r="L186" s="3"/>
      <c r="M186" s="3"/>
      <c r="N186" s="3"/>
      <c r="O186" s="3"/>
      <c r="P186" s="3"/>
      <c r="Q186" s="3"/>
      <c r="R186" s="3"/>
      <c r="S186" s="3"/>
      <c r="T186" s="3"/>
      <c r="U186" s="3"/>
      <c r="V186" s="3"/>
    </row>
    <row r="187" spans="1:22" x14ac:dyDescent="0.2">
      <c r="A187" s="3"/>
      <c r="B187" s="3"/>
      <c r="C187" s="3"/>
      <c r="D187" s="3"/>
      <c r="E187" s="3"/>
      <c r="F187" s="3"/>
      <c r="G187" s="3"/>
      <c r="H187" s="3"/>
      <c r="I187" s="3"/>
      <c r="J187" s="3"/>
      <c r="K187" s="3"/>
      <c r="L187" s="3"/>
      <c r="M187" s="3"/>
      <c r="N187" s="3"/>
      <c r="O187" s="3"/>
      <c r="P187" s="3"/>
      <c r="Q187" s="3"/>
      <c r="R187" s="3"/>
      <c r="S187" s="3"/>
      <c r="T187" s="3"/>
      <c r="U187" s="3"/>
      <c r="V187" s="3"/>
    </row>
    <row r="188" spans="1:22" x14ac:dyDescent="0.2">
      <c r="A188" s="3"/>
      <c r="B188" s="3"/>
      <c r="C188" s="3"/>
      <c r="D188" s="3"/>
      <c r="E188" s="3"/>
      <c r="F188" s="3"/>
      <c r="G188" s="3"/>
      <c r="H188" s="3"/>
      <c r="I188" s="3"/>
      <c r="J188" s="3"/>
      <c r="K188" s="3"/>
      <c r="L188" s="3"/>
      <c r="M188" s="3"/>
      <c r="N188" s="3"/>
      <c r="O188" s="3"/>
      <c r="P188" s="3"/>
      <c r="Q188" s="3"/>
      <c r="R188" s="3"/>
      <c r="S188" s="3"/>
      <c r="T188" s="3"/>
      <c r="U188" s="3"/>
      <c r="V188" s="3"/>
    </row>
    <row r="189" spans="1:22" x14ac:dyDescent="0.2">
      <c r="A189" s="3"/>
      <c r="B189" s="3"/>
      <c r="C189" s="3"/>
      <c r="D189" s="3"/>
      <c r="E189" s="3"/>
      <c r="F189" s="3"/>
      <c r="G189" s="3"/>
      <c r="H189" s="3"/>
      <c r="I189" s="3"/>
      <c r="J189" s="3"/>
      <c r="K189" s="3"/>
      <c r="L189" s="3"/>
      <c r="M189" s="3"/>
      <c r="N189" s="3"/>
      <c r="O189" s="3"/>
      <c r="P189" s="3"/>
      <c r="Q189" s="3"/>
      <c r="R189" s="3"/>
      <c r="S189" s="3"/>
      <c r="T189" s="3"/>
      <c r="U189" s="3"/>
      <c r="V189" s="3"/>
    </row>
    <row r="190" spans="1:22" x14ac:dyDescent="0.2">
      <c r="A190" s="3"/>
      <c r="B190" s="3"/>
      <c r="C190" s="3"/>
      <c r="D190" s="3"/>
      <c r="E190" s="3"/>
      <c r="F190" s="3"/>
      <c r="G190" s="3"/>
      <c r="H190" s="3"/>
      <c r="I190" s="3"/>
      <c r="J190" s="3"/>
      <c r="K190" s="3"/>
      <c r="L190" s="3"/>
      <c r="M190" s="3"/>
      <c r="N190" s="3"/>
      <c r="O190" s="3"/>
      <c r="P190" s="3"/>
      <c r="Q190" s="3"/>
      <c r="R190" s="3"/>
      <c r="S190" s="3"/>
      <c r="T190" s="3"/>
      <c r="U190" s="3"/>
      <c r="V190" s="3"/>
    </row>
    <row r="191" spans="1:22" x14ac:dyDescent="0.2">
      <c r="A191" s="3"/>
      <c r="B191" s="3"/>
      <c r="C191" s="3"/>
      <c r="D191" s="3"/>
      <c r="E191" s="3"/>
      <c r="F191" s="3"/>
      <c r="G191" s="3"/>
      <c r="H191" s="3"/>
      <c r="I191" s="3"/>
      <c r="J191" s="3"/>
      <c r="K191" s="3"/>
      <c r="L191" s="3"/>
      <c r="M191" s="3"/>
      <c r="N191" s="3"/>
      <c r="O191" s="3"/>
      <c r="P191" s="3"/>
      <c r="Q191" s="3"/>
      <c r="R191" s="3"/>
      <c r="S191" s="3"/>
      <c r="T191" s="3"/>
      <c r="U191" s="3"/>
      <c r="V191" s="3"/>
    </row>
    <row r="192" spans="1:22" x14ac:dyDescent="0.2">
      <c r="A192" s="3"/>
      <c r="B192" s="3"/>
      <c r="C192" s="3"/>
      <c r="D192" s="3"/>
      <c r="E192" s="3"/>
      <c r="F192" s="3"/>
      <c r="G192" s="3"/>
      <c r="H192" s="3"/>
      <c r="I192" s="3"/>
      <c r="J192" s="3"/>
      <c r="K192" s="3"/>
      <c r="L192" s="3"/>
      <c r="M192" s="3"/>
      <c r="N192" s="3"/>
      <c r="O192" s="3"/>
      <c r="P192" s="3"/>
      <c r="Q192" s="3"/>
      <c r="R192" s="3"/>
      <c r="S192" s="3"/>
      <c r="T192" s="3"/>
      <c r="U192" s="3"/>
      <c r="V192" s="3"/>
    </row>
    <row r="193" spans="1:22" x14ac:dyDescent="0.2">
      <c r="A193" s="3"/>
      <c r="B193" s="3"/>
      <c r="C193" s="3"/>
      <c r="D193" s="3"/>
      <c r="E193" s="3"/>
      <c r="F193" s="3"/>
      <c r="G193" s="3"/>
      <c r="H193" s="3"/>
      <c r="I193" s="3"/>
      <c r="J193" s="3"/>
      <c r="K193" s="3"/>
      <c r="L193" s="3"/>
      <c r="M193" s="3"/>
      <c r="N193" s="3"/>
      <c r="O193" s="3"/>
      <c r="P193" s="3"/>
      <c r="Q193" s="3"/>
      <c r="R193" s="3"/>
      <c r="S193" s="3"/>
      <c r="T193" s="3"/>
      <c r="U193" s="3"/>
      <c r="V193" s="3"/>
    </row>
    <row r="194" spans="1:22" x14ac:dyDescent="0.2">
      <c r="A194" s="3"/>
      <c r="B194" s="3"/>
      <c r="C194" s="3"/>
      <c r="D194" s="3"/>
      <c r="E194" s="3"/>
      <c r="F194" s="3"/>
      <c r="G194" s="3"/>
      <c r="H194" s="3"/>
      <c r="I194" s="3"/>
      <c r="J194" s="3"/>
      <c r="K194" s="3"/>
      <c r="L194" s="3"/>
      <c r="M194" s="3"/>
      <c r="N194" s="3"/>
      <c r="O194" s="3"/>
      <c r="P194" s="3"/>
      <c r="Q194" s="3"/>
      <c r="R194" s="3"/>
      <c r="S194" s="3"/>
      <c r="T194" s="3"/>
      <c r="U194" s="3"/>
      <c r="V194" s="3"/>
    </row>
    <row r="195" spans="1:22" x14ac:dyDescent="0.2">
      <c r="A195" s="3"/>
      <c r="B195" s="3"/>
      <c r="C195" s="3"/>
      <c r="D195" s="3"/>
      <c r="E195" s="3"/>
      <c r="F195" s="3"/>
      <c r="G195" s="3"/>
      <c r="H195" s="3"/>
      <c r="I195" s="3"/>
      <c r="J195" s="3"/>
      <c r="K195" s="3"/>
      <c r="L195" s="3"/>
      <c r="M195" s="3"/>
      <c r="N195" s="3"/>
      <c r="O195" s="3"/>
      <c r="P195" s="3"/>
      <c r="Q195" s="3"/>
      <c r="R195" s="3"/>
      <c r="S195" s="3"/>
      <c r="T195" s="3"/>
      <c r="U195" s="3"/>
      <c r="V195" s="3"/>
    </row>
    <row r="196" spans="1:22" x14ac:dyDescent="0.2">
      <c r="A196" s="3"/>
      <c r="B196" s="3"/>
      <c r="C196" s="3"/>
      <c r="D196" s="3"/>
      <c r="E196" s="3"/>
      <c r="F196" s="3"/>
      <c r="G196" s="3"/>
      <c r="H196" s="3"/>
      <c r="I196" s="3"/>
      <c r="J196" s="3"/>
      <c r="K196" s="3"/>
      <c r="L196" s="3"/>
      <c r="M196" s="3"/>
      <c r="N196" s="3"/>
      <c r="O196" s="3"/>
      <c r="P196" s="3"/>
      <c r="Q196" s="3"/>
      <c r="R196" s="3"/>
      <c r="S196" s="3"/>
      <c r="T196" s="3"/>
      <c r="U196" s="3"/>
      <c r="V196" s="3"/>
    </row>
    <row r="197" spans="1:22" x14ac:dyDescent="0.2">
      <c r="A197" s="3"/>
      <c r="B197" s="3"/>
      <c r="C197" s="3"/>
      <c r="D197" s="3"/>
      <c r="E197" s="3"/>
      <c r="F197" s="3"/>
      <c r="G197" s="3"/>
      <c r="H197" s="3"/>
      <c r="I197" s="3"/>
      <c r="J197" s="3"/>
      <c r="K197" s="3"/>
      <c r="L197" s="3"/>
      <c r="M197" s="3"/>
      <c r="N197" s="3"/>
      <c r="O197" s="3"/>
      <c r="P197" s="3"/>
      <c r="Q197" s="3"/>
      <c r="R197" s="3"/>
      <c r="S197" s="3"/>
      <c r="T197" s="3"/>
      <c r="U197" s="3"/>
      <c r="V197" s="3"/>
    </row>
    <row r="198" spans="1:22" x14ac:dyDescent="0.2">
      <c r="A198" s="3"/>
      <c r="B198" s="3"/>
      <c r="C198" s="3"/>
      <c r="D198" s="3"/>
      <c r="E198" s="3"/>
      <c r="F198" s="3"/>
      <c r="G198" s="3"/>
      <c r="H198" s="3"/>
      <c r="I198" s="3"/>
      <c r="J198" s="3"/>
      <c r="K198" s="3"/>
      <c r="L198" s="3"/>
      <c r="M198" s="3"/>
      <c r="N198" s="3"/>
      <c r="O198" s="3"/>
      <c r="P198" s="3"/>
      <c r="Q198" s="3"/>
      <c r="R198" s="3"/>
      <c r="S198" s="3"/>
      <c r="T198" s="3"/>
      <c r="U198" s="3"/>
      <c r="V198" s="3"/>
    </row>
    <row r="199" spans="1:22" x14ac:dyDescent="0.2">
      <c r="A199" s="3"/>
      <c r="B199" s="3"/>
      <c r="C199" s="3"/>
      <c r="D199" s="3"/>
      <c r="E199" s="3"/>
      <c r="F199" s="3"/>
      <c r="G199" s="3"/>
      <c r="H199" s="3"/>
      <c r="I199" s="3"/>
      <c r="J199" s="3"/>
      <c r="K199" s="3"/>
      <c r="L199" s="3"/>
      <c r="M199" s="3"/>
      <c r="N199" s="3"/>
      <c r="O199" s="3"/>
      <c r="P199" s="3"/>
      <c r="Q199" s="3"/>
      <c r="R199" s="3"/>
      <c r="S199" s="3"/>
      <c r="T199" s="3"/>
      <c r="U199" s="3"/>
      <c r="V199" s="3"/>
    </row>
    <row r="200" spans="1:22" x14ac:dyDescent="0.2">
      <c r="A200" s="3"/>
      <c r="B200" s="3"/>
      <c r="C200" s="3"/>
      <c r="D200" s="3"/>
      <c r="E200" s="3"/>
      <c r="F200" s="3"/>
      <c r="G200" s="3"/>
      <c r="H200" s="3"/>
      <c r="I200" s="3"/>
      <c r="J200" s="3"/>
      <c r="K200" s="3"/>
      <c r="L200" s="3"/>
      <c r="M200" s="3"/>
      <c r="N200" s="3"/>
      <c r="O200" s="3"/>
      <c r="P200" s="3"/>
      <c r="Q200" s="3"/>
      <c r="R200" s="3"/>
      <c r="S200" s="3"/>
      <c r="T200" s="3"/>
      <c r="U200" s="3"/>
      <c r="V200" s="3"/>
    </row>
    <row r="201" spans="1:22" x14ac:dyDescent="0.2">
      <c r="A201" s="3"/>
      <c r="B201" s="3"/>
      <c r="C201" s="3"/>
      <c r="D201" s="3"/>
      <c r="E201" s="3"/>
      <c r="F201" s="3"/>
      <c r="G201" s="3"/>
      <c r="H201" s="3"/>
      <c r="I201" s="3"/>
      <c r="J201" s="3"/>
      <c r="K201" s="3"/>
      <c r="L201" s="3"/>
      <c r="M201" s="3"/>
      <c r="N201" s="3"/>
      <c r="O201" s="3"/>
      <c r="P201" s="3"/>
      <c r="Q201" s="3"/>
      <c r="R201" s="3"/>
      <c r="S201" s="3"/>
      <c r="T201" s="3"/>
      <c r="U201" s="3"/>
      <c r="V201" s="3"/>
    </row>
    <row r="202" spans="1:22" x14ac:dyDescent="0.2">
      <c r="A202" s="3"/>
      <c r="B202" s="3"/>
      <c r="C202" s="3"/>
      <c r="D202" s="3"/>
      <c r="E202" s="3"/>
      <c r="F202" s="3"/>
      <c r="G202" s="3"/>
      <c r="H202" s="3"/>
      <c r="I202" s="3"/>
      <c r="J202" s="3"/>
      <c r="K202" s="3"/>
      <c r="L202" s="3"/>
      <c r="M202" s="3"/>
      <c r="N202" s="3"/>
      <c r="O202" s="3"/>
      <c r="P202" s="3"/>
      <c r="Q202" s="3"/>
      <c r="R202" s="3"/>
      <c r="S202" s="3"/>
      <c r="T202" s="3"/>
      <c r="U202" s="3"/>
      <c r="V202" s="3"/>
    </row>
    <row r="203" spans="1:22" x14ac:dyDescent="0.2">
      <c r="A203" s="3"/>
      <c r="B203" s="3"/>
      <c r="C203" s="3"/>
      <c r="D203" s="3"/>
      <c r="E203" s="3"/>
      <c r="F203" s="3"/>
      <c r="G203" s="3"/>
      <c r="H203" s="3"/>
      <c r="I203" s="3"/>
      <c r="J203" s="3"/>
      <c r="K203" s="3"/>
      <c r="L203" s="3"/>
      <c r="M203" s="3"/>
      <c r="N203" s="3"/>
      <c r="O203" s="3"/>
      <c r="P203" s="3"/>
      <c r="Q203" s="3"/>
      <c r="R203" s="3"/>
      <c r="S203" s="3"/>
      <c r="T203" s="3"/>
      <c r="U203" s="3"/>
      <c r="V203" s="3"/>
    </row>
    <row r="204" spans="1:22" x14ac:dyDescent="0.2">
      <c r="A204" s="3"/>
      <c r="B204" s="3"/>
      <c r="C204" s="3"/>
      <c r="D204" s="3"/>
      <c r="E204" s="3"/>
      <c r="F204" s="3"/>
      <c r="G204" s="3"/>
      <c r="H204" s="3"/>
      <c r="I204" s="3"/>
      <c r="J204" s="3"/>
      <c r="K204" s="3"/>
      <c r="L204" s="3"/>
      <c r="M204" s="3"/>
      <c r="N204" s="3"/>
      <c r="O204" s="3"/>
      <c r="P204" s="3"/>
      <c r="Q204" s="3"/>
      <c r="R204" s="3"/>
      <c r="S204" s="3"/>
      <c r="T204" s="3"/>
      <c r="U204" s="3"/>
      <c r="V204" s="3"/>
    </row>
    <row r="205" spans="1:22" x14ac:dyDescent="0.2">
      <c r="A205" s="3"/>
      <c r="B205" s="3"/>
      <c r="C205" s="3"/>
      <c r="D205" s="3"/>
      <c r="E205" s="3"/>
      <c r="F205" s="3"/>
      <c r="G205" s="3"/>
      <c r="H205" s="3"/>
      <c r="I205" s="3"/>
      <c r="J205" s="3"/>
      <c r="K205" s="3"/>
      <c r="L205" s="3"/>
      <c r="M205" s="3"/>
      <c r="N205" s="3"/>
      <c r="O205" s="3"/>
      <c r="P205" s="3"/>
      <c r="Q205" s="3"/>
      <c r="R205" s="3"/>
      <c r="S205" s="3"/>
      <c r="T205" s="3"/>
      <c r="U205" s="3"/>
      <c r="V205" s="3"/>
    </row>
    <row r="206" spans="1:22" x14ac:dyDescent="0.2">
      <c r="A206" s="3"/>
      <c r="B206" s="3"/>
      <c r="C206" s="3"/>
      <c r="D206" s="3"/>
      <c r="E206" s="3"/>
      <c r="F206" s="3"/>
      <c r="G206" s="3"/>
      <c r="H206" s="3"/>
      <c r="I206" s="3"/>
      <c r="J206" s="3"/>
      <c r="K206" s="3"/>
      <c r="L206" s="3"/>
      <c r="M206" s="3"/>
      <c r="N206" s="3"/>
      <c r="O206" s="3"/>
      <c r="P206" s="3"/>
      <c r="Q206" s="3"/>
      <c r="R206" s="3"/>
      <c r="S206" s="3"/>
      <c r="T206" s="3"/>
      <c r="U206" s="3"/>
      <c r="V206" s="3"/>
    </row>
    <row r="207" spans="1:22" x14ac:dyDescent="0.2">
      <c r="A207" s="3"/>
      <c r="B207" s="3"/>
      <c r="C207" s="3"/>
      <c r="D207" s="3"/>
      <c r="E207" s="3"/>
      <c r="F207" s="3"/>
      <c r="G207" s="3"/>
      <c r="H207" s="3"/>
      <c r="I207" s="3"/>
      <c r="J207" s="3"/>
      <c r="K207" s="3"/>
      <c r="L207" s="3"/>
      <c r="M207" s="3"/>
      <c r="N207" s="3"/>
      <c r="O207" s="3"/>
      <c r="P207" s="3"/>
      <c r="Q207" s="3"/>
      <c r="R207" s="3"/>
      <c r="S207" s="3"/>
      <c r="T207" s="3"/>
      <c r="U207" s="3"/>
      <c r="V207" s="3"/>
    </row>
    <row r="208" spans="1:22" x14ac:dyDescent="0.2">
      <c r="A208" s="3"/>
      <c r="B208" s="3"/>
      <c r="C208" s="3"/>
      <c r="D208" s="3"/>
      <c r="E208" s="3"/>
      <c r="F208" s="3"/>
      <c r="G208" s="3"/>
      <c r="H208" s="3"/>
      <c r="I208" s="3"/>
      <c r="J208" s="3"/>
      <c r="K208" s="3"/>
      <c r="L208" s="3"/>
      <c r="M208" s="3"/>
      <c r="N208" s="3"/>
      <c r="O208" s="3"/>
      <c r="P208" s="3"/>
      <c r="Q208" s="3"/>
      <c r="R208" s="3"/>
      <c r="S208" s="3"/>
      <c r="T208" s="3"/>
      <c r="U208" s="3"/>
      <c r="V208" s="3"/>
    </row>
    <row r="209" spans="1:22" x14ac:dyDescent="0.2">
      <c r="A209" s="3"/>
      <c r="B209" s="3"/>
      <c r="C209" s="3"/>
      <c r="D209" s="3"/>
      <c r="E209" s="3"/>
      <c r="F209" s="3"/>
      <c r="G209" s="3"/>
      <c r="H209" s="3"/>
      <c r="I209" s="3"/>
      <c r="J209" s="3"/>
      <c r="K209" s="3"/>
      <c r="L209" s="3"/>
      <c r="M209" s="3"/>
      <c r="N209" s="3"/>
      <c r="O209" s="3"/>
      <c r="P209" s="3"/>
      <c r="Q209" s="3"/>
      <c r="R209" s="3"/>
      <c r="S209" s="3"/>
      <c r="T209" s="3"/>
      <c r="U209" s="3"/>
      <c r="V209" s="3"/>
    </row>
    <row r="210" spans="1:22" x14ac:dyDescent="0.2">
      <c r="A210" s="3"/>
      <c r="B210" s="3"/>
      <c r="C210" s="3"/>
      <c r="D210" s="3"/>
      <c r="E210" s="3"/>
      <c r="F210" s="3"/>
      <c r="G210" s="3"/>
      <c r="H210" s="3"/>
      <c r="I210" s="3"/>
      <c r="J210" s="3"/>
      <c r="K210" s="3"/>
      <c r="L210" s="3"/>
      <c r="M210" s="3"/>
      <c r="N210" s="3"/>
      <c r="O210" s="3"/>
      <c r="P210" s="3"/>
      <c r="Q210" s="3"/>
      <c r="R210" s="3"/>
      <c r="S210" s="3"/>
      <c r="T210" s="3"/>
      <c r="U210" s="3"/>
      <c r="V210" s="3"/>
    </row>
    <row r="211" spans="1:22" x14ac:dyDescent="0.2">
      <c r="A211" s="3"/>
      <c r="B211" s="3"/>
      <c r="C211" s="3"/>
      <c r="D211" s="3"/>
      <c r="E211" s="3"/>
      <c r="F211" s="3"/>
      <c r="G211" s="3"/>
      <c r="H211" s="3"/>
      <c r="I211" s="3"/>
      <c r="J211" s="3"/>
      <c r="K211" s="3"/>
      <c r="L211" s="3"/>
      <c r="M211" s="3"/>
      <c r="N211" s="3"/>
      <c r="O211" s="3"/>
      <c r="P211" s="3"/>
      <c r="Q211" s="3"/>
      <c r="R211" s="3"/>
      <c r="S211" s="3"/>
      <c r="T211" s="3"/>
      <c r="U211" s="3"/>
      <c r="V211" s="3"/>
    </row>
    <row r="212" spans="1:22" x14ac:dyDescent="0.2">
      <c r="A212" s="3"/>
      <c r="B212" s="3"/>
      <c r="C212" s="3"/>
      <c r="D212" s="3"/>
      <c r="E212" s="3"/>
      <c r="F212" s="3"/>
      <c r="G212" s="3"/>
      <c r="H212" s="3"/>
      <c r="I212" s="3"/>
      <c r="J212" s="3"/>
      <c r="K212" s="3"/>
      <c r="L212" s="3"/>
      <c r="M212" s="3"/>
      <c r="N212" s="3"/>
      <c r="O212" s="3"/>
      <c r="P212" s="3"/>
      <c r="Q212" s="3"/>
      <c r="R212" s="3"/>
      <c r="S212" s="3"/>
      <c r="T212" s="3"/>
      <c r="U212" s="3"/>
      <c r="V212" s="3"/>
    </row>
    <row r="213" spans="1:22" x14ac:dyDescent="0.2">
      <c r="A213" s="3"/>
      <c r="B213" s="3"/>
      <c r="C213" s="3"/>
      <c r="D213" s="3"/>
      <c r="E213" s="3"/>
      <c r="F213" s="3"/>
      <c r="G213" s="3"/>
      <c r="H213" s="3"/>
      <c r="I213" s="3"/>
      <c r="J213" s="3"/>
      <c r="K213" s="3"/>
      <c r="L213" s="3"/>
      <c r="M213" s="3"/>
      <c r="N213" s="3"/>
      <c r="O213" s="3"/>
      <c r="P213" s="3"/>
      <c r="Q213" s="3"/>
      <c r="R213" s="3"/>
      <c r="S213" s="3"/>
      <c r="T213" s="3"/>
      <c r="U213" s="3"/>
      <c r="V213" s="3"/>
    </row>
    <row r="214" spans="1:22" x14ac:dyDescent="0.2">
      <c r="A214" s="3"/>
      <c r="B214" s="3"/>
      <c r="C214" s="3"/>
      <c r="D214" s="3"/>
      <c r="E214" s="3"/>
      <c r="F214" s="3"/>
      <c r="G214" s="3"/>
      <c r="H214" s="3"/>
      <c r="I214" s="3"/>
      <c r="J214" s="3"/>
      <c r="K214" s="3"/>
      <c r="L214" s="3"/>
      <c r="M214" s="3"/>
      <c r="N214" s="3"/>
      <c r="O214" s="3"/>
      <c r="P214" s="3"/>
      <c r="Q214" s="3"/>
      <c r="R214" s="3"/>
      <c r="S214" s="3"/>
      <c r="T214" s="3"/>
      <c r="U214" s="3"/>
      <c r="V214" s="3"/>
    </row>
    <row r="215" spans="1:22" x14ac:dyDescent="0.2">
      <c r="A215" s="3"/>
      <c r="B215" s="3"/>
      <c r="C215" s="3"/>
      <c r="D215" s="3"/>
      <c r="E215" s="3"/>
      <c r="F215" s="3"/>
      <c r="G215" s="3"/>
      <c r="H215" s="3"/>
      <c r="I215" s="3"/>
      <c r="J215" s="3"/>
      <c r="K215" s="3"/>
      <c r="L215" s="3"/>
      <c r="M215" s="3"/>
      <c r="N215" s="3"/>
      <c r="O215" s="3"/>
      <c r="P215" s="3"/>
      <c r="Q215" s="3"/>
      <c r="R215" s="3"/>
      <c r="S215" s="3"/>
      <c r="T215" s="3"/>
      <c r="U215" s="3"/>
      <c r="V215" s="3"/>
    </row>
    <row r="216" spans="1:22" x14ac:dyDescent="0.2">
      <c r="A216" s="3"/>
      <c r="B216" s="3"/>
      <c r="C216" s="3"/>
      <c r="D216" s="3"/>
      <c r="E216" s="3"/>
      <c r="F216" s="3"/>
      <c r="G216" s="3"/>
      <c r="H216" s="3"/>
      <c r="I216" s="3"/>
      <c r="J216" s="3"/>
      <c r="K216" s="3"/>
      <c r="L216" s="3"/>
      <c r="M216" s="3"/>
      <c r="N216" s="3"/>
      <c r="O216" s="3"/>
      <c r="P216" s="3"/>
      <c r="Q216" s="3"/>
      <c r="R216" s="3"/>
      <c r="S216" s="3"/>
      <c r="T216" s="3"/>
      <c r="U216" s="3"/>
      <c r="V216" s="3"/>
    </row>
    <row r="217" spans="1:22" x14ac:dyDescent="0.2">
      <c r="A217" s="3"/>
      <c r="B217" s="3"/>
      <c r="C217" s="3"/>
      <c r="D217" s="3"/>
      <c r="E217" s="3"/>
      <c r="F217" s="3"/>
      <c r="G217" s="3"/>
      <c r="H217" s="3"/>
      <c r="I217" s="3"/>
      <c r="J217" s="3"/>
      <c r="K217" s="3"/>
      <c r="L217" s="3"/>
      <c r="M217" s="3"/>
      <c r="N217" s="3"/>
      <c r="O217" s="3"/>
      <c r="P217" s="3"/>
      <c r="Q217" s="3"/>
      <c r="R217" s="3"/>
      <c r="S217" s="3"/>
      <c r="T217" s="3"/>
      <c r="U217" s="3"/>
      <c r="V217" s="3"/>
    </row>
    <row r="218" spans="1:22" x14ac:dyDescent="0.2">
      <c r="A218" s="3"/>
      <c r="B218" s="3"/>
      <c r="C218" s="3"/>
      <c r="D218" s="3"/>
      <c r="E218" s="3"/>
      <c r="F218" s="3"/>
      <c r="G218" s="3"/>
      <c r="H218" s="3"/>
      <c r="I218" s="3"/>
      <c r="J218" s="3"/>
      <c r="K218" s="3"/>
      <c r="L218" s="3"/>
      <c r="M218" s="3"/>
      <c r="N218" s="3"/>
      <c r="O218" s="3"/>
      <c r="P218" s="3"/>
      <c r="Q218" s="3"/>
      <c r="R218" s="3"/>
      <c r="S218" s="3"/>
      <c r="T218" s="3"/>
      <c r="U218" s="3"/>
      <c r="V218" s="3"/>
    </row>
    <row r="219" spans="1:22" x14ac:dyDescent="0.2">
      <c r="A219" s="3"/>
      <c r="B219" s="3"/>
      <c r="C219" s="3"/>
      <c r="D219" s="3"/>
      <c r="E219" s="3"/>
      <c r="F219" s="3"/>
      <c r="G219" s="3"/>
      <c r="H219" s="3"/>
      <c r="I219" s="3"/>
      <c r="J219" s="3"/>
      <c r="K219" s="3"/>
      <c r="L219" s="3"/>
      <c r="M219" s="3"/>
      <c r="N219" s="3"/>
      <c r="O219" s="3"/>
      <c r="P219" s="3"/>
      <c r="Q219" s="3"/>
      <c r="R219" s="3"/>
      <c r="S219" s="3"/>
      <c r="T219" s="3"/>
      <c r="U219" s="3"/>
      <c r="V219" s="3"/>
    </row>
    <row r="220" spans="1:22" x14ac:dyDescent="0.2">
      <c r="A220" s="3"/>
      <c r="B220" s="3"/>
      <c r="C220" s="3"/>
      <c r="D220" s="3"/>
      <c r="E220" s="3"/>
      <c r="F220" s="3"/>
      <c r="G220" s="3"/>
      <c r="H220" s="3"/>
      <c r="I220" s="3"/>
      <c r="J220" s="3"/>
      <c r="K220" s="3"/>
      <c r="L220" s="3"/>
      <c r="M220" s="3"/>
      <c r="N220" s="3"/>
      <c r="O220" s="3"/>
      <c r="P220" s="3"/>
      <c r="Q220" s="3"/>
      <c r="R220" s="3"/>
      <c r="S220" s="3"/>
      <c r="T220" s="3"/>
      <c r="U220" s="3"/>
      <c r="V220" s="3"/>
    </row>
    <row r="221" spans="1:22" x14ac:dyDescent="0.2">
      <c r="A221" s="3"/>
      <c r="B221" s="3"/>
      <c r="C221" s="3"/>
      <c r="D221" s="3"/>
      <c r="E221" s="3"/>
      <c r="F221" s="3"/>
      <c r="G221" s="3"/>
      <c r="H221" s="3"/>
      <c r="I221" s="3"/>
      <c r="J221" s="3"/>
      <c r="K221" s="3"/>
      <c r="L221" s="3"/>
      <c r="M221" s="3"/>
      <c r="N221" s="3"/>
      <c r="O221" s="3"/>
      <c r="P221" s="3"/>
      <c r="Q221" s="3"/>
      <c r="R221" s="3"/>
      <c r="S221" s="3"/>
      <c r="T221" s="3"/>
      <c r="U221" s="3"/>
      <c r="V221" s="3"/>
    </row>
    <row r="222" spans="1:22" x14ac:dyDescent="0.2">
      <c r="A222" s="3"/>
      <c r="B222" s="3"/>
      <c r="C222" s="3"/>
      <c r="D222" s="3"/>
      <c r="E222" s="3"/>
      <c r="F222" s="3"/>
      <c r="G222" s="3"/>
      <c r="H222" s="3"/>
      <c r="I222" s="3"/>
      <c r="J222" s="3"/>
      <c r="K222" s="3"/>
      <c r="L222" s="3"/>
      <c r="M222" s="3"/>
      <c r="N222" s="3"/>
      <c r="O222" s="3"/>
      <c r="P222" s="3"/>
      <c r="Q222" s="3"/>
      <c r="R222" s="3"/>
      <c r="S222" s="3"/>
      <c r="T222" s="3"/>
      <c r="U222" s="3"/>
      <c r="V222" s="3"/>
    </row>
    <row r="223" spans="1:22" x14ac:dyDescent="0.2">
      <c r="A223" s="3"/>
      <c r="B223" s="3"/>
      <c r="C223" s="3"/>
      <c r="D223" s="3"/>
      <c r="E223" s="3"/>
      <c r="F223" s="3"/>
      <c r="G223" s="3"/>
      <c r="H223" s="3"/>
      <c r="I223" s="3"/>
      <c r="J223" s="3"/>
      <c r="K223" s="3"/>
      <c r="L223" s="3"/>
      <c r="M223" s="3"/>
      <c r="N223" s="3"/>
      <c r="O223" s="3"/>
      <c r="P223" s="3"/>
      <c r="Q223" s="3"/>
      <c r="R223" s="3"/>
      <c r="S223" s="3"/>
      <c r="T223" s="3"/>
      <c r="U223" s="3"/>
      <c r="V223" s="3"/>
    </row>
    <row r="224" spans="1:22" x14ac:dyDescent="0.2">
      <c r="A224" s="3"/>
      <c r="B224" s="3"/>
      <c r="C224" s="3"/>
      <c r="D224" s="3"/>
      <c r="E224" s="3"/>
      <c r="F224" s="3"/>
      <c r="G224" s="3"/>
      <c r="H224" s="3"/>
      <c r="I224" s="3"/>
      <c r="J224" s="3"/>
      <c r="K224" s="3"/>
      <c r="L224" s="3"/>
      <c r="M224" s="3"/>
      <c r="N224" s="3"/>
      <c r="O224" s="3"/>
      <c r="P224" s="3"/>
      <c r="Q224" s="3"/>
      <c r="R224" s="3"/>
      <c r="S224" s="3"/>
      <c r="T224" s="3"/>
      <c r="U224" s="3"/>
      <c r="V224" s="3"/>
    </row>
    <row r="225" spans="1:22" x14ac:dyDescent="0.2">
      <c r="A225" s="3"/>
      <c r="B225" s="3"/>
      <c r="C225" s="3"/>
      <c r="D225" s="3"/>
      <c r="E225" s="3"/>
      <c r="F225" s="3"/>
      <c r="G225" s="3"/>
      <c r="H225" s="3"/>
      <c r="I225" s="3"/>
      <c r="J225" s="3"/>
      <c r="K225" s="3"/>
      <c r="L225" s="3"/>
      <c r="M225" s="3"/>
      <c r="N225" s="3"/>
      <c r="O225" s="3"/>
      <c r="P225" s="3"/>
      <c r="Q225" s="3"/>
      <c r="R225" s="3"/>
      <c r="S225" s="3"/>
      <c r="T225" s="3"/>
      <c r="U225" s="3"/>
      <c r="V225" s="3"/>
    </row>
    <row r="226" spans="1:22" x14ac:dyDescent="0.2">
      <c r="A226" s="3"/>
      <c r="B226" s="3"/>
      <c r="C226" s="3"/>
      <c r="D226" s="3"/>
      <c r="E226" s="3"/>
      <c r="F226" s="3"/>
      <c r="G226" s="3"/>
      <c r="H226" s="3"/>
      <c r="I226" s="3"/>
      <c r="J226" s="3"/>
      <c r="K226" s="3"/>
      <c r="L226" s="3"/>
      <c r="M226" s="3"/>
      <c r="N226" s="3"/>
      <c r="O226" s="3"/>
      <c r="P226" s="3"/>
      <c r="Q226" s="3"/>
      <c r="R226" s="3"/>
      <c r="S226" s="3"/>
      <c r="T226" s="3"/>
      <c r="U226" s="3"/>
      <c r="V226" s="3"/>
    </row>
    <row r="227" spans="1:22" x14ac:dyDescent="0.2">
      <c r="A227" s="3"/>
      <c r="B227" s="3"/>
      <c r="C227" s="3"/>
      <c r="D227" s="3"/>
      <c r="E227" s="3"/>
      <c r="F227" s="3"/>
      <c r="G227" s="3"/>
      <c r="H227" s="3"/>
      <c r="I227" s="3"/>
      <c r="J227" s="3"/>
      <c r="K227" s="3"/>
      <c r="L227" s="3"/>
      <c r="M227" s="3"/>
      <c r="N227" s="3"/>
      <c r="O227" s="3"/>
      <c r="P227" s="3"/>
      <c r="Q227" s="3"/>
      <c r="R227" s="3"/>
      <c r="S227" s="3"/>
      <c r="T227" s="3"/>
      <c r="U227" s="3"/>
      <c r="V227" s="3"/>
    </row>
    <row r="228" spans="1:22" x14ac:dyDescent="0.2">
      <c r="A228" s="3"/>
      <c r="B228" s="3"/>
      <c r="C228" s="3"/>
      <c r="D228" s="3"/>
      <c r="E228" s="3"/>
      <c r="F228" s="3"/>
      <c r="G228" s="3"/>
      <c r="H228" s="3"/>
      <c r="I228" s="3"/>
      <c r="J228" s="3"/>
      <c r="K228" s="3"/>
      <c r="L228" s="3"/>
      <c r="M228" s="3"/>
      <c r="N228" s="3"/>
      <c r="O228" s="3"/>
      <c r="P228" s="3"/>
      <c r="Q228" s="3"/>
      <c r="R228" s="3"/>
      <c r="S228" s="3"/>
      <c r="T228" s="3"/>
      <c r="U228" s="3"/>
      <c r="V228" s="3"/>
    </row>
    <row r="229" spans="1:22" x14ac:dyDescent="0.2">
      <c r="A229" s="3"/>
      <c r="B229" s="3"/>
      <c r="C229" s="3"/>
      <c r="D229" s="3"/>
      <c r="E229" s="3"/>
      <c r="F229" s="3"/>
      <c r="G229" s="3"/>
      <c r="H229" s="3"/>
      <c r="I229" s="3"/>
      <c r="J229" s="3"/>
      <c r="K229" s="3"/>
      <c r="L229" s="3"/>
      <c r="M229" s="3"/>
      <c r="N229" s="3"/>
      <c r="O229" s="3"/>
      <c r="P229" s="3"/>
      <c r="Q229" s="3"/>
      <c r="R229" s="3"/>
      <c r="S229" s="3"/>
      <c r="T229" s="3"/>
      <c r="U229" s="3"/>
      <c r="V229" s="3"/>
    </row>
    <row r="230" spans="1:22" x14ac:dyDescent="0.2">
      <c r="A230" s="3"/>
      <c r="B230" s="3"/>
      <c r="C230" s="3"/>
      <c r="D230" s="3"/>
      <c r="E230" s="3"/>
      <c r="F230" s="3"/>
      <c r="G230" s="3"/>
      <c r="H230" s="3"/>
      <c r="I230" s="3"/>
      <c r="J230" s="3"/>
      <c r="K230" s="3"/>
      <c r="L230" s="3"/>
      <c r="M230" s="3"/>
      <c r="N230" s="3"/>
      <c r="O230" s="3"/>
      <c r="P230" s="3"/>
      <c r="Q230" s="3"/>
      <c r="R230" s="3"/>
      <c r="S230" s="3"/>
      <c r="T230" s="3"/>
      <c r="U230" s="3"/>
      <c r="V230" s="3"/>
    </row>
    <row r="231" spans="1:22" x14ac:dyDescent="0.2">
      <c r="A231" s="3"/>
      <c r="B231" s="3"/>
      <c r="C231" s="3"/>
      <c r="D231" s="3"/>
      <c r="E231" s="3"/>
      <c r="F231" s="3"/>
      <c r="G231" s="3"/>
      <c r="H231" s="3"/>
      <c r="I231" s="3"/>
      <c r="J231" s="3"/>
      <c r="K231" s="3"/>
      <c r="L231" s="3"/>
      <c r="M231" s="3"/>
      <c r="N231" s="3"/>
      <c r="O231" s="3"/>
      <c r="P231" s="3"/>
      <c r="Q231" s="3"/>
      <c r="R231" s="3"/>
      <c r="S231" s="3"/>
      <c r="T231" s="3"/>
      <c r="U231" s="3"/>
      <c r="V231" s="3"/>
    </row>
    <row r="232" spans="1:22" x14ac:dyDescent="0.2">
      <c r="A232" s="3"/>
      <c r="B232" s="3"/>
      <c r="C232" s="3"/>
      <c r="D232" s="3"/>
      <c r="E232" s="3"/>
      <c r="F232" s="3"/>
      <c r="G232" s="3"/>
      <c r="H232" s="3"/>
      <c r="I232" s="3"/>
      <c r="J232" s="3"/>
      <c r="K232" s="3"/>
      <c r="L232" s="3"/>
      <c r="M232" s="3"/>
      <c r="N232" s="3"/>
      <c r="O232" s="3"/>
      <c r="P232" s="3"/>
      <c r="Q232" s="3"/>
      <c r="R232" s="3"/>
      <c r="S232" s="3"/>
      <c r="T232" s="3"/>
      <c r="U232" s="3"/>
      <c r="V232" s="3"/>
    </row>
    <row r="233" spans="1:22" x14ac:dyDescent="0.2">
      <c r="A233" s="3"/>
      <c r="B233" s="3"/>
      <c r="C233" s="3"/>
      <c r="D233" s="3"/>
      <c r="E233" s="3"/>
      <c r="F233" s="3"/>
      <c r="G233" s="3"/>
      <c r="H233" s="3"/>
      <c r="I233" s="3"/>
      <c r="J233" s="3"/>
      <c r="K233" s="3"/>
      <c r="L233" s="3"/>
      <c r="M233" s="3"/>
      <c r="N233" s="3"/>
      <c r="O233" s="3"/>
      <c r="P233" s="3"/>
      <c r="Q233" s="3"/>
      <c r="R233" s="3"/>
      <c r="S233" s="3"/>
      <c r="T233" s="3"/>
      <c r="U233" s="3"/>
      <c r="V233" s="3"/>
    </row>
    <row r="234" spans="1:22" x14ac:dyDescent="0.2">
      <c r="A234" s="3"/>
      <c r="B234" s="3"/>
      <c r="C234" s="3"/>
      <c r="D234" s="3"/>
      <c r="E234" s="3"/>
      <c r="F234" s="3"/>
      <c r="G234" s="3"/>
      <c r="H234" s="3"/>
      <c r="I234" s="3"/>
      <c r="J234" s="3"/>
      <c r="K234" s="3"/>
      <c r="L234" s="3"/>
      <c r="M234" s="3"/>
      <c r="N234" s="3"/>
      <c r="O234" s="3"/>
      <c r="P234" s="3"/>
      <c r="Q234" s="3"/>
      <c r="R234" s="3"/>
      <c r="S234" s="3"/>
      <c r="T234" s="3"/>
      <c r="U234" s="3"/>
      <c r="V234" s="3"/>
    </row>
    <row r="235" spans="1:22" x14ac:dyDescent="0.2">
      <c r="A235" s="3"/>
      <c r="B235" s="3"/>
      <c r="C235" s="3"/>
      <c r="D235" s="3"/>
      <c r="E235" s="3"/>
      <c r="F235" s="3"/>
      <c r="G235" s="3"/>
      <c r="H235" s="3"/>
      <c r="I235" s="3"/>
      <c r="J235" s="3"/>
      <c r="K235" s="3"/>
      <c r="L235" s="3"/>
      <c r="M235" s="3"/>
      <c r="N235" s="3"/>
      <c r="O235" s="3"/>
      <c r="P235" s="3"/>
      <c r="Q235" s="3"/>
      <c r="R235" s="3"/>
      <c r="S235" s="3"/>
      <c r="T235" s="3"/>
      <c r="U235" s="3"/>
      <c r="V235" s="3"/>
    </row>
    <row r="236" spans="1:22" x14ac:dyDescent="0.2">
      <c r="A236" s="3"/>
      <c r="B236" s="3"/>
      <c r="C236" s="3"/>
      <c r="D236" s="3"/>
      <c r="E236" s="3"/>
      <c r="F236" s="3"/>
      <c r="G236" s="3"/>
      <c r="H236" s="3"/>
      <c r="I236" s="3"/>
      <c r="J236" s="3"/>
      <c r="K236" s="3"/>
      <c r="L236" s="3"/>
      <c r="M236" s="3"/>
      <c r="N236" s="3"/>
      <c r="O236" s="3"/>
      <c r="P236" s="3"/>
      <c r="Q236" s="3"/>
      <c r="R236" s="3"/>
      <c r="S236" s="3"/>
      <c r="T236" s="3"/>
      <c r="U236" s="3"/>
      <c r="V236" s="3"/>
    </row>
    <row r="237" spans="1:22" x14ac:dyDescent="0.2">
      <c r="A237" s="3"/>
      <c r="B237" s="3"/>
      <c r="C237" s="3"/>
      <c r="D237" s="3"/>
      <c r="E237" s="3"/>
      <c r="F237" s="3"/>
      <c r="G237" s="3"/>
      <c r="H237" s="3"/>
      <c r="I237" s="3"/>
      <c r="J237" s="3"/>
      <c r="K237" s="3"/>
      <c r="L237" s="3"/>
      <c r="M237" s="3"/>
      <c r="N237" s="3"/>
      <c r="O237" s="3"/>
      <c r="P237" s="3"/>
      <c r="Q237" s="3"/>
      <c r="R237" s="3"/>
      <c r="S237" s="3"/>
      <c r="T237" s="3"/>
      <c r="U237" s="3"/>
      <c r="V237" s="3"/>
    </row>
    <row r="238" spans="1:22" x14ac:dyDescent="0.2">
      <c r="A238" s="3"/>
      <c r="B238" s="3"/>
      <c r="C238" s="3"/>
      <c r="D238" s="3"/>
      <c r="E238" s="3"/>
      <c r="F238" s="3"/>
      <c r="G238" s="3"/>
      <c r="H238" s="3"/>
      <c r="I238" s="3"/>
      <c r="J238" s="3"/>
      <c r="K238" s="3"/>
      <c r="L238" s="3"/>
      <c r="M238" s="3"/>
      <c r="N238" s="3"/>
      <c r="O238" s="3"/>
      <c r="P238" s="3"/>
      <c r="Q238" s="3"/>
      <c r="R238" s="3"/>
      <c r="S238" s="3"/>
      <c r="T238" s="3"/>
      <c r="U238" s="3"/>
      <c r="V238" s="3"/>
    </row>
    <row r="239" spans="1:22" x14ac:dyDescent="0.2">
      <c r="A239" s="3"/>
      <c r="B239" s="3"/>
      <c r="C239" s="3"/>
      <c r="D239" s="3"/>
      <c r="E239" s="3"/>
      <c r="F239" s="3"/>
      <c r="G239" s="3"/>
      <c r="H239" s="3"/>
      <c r="I239" s="3"/>
      <c r="J239" s="3"/>
      <c r="K239" s="3"/>
      <c r="L239" s="3"/>
      <c r="M239" s="3"/>
      <c r="N239" s="3"/>
      <c r="O239" s="3"/>
      <c r="P239" s="3"/>
      <c r="Q239" s="3"/>
      <c r="R239" s="3"/>
      <c r="S239" s="3"/>
      <c r="T239" s="3"/>
      <c r="U239" s="3"/>
      <c r="V239" s="3"/>
    </row>
    <row r="240" spans="1:22" x14ac:dyDescent="0.2">
      <c r="A240" s="3"/>
      <c r="B240" s="3"/>
      <c r="C240" s="3"/>
      <c r="D240" s="3"/>
      <c r="E240" s="3"/>
      <c r="F240" s="3"/>
      <c r="G240" s="3"/>
      <c r="H240" s="3"/>
      <c r="I240" s="3"/>
      <c r="J240" s="3"/>
      <c r="K240" s="3"/>
      <c r="L240" s="3"/>
      <c r="M240" s="3"/>
      <c r="N240" s="3"/>
      <c r="O240" s="3"/>
      <c r="P240" s="3"/>
      <c r="Q240" s="3"/>
      <c r="R240" s="3"/>
      <c r="S240" s="3"/>
      <c r="T240" s="3"/>
      <c r="U240" s="3"/>
      <c r="V240" s="3"/>
    </row>
    <row r="241" spans="1:22" x14ac:dyDescent="0.2">
      <c r="A241" s="3"/>
      <c r="B241" s="3"/>
      <c r="C241" s="3"/>
      <c r="D241" s="3"/>
      <c r="E241" s="3"/>
      <c r="F241" s="3"/>
      <c r="G241" s="3"/>
      <c r="H241" s="3"/>
      <c r="I241" s="3"/>
      <c r="J241" s="3"/>
      <c r="K241" s="3"/>
      <c r="L241" s="3"/>
      <c r="M241" s="3"/>
      <c r="N241" s="3"/>
      <c r="O241" s="3"/>
      <c r="P241" s="3"/>
      <c r="Q241" s="3"/>
      <c r="R241" s="3"/>
      <c r="S241" s="3"/>
      <c r="T241" s="3"/>
      <c r="U241" s="3"/>
      <c r="V241" s="3"/>
    </row>
    <row r="242" spans="1:22" x14ac:dyDescent="0.2">
      <c r="A242" s="3"/>
      <c r="B242" s="3"/>
      <c r="C242" s="3"/>
      <c r="D242" s="3"/>
      <c r="E242" s="3"/>
      <c r="F242" s="3"/>
      <c r="G242" s="3"/>
      <c r="H242" s="3"/>
      <c r="I242" s="3"/>
      <c r="J242" s="3"/>
      <c r="K242" s="3"/>
      <c r="L242" s="3"/>
      <c r="M242" s="3"/>
      <c r="N242" s="3"/>
      <c r="O242" s="3"/>
      <c r="P242" s="3"/>
      <c r="Q242" s="3"/>
      <c r="R242" s="3"/>
      <c r="S242" s="3"/>
      <c r="T242" s="3"/>
      <c r="U242" s="3"/>
      <c r="V242" s="3"/>
    </row>
    <row r="243" spans="1:22" x14ac:dyDescent="0.2">
      <c r="A243" s="3"/>
      <c r="B243" s="3"/>
      <c r="C243" s="3"/>
      <c r="D243" s="3"/>
      <c r="E243" s="3"/>
      <c r="F243" s="3"/>
      <c r="G243" s="3"/>
      <c r="H243" s="3"/>
      <c r="I243" s="3"/>
      <c r="J243" s="3"/>
      <c r="K243" s="3"/>
      <c r="L243" s="3"/>
      <c r="M243" s="3"/>
      <c r="N243" s="3"/>
      <c r="O243" s="3"/>
      <c r="P243" s="3"/>
      <c r="Q243" s="3"/>
      <c r="R243" s="3"/>
      <c r="S243" s="3"/>
      <c r="T243" s="3"/>
      <c r="U243" s="3"/>
      <c r="V243" s="3"/>
    </row>
    <row r="244" spans="1:22" x14ac:dyDescent="0.2">
      <c r="A244" s="3"/>
      <c r="B244" s="3"/>
      <c r="C244" s="3"/>
      <c r="D244" s="3"/>
      <c r="E244" s="3"/>
      <c r="F244" s="3"/>
      <c r="G244" s="3"/>
      <c r="H244" s="3"/>
      <c r="I244" s="3"/>
      <c r="J244" s="3"/>
      <c r="K244" s="3"/>
      <c r="L244" s="3"/>
      <c r="M244" s="3"/>
      <c r="N244" s="3"/>
      <c r="O244" s="3"/>
      <c r="P244" s="3"/>
      <c r="Q244" s="3"/>
      <c r="R244" s="3"/>
      <c r="S244" s="3"/>
      <c r="T244" s="3"/>
      <c r="U244" s="3"/>
      <c r="V244" s="3"/>
    </row>
    <row r="245" spans="1:22" x14ac:dyDescent="0.2">
      <c r="A245" s="3"/>
      <c r="B245" s="3"/>
      <c r="C245" s="3"/>
      <c r="D245" s="3"/>
      <c r="E245" s="3"/>
      <c r="F245" s="3"/>
      <c r="G245" s="3"/>
      <c r="H245" s="3"/>
      <c r="I245" s="3"/>
      <c r="J245" s="3"/>
      <c r="K245" s="3"/>
      <c r="L245" s="3"/>
      <c r="M245" s="3"/>
      <c r="N245" s="3"/>
      <c r="O245" s="3"/>
      <c r="P245" s="3"/>
      <c r="Q245" s="3"/>
      <c r="R245" s="3"/>
      <c r="S245" s="3"/>
      <c r="T245" s="3"/>
      <c r="U245" s="3"/>
      <c r="V245" s="3"/>
    </row>
    <row r="246" spans="1:22" x14ac:dyDescent="0.2">
      <c r="A246" s="3"/>
      <c r="B246" s="3"/>
      <c r="C246" s="3"/>
      <c r="D246" s="3"/>
      <c r="E246" s="3"/>
      <c r="F246" s="3"/>
      <c r="G246" s="3"/>
      <c r="H246" s="3"/>
      <c r="I246" s="3"/>
      <c r="J246" s="3"/>
      <c r="K246" s="3"/>
      <c r="L246" s="3"/>
      <c r="M246" s="3"/>
      <c r="N246" s="3"/>
      <c r="O246" s="3"/>
      <c r="P246" s="3"/>
      <c r="Q246" s="3"/>
      <c r="R246" s="3"/>
      <c r="S246" s="3"/>
      <c r="T246" s="3"/>
      <c r="U246" s="3"/>
      <c r="V246" s="3"/>
    </row>
    <row r="247" spans="1:22" x14ac:dyDescent="0.2">
      <c r="A247" s="3"/>
      <c r="B247" s="3"/>
      <c r="C247" s="3"/>
      <c r="D247" s="3"/>
      <c r="E247" s="3"/>
      <c r="F247" s="3"/>
      <c r="G247" s="3"/>
      <c r="H247" s="3"/>
      <c r="I247" s="3"/>
      <c r="J247" s="3"/>
      <c r="K247" s="3"/>
      <c r="L247" s="3"/>
      <c r="M247" s="3"/>
      <c r="N247" s="3"/>
      <c r="O247" s="3"/>
      <c r="P247" s="3"/>
      <c r="Q247" s="3"/>
      <c r="R247" s="3"/>
      <c r="S247" s="3"/>
      <c r="T247" s="3"/>
      <c r="U247" s="3"/>
      <c r="V247" s="3"/>
    </row>
    <row r="248" spans="1:22" x14ac:dyDescent="0.2">
      <c r="A248" s="3"/>
      <c r="B248" s="3"/>
      <c r="C248" s="3"/>
      <c r="D248" s="3"/>
      <c r="E248" s="3"/>
      <c r="F248" s="3"/>
      <c r="G248" s="3"/>
      <c r="H248" s="3"/>
      <c r="I248" s="3"/>
      <c r="J248" s="3"/>
      <c r="K248" s="3"/>
      <c r="L248" s="3"/>
      <c r="M248" s="3"/>
      <c r="N248" s="3"/>
      <c r="O248" s="3"/>
      <c r="P248" s="3"/>
      <c r="Q248" s="3"/>
      <c r="R248" s="3"/>
      <c r="S248" s="3"/>
      <c r="T248" s="3"/>
      <c r="U248" s="3"/>
      <c r="V248" s="3"/>
    </row>
    <row r="249" spans="1:22" x14ac:dyDescent="0.2">
      <c r="A249" s="3"/>
      <c r="B249" s="3"/>
      <c r="C249" s="3"/>
      <c r="D249" s="3"/>
      <c r="E249" s="3"/>
      <c r="F249" s="3"/>
      <c r="G249" s="3"/>
      <c r="H249" s="3"/>
      <c r="I249" s="3"/>
      <c r="J249" s="3"/>
      <c r="K249" s="3"/>
      <c r="L249" s="3"/>
      <c r="M249" s="3"/>
      <c r="N249" s="3"/>
      <c r="O249" s="3"/>
      <c r="P249" s="3"/>
      <c r="Q249" s="3"/>
      <c r="R249" s="3"/>
      <c r="S249" s="3"/>
      <c r="T249" s="3"/>
      <c r="U249" s="3"/>
      <c r="V249" s="3"/>
    </row>
    <row r="250" spans="1:22" x14ac:dyDescent="0.2">
      <c r="A250" s="3"/>
      <c r="B250" s="3"/>
      <c r="C250" s="3"/>
      <c r="D250" s="3"/>
      <c r="E250" s="3"/>
      <c r="F250" s="3"/>
      <c r="G250" s="3"/>
      <c r="H250" s="3"/>
      <c r="I250" s="3"/>
      <c r="J250" s="3"/>
      <c r="K250" s="3"/>
      <c r="L250" s="3"/>
      <c r="M250" s="3"/>
      <c r="N250" s="3"/>
      <c r="O250" s="3"/>
      <c r="P250" s="3"/>
      <c r="Q250" s="3"/>
      <c r="R250" s="3"/>
      <c r="S250" s="3"/>
      <c r="T250" s="3"/>
      <c r="U250" s="3"/>
      <c r="V250" s="3"/>
    </row>
    <row r="251" spans="1:22" x14ac:dyDescent="0.2">
      <c r="A251" s="3"/>
      <c r="B251" s="3"/>
      <c r="C251" s="3"/>
      <c r="D251" s="3"/>
      <c r="E251" s="3"/>
      <c r="F251" s="3"/>
      <c r="G251" s="3"/>
      <c r="H251" s="3"/>
      <c r="I251" s="3"/>
      <c r="J251" s="3"/>
      <c r="K251" s="3"/>
      <c r="L251" s="3"/>
      <c r="M251" s="3"/>
      <c r="N251" s="3"/>
      <c r="O251" s="3"/>
      <c r="P251" s="3"/>
      <c r="Q251" s="3"/>
      <c r="R251" s="3"/>
      <c r="S251" s="3"/>
      <c r="T251" s="3"/>
      <c r="U251" s="3"/>
      <c r="V251" s="3"/>
    </row>
    <row r="252" spans="1:22" x14ac:dyDescent="0.2">
      <c r="A252" s="3"/>
      <c r="B252" s="3"/>
      <c r="C252" s="3"/>
      <c r="D252" s="3"/>
      <c r="E252" s="3"/>
      <c r="F252" s="3"/>
      <c r="G252" s="3"/>
      <c r="H252" s="3"/>
      <c r="I252" s="3"/>
      <c r="J252" s="3"/>
      <c r="K252" s="3"/>
      <c r="L252" s="3"/>
      <c r="M252" s="3"/>
      <c r="N252" s="3"/>
      <c r="O252" s="3"/>
      <c r="P252" s="3"/>
      <c r="Q252" s="3"/>
      <c r="R252" s="3"/>
      <c r="S252" s="3"/>
      <c r="T252" s="3"/>
      <c r="U252" s="3"/>
      <c r="V252" s="3"/>
    </row>
    <row r="253" spans="1:22" x14ac:dyDescent="0.2">
      <c r="A253" s="3"/>
      <c r="B253" s="3"/>
      <c r="C253" s="3"/>
      <c r="D253" s="3"/>
      <c r="E253" s="3"/>
      <c r="F253" s="3"/>
      <c r="G253" s="3"/>
      <c r="H253" s="3"/>
      <c r="I253" s="3"/>
      <c r="J253" s="3"/>
      <c r="K253" s="3"/>
      <c r="L253" s="3"/>
      <c r="M253" s="3"/>
      <c r="N253" s="3"/>
      <c r="O253" s="3"/>
      <c r="P253" s="3"/>
      <c r="Q253" s="3"/>
      <c r="R253" s="3"/>
      <c r="S253" s="3"/>
      <c r="T253" s="3"/>
      <c r="U253" s="3"/>
      <c r="V253" s="3"/>
    </row>
    <row r="254" spans="1:22" x14ac:dyDescent="0.2">
      <c r="A254" s="3"/>
      <c r="B254" s="3"/>
      <c r="C254" s="3"/>
      <c r="D254" s="3"/>
      <c r="E254" s="3"/>
      <c r="F254" s="3"/>
      <c r="G254" s="3"/>
      <c r="H254" s="3"/>
      <c r="I254" s="3"/>
      <c r="J254" s="3"/>
      <c r="K254" s="3"/>
      <c r="L254" s="3"/>
      <c r="M254" s="3"/>
      <c r="N254" s="3"/>
      <c r="O254" s="3"/>
      <c r="P254" s="3"/>
      <c r="Q254" s="3"/>
      <c r="R254" s="3"/>
      <c r="S254" s="3"/>
      <c r="T254" s="3"/>
      <c r="U254" s="3"/>
      <c r="V254" s="3"/>
    </row>
    <row r="255" spans="1:22" x14ac:dyDescent="0.2">
      <c r="A255" s="3"/>
      <c r="B255" s="3"/>
      <c r="C255" s="3"/>
      <c r="D255" s="3"/>
      <c r="E255" s="3"/>
      <c r="F255" s="3"/>
      <c r="G255" s="3"/>
      <c r="H255" s="3"/>
      <c r="I255" s="3"/>
      <c r="J255" s="3"/>
      <c r="K255" s="3"/>
      <c r="L255" s="3"/>
      <c r="M255" s="3"/>
      <c r="N255" s="3"/>
      <c r="O255" s="3"/>
      <c r="P255" s="3"/>
      <c r="Q255" s="3"/>
      <c r="R255" s="3"/>
      <c r="S255" s="3"/>
      <c r="T255" s="3"/>
      <c r="U255" s="3"/>
      <c r="V255" s="3"/>
    </row>
    <row r="256" spans="1:22" x14ac:dyDescent="0.2">
      <c r="A256" s="3"/>
      <c r="B256" s="3"/>
      <c r="C256" s="3"/>
      <c r="D256" s="3"/>
      <c r="E256" s="3"/>
      <c r="F256" s="3"/>
      <c r="G256" s="3"/>
      <c r="H256" s="3"/>
      <c r="I256" s="3"/>
      <c r="J256" s="3"/>
      <c r="K256" s="3"/>
      <c r="L256" s="3"/>
      <c r="M256" s="3"/>
      <c r="N256" s="3"/>
      <c r="O256" s="3"/>
      <c r="P256" s="3"/>
      <c r="Q256" s="3"/>
      <c r="R256" s="3"/>
      <c r="S256" s="3"/>
      <c r="T256" s="3"/>
      <c r="U256" s="3"/>
      <c r="V256" s="3"/>
    </row>
    <row r="257" spans="1:22" x14ac:dyDescent="0.2">
      <c r="A257" s="3"/>
      <c r="B257" s="3"/>
      <c r="C257" s="3"/>
      <c r="D257" s="3"/>
      <c r="E257" s="3"/>
      <c r="F257" s="3"/>
      <c r="G257" s="3"/>
      <c r="H257" s="3"/>
      <c r="I257" s="3"/>
      <c r="J257" s="3"/>
      <c r="K257" s="3"/>
      <c r="L257" s="3"/>
      <c r="M257" s="3"/>
      <c r="N257" s="3"/>
      <c r="O257" s="3"/>
      <c r="P257" s="3"/>
      <c r="Q257" s="3"/>
      <c r="R257" s="3"/>
      <c r="S257" s="3"/>
      <c r="T257" s="3"/>
      <c r="U257" s="3"/>
      <c r="V257" s="3"/>
    </row>
    <row r="258" spans="1:22" x14ac:dyDescent="0.2">
      <c r="A258" s="3"/>
      <c r="B258" s="3"/>
      <c r="C258" s="3"/>
      <c r="D258" s="3"/>
      <c r="E258" s="3"/>
      <c r="F258" s="3"/>
      <c r="G258" s="3"/>
      <c r="H258" s="3"/>
      <c r="I258" s="3"/>
      <c r="J258" s="3"/>
      <c r="K258" s="3"/>
      <c r="L258" s="3"/>
      <c r="M258" s="3"/>
      <c r="N258" s="3"/>
      <c r="O258" s="3"/>
      <c r="P258" s="3"/>
      <c r="Q258" s="3"/>
      <c r="R258" s="3"/>
      <c r="S258" s="3"/>
      <c r="T258" s="3"/>
      <c r="U258" s="3"/>
      <c r="V258" s="3"/>
    </row>
    <row r="259" spans="1:22" x14ac:dyDescent="0.2">
      <c r="A259" s="3"/>
      <c r="B259" s="3"/>
      <c r="C259" s="3"/>
      <c r="D259" s="3"/>
      <c r="E259" s="3"/>
      <c r="F259" s="3"/>
      <c r="G259" s="3"/>
      <c r="H259" s="3"/>
      <c r="I259" s="3"/>
      <c r="J259" s="3"/>
      <c r="K259" s="3"/>
      <c r="L259" s="3"/>
      <c r="M259" s="3"/>
      <c r="N259" s="3"/>
      <c r="O259" s="3"/>
      <c r="P259" s="3"/>
      <c r="Q259" s="3"/>
      <c r="R259" s="3"/>
      <c r="S259" s="3"/>
      <c r="T259" s="3"/>
      <c r="U259" s="3"/>
      <c r="V259" s="3"/>
    </row>
    <row r="260" spans="1:22" x14ac:dyDescent="0.2">
      <c r="A260" s="3"/>
      <c r="B260" s="3"/>
      <c r="C260" s="3"/>
      <c r="D260" s="3"/>
      <c r="E260" s="3"/>
      <c r="F260" s="3"/>
      <c r="G260" s="3"/>
      <c r="H260" s="3"/>
      <c r="I260" s="3"/>
      <c r="J260" s="3"/>
      <c r="K260" s="3"/>
      <c r="L260" s="3"/>
      <c r="M260" s="3"/>
      <c r="N260" s="3"/>
      <c r="O260" s="3"/>
      <c r="P260" s="3"/>
      <c r="Q260" s="3"/>
      <c r="R260" s="3"/>
      <c r="S260" s="3"/>
      <c r="T260" s="3"/>
      <c r="U260" s="3"/>
      <c r="V260" s="3"/>
    </row>
    <row r="261" spans="1:22" x14ac:dyDescent="0.2">
      <c r="A261" s="3"/>
      <c r="B261" s="3"/>
      <c r="C261" s="3"/>
      <c r="D261" s="3"/>
      <c r="E261" s="3"/>
      <c r="F261" s="3"/>
      <c r="G261" s="3"/>
      <c r="H261" s="3"/>
      <c r="I261" s="3"/>
      <c r="J261" s="3"/>
      <c r="K261" s="3"/>
      <c r="L261" s="3"/>
      <c r="M261" s="3"/>
      <c r="N261" s="3"/>
      <c r="O261" s="3"/>
      <c r="P261" s="3"/>
      <c r="Q261" s="3"/>
      <c r="R261" s="3"/>
      <c r="S261" s="3"/>
      <c r="T261" s="3"/>
      <c r="U261" s="3"/>
      <c r="V261" s="3"/>
    </row>
    <row r="262" spans="1:22" x14ac:dyDescent="0.2">
      <c r="A262" s="3"/>
      <c r="B262" s="3"/>
      <c r="C262" s="3"/>
      <c r="D262" s="3"/>
      <c r="E262" s="3"/>
      <c r="F262" s="3"/>
      <c r="G262" s="3"/>
      <c r="H262" s="3"/>
      <c r="I262" s="3"/>
      <c r="J262" s="3"/>
      <c r="K262" s="3"/>
      <c r="L262" s="3"/>
      <c r="M262" s="3"/>
      <c r="N262" s="3"/>
      <c r="O262" s="3"/>
      <c r="P262" s="3"/>
      <c r="Q262" s="3"/>
      <c r="R262" s="3"/>
      <c r="S262" s="3"/>
      <c r="T262" s="3"/>
      <c r="U262" s="3"/>
      <c r="V262" s="3"/>
    </row>
    <row r="263" spans="1:22" x14ac:dyDescent="0.2">
      <c r="A263" s="3"/>
      <c r="B263" s="3"/>
      <c r="C263" s="3"/>
      <c r="D263" s="3"/>
      <c r="E263" s="3"/>
      <c r="F263" s="3"/>
      <c r="G263" s="3"/>
      <c r="H263" s="3"/>
      <c r="I263" s="3"/>
      <c r="J263" s="3"/>
      <c r="K263" s="3"/>
      <c r="L263" s="3"/>
      <c r="M263" s="3"/>
      <c r="N263" s="3"/>
      <c r="O263" s="3"/>
      <c r="P263" s="3"/>
      <c r="Q263" s="3"/>
      <c r="R263" s="3"/>
      <c r="S263" s="3"/>
      <c r="T263" s="3"/>
      <c r="U263" s="3"/>
      <c r="V263" s="3"/>
    </row>
    <row r="264" spans="1:22" x14ac:dyDescent="0.2">
      <c r="A264" s="3"/>
      <c r="B264" s="3"/>
      <c r="C264" s="3"/>
      <c r="D264" s="3"/>
      <c r="E264" s="3"/>
      <c r="F264" s="3"/>
      <c r="G264" s="3"/>
      <c r="H264" s="3"/>
      <c r="I264" s="3"/>
      <c r="J264" s="3"/>
      <c r="K264" s="3"/>
      <c r="L264" s="3"/>
      <c r="M264" s="3"/>
      <c r="N264" s="3"/>
      <c r="O264" s="3"/>
      <c r="P264" s="3"/>
      <c r="Q264" s="3"/>
      <c r="R264" s="3"/>
      <c r="S264" s="3"/>
      <c r="T264" s="3"/>
      <c r="U264" s="3"/>
      <c r="V264" s="3"/>
    </row>
    <row r="265" spans="1:22" x14ac:dyDescent="0.2">
      <c r="A265" s="3"/>
      <c r="B265" s="3"/>
      <c r="C265" s="3"/>
      <c r="D265" s="3"/>
      <c r="E265" s="3"/>
      <c r="F265" s="3"/>
      <c r="G265" s="3"/>
      <c r="H265" s="3"/>
      <c r="I265" s="3"/>
      <c r="J265" s="3"/>
      <c r="K265" s="3"/>
      <c r="L265" s="3"/>
      <c r="M265" s="3"/>
      <c r="N265" s="3"/>
      <c r="O265" s="3"/>
      <c r="P265" s="3"/>
      <c r="Q265" s="3"/>
      <c r="R265" s="3"/>
      <c r="S265" s="3"/>
      <c r="T265" s="3"/>
      <c r="U265" s="3"/>
      <c r="V265" s="3"/>
    </row>
    <row r="266" spans="1:22" x14ac:dyDescent="0.2">
      <c r="A266" s="3"/>
      <c r="B266" s="3"/>
      <c r="C266" s="3"/>
      <c r="D266" s="3"/>
      <c r="E266" s="3"/>
      <c r="F266" s="3"/>
      <c r="G266" s="3"/>
      <c r="H266" s="3"/>
      <c r="I266" s="3"/>
      <c r="J266" s="3"/>
      <c r="K266" s="3"/>
      <c r="L266" s="3"/>
      <c r="M266" s="3"/>
      <c r="N266" s="3"/>
      <c r="O266" s="3"/>
      <c r="P266" s="3"/>
      <c r="Q266" s="3"/>
      <c r="R266" s="3"/>
      <c r="S266" s="3"/>
      <c r="T266" s="3"/>
      <c r="U266" s="3"/>
      <c r="V266" s="3"/>
    </row>
    <row r="267" spans="1:22" x14ac:dyDescent="0.2">
      <c r="A267" s="3"/>
      <c r="B267" s="3"/>
      <c r="C267" s="3"/>
      <c r="D267" s="3"/>
      <c r="E267" s="3"/>
      <c r="F267" s="3"/>
      <c r="G267" s="3"/>
      <c r="H267" s="3"/>
      <c r="I267" s="3"/>
      <c r="J267" s="3"/>
      <c r="K267" s="3"/>
      <c r="L267" s="3"/>
      <c r="M267" s="3"/>
      <c r="N267" s="3"/>
      <c r="O267" s="3"/>
      <c r="P267" s="3"/>
      <c r="Q267" s="3"/>
      <c r="R267" s="3"/>
      <c r="S267" s="3"/>
      <c r="T267" s="3"/>
      <c r="U267" s="3"/>
      <c r="V267" s="3"/>
    </row>
    <row r="268" spans="1:22" x14ac:dyDescent="0.2">
      <c r="A268" s="3"/>
      <c r="B268" s="3"/>
      <c r="C268" s="3"/>
      <c r="D268" s="3"/>
      <c r="E268" s="3"/>
      <c r="F268" s="3"/>
      <c r="G268" s="3"/>
      <c r="H268" s="3"/>
      <c r="I268" s="3"/>
      <c r="J268" s="3"/>
      <c r="K268" s="3"/>
      <c r="L268" s="3"/>
      <c r="M268" s="3"/>
      <c r="N268" s="3"/>
      <c r="O268" s="3"/>
      <c r="P268" s="3"/>
      <c r="Q268" s="3"/>
      <c r="R268" s="3"/>
      <c r="S268" s="3"/>
      <c r="T268" s="3"/>
      <c r="U268" s="3"/>
      <c r="V268" s="3"/>
    </row>
    <row r="269" spans="1:22" x14ac:dyDescent="0.2">
      <c r="A269" s="3"/>
      <c r="B269" s="3"/>
      <c r="C269" s="3"/>
      <c r="D269" s="3"/>
      <c r="E269" s="3"/>
      <c r="F269" s="3"/>
      <c r="G269" s="3"/>
      <c r="H269" s="3"/>
      <c r="I269" s="3"/>
      <c r="J269" s="3"/>
      <c r="K269" s="3"/>
      <c r="L269" s="3"/>
      <c r="M269" s="3"/>
      <c r="N269" s="3"/>
      <c r="O269" s="3"/>
      <c r="P269" s="3"/>
      <c r="Q269" s="3"/>
      <c r="R269" s="3"/>
      <c r="S269" s="3"/>
      <c r="T269" s="3"/>
      <c r="U269" s="3"/>
      <c r="V269" s="3"/>
    </row>
    <row r="270" spans="1:22" x14ac:dyDescent="0.2">
      <c r="A270" s="3"/>
      <c r="B270" s="3"/>
      <c r="C270" s="3"/>
      <c r="D270" s="3"/>
      <c r="E270" s="3"/>
      <c r="F270" s="3"/>
      <c r="G270" s="3"/>
      <c r="H270" s="3"/>
      <c r="I270" s="3"/>
      <c r="J270" s="3"/>
      <c r="K270" s="3"/>
      <c r="L270" s="3"/>
      <c r="M270" s="3"/>
      <c r="N270" s="3"/>
      <c r="O270" s="3"/>
      <c r="P270" s="3"/>
      <c r="Q270" s="3"/>
      <c r="R270" s="3"/>
      <c r="S270" s="3"/>
      <c r="T270" s="3"/>
      <c r="U270" s="3"/>
      <c r="V270" s="3"/>
    </row>
    <row r="271" spans="1:22" x14ac:dyDescent="0.2">
      <c r="A271" s="3"/>
      <c r="B271" s="3"/>
      <c r="C271" s="3"/>
      <c r="D271" s="3"/>
      <c r="E271" s="3"/>
      <c r="F271" s="3"/>
      <c r="G271" s="3"/>
      <c r="H271" s="3"/>
      <c r="I271" s="3"/>
      <c r="J271" s="3"/>
      <c r="K271" s="3"/>
      <c r="L271" s="3"/>
      <c r="M271" s="3"/>
      <c r="N271" s="3"/>
      <c r="O271" s="3"/>
      <c r="P271" s="3"/>
      <c r="Q271" s="3"/>
      <c r="R271" s="3"/>
      <c r="S271" s="3"/>
      <c r="T271" s="3"/>
      <c r="U271" s="3"/>
      <c r="V271" s="3"/>
    </row>
    <row r="272" spans="1:22" x14ac:dyDescent="0.2">
      <c r="A272" s="3"/>
      <c r="B272" s="3"/>
      <c r="C272" s="3"/>
      <c r="D272" s="3"/>
      <c r="E272" s="3"/>
      <c r="F272" s="3"/>
      <c r="G272" s="3"/>
      <c r="H272" s="3"/>
      <c r="I272" s="3"/>
      <c r="J272" s="3"/>
      <c r="K272" s="3"/>
      <c r="L272" s="3"/>
      <c r="M272" s="3"/>
      <c r="N272" s="3"/>
      <c r="O272" s="3"/>
      <c r="P272" s="3"/>
      <c r="Q272" s="3"/>
      <c r="R272" s="3"/>
      <c r="S272" s="3"/>
      <c r="T272" s="3"/>
      <c r="U272" s="3"/>
      <c r="V272" s="3"/>
    </row>
    <row r="273" spans="1:22" x14ac:dyDescent="0.2">
      <c r="A273" s="3"/>
      <c r="B273" s="3"/>
      <c r="C273" s="3"/>
      <c r="D273" s="3"/>
      <c r="E273" s="3"/>
      <c r="F273" s="3"/>
      <c r="G273" s="3"/>
      <c r="H273" s="3"/>
      <c r="I273" s="3"/>
      <c r="J273" s="3"/>
      <c r="K273" s="3"/>
      <c r="L273" s="3"/>
      <c r="M273" s="3"/>
      <c r="N273" s="3"/>
      <c r="O273" s="3"/>
      <c r="P273" s="3"/>
      <c r="Q273" s="3"/>
      <c r="R273" s="3"/>
      <c r="S273" s="3"/>
      <c r="T273" s="3"/>
      <c r="U273" s="3"/>
      <c r="V273" s="3"/>
    </row>
    <row r="274" spans="1:22" x14ac:dyDescent="0.2">
      <c r="A274" s="3"/>
      <c r="B274" s="3"/>
      <c r="C274" s="3"/>
      <c r="D274" s="3"/>
      <c r="E274" s="3"/>
      <c r="F274" s="3"/>
      <c r="G274" s="3"/>
      <c r="H274" s="3"/>
      <c r="I274" s="3"/>
      <c r="J274" s="3"/>
      <c r="K274" s="3"/>
      <c r="L274" s="3"/>
      <c r="M274" s="3"/>
      <c r="N274" s="3"/>
      <c r="O274" s="3"/>
      <c r="P274" s="3"/>
      <c r="Q274" s="3"/>
      <c r="R274" s="3"/>
      <c r="S274" s="3"/>
      <c r="T274" s="3"/>
      <c r="U274" s="3"/>
      <c r="V274" s="3"/>
    </row>
    <row r="275" spans="1:22" x14ac:dyDescent="0.2">
      <c r="A275" s="3"/>
      <c r="B275" s="3"/>
      <c r="C275" s="3"/>
      <c r="D275" s="3"/>
      <c r="E275" s="3"/>
      <c r="F275" s="3"/>
      <c r="G275" s="3"/>
      <c r="H275" s="3"/>
      <c r="I275" s="3"/>
      <c r="J275" s="3"/>
      <c r="K275" s="3"/>
      <c r="L275" s="3"/>
      <c r="M275" s="3"/>
      <c r="N275" s="3"/>
      <c r="O275" s="3"/>
      <c r="P275" s="3"/>
      <c r="Q275" s="3"/>
      <c r="R275" s="3"/>
      <c r="S275" s="3"/>
      <c r="T275" s="3"/>
      <c r="U275" s="3"/>
      <c r="V275" s="3"/>
    </row>
    <row r="276" spans="1:22" x14ac:dyDescent="0.2">
      <c r="A276" s="3"/>
      <c r="B276" s="3"/>
      <c r="C276" s="3"/>
      <c r="D276" s="3"/>
      <c r="E276" s="3"/>
      <c r="F276" s="3"/>
      <c r="G276" s="3"/>
      <c r="H276" s="3"/>
      <c r="I276" s="3"/>
      <c r="J276" s="3"/>
      <c r="K276" s="3"/>
      <c r="L276" s="3"/>
      <c r="M276" s="3"/>
      <c r="N276" s="3"/>
      <c r="O276" s="3"/>
      <c r="P276" s="3"/>
      <c r="Q276" s="3"/>
      <c r="R276" s="3"/>
      <c r="S276" s="3"/>
      <c r="T276" s="3"/>
      <c r="U276" s="3"/>
      <c r="V276" s="3"/>
    </row>
    <row r="277" spans="1:22" x14ac:dyDescent="0.2">
      <c r="A277" s="3"/>
      <c r="B277" s="3"/>
      <c r="C277" s="3"/>
      <c r="D277" s="3"/>
      <c r="E277" s="3"/>
      <c r="F277" s="3"/>
      <c r="G277" s="3"/>
      <c r="H277" s="3"/>
      <c r="I277" s="3"/>
      <c r="J277" s="3"/>
      <c r="K277" s="3"/>
      <c r="L277" s="3"/>
      <c r="M277" s="3"/>
      <c r="N277" s="3"/>
      <c r="O277" s="3"/>
      <c r="P277" s="3"/>
      <c r="Q277" s="3"/>
      <c r="R277" s="3"/>
      <c r="S277" s="3"/>
      <c r="T277" s="3"/>
      <c r="U277" s="3"/>
      <c r="V277" s="3"/>
    </row>
    <row r="278" spans="1:22" x14ac:dyDescent="0.2">
      <c r="A278" s="3"/>
      <c r="B278" s="3"/>
      <c r="C278" s="3"/>
      <c r="D278" s="3"/>
      <c r="E278" s="3"/>
      <c r="F278" s="3"/>
      <c r="G278" s="3"/>
      <c r="H278" s="3"/>
      <c r="I278" s="3"/>
      <c r="J278" s="3"/>
      <c r="K278" s="3"/>
      <c r="L278" s="3"/>
      <c r="M278" s="3"/>
      <c r="N278" s="3"/>
      <c r="O278" s="3"/>
      <c r="P278" s="3"/>
      <c r="Q278" s="3"/>
      <c r="R278" s="3"/>
      <c r="S278" s="3"/>
      <c r="T278" s="3"/>
      <c r="U278" s="3"/>
      <c r="V278" s="3"/>
    </row>
    <row r="279" spans="1:22" x14ac:dyDescent="0.2">
      <c r="A279" s="3"/>
      <c r="B279" s="3"/>
      <c r="C279" s="3"/>
      <c r="D279" s="3"/>
      <c r="E279" s="3"/>
      <c r="F279" s="3"/>
      <c r="G279" s="3"/>
      <c r="H279" s="3"/>
      <c r="I279" s="3"/>
      <c r="J279" s="3"/>
      <c r="K279" s="3"/>
      <c r="L279" s="3"/>
      <c r="M279" s="3"/>
      <c r="N279" s="3"/>
      <c r="O279" s="3"/>
      <c r="P279" s="3"/>
      <c r="Q279" s="3"/>
      <c r="R279" s="3"/>
      <c r="S279" s="3"/>
      <c r="T279" s="3"/>
      <c r="U279" s="3"/>
      <c r="V279" s="3"/>
    </row>
    <row r="280" spans="1:22" x14ac:dyDescent="0.2">
      <c r="A280" s="3"/>
      <c r="B280" s="3"/>
      <c r="C280" s="3"/>
      <c r="D280" s="3"/>
      <c r="E280" s="3"/>
      <c r="F280" s="3"/>
      <c r="G280" s="3"/>
      <c r="H280" s="3"/>
      <c r="I280" s="3"/>
      <c r="J280" s="3"/>
      <c r="K280" s="3"/>
      <c r="L280" s="3"/>
      <c r="M280" s="3"/>
      <c r="N280" s="3"/>
      <c r="O280" s="3"/>
      <c r="P280" s="3"/>
      <c r="Q280" s="3"/>
      <c r="R280" s="3"/>
      <c r="S280" s="3"/>
      <c r="T280" s="3"/>
      <c r="U280" s="3"/>
      <c r="V280" s="3"/>
    </row>
    <row r="281" spans="1:22" x14ac:dyDescent="0.2">
      <c r="A281" s="3"/>
      <c r="B281" s="3"/>
      <c r="C281" s="3"/>
      <c r="D281" s="3"/>
      <c r="E281" s="3"/>
      <c r="F281" s="3"/>
      <c r="G281" s="3"/>
      <c r="H281" s="3"/>
      <c r="I281" s="3"/>
      <c r="J281" s="3"/>
      <c r="K281" s="3"/>
      <c r="L281" s="3"/>
      <c r="M281" s="3"/>
      <c r="N281" s="3"/>
      <c r="O281" s="3"/>
      <c r="P281" s="3"/>
      <c r="Q281" s="3"/>
      <c r="R281" s="3"/>
      <c r="S281" s="3"/>
      <c r="T281" s="3"/>
      <c r="U281" s="3"/>
      <c r="V281" s="3"/>
    </row>
    <row r="282" spans="1:22" x14ac:dyDescent="0.2">
      <c r="A282" s="3"/>
      <c r="B282" s="3"/>
      <c r="C282" s="3"/>
      <c r="D282" s="3"/>
      <c r="E282" s="3"/>
      <c r="F282" s="3"/>
      <c r="G282" s="3"/>
      <c r="H282" s="3"/>
      <c r="I282" s="3"/>
      <c r="J282" s="3"/>
      <c r="K282" s="3"/>
      <c r="L282" s="3"/>
      <c r="M282" s="3"/>
      <c r="N282" s="3"/>
      <c r="O282" s="3"/>
      <c r="P282" s="3"/>
      <c r="Q282" s="3"/>
      <c r="R282" s="3"/>
      <c r="S282" s="3"/>
      <c r="T282" s="3"/>
      <c r="U282" s="3"/>
      <c r="V282" s="3"/>
    </row>
    <row r="283" spans="1:22" x14ac:dyDescent="0.2">
      <c r="A283" s="3"/>
      <c r="B283" s="3"/>
      <c r="C283" s="3"/>
      <c r="D283" s="3"/>
      <c r="E283" s="3"/>
      <c r="F283" s="3"/>
      <c r="G283" s="3"/>
      <c r="H283" s="3"/>
      <c r="I283" s="3"/>
      <c r="J283" s="3"/>
      <c r="K283" s="3"/>
      <c r="L283" s="3"/>
      <c r="M283" s="3"/>
      <c r="N283" s="3"/>
      <c r="O283" s="3"/>
      <c r="P283" s="3"/>
      <c r="Q283" s="3"/>
      <c r="R283" s="3"/>
      <c r="S283" s="3"/>
      <c r="T283" s="3"/>
      <c r="U283" s="3"/>
      <c r="V283" s="3"/>
    </row>
    <row r="284" spans="1:22" x14ac:dyDescent="0.2">
      <c r="A284" s="3"/>
      <c r="B284" s="3"/>
      <c r="C284" s="3"/>
      <c r="D284" s="3"/>
      <c r="E284" s="3"/>
      <c r="F284" s="3"/>
      <c r="G284" s="3"/>
      <c r="H284" s="3"/>
      <c r="I284" s="3"/>
      <c r="J284" s="3"/>
      <c r="K284" s="3"/>
      <c r="L284" s="3"/>
      <c r="M284" s="3"/>
      <c r="N284" s="3"/>
      <c r="O284" s="3"/>
      <c r="P284" s="3"/>
      <c r="Q284" s="3"/>
      <c r="R284" s="3"/>
      <c r="S284" s="3"/>
      <c r="T284" s="3"/>
      <c r="U284" s="3"/>
      <c r="V284" s="3"/>
    </row>
    <row r="285" spans="1:22" x14ac:dyDescent="0.2">
      <c r="A285" s="3"/>
      <c r="B285" s="3"/>
      <c r="C285" s="3"/>
      <c r="D285" s="3"/>
      <c r="E285" s="3"/>
      <c r="F285" s="3"/>
      <c r="G285" s="3"/>
      <c r="H285" s="3"/>
      <c r="I285" s="3"/>
      <c r="J285" s="3"/>
      <c r="K285" s="3"/>
      <c r="L285" s="3"/>
      <c r="M285" s="3"/>
      <c r="N285" s="3"/>
      <c r="O285" s="3"/>
      <c r="P285" s="3"/>
      <c r="Q285" s="3"/>
      <c r="R285" s="3"/>
      <c r="S285" s="3"/>
      <c r="T285" s="3"/>
      <c r="U285" s="3"/>
      <c r="V285" s="3"/>
    </row>
    <row r="286" spans="1:22" x14ac:dyDescent="0.2">
      <c r="A286" s="3"/>
      <c r="B286" s="3"/>
      <c r="C286" s="3"/>
      <c r="D286" s="3"/>
      <c r="E286" s="3"/>
      <c r="F286" s="3"/>
      <c r="G286" s="3"/>
      <c r="H286" s="3"/>
      <c r="I286" s="3"/>
      <c r="J286" s="3"/>
      <c r="K286" s="3"/>
      <c r="L286" s="3"/>
      <c r="M286" s="3"/>
      <c r="N286" s="3"/>
      <c r="O286" s="3"/>
      <c r="P286" s="3"/>
      <c r="Q286" s="3"/>
      <c r="R286" s="3"/>
      <c r="S286" s="3"/>
      <c r="T286" s="3"/>
      <c r="U286" s="3"/>
      <c r="V286" s="3"/>
    </row>
    <row r="287" spans="1:22" x14ac:dyDescent="0.2">
      <c r="A287" s="3"/>
      <c r="B287" s="3"/>
      <c r="C287" s="3"/>
      <c r="D287" s="3"/>
      <c r="E287" s="3"/>
      <c r="F287" s="3"/>
      <c r="G287" s="3"/>
      <c r="H287" s="3"/>
      <c r="I287" s="3"/>
      <c r="J287" s="3"/>
      <c r="K287" s="3"/>
      <c r="L287" s="3"/>
      <c r="M287" s="3"/>
      <c r="N287" s="3"/>
      <c r="O287" s="3"/>
      <c r="P287" s="3"/>
      <c r="Q287" s="3"/>
      <c r="R287" s="3"/>
      <c r="S287" s="3"/>
      <c r="T287" s="3"/>
      <c r="U287" s="3"/>
      <c r="V287" s="3"/>
    </row>
    <row r="288" spans="1:22" x14ac:dyDescent="0.2">
      <c r="A288" s="3"/>
      <c r="B288" s="3"/>
      <c r="C288" s="3"/>
      <c r="D288" s="3"/>
      <c r="E288" s="3"/>
      <c r="F288" s="3"/>
      <c r="G288" s="3"/>
      <c r="H288" s="3"/>
      <c r="I288" s="3"/>
      <c r="J288" s="3"/>
      <c r="K288" s="3"/>
      <c r="L288" s="3"/>
      <c r="M288" s="3"/>
      <c r="N288" s="3"/>
      <c r="O288" s="3"/>
      <c r="P288" s="3"/>
      <c r="Q288" s="3"/>
      <c r="R288" s="3"/>
      <c r="S288" s="3"/>
      <c r="T288" s="3"/>
      <c r="U288" s="3"/>
      <c r="V288" s="3"/>
    </row>
    <row r="289" spans="1:22" x14ac:dyDescent="0.2">
      <c r="A289" s="3"/>
      <c r="B289" s="3"/>
      <c r="C289" s="3"/>
      <c r="D289" s="3"/>
      <c r="E289" s="3"/>
      <c r="F289" s="3"/>
      <c r="G289" s="3"/>
      <c r="H289" s="3"/>
      <c r="I289" s="3"/>
      <c r="J289" s="3"/>
      <c r="K289" s="3"/>
      <c r="L289" s="3"/>
      <c r="M289" s="3"/>
      <c r="N289" s="3"/>
      <c r="O289" s="3"/>
      <c r="P289" s="3"/>
      <c r="Q289" s="3"/>
      <c r="R289" s="3"/>
      <c r="S289" s="3"/>
      <c r="T289" s="3"/>
      <c r="U289" s="3"/>
      <c r="V289" s="3"/>
    </row>
    <row r="290" spans="1:22" x14ac:dyDescent="0.2">
      <c r="A290" s="3"/>
      <c r="B290" s="3"/>
      <c r="C290" s="3"/>
      <c r="D290" s="3"/>
      <c r="E290" s="3"/>
      <c r="F290" s="3"/>
      <c r="G290" s="3"/>
      <c r="H290" s="3"/>
      <c r="I290" s="3"/>
      <c r="J290" s="3"/>
      <c r="K290" s="3"/>
      <c r="L290" s="3"/>
      <c r="M290" s="3"/>
      <c r="N290" s="3"/>
      <c r="O290" s="3"/>
      <c r="P290" s="3"/>
      <c r="Q290" s="3"/>
      <c r="R290" s="3"/>
      <c r="S290" s="3"/>
      <c r="T290" s="3"/>
      <c r="U290" s="3"/>
      <c r="V290" s="3"/>
    </row>
    <row r="291" spans="1:22" x14ac:dyDescent="0.2">
      <c r="A291" s="3"/>
      <c r="B291" s="3"/>
      <c r="C291" s="3"/>
      <c r="D291" s="3"/>
      <c r="E291" s="3"/>
      <c r="F291" s="3"/>
      <c r="G291" s="3"/>
      <c r="H291" s="3"/>
      <c r="I291" s="3"/>
      <c r="J291" s="3"/>
      <c r="K291" s="3"/>
      <c r="L291" s="3"/>
      <c r="M291" s="3"/>
      <c r="N291" s="3"/>
      <c r="O291" s="3"/>
      <c r="P291" s="3"/>
      <c r="Q291" s="3"/>
      <c r="R291" s="3"/>
      <c r="S291" s="3"/>
      <c r="T291" s="3"/>
      <c r="U291" s="3"/>
      <c r="V291" s="3"/>
    </row>
    <row r="292" spans="1:22" x14ac:dyDescent="0.2">
      <c r="A292" s="3"/>
      <c r="B292" s="3"/>
      <c r="C292" s="3"/>
      <c r="D292" s="3"/>
      <c r="E292" s="3"/>
      <c r="F292" s="3"/>
      <c r="G292" s="3"/>
      <c r="H292" s="3"/>
      <c r="I292" s="3"/>
      <c r="J292" s="3"/>
      <c r="K292" s="3"/>
      <c r="L292" s="3"/>
      <c r="M292" s="3"/>
      <c r="N292" s="3"/>
      <c r="O292" s="3"/>
      <c r="P292" s="3"/>
      <c r="Q292" s="3"/>
      <c r="R292" s="3"/>
      <c r="S292" s="3"/>
      <c r="T292" s="3"/>
      <c r="U292" s="3"/>
      <c r="V292" s="3"/>
    </row>
    <row r="293" spans="1:22" x14ac:dyDescent="0.2">
      <c r="A293" s="3"/>
      <c r="B293" s="3"/>
      <c r="C293" s="3"/>
      <c r="D293" s="3"/>
      <c r="E293" s="3"/>
      <c r="F293" s="3"/>
      <c r="G293" s="3"/>
      <c r="H293" s="3"/>
      <c r="I293" s="3"/>
      <c r="J293" s="3"/>
      <c r="K293" s="3"/>
      <c r="L293" s="3"/>
      <c r="M293" s="3"/>
      <c r="N293" s="3"/>
      <c r="O293" s="3"/>
      <c r="P293" s="3"/>
      <c r="Q293" s="3"/>
      <c r="R293" s="3"/>
      <c r="S293" s="3"/>
      <c r="T293" s="3"/>
      <c r="U293" s="3"/>
      <c r="V293" s="3"/>
    </row>
    <row r="294" spans="1:22" x14ac:dyDescent="0.2">
      <c r="A294" s="3"/>
      <c r="B294" s="3"/>
      <c r="C294" s="3"/>
      <c r="D294" s="3"/>
      <c r="E294" s="3"/>
      <c r="F294" s="3"/>
      <c r="G294" s="3"/>
      <c r="H294" s="3"/>
      <c r="I294" s="3"/>
      <c r="J294" s="3"/>
      <c r="K294" s="3"/>
      <c r="L294" s="3"/>
      <c r="M294" s="3"/>
      <c r="N294" s="3"/>
      <c r="O294" s="3"/>
      <c r="P294" s="3"/>
      <c r="Q294" s="3"/>
      <c r="R294" s="3"/>
      <c r="S294" s="3"/>
      <c r="T294" s="3"/>
      <c r="U294" s="3"/>
      <c r="V294" s="3"/>
    </row>
    <row r="295" spans="1:22" x14ac:dyDescent="0.2">
      <c r="A295" s="3"/>
      <c r="B295" s="3"/>
      <c r="C295" s="3"/>
      <c r="D295" s="3"/>
      <c r="E295" s="3"/>
      <c r="F295" s="3"/>
      <c r="G295" s="3"/>
      <c r="H295" s="3"/>
      <c r="I295" s="3"/>
      <c r="J295" s="3"/>
      <c r="K295" s="3"/>
      <c r="L295" s="3"/>
      <c r="M295" s="3"/>
      <c r="N295" s="3"/>
      <c r="O295" s="3"/>
      <c r="P295" s="3"/>
      <c r="Q295" s="3"/>
      <c r="R295" s="3"/>
      <c r="S295" s="3"/>
      <c r="T295" s="3"/>
      <c r="U295" s="3"/>
      <c r="V295" s="3"/>
    </row>
    <row r="296" spans="1:22" x14ac:dyDescent="0.2">
      <c r="A296" s="3"/>
      <c r="B296" s="3"/>
      <c r="C296" s="3"/>
      <c r="D296" s="3"/>
      <c r="E296" s="3"/>
      <c r="F296" s="3"/>
      <c r="G296" s="3"/>
      <c r="H296" s="3"/>
      <c r="I296" s="3"/>
      <c r="J296" s="3"/>
      <c r="K296" s="3"/>
      <c r="L296" s="3"/>
      <c r="M296" s="3"/>
      <c r="N296" s="3"/>
      <c r="O296" s="3"/>
      <c r="P296" s="3"/>
      <c r="Q296" s="3"/>
      <c r="R296" s="3"/>
      <c r="S296" s="3"/>
      <c r="T296" s="3"/>
      <c r="U296" s="3"/>
      <c r="V296" s="3"/>
    </row>
    <row r="297" spans="1:22" x14ac:dyDescent="0.2">
      <c r="A297" s="3"/>
      <c r="B297" s="3"/>
      <c r="C297" s="3"/>
      <c r="D297" s="3"/>
      <c r="E297" s="3"/>
      <c r="F297" s="3"/>
      <c r="G297" s="3"/>
      <c r="H297" s="3"/>
      <c r="I297" s="3"/>
      <c r="J297" s="3"/>
      <c r="K297" s="3"/>
      <c r="L297" s="3"/>
      <c r="M297" s="3"/>
      <c r="N297" s="3"/>
      <c r="O297" s="3"/>
      <c r="P297" s="3"/>
      <c r="Q297" s="3"/>
      <c r="R297" s="3"/>
      <c r="S297" s="3"/>
      <c r="T297" s="3"/>
      <c r="U297" s="3"/>
      <c r="V297" s="3"/>
    </row>
    <row r="298" spans="1:22" x14ac:dyDescent="0.2">
      <c r="A298" s="3"/>
      <c r="B298" s="3"/>
      <c r="C298" s="3"/>
      <c r="D298" s="3"/>
      <c r="E298" s="3"/>
      <c r="F298" s="3"/>
      <c r="G298" s="3"/>
      <c r="H298" s="3"/>
      <c r="I298" s="3"/>
      <c r="J298" s="3"/>
      <c r="K298" s="3"/>
      <c r="L298" s="3"/>
      <c r="M298" s="3"/>
      <c r="N298" s="3"/>
      <c r="O298" s="3"/>
      <c r="P298" s="3"/>
      <c r="Q298" s="3"/>
      <c r="R298" s="3"/>
      <c r="S298" s="3"/>
      <c r="T298" s="3"/>
      <c r="U298" s="3"/>
      <c r="V298" s="3"/>
    </row>
    <row r="299" spans="1:22" x14ac:dyDescent="0.2">
      <c r="A299" s="3"/>
      <c r="B299" s="3"/>
      <c r="C299" s="3"/>
      <c r="D299" s="3"/>
      <c r="E299" s="3"/>
      <c r="F299" s="3"/>
      <c r="G299" s="3"/>
      <c r="H299" s="3"/>
      <c r="I299" s="3"/>
      <c r="J299" s="3"/>
      <c r="K299" s="3"/>
      <c r="L299" s="3"/>
      <c r="M299" s="3"/>
      <c r="N299" s="3"/>
      <c r="O299" s="3"/>
      <c r="P299" s="3"/>
      <c r="Q299" s="3"/>
      <c r="R299" s="3"/>
      <c r="S299" s="3"/>
      <c r="T299" s="3"/>
      <c r="U299" s="3"/>
      <c r="V299" s="3"/>
    </row>
    <row r="300" spans="1:22" x14ac:dyDescent="0.2">
      <c r="A300" s="3"/>
      <c r="B300" s="3"/>
      <c r="C300" s="3"/>
      <c r="D300" s="3"/>
      <c r="E300" s="3"/>
      <c r="F300" s="3"/>
      <c r="G300" s="3"/>
      <c r="H300" s="3"/>
      <c r="I300" s="3"/>
      <c r="J300" s="3"/>
      <c r="K300" s="3"/>
      <c r="L300" s="3"/>
      <c r="M300" s="3"/>
      <c r="N300" s="3"/>
      <c r="O300" s="3"/>
      <c r="P300" s="3"/>
      <c r="Q300" s="3"/>
      <c r="R300" s="3"/>
      <c r="S300" s="3"/>
      <c r="T300" s="3"/>
      <c r="U300" s="3"/>
      <c r="V300" s="3"/>
    </row>
    <row r="301" spans="1:22" x14ac:dyDescent="0.2">
      <c r="A301" s="3"/>
      <c r="B301" s="3"/>
      <c r="C301" s="3"/>
      <c r="D301" s="3"/>
      <c r="E301" s="3"/>
      <c r="F301" s="3"/>
      <c r="G301" s="3"/>
      <c r="H301" s="3"/>
      <c r="I301" s="3"/>
      <c r="J301" s="3"/>
      <c r="K301" s="3"/>
      <c r="L301" s="3"/>
      <c r="M301" s="3"/>
      <c r="N301" s="3"/>
      <c r="O301" s="3"/>
      <c r="P301" s="3"/>
      <c r="Q301" s="3"/>
      <c r="R301" s="3"/>
      <c r="S301" s="3"/>
      <c r="T301" s="3"/>
      <c r="U301" s="3"/>
      <c r="V301" s="3"/>
    </row>
    <row r="302" spans="1:22" x14ac:dyDescent="0.2">
      <c r="A302" s="3"/>
      <c r="B302" s="3"/>
      <c r="C302" s="3"/>
      <c r="D302" s="3"/>
      <c r="E302" s="3"/>
      <c r="F302" s="3"/>
      <c r="G302" s="3"/>
      <c r="H302" s="3"/>
      <c r="I302" s="3"/>
      <c r="J302" s="3"/>
      <c r="K302" s="3"/>
      <c r="L302" s="3"/>
      <c r="M302" s="3"/>
      <c r="N302" s="3"/>
      <c r="O302" s="3"/>
      <c r="P302" s="3"/>
      <c r="Q302" s="3"/>
      <c r="R302" s="3"/>
      <c r="S302" s="3"/>
      <c r="T302" s="3"/>
      <c r="U302" s="3"/>
      <c r="V302" s="3"/>
    </row>
    <row r="303" spans="1:22" x14ac:dyDescent="0.2">
      <c r="A303" s="3"/>
      <c r="B303" s="3"/>
      <c r="C303" s="3"/>
      <c r="D303" s="3"/>
      <c r="E303" s="3"/>
      <c r="F303" s="3"/>
      <c r="G303" s="3"/>
      <c r="H303" s="3"/>
      <c r="I303" s="3"/>
      <c r="J303" s="3"/>
      <c r="K303" s="3"/>
      <c r="L303" s="3"/>
      <c r="M303" s="3"/>
      <c r="N303" s="3"/>
      <c r="O303" s="3"/>
      <c r="P303" s="3"/>
      <c r="Q303" s="3"/>
      <c r="R303" s="3"/>
      <c r="S303" s="3"/>
      <c r="T303" s="3"/>
      <c r="U303" s="3"/>
      <c r="V303" s="3"/>
    </row>
    <row r="304" spans="1:22" x14ac:dyDescent="0.2">
      <c r="A304" s="3"/>
      <c r="B304" s="3"/>
      <c r="C304" s="3"/>
      <c r="D304" s="3"/>
      <c r="E304" s="3"/>
      <c r="F304" s="3"/>
      <c r="G304" s="3"/>
      <c r="H304" s="3"/>
      <c r="I304" s="3"/>
      <c r="J304" s="3"/>
      <c r="K304" s="3"/>
      <c r="L304" s="3"/>
      <c r="M304" s="3"/>
      <c r="N304" s="3"/>
      <c r="O304" s="3"/>
      <c r="P304" s="3"/>
      <c r="Q304" s="3"/>
      <c r="R304" s="3"/>
      <c r="S304" s="3"/>
      <c r="T304" s="3"/>
      <c r="U304" s="3"/>
      <c r="V304" s="3"/>
    </row>
    <row r="305" spans="1:22" x14ac:dyDescent="0.2">
      <c r="A305" s="3"/>
      <c r="B305" s="3"/>
      <c r="C305" s="3"/>
      <c r="D305" s="3"/>
      <c r="E305" s="3"/>
      <c r="F305" s="3"/>
      <c r="G305" s="3"/>
      <c r="H305" s="3"/>
      <c r="I305" s="3"/>
      <c r="J305" s="3"/>
      <c r="K305" s="3"/>
      <c r="L305" s="3"/>
      <c r="M305" s="3"/>
      <c r="N305" s="3"/>
      <c r="O305" s="3"/>
      <c r="P305" s="3"/>
      <c r="Q305" s="3"/>
      <c r="R305" s="3"/>
      <c r="S305" s="3"/>
      <c r="T305" s="3"/>
      <c r="U305" s="3"/>
      <c r="V305" s="3"/>
    </row>
    <row r="306" spans="1:22" x14ac:dyDescent="0.2">
      <c r="A306" s="3"/>
      <c r="B306" s="3"/>
      <c r="C306" s="3"/>
      <c r="D306" s="3"/>
      <c r="E306" s="3"/>
      <c r="F306" s="3"/>
      <c r="G306" s="3"/>
      <c r="H306" s="3"/>
      <c r="I306" s="3"/>
      <c r="J306" s="3"/>
      <c r="K306" s="3"/>
      <c r="L306" s="3"/>
      <c r="M306" s="3"/>
      <c r="N306" s="3"/>
      <c r="O306" s="3"/>
      <c r="P306" s="3"/>
      <c r="Q306" s="3"/>
      <c r="R306" s="3"/>
      <c r="S306" s="3"/>
      <c r="T306" s="3"/>
      <c r="U306" s="3"/>
      <c r="V306" s="3"/>
    </row>
    <row r="307" spans="1:22" x14ac:dyDescent="0.2">
      <c r="A307" s="3"/>
      <c r="B307" s="3"/>
      <c r="C307" s="3"/>
      <c r="D307" s="3"/>
      <c r="E307" s="3"/>
      <c r="F307" s="3"/>
      <c r="G307" s="3"/>
      <c r="H307" s="3"/>
      <c r="I307" s="3"/>
      <c r="J307" s="3"/>
      <c r="K307" s="3"/>
      <c r="L307" s="3"/>
      <c r="M307" s="3"/>
      <c r="N307" s="3"/>
      <c r="O307" s="3"/>
      <c r="P307" s="3"/>
      <c r="Q307" s="3"/>
      <c r="R307" s="3"/>
      <c r="S307" s="3"/>
      <c r="T307" s="3"/>
      <c r="U307" s="3"/>
      <c r="V307" s="3"/>
    </row>
    <row r="308" spans="1:22" x14ac:dyDescent="0.2">
      <c r="A308" s="3"/>
      <c r="B308" s="3"/>
      <c r="C308" s="3"/>
      <c r="D308" s="3"/>
      <c r="E308" s="3"/>
      <c r="F308" s="3"/>
      <c r="G308" s="3"/>
      <c r="H308" s="3"/>
      <c r="I308" s="3"/>
      <c r="J308" s="3"/>
      <c r="K308" s="3"/>
      <c r="L308" s="3"/>
      <c r="M308" s="3"/>
      <c r="N308" s="3"/>
      <c r="O308" s="3"/>
      <c r="P308" s="3"/>
      <c r="Q308" s="3"/>
      <c r="R308" s="3"/>
      <c r="S308" s="3"/>
      <c r="T308" s="3"/>
      <c r="U308" s="3"/>
      <c r="V308" s="3"/>
    </row>
    <row r="309" spans="1:22" x14ac:dyDescent="0.2">
      <c r="A309" s="3"/>
      <c r="B309" s="3"/>
      <c r="C309" s="3"/>
      <c r="D309" s="3"/>
      <c r="E309" s="3"/>
      <c r="F309" s="3"/>
      <c r="G309" s="3"/>
      <c r="H309" s="3"/>
      <c r="I309" s="3"/>
      <c r="J309" s="3"/>
      <c r="K309" s="3"/>
      <c r="L309" s="3"/>
      <c r="M309" s="3"/>
      <c r="N309" s="3"/>
      <c r="O309" s="3"/>
      <c r="P309" s="3"/>
      <c r="Q309" s="3"/>
      <c r="R309" s="3"/>
      <c r="S309" s="3"/>
      <c r="T309" s="3"/>
      <c r="U309" s="3"/>
      <c r="V309" s="3"/>
    </row>
    <row r="310" spans="1:22" x14ac:dyDescent="0.2">
      <c r="A310" s="3"/>
      <c r="B310" s="3"/>
      <c r="C310" s="3"/>
      <c r="D310" s="3"/>
      <c r="E310" s="3"/>
      <c r="F310" s="3"/>
      <c r="G310" s="3"/>
      <c r="H310" s="3"/>
      <c r="I310" s="3"/>
      <c r="J310" s="3"/>
      <c r="K310" s="3"/>
      <c r="L310" s="3"/>
      <c r="M310" s="3"/>
      <c r="N310" s="3"/>
      <c r="O310" s="3"/>
      <c r="P310" s="3"/>
      <c r="Q310" s="3"/>
      <c r="R310" s="3"/>
      <c r="S310" s="3"/>
      <c r="T310" s="3"/>
      <c r="U310" s="3"/>
      <c r="V310" s="3"/>
    </row>
    <row r="311" spans="1:22" x14ac:dyDescent="0.2">
      <c r="A311" s="3"/>
      <c r="B311" s="3"/>
      <c r="C311" s="3"/>
      <c r="D311" s="3"/>
      <c r="E311" s="3"/>
      <c r="F311" s="3"/>
      <c r="G311" s="3"/>
      <c r="H311" s="3"/>
      <c r="I311" s="3"/>
      <c r="J311" s="3"/>
      <c r="K311" s="3"/>
      <c r="L311" s="3"/>
      <c r="M311" s="3"/>
      <c r="N311" s="3"/>
      <c r="O311" s="3"/>
      <c r="P311" s="3"/>
      <c r="Q311" s="3"/>
      <c r="R311" s="3"/>
      <c r="S311" s="3"/>
      <c r="T311" s="3"/>
      <c r="U311" s="3"/>
      <c r="V311" s="3"/>
    </row>
    <row r="312" spans="1:22" x14ac:dyDescent="0.2">
      <c r="A312" s="3"/>
      <c r="B312" s="3"/>
      <c r="C312" s="3"/>
      <c r="D312" s="3"/>
      <c r="E312" s="3"/>
      <c r="F312" s="3"/>
      <c r="G312" s="3"/>
      <c r="H312" s="3"/>
      <c r="I312" s="3"/>
      <c r="J312" s="3"/>
      <c r="K312" s="3"/>
      <c r="L312" s="3"/>
      <c r="M312" s="3"/>
      <c r="N312" s="3"/>
      <c r="O312" s="3"/>
      <c r="P312" s="3"/>
      <c r="Q312" s="3"/>
      <c r="R312" s="3"/>
      <c r="S312" s="3"/>
      <c r="T312" s="3"/>
      <c r="U312" s="3"/>
      <c r="V312" s="3"/>
    </row>
    <row r="313" spans="1:22" x14ac:dyDescent="0.2">
      <c r="A313" s="3"/>
      <c r="B313" s="3"/>
      <c r="C313" s="3"/>
      <c r="D313" s="3"/>
      <c r="E313" s="3"/>
      <c r="F313" s="3"/>
      <c r="G313" s="3"/>
      <c r="H313" s="3"/>
      <c r="I313" s="3"/>
      <c r="J313" s="3"/>
      <c r="K313" s="3"/>
      <c r="L313" s="3"/>
      <c r="M313" s="3"/>
      <c r="N313" s="3"/>
      <c r="O313" s="3"/>
      <c r="P313" s="3"/>
      <c r="Q313" s="3"/>
      <c r="R313" s="3"/>
      <c r="S313" s="3"/>
      <c r="T313" s="3"/>
      <c r="U313" s="3"/>
      <c r="V313" s="3"/>
    </row>
    <row r="314" spans="1:22" x14ac:dyDescent="0.2">
      <c r="A314" s="3"/>
      <c r="B314" s="3"/>
      <c r="C314" s="3"/>
      <c r="D314" s="3"/>
      <c r="E314" s="3"/>
      <c r="F314" s="3"/>
      <c r="G314" s="3"/>
      <c r="H314" s="3"/>
      <c r="I314" s="3"/>
      <c r="J314" s="3"/>
      <c r="K314" s="3"/>
      <c r="L314" s="3"/>
      <c r="M314" s="3"/>
      <c r="N314" s="3"/>
      <c r="O314" s="3"/>
      <c r="P314" s="3"/>
      <c r="Q314" s="3"/>
      <c r="R314" s="3"/>
      <c r="S314" s="3"/>
      <c r="T314" s="3"/>
      <c r="U314" s="3"/>
      <c r="V314" s="3"/>
    </row>
    <row r="315" spans="1:22" x14ac:dyDescent="0.2">
      <c r="A315" s="3"/>
      <c r="B315" s="3"/>
      <c r="C315" s="3"/>
      <c r="D315" s="3"/>
      <c r="E315" s="3"/>
      <c r="F315" s="3"/>
      <c r="G315" s="3"/>
      <c r="H315" s="3"/>
      <c r="I315" s="3"/>
      <c r="J315" s="3"/>
      <c r="K315" s="3"/>
      <c r="L315" s="3"/>
      <c r="M315" s="3"/>
      <c r="N315" s="3"/>
      <c r="O315" s="3"/>
      <c r="P315" s="3"/>
      <c r="Q315" s="3"/>
      <c r="R315" s="3"/>
      <c r="S315" s="3"/>
      <c r="T315" s="3"/>
      <c r="U315" s="3"/>
      <c r="V315" s="3"/>
    </row>
    <row r="316" spans="1:22" x14ac:dyDescent="0.2">
      <c r="A316" s="3"/>
      <c r="B316" s="3"/>
      <c r="C316" s="3"/>
      <c r="D316" s="3"/>
      <c r="E316" s="3"/>
      <c r="F316" s="3"/>
      <c r="G316" s="3"/>
      <c r="H316" s="3"/>
      <c r="I316" s="3"/>
      <c r="J316" s="3"/>
      <c r="K316" s="3"/>
      <c r="L316" s="3"/>
      <c r="M316" s="3"/>
      <c r="N316" s="3"/>
      <c r="O316" s="3"/>
      <c r="P316" s="3"/>
      <c r="Q316" s="3"/>
      <c r="R316" s="3"/>
      <c r="S316" s="3"/>
      <c r="T316" s="3"/>
      <c r="U316" s="3"/>
      <c r="V316" s="3"/>
    </row>
    <row r="317" spans="1:22" x14ac:dyDescent="0.2">
      <c r="A317" s="3"/>
      <c r="B317" s="3"/>
      <c r="C317" s="3"/>
      <c r="D317" s="3"/>
      <c r="E317" s="3"/>
      <c r="F317" s="3"/>
      <c r="G317" s="3"/>
      <c r="H317" s="3"/>
      <c r="I317" s="3"/>
      <c r="J317" s="3"/>
      <c r="K317" s="3"/>
      <c r="L317" s="3"/>
      <c r="M317" s="3"/>
      <c r="N317" s="3"/>
      <c r="O317" s="3"/>
      <c r="P317" s="3"/>
      <c r="Q317" s="3"/>
      <c r="R317" s="3"/>
      <c r="S317" s="3"/>
      <c r="T317" s="3"/>
      <c r="U317" s="3"/>
      <c r="V317" s="3"/>
    </row>
    <row r="318" spans="1:22" x14ac:dyDescent="0.2">
      <c r="A318" s="3"/>
      <c r="B318" s="3"/>
      <c r="C318" s="3"/>
      <c r="D318" s="3"/>
      <c r="E318" s="3"/>
      <c r="F318" s="3"/>
      <c r="G318" s="3"/>
      <c r="H318" s="3"/>
      <c r="I318" s="3"/>
      <c r="J318" s="3"/>
      <c r="K318" s="3"/>
      <c r="L318" s="3"/>
      <c r="M318" s="3"/>
      <c r="N318" s="3"/>
      <c r="O318" s="3"/>
      <c r="P318" s="3"/>
      <c r="Q318" s="3"/>
      <c r="R318" s="3"/>
      <c r="S318" s="3"/>
      <c r="T318" s="3"/>
      <c r="U318" s="3"/>
      <c r="V318" s="3"/>
    </row>
    <row r="319" spans="1:22" x14ac:dyDescent="0.2">
      <c r="A319" s="3"/>
      <c r="B319" s="3"/>
      <c r="C319" s="3"/>
      <c r="D319" s="3"/>
      <c r="E319" s="3"/>
      <c r="F319" s="3"/>
      <c r="G319" s="3"/>
      <c r="H319" s="3"/>
      <c r="I319" s="3"/>
      <c r="J319" s="3"/>
      <c r="K319" s="3"/>
      <c r="L319" s="3"/>
      <c r="M319" s="3"/>
      <c r="N319" s="3"/>
      <c r="O319" s="3"/>
      <c r="P319" s="3"/>
      <c r="Q319" s="3"/>
      <c r="R319" s="3"/>
      <c r="S319" s="3"/>
      <c r="T319" s="3"/>
      <c r="U319" s="3"/>
      <c r="V319" s="3"/>
    </row>
    <row r="320" spans="1:22" x14ac:dyDescent="0.2">
      <c r="A320" s="3"/>
      <c r="B320" s="3"/>
      <c r="C320" s="3"/>
      <c r="D320" s="3"/>
      <c r="E320" s="3"/>
      <c r="F320" s="3"/>
      <c r="G320" s="3"/>
      <c r="H320" s="3"/>
      <c r="I320" s="3"/>
      <c r="J320" s="3"/>
      <c r="K320" s="3"/>
      <c r="L320" s="3"/>
      <c r="M320" s="3"/>
      <c r="N320" s="3"/>
      <c r="O320" s="3"/>
      <c r="P320" s="3"/>
      <c r="Q320" s="3"/>
      <c r="R320" s="3"/>
      <c r="S320" s="3"/>
      <c r="T320" s="3"/>
      <c r="U320" s="3"/>
      <c r="V320" s="3"/>
    </row>
    <row r="321" spans="1:22" x14ac:dyDescent="0.2">
      <c r="A321" s="3"/>
      <c r="B321" s="3"/>
      <c r="C321" s="3"/>
      <c r="D321" s="3"/>
      <c r="E321" s="3"/>
      <c r="F321" s="3"/>
      <c r="G321" s="3"/>
      <c r="H321" s="3"/>
      <c r="I321" s="3"/>
      <c r="J321" s="3"/>
      <c r="K321" s="3"/>
      <c r="L321" s="3"/>
      <c r="M321" s="3"/>
      <c r="N321" s="3"/>
      <c r="O321" s="3"/>
      <c r="P321" s="3"/>
      <c r="Q321" s="3"/>
      <c r="R321" s="3"/>
      <c r="S321" s="3"/>
      <c r="T321" s="3"/>
      <c r="U321" s="3"/>
      <c r="V321" s="3"/>
    </row>
    <row r="322" spans="1:22" x14ac:dyDescent="0.2">
      <c r="A322" s="3"/>
      <c r="B322" s="3"/>
      <c r="C322" s="3"/>
      <c r="D322" s="3"/>
      <c r="E322" s="3"/>
      <c r="F322" s="3"/>
      <c r="G322" s="3"/>
      <c r="H322" s="3"/>
      <c r="I322" s="3"/>
      <c r="J322" s="3"/>
      <c r="K322" s="3"/>
      <c r="L322" s="3"/>
      <c r="M322" s="3"/>
      <c r="N322" s="3"/>
      <c r="O322" s="3"/>
      <c r="P322" s="3"/>
      <c r="Q322" s="3"/>
      <c r="R322" s="3"/>
      <c r="S322" s="3"/>
      <c r="T322" s="3"/>
      <c r="U322" s="3"/>
      <c r="V322" s="3"/>
    </row>
    <row r="323" spans="1:22" x14ac:dyDescent="0.2">
      <c r="A323" s="3"/>
      <c r="B323" s="3"/>
      <c r="C323" s="3"/>
      <c r="D323" s="3"/>
      <c r="E323" s="3"/>
      <c r="F323" s="3"/>
      <c r="G323" s="3"/>
      <c r="H323" s="3"/>
      <c r="I323" s="3"/>
      <c r="J323" s="3"/>
      <c r="K323" s="3"/>
      <c r="L323" s="3"/>
      <c r="M323" s="3"/>
      <c r="N323" s="3"/>
      <c r="O323" s="3"/>
      <c r="P323" s="3"/>
      <c r="Q323" s="3"/>
      <c r="R323" s="3"/>
      <c r="S323" s="3"/>
      <c r="T323" s="3"/>
      <c r="U323" s="3"/>
      <c r="V323" s="3"/>
    </row>
    <row r="324" spans="1:22" x14ac:dyDescent="0.2">
      <c r="A324" s="3"/>
      <c r="B324" s="3"/>
      <c r="C324" s="3"/>
      <c r="D324" s="3"/>
      <c r="E324" s="3"/>
      <c r="F324" s="3"/>
      <c r="G324" s="3"/>
      <c r="H324" s="3"/>
      <c r="I324" s="3"/>
      <c r="J324" s="3"/>
      <c r="K324" s="3"/>
      <c r="L324" s="3"/>
      <c r="M324" s="3"/>
      <c r="N324" s="3"/>
      <c r="O324" s="3"/>
      <c r="P324" s="3"/>
      <c r="Q324" s="3"/>
      <c r="R324" s="3"/>
      <c r="S324" s="3"/>
      <c r="T324" s="3"/>
      <c r="U324" s="3"/>
      <c r="V324" s="3"/>
    </row>
    <row r="325" spans="1:22" x14ac:dyDescent="0.2">
      <c r="A325" s="3"/>
      <c r="B325" s="3"/>
      <c r="C325" s="3"/>
      <c r="D325" s="3"/>
      <c r="E325" s="3"/>
      <c r="F325" s="3"/>
      <c r="G325" s="3"/>
      <c r="H325" s="3"/>
      <c r="I325" s="3"/>
      <c r="J325" s="3"/>
      <c r="K325" s="3"/>
      <c r="L325" s="3"/>
      <c r="M325" s="3"/>
      <c r="N325" s="3"/>
      <c r="O325" s="3"/>
      <c r="P325" s="3"/>
      <c r="Q325" s="3"/>
      <c r="R325" s="3"/>
      <c r="S325" s="3"/>
      <c r="T325" s="3"/>
      <c r="U325" s="3"/>
      <c r="V325" s="3"/>
    </row>
    <row r="326" spans="1:22" x14ac:dyDescent="0.2">
      <c r="A326" s="3"/>
      <c r="B326" s="3"/>
      <c r="C326" s="3"/>
      <c r="D326" s="3"/>
      <c r="E326" s="3"/>
      <c r="F326" s="3"/>
      <c r="G326" s="3"/>
      <c r="H326" s="3"/>
      <c r="I326" s="3"/>
      <c r="J326" s="3"/>
      <c r="K326" s="3"/>
      <c r="L326" s="3"/>
      <c r="M326" s="3"/>
      <c r="N326" s="3"/>
      <c r="O326" s="3"/>
      <c r="P326" s="3"/>
      <c r="Q326" s="3"/>
      <c r="R326" s="3"/>
      <c r="S326" s="3"/>
      <c r="T326" s="3"/>
      <c r="U326" s="3"/>
      <c r="V326" s="3"/>
    </row>
    <row r="327" spans="1:22" x14ac:dyDescent="0.2">
      <c r="A327" s="3"/>
      <c r="B327" s="3"/>
      <c r="C327" s="3"/>
      <c r="D327" s="3"/>
      <c r="E327" s="3"/>
      <c r="F327" s="3"/>
      <c r="G327" s="3"/>
      <c r="H327" s="3"/>
      <c r="I327" s="3"/>
      <c r="J327" s="3"/>
      <c r="K327" s="3"/>
      <c r="L327" s="3"/>
      <c r="M327" s="3"/>
      <c r="N327" s="3"/>
      <c r="O327" s="3"/>
      <c r="P327" s="3"/>
      <c r="Q327" s="3"/>
      <c r="R327" s="3"/>
      <c r="S327" s="3"/>
      <c r="T327" s="3"/>
      <c r="U327" s="3"/>
      <c r="V327" s="3"/>
    </row>
    <row r="328" spans="1:22" x14ac:dyDescent="0.2">
      <c r="A328" s="3"/>
      <c r="B328" s="3"/>
      <c r="C328" s="3"/>
      <c r="D328" s="3"/>
      <c r="E328" s="3"/>
      <c r="F328" s="3"/>
      <c r="G328" s="3"/>
      <c r="H328" s="3"/>
      <c r="I328" s="3"/>
      <c r="J328" s="3"/>
      <c r="K328" s="3"/>
      <c r="L328" s="3"/>
      <c r="M328" s="3"/>
      <c r="N328" s="3"/>
      <c r="O328" s="3"/>
      <c r="P328" s="3"/>
      <c r="Q328" s="3"/>
      <c r="R328" s="3"/>
      <c r="S328" s="3"/>
      <c r="T328" s="3"/>
      <c r="U328" s="3"/>
      <c r="V328" s="3"/>
    </row>
    <row r="329" spans="1:22" x14ac:dyDescent="0.2">
      <c r="A329" s="3"/>
      <c r="B329" s="3"/>
      <c r="C329" s="3"/>
      <c r="D329" s="3"/>
      <c r="E329" s="3"/>
      <c r="F329" s="3"/>
      <c r="G329" s="3"/>
      <c r="H329" s="3"/>
      <c r="I329" s="3"/>
      <c r="J329" s="3"/>
      <c r="K329" s="3"/>
      <c r="L329" s="3"/>
      <c r="M329" s="3"/>
      <c r="N329" s="3"/>
      <c r="O329" s="3"/>
      <c r="P329" s="3"/>
      <c r="Q329" s="3"/>
      <c r="R329" s="3"/>
      <c r="S329" s="3"/>
      <c r="T329" s="3"/>
      <c r="U329" s="3"/>
      <c r="V329" s="3"/>
    </row>
    <row r="330" spans="1:22" x14ac:dyDescent="0.2">
      <c r="A330" s="3"/>
      <c r="B330" s="3"/>
      <c r="C330" s="3"/>
      <c r="D330" s="3"/>
      <c r="E330" s="3"/>
      <c r="F330" s="3"/>
      <c r="G330" s="3"/>
      <c r="H330" s="3"/>
      <c r="I330" s="3"/>
      <c r="J330" s="3"/>
      <c r="K330" s="3"/>
      <c r="L330" s="3"/>
      <c r="M330" s="3"/>
      <c r="N330" s="3"/>
      <c r="O330" s="3"/>
      <c r="P330" s="3"/>
      <c r="Q330" s="3"/>
      <c r="R330" s="3"/>
      <c r="S330" s="3"/>
      <c r="T330" s="3"/>
      <c r="U330" s="3"/>
      <c r="V330" s="3"/>
    </row>
    <row r="331" spans="1:22" x14ac:dyDescent="0.2">
      <c r="A331" s="3"/>
      <c r="B331" s="3"/>
      <c r="C331" s="3"/>
      <c r="D331" s="3"/>
      <c r="E331" s="3"/>
      <c r="F331" s="3"/>
      <c r="G331" s="3"/>
      <c r="H331" s="3"/>
      <c r="I331" s="3"/>
      <c r="J331" s="3"/>
      <c r="K331" s="3"/>
      <c r="L331" s="3"/>
      <c r="M331" s="3"/>
      <c r="N331" s="3"/>
      <c r="O331" s="3"/>
      <c r="P331" s="3"/>
      <c r="Q331" s="3"/>
      <c r="R331" s="3"/>
      <c r="S331" s="3"/>
      <c r="T331" s="3"/>
      <c r="U331" s="3"/>
      <c r="V331" s="3"/>
    </row>
    <row r="332" spans="1:22" x14ac:dyDescent="0.2">
      <c r="A332" s="3"/>
      <c r="B332" s="3"/>
      <c r="C332" s="3"/>
      <c r="D332" s="3"/>
      <c r="E332" s="3"/>
      <c r="F332" s="3"/>
      <c r="G332" s="3"/>
      <c r="H332" s="3"/>
      <c r="I332" s="3"/>
      <c r="J332" s="3"/>
      <c r="K332" s="3"/>
      <c r="L332" s="3"/>
      <c r="M332" s="3"/>
      <c r="N332" s="3"/>
      <c r="O332" s="3"/>
      <c r="P332" s="3"/>
      <c r="Q332" s="3"/>
      <c r="R332" s="3"/>
      <c r="S332" s="3"/>
      <c r="T332" s="3"/>
      <c r="U332" s="3"/>
      <c r="V332" s="3"/>
    </row>
    <row r="333" spans="1:22" x14ac:dyDescent="0.2">
      <c r="A333" s="3"/>
      <c r="B333" s="3"/>
      <c r="C333" s="3"/>
      <c r="D333" s="3"/>
      <c r="E333" s="3"/>
      <c r="F333" s="3"/>
      <c r="G333" s="3"/>
      <c r="H333" s="3"/>
      <c r="I333" s="3"/>
      <c r="J333" s="3"/>
      <c r="K333" s="3"/>
      <c r="L333" s="3"/>
      <c r="M333" s="3"/>
      <c r="N333" s="3"/>
      <c r="O333" s="3"/>
      <c r="P333" s="3"/>
      <c r="Q333" s="3"/>
      <c r="R333" s="3"/>
      <c r="S333" s="3"/>
      <c r="T333" s="3"/>
      <c r="U333" s="3"/>
      <c r="V333" s="3"/>
    </row>
    <row r="334" spans="1:22" x14ac:dyDescent="0.2">
      <c r="A334" s="3"/>
      <c r="B334" s="3"/>
      <c r="C334" s="3"/>
      <c r="D334" s="3"/>
      <c r="E334" s="3"/>
      <c r="F334" s="3"/>
      <c r="G334" s="3"/>
      <c r="H334" s="3"/>
      <c r="I334" s="3"/>
      <c r="J334" s="3"/>
      <c r="K334" s="3"/>
      <c r="L334" s="3"/>
      <c r="M334" s="3"/>
      <c r="N334" s="3"/>
      <c r="O334" s="3"/>
      <c r="P334" s="3"/>
      <c r="Q334" s="3"/>
      <c r="R334" s="3"/>
      <c r="S334" s="3"/>
      <c r="T334" s="3"/>
      <c r="U334" s="3"/>
      <c r="V334" s="3"/>
    </row>
    <row r="335" spans="1:22" x14ac:dyDescent="0.2">
      <c r="A335" s="3"/>
      <c r="B335" s="3"/>
      <c r="C335" s="3"/>
      <c r="D335" s="3"/>
      <c r="E335" s="3"/>
      <c r="F335" s="3"/>
      <c r="G335" s="3"/>
      <c r="H335" s="3"/>
      <c r="I335" s="3"/>
      <c r="J335" s="3"/>
      <c r="K335" s="3"/>
      <c r="L335" s="3"/>
      <c r="M335" s="3"/>
      <c r="N335" s="3"/>
      <c r="O335" s="3"/>
      <c r="P335" s="3"/>
      <c r="Q335" s="3"/>
      <c r="R335" s="3"/>
      <c r="S335" s="3"/>
      <c r="T335" s="3"/>
      <c r="U335" s="3"/>
      <c r="V335" s="3"/>
    </row>
    <row r="336" spans="1:22" x14ac:dyDescent="0.2">
      <c r="A336" s="3"/>
      <c r="B336" s="3"/>
      <c r="C336" s="3"/>
      <c r="D336" s="3"/>
      <c r="E336" s="3"/>
      <c r="F336" s="3"/>
      <c r="G336" s="3"/>
      <c r="H336" s="3"/>
      <c r="I336" s="3"/>
      <c r="J336" s="3"/>
      <c r="K336" s="3"/>
      <c r="L336" s="3"/>
      <c r="M336" s="3"/>
      <c r="N336" s="3"/>
      <c r="O336" s="3"/>
      <c r="P336" s="3"/>
      <c r="Q336" s="3"/>
      <c r="R336" s="3"/>
      <c r="S336" s="3"/>
      <c r="T336" s="3"/>
      <c r="U336" s="3"/>
      <c r="V336" s="3"/>
    </row>
    <row r="337" spans="1:22" x14ac:dyDescent="0.2">
      <c r="A337" s="3"/>
      <c r="B337" s="3"/>
      <c r="C337" s="3"/>
      <c r="D337" s="3"/>
      <c r="E337" s="3"/>
      <c r="F337" s="3"/>
      <c r="G337" s="3"/>
      <c r="H337" s="3"/>
      <c r="I337" s="3"/>
      <c r="J337" s="3"/>
      <c r="K337" s="3"/>
      <c r="L337" s="3"/>
      <c r="M337" s="3"/>
      <c r="N337" s="3"/>
      <c r="O337" s="3"/>
      <c r="P337" s="3"/>
      <c r="Q337" s="3"/>
      <c r="R337" s="3"/>
      <c r="S337" s="3"/>
      <c r="T337" s="3"/>
      <c r="U337" s="3"/>
      <c r="V337" s="3"/>
    </row>
    <row r="338" spans="1:22" x14ac:dyDescent="0.2">
      <c r="A338" s="3"/>
      <c r="B338" s="3"/>
      <c r="C338" s="3"/>
      <c r="D338" s="3"/>
      <c r="E338" s="3"/>
      <c r="F338" s="3"/>
      <c r="G338" s="3"/>
      <c r="H338" s="3"/>
      <c r="I338" s="3"/>
      <c r="J338" s="3"/>
      <c r="K338" s="3"/>
      <c r="L338" s="3"/>
      <c r="M338" s="3"/>
      <c r="N338" s="3"/>
      <c r="O338" s="3"/>
      <c r="P338" s="3"/>
      <c r="Q338" s="3"/>
      <c r="R338" s="3"/>
      <c r="S338" s="3"/>
      <c r="T338" s="3"/>
      <c r="U338" s="3"/>
      <c r="V338" s="3"/>
    </row>
    <row r="339" spans="1:22" x14ac:dyDescent="0.2">
      <c r="A339" s="3"/>
      <c r="B339" s="3"/>
      <c r="C339" s="3"/>
      <c r="D339" s="3"/>
      <c r="E339" s="3"/>
      <c r="F339" s="3"/>
      <c r="G339" s="3"/>
      <c r="H339" s="3"/>
      <c r="I339" s="3"/>
      <c r="J339" s="3"/>
      <c r="K339" s="3"/>
      <c r="L339" s="3"/>
      <c r="M339" s="3"/>
      <c r="N339" s="3"/>
      <c r="O339" s="3"/>
      <c r="P339" s="3"/>
      <c r="Q339" s="3"/>
      <c r="R339" s="3"/>
      <c r="S339" s="3"/>
      <c r="T339" s="3"/>
      <c r="U339" s="3"/>
      <c r="V339" s="3"/>
    </row>
    <row r="340" spans="1:22" x14ac:dyDescent="0.2">
      <c r="A340" s="3"/>
      <c r="B340" s="3"/>
      <c r="C340" s="3"/>
      <c r="D340" s="3"/>
      <c r="E340" s="3"/>
      <c r="F340" s="3"/>
      <c r="G340" s="3"/>
      <c r="H340" s="3"/>
      <c r="I340" s="3"/>
      <c r="J340" s="3"/>
      <c r="K340" s="3"/>
      <c r="L340" s="3"/>
      <c r="M340" s="3"/>
      <c r="N340" s="3"/>
      <c r="O340" s="3"/>
      <c r="P340" s="3"/>
      <c r="Q340" s="3"/>
      <c r="R340" s="3"/>
      <c r="S340" s="3"/>
      <c r="T340" s="3"/>
      <c r="U340" s="3"/>
      <c r="V340" s="3"/>
    </row>
    <row r="341" spans="1:22" x14ac:dyDescent="0.2">
      <c r="A341" s="3"/>
      <c r="B341" s="3"/>
      <c r="C341" s="3"/>
      <c r="D341" s="3"/>
      <c r="E341" s="3"/>
      <c r="F341" s="3"/>
      <c r="G341" s="3"/>
      <c r="H341" s="3"/>
      <c r="I341" s="3"/>
      <c r="J341" s="3"/>
      <c r="K341" s="3"/>
      <c r="L341" s="3"/>
      <c r="M341" s="3"/>
      <c r="N341" s="3"/>
      <c r="O341" s="3"/>
      <c r="P341" s="3"/>
      <c r="Q341" s="3"/>
      <c r="R341" s="3"/>
      <c r="S341" s="3"/>
      <c r="T341" s="3"/>
      <c r="U341" s="3"/>
      <c r="V341" s="3"/>
    </row>
    <row r="342" spans="1:22" x14ac:dyDescent="0.2">
      <c r="A342" s="3"/>
      <c r="B342" s="3"/>
      <c r="C342" s="3"/>
      <c r="D342" s="3"/>
      <c r="E342" s="3"/>
      <c r="F342" s="3"/>
      <c r="G342" s="3"/>
      <c r="H342" s="3"/>
      <c r="I342" s="3"/>
      <c r="J342" s="3"/>
      <c r="K342" s="3"/>
      <c r="L342" s="3"/>
      <c r="M342" s="3"/>
      <c r="N342" s="3"/>
      <c r="O342" s="3"/>
      <c r="P342" s="3"/>
      <c r="Q342" s="3"/>
      <c r="R342" s="3"/>
      <c r="S342" s="3"/>
      <c r="T342" s="3"/>
      <c r="U342" s="3"/>
      <c r="V342" s="3"/>
    </row>
    <row r="343" spans="1:22" x14ac:dyDescent="0.2">
      <c r="A343" s="3"/>
      <c r="B343" s="3"/>
      <c r="C343" s="3"/>
      <c r="D343" s="3"/>
      <c r="E343" s="3"/>
      <c r="F343" s="3"/>
      <c r="G343" s="3"/>
      <c r="H343" s="3"/>
      <c r="I343" s="3"/>
      <c r="J343" s="3"/>
      <c r="K343" s="3"/>
      <c r="L343" s="3"/>
      <c r="M343" s="3"/>
      <c r="N343" s="3"/>
      <c r="O343" s="3"/>
      <c r="P343" s="3"/>
      <c r="Q343" s="3"/>
      <c r="R343" s="3"/>
      <c r="S343" s="3"/>
      <c r="T343" s="3"/>
      <c r="U343" s="3"/>
      <c r="V343" s="3"/>
    </row>
    <row r="344" spans="1:22" x14ac:dyDescent="0.2">
      <c r="A344" s="3"/>
      <c r="B344" s="3"/>
      <c r="C344" s="3"/>
      <c r="D344" s="3"/>
      <c r="E344" s="3"/>
      <c r="F344" s="3"/>
      <c r="G344" s="3"/>
      <c r="H344" s="3"/>
      <c r="I344" s="3"/>
      <c r="J344" s="3"/>
      <c r="K344" s="3"/>
      <c r="L344" s="3"/>
      <c r="M344" s="3"/>
      <c r="N344" s="3"/>
      <c r="O344" s="3"/>
      <c r="P344" s="3"/>
      <c r="Q344" s="3"/>
      <c r="R344" s="3"/>
      <c r="S344" s="3"/>
      <c r="T344" s="3"/>
      <c r="U344" s="3"/>
      <c r="V344" s="3"/>
    </row>
    <row r="345" spans="1:22" x14ac:dyDescent="0.2">
      <c r="A345" s="3"/>
      <c r="B345" s="3"/>
      <c r="C345" s="3"/>
      <c r="D345" s="3"/>
      <c r="E345" s="3"/>
      <c r="F345" s="3"/>
      <c r="G345" s="3"/>
      <c r="H345" s="3"/>
      <c r="I345" s="3"/>
      <c r="J345" s="3"/>
      <c r="K345" s="3"/>
      <c r="L345" s="3"/>
      <c r="M345" s="3"/>
      <c r="N345" s="3"/>
      <c r="O345" s="3"/>
      <c r="P345" s="3"/>
      <c r="Q345" s="3"/>
      <c r="R345" s="3"/>
      <c r="S345" s="3"/>
      <c r="T345" s="3"/>
      <c r="U345" s="3"/>
      <c r="V345" s="3"/>
    </row>
    <row r="346" spans="1:22" x14ac:dyDescent="0.2">
      <c r="A346" s="3"/>
      <c r="B346" s="3"/>
      <c r="C346" s="3"/>
      <c r="D346" s="3"/>
      <c r="E346" s="3"/>
      <c r="F346" s="3"/>
      <c r="G346" s="3"/>
      <c r="H346" s="3"/>
      <c r="I346" s="3"/>
      <c r="J346" s="3"/>
      <c r="K346" s="3"/>
      <c r="L346" s="3"/>
      <c r="M346" s="3"/>
      <c r="N346" s="3"/>
      <c r="O346" s="3"/>
      <c r="P346" s="3"/>
      <c r="Q346" s="3"/>
      <c r="R346" s="3"/>
      <c r="S346" s="3"/>
      <c r="T346" s="3"/>
      <c r="U346" s="3"/>
      <c r="V346" s="3"/>
    </row>
    <row r="347" spans="1:22" x14ac:dyDescent="0.2">
      <c r="A347" s="3"/>
      <c r="B347" s="3"/>
      <c r="C347" s="3"/>
      <c r="D347" s="3"/>
      <c r="E347" s="3"/>
      <c r="F347" s="3"/>
      <c r="G347" s="3"/>
      <c r="H347" s="3"/>
      <c r="I347" s="3"/>
      <c r="J347" s="3"/>
      <c r="K347" s="3"/>
      <c r="L347" s="3"/>
      <c r="M347" s="3"/>
      <c r="N347" s="3"/>
      <c r="O347" s="3"/>
      <c r="P347" s="3"/>
      <c r="Q347" s="3"/>
      <c r="R347" s="3"/>
      <c r="S347" s="3"/>
      <c r="T347" s="3"/>
      <c r="U347" s="3"/>
      <c r="V347" s="3"/>
    </row>
    <row r="348" spans="1:22" x14ac:dyDescent="0.2">
      <c r="A348" s="3"/>
      <c r="B348" s="3"/>
      <c r="C348" s="3"/>
      <c r="D348" s="3"/>
      <c r="E348" s="3"/>
      <c r="F348" s="3"/>
      <c r="G348" s="3"/>
      <c r="H348" s="3"/>
      <c r="I348" s="3"/>
      <c r="J348" s="3"/>
      <c r="K348" s="3"/>
      <c r="L348" s="3"/>
      <c r="M348" s="3"/>
      <c r="N348" s="3"/>
      <c r="O348" s="3"/>
      <c r="P348" s="3"/>
      <c r="Q348" s="3"/>
      <c r="R348" s="3"/>
      <c r="S348" s="3"/>
      <c r="T348" s="3"/>
      <c r="U348" s="3"/>
      <c r="V348" s="3"/>
    </row>
    <row r="349" spans="1:22" x14ac:dyDescent="0.2">
      <c r="A349" s="3"/>
      <c r="B349" s="3"/>
      <c r="C349" s="3"/>
      <c r="D349" s="3"/>
      <c r="E349" s="3"/>
      <c r="F349" s="3"/>
      <c r="G349" s="3"/>
      <c r="H349" s="3"/>
      <c r="I349" s="3"/>
      <c r="J349" s="3"/>
      <c r="K349" s="3"/>
      <c r="L349" s="3"/>
      <c r="M349" s="3"/>
      <c r="N349" s="3"/>
      <c r="O349" s="3"/>
      <c r="P349" s="3"/>
      <c r="Q349" s="3"/>
      <c r="R349" s="3"/>
      <c r="S349" s="3"/>
      <c r="T349" s="3"/>
      <c r="U349" s="3"/>
      <c r="V349" s="3"/>
    </row>
    <row r="350" spans="1:22" x14ac:dyDescent="0.2">
      <c r="A350" s="3"/>
      <c r="B350" s="3"/>
      <c r="C350" s="3"/>
      <c r="D350" s="3"/>
      <c r="E350" s="3"/>
      <c r="F350" s="3"/>
      <c r="G350" s="3"/>
      <c r="H350" s="3"/>
      <c r="I350" s="3"/>
      <c r="J350" s="3"/>
      <c r="K350" s="3"/>
      <c r="L350" s="3"/>
      <c r="M350" s="3"/>
      <c r="N350" s="3"/>
      <c r="O350" s="3"/>
      <c r="P350" s="3"/>
      <c r="Q350" s="3"/>
      <c r="R350" s="3"/>
      <c r="S350" s="3"/>
      <c r="T350" s="3"/>
      <c r="U350" s="3"/>
      <c r="V350" s="3"/>
    </row>
    <row r="351" spans="1:22" x14ac:dyDescent="0.2">
      <c r="A351" s="3"/>
      <c r="B351" s="3"/>
      <c r="C351" s="3"/>
      <c r="D351" s="3"/>
      <c r="E351" s="3"/>
      <c r="F351" s="3"/>
      <c r="G351" s="3"/>
      <c r="H351" s="3"/>
      <c r="I351" s="3"/>
      <c r="J351" s="3"/>
      <c r="K351" s="3"/>
      <c r="L351" s="3"/>
      <c r="M351" s="3"/>
      <c r="N351" s="3"/>
      <c r="O351" s="3"/>
      <c r="P351" s="3"/>
      <c r="Q351" s="3"/>
      <c r="R351" s="3"/>
      <c r="S351" s="3"/>
      <c r="T351" s="3"/>
      <c r="U351" s="3"/>
      <c r="V351" s="3"/>
    </row>
    <row r="352" spans="1:22" x14ac:dyDescent="0.2">
      <c r="A352" s="3"/>
      <c r="B352" s="3"/>
      <c r="C352" s="3"/>
      <c r="D352" s="3"/>
      <c r="E352" s="3"/>
      <c r="F352" s="3"/>
      <c r="G352" s="3"/>
      <c r="H352" s="3"/>
      <c r="I352" s="3"/>
      <c r="J352" s="3"/>
      <c r="K352" s="3"/>
      <c r="L352" s="3"/>
      <c r="M352" s="3"/>
      <c r="N352" s="3"/>
      <c r="O352" s="3"/>
      <c r="P352" s="3"/>
      <c r="Q352" s="3"/>
      <c r="R352" s="3"/>
      <c r="S352" s="3"/>
      <c r="T352" s="3"/>
      <c r="U352" s="3"/>
      <c r="V352" s="3"/>
    </row>
    <row r="353" spans="1:22" x14ac:dyDescent="0.2">
      <c r="A353" s="3"/>
      <c r="B353" s="3"/>
      <c r="C353" s="3"/>
      <c r="D353" s="3"/>
      <c r="E353" s="3"/>
      <c r="F353" s="3"/>
      <c r="G353" s="3"/>
      <c r="H353" s="3"/>
      <c r="I353" s="3"/>
      <c r="J353" s="3"/>
      <c r="K353" s="3"/>
      <c r="L353" s="3"/>
      <c r="M353" s="3"/>
      <c r="N353" s="3"/>
      <c r="O353" s="3"/>
      <c r="P353" s="3"/>
      <c r="Q353" s="3"/>
      <c r="R353" s="3"/>
      <c r="S353" s="3"/>
      <c r="T353" s="3"/>
      <c r="U353" s="3"/>
      <c r="V353" s="3"/>
    </row>
    <row r="354" spans="1:22" x14ac:dyDescent="0.2">
      <c r="A354" s="3"/>
      <c r="B354" s="3"/>
      <c r="C354" s="3"/>
      <c r="D354" s="3"/>
      <c r="E354" s="3"/>
      <c r="F354" s="3"/>
      <c r="G354" s="3"/>
      <c r="H354" s="3"/>
      <c r="I354" s="3"/>
      <c r="J354" s="3"/>
      <c r="K354" s="3"/>
      <c r="L354" s="3"/>
      <c r="M354" s="3"/>
      <c r="N354" s="3"/>
      <c r="O354" s="3"/>
      <c r="P354" s="3"/>
      <c r="Q354" s="3"/>
      <c r="R354" s="3"/>
      <c r="S354" s="3"/>
      <c r="T354" s="3"/>
      <c r="U354" s="3"/>
      <c r="V354" s="3"/>
    </row>
    <row r="355" spans="1:22" x14ac:dyDescent="0.2">
      <c r="A355" s="3"/>
      <c r="B355" s="3"/>
      <c r="C355" s="3"/>
      <c r="D355" s="3"/>
      <c r="E355" s="3"/>
      <c r="F355" s="3"/>
      <c r="G355" s="3"/>
      <c r="H355" s="3"/>
      <c r="I355" s="3"/>
      <c r="J355" s="3"/>
      <c r="K355" s="3"/>
      <c r="L355" s="3"/>
      <c r="M355" s="3"/>
      <c r="N355" s="3"/>
      <c r="O355" s="3"/>
      <c r="P355" s="3"/>
      <c r="Q355" s="3"/>
      <c r="R355" s="3"/>
      <c r="S355" s="3"/>
      <c r="T355" s="3"/>
      <c r="U355" s="3"/>
      <c r="V355" s="3"/>
    </row>
    <row r="356" spans="1:22" x14ac:dyDescent="0.2">
      <c r="A356" s="3"/>
      <c r="B356" s="3"/>
      <c r="C356" s="3"/>
      <c r="D356" s="3"/>
      <c r="E356" s="3"/>
      <c r="F356" s="3"/>
      <c r="G356" s="3"/>
      <c r="H356" s="3"/>
      <c r="I356" s="3"/>
      <c r="J356" s="3"/>
      <c r="K356" s="3"/>
      <c r="L356" s="3"/>
      <c r="M356" s="3"/>
      <c r="N356" s="3"/>
      <c r="O356" s="3"/>
      <c r="P356" s="3"/>
      <c r="Q356" s="3"/>
      <c r="R356" s="3"/>
      <c r="S356" s="3"/>
      <c r="T356" s="3"/>
      <c r="U356" s="3"/>
      <c r="V356" s="3"/>
    </row>
    <row r="357" spans="1:22" x14ac:dyDescent="0.2">
      <c r="A357" s="3"/>
      <c r="B357" s="3"/>
      <c r="C357" s="3"/>
      <c r="D357" s="3"/>
      <c r="E357" s="3"/>
      <c r="F357" s="3"/>
      <c r="G357" s="3"/>
      <c r="H357" s="3"/>
      <c r="I357" s="3"/>
      <c r="J357" s="3"/>
      <c r="K357" s="3"/>
      <c r="L357" s="3"/>
      <c r="M357" s="3"/>
      <c r="N357" s="3"/>
      <c r="O357" s="3"/>
      <c r="P357" s="3"/>
      <c r="Q357" s="3"/>
      <c r="R357" s="3"/>
      <c r="S357" s="3"/>
      <c r="T357" s="3"/>
      <c r="U357" s="3"/>
      <c r="V357" s="3"/>
    </row>
    <row r="358" spans="1:22" x14ac:dyDescent="0.2">
      <c r="A358" s="3"/>
      <c r="B358" s="3"/>
      <c r="C358" s="3"/>
      <c r="D358" s="3"/>
      <c r="E358" s="3"/>
      <c r="F358" s="3"/>
      <c r="G358" s="3"/>
      <c r="H358" s="3"/>
      <c r="I358" s="3"/>
      <c r="J358" s="3"/>
      <c r="K358" s="3"/>
      <c r="L358" s="3"/>
      <c r="M358" s="3"/>
      <c r="N358" s="3"/>
      <c r="O358" s="3"/>
      <c r="P358" s="3"/>
      <c r="Q358" s="3"/>
      <c r="R358" s="3"/>
      <c r="S358" s="3"/>
      <c r="T358" s="3"/>
      <c r="U358" s="3"/>
      <c r="V358" s="3"/>
    </row>
    <row r="359" spans="1:22" x14ac:dyDescent="0.2">
      <c r="A359" s="3"/>
      <c r="B359" s="3"/>
      <c r="C359" s="3"/>
      <c r="D359" s="3"/>
      <c r="E359" s="3"/>
      <c r="F359" s="3"/>
      <c r="G359" s="3"/>
      <c r="H359" s="3"/>
      <c r="I359" s="3"/>
      <c r="J359" s="3"/>
      <c r="K359" s="3"/>
      <c r="L359" s="3"/>
      <c r="M359" s="3"/>
      <c r="N359" s="3"/>
      <c r="O359" s="3"/>
      <c r="P359" s="3"/>
      <c r="Q359" s="3"/>
      <c r="R359" s="3"/>
      <c r="S359" s="3"/>
      <c r="T359" s="3"/>
      <c r="U359" s="3"/>
      <c r="V359" s="3"/>
    </row>
    <row r="360" spans="1:22" x14ac:dyDescent="0.2">
      <c r="A360" s="3"/>
      <c r="B360" s="3"/>
      <c r="C360" s="3"/>
      <c r="D360" s="3"/>
      <c r="E360" s="3"/>
      <c r="F360" s="3"/>
      <c r="G360" s="3"/>
      <c r="H360" s="3"/>
      <c r="I360" s="3"/>
      <c r="J360" s="3"/>
      <c r="K360" s="3"/>
      <c r="L360" s="3"/>
      <c r="M360" s="3"/>
      <c r="N360" s="3"/>
      <c r="O360" s="3"/>
      <c r="P360" s="3"/>
      <c r="Q360" s="3"/>
      <c r="R360" s="3"/>
      <c r="S360" s="3"/>
      <c r="T360" s="3"/>
      <c r="U360" s="3"/>
      <c r="V360" s="3"/>
    </row>
    <row r="361" spans="1:22" x14ac:dyDescent="0.2">
      <c r="A361" s="3"/>
      <c r="B361" s="3"/>
      <c r="C361" s="3"/>
      <c r="D361" s="3"/>
      <c r="E361" s="3"/>
      <c r="F361" s="3"/>
      <c r="G361" s="3"/>
      <c r="H361" s="3"/>
      <c r="I361" s="3"/>
      <c r="J361" s="3"/>
      <c r="K361" s="3"/>
      <c r="L361" s="3"/>
      <c r="M361" s="3"/>
      <c r="N361" s="3"/>
      <c r="O361" s="3"/>
      <c r="P361" s="3"/>
      <c r="Q361" s="3"/>
      <c r="R361" s="3"/>
      <c r="S361" s="3"/>
      <c r="T361" s="3"/>
      <c r="U361" s="3"/>
      <c r="V361" s="3"/>
    </row>
    <row r="362" spans="1:22" x14ac:dyDescent="0.2">
      <c r="A362" s="3"/>
      <c r="B362" s="3"/>
      <c r="C362" s="3"/>
      <c r="D362" s="3"/>
      <c r="E362" s="3"/>
      <c r="F362" s="3"/>
      <c r="G362" s="3"/>
      <c r="H362" s="3"/>
      <c r="I362" s="3"/>
      <c r="J362" s="3"/>
      <c r="K362" s="3"/>
      <c r="L362" s="3"/>
      <c r="M362" s="3"/>
      <c r="N362" s="3"/>
      <c r="O362" s="3"/>
      <c r="P362" s="3"/>
      <c r="Q362" s="3"/>
      <c r="R362" s="3"/>
      <c r="S362" s="3"/>
      <c r="T362" s="3"/>
      <c r="U362" s="3"/>
      <c r="V362" s="3"/>
    </row>
    <row r="363" spans="1:22" x14ac:dyDescent="0.2">
      <c r="A363" s="3"/>
      <c r="B363" s="3"/>
      <c r="C363" s="3"/>
      <c r="D363" s="3"/>
      <c r="E363" s="3"/>
      <c r="F363" s="3"/>
      <c r="G363" s="3"/>
      <c r="H363" s="3"/>
      <c r="I363" s="3"/>
      <c r="J363" s="3"/>
      <c r="K363" s="3"/>
      <c r="L363" s="3"/>
      <c r="M363" s="3"/>
      <c r="N363" s="3"/>
      <c r="O363" s="3"/>
      <c r="P363" s="3"/>
      <c r="Q363" s="3"/>
      <c r="R363" s="3"/>
      <c r="S363" s="3"/>
      <c r="T363" s="3"/>
      <c r="U363" s="3"/>
      <c r="V363" s="3"/>
    </row>
    <row r="364" spans="1:22" x14ac:dyDescent="0.2">
      <c r="A364" s="3"/>
      <c r="B364" s="3"/>
      <c r="C364" s="3"/>
      <c r="D364" s="3"/>
      <c r="E364" s="3"/>
      <c r="F364" s="3"/>
      <c r="G364" s="3"/>
      <c r="H364" s="3"/>
      <c r="I364" s="3"/>
      <c r="J364" s="3"/>
      <c r="K364" s="3"/>
      <c r="L364" s="3"/>
      <c r="M364" s="3"/>
      <c r="N364" s="3"/>
      <c r="O364" s="3"/>
      <c r="P364" s="3"/>
      <c r="Q364" s="3"/>
      <c r="R364" s="3"/>
      <c r="S364" s="3"/>
      <c r="T364" s="3"/>
      <c r="U364" s="3"/>
      <c r="V364" s="3"/>
    </row>
    <row r="365" spans="1:22" x14ac:dyDescent="0.2">
      <c r="A365" s="3"/>
      <c r="B365" s="3"/>
      <c r="C365" s="3"/>
      <c r="D365" s="3"/>
      <c r="E365" s="3"/>
      <c r="F365" s="3"/>
      <c r="G365" s="3"/>
      <c r="H365" s="3"/>
      <c r="I365" s="3"/>
      <c r="J365" s="3"/>
      <c r="K365" s="3"/>
      <c r="L365" s="3"/>
      <c r="M365" s="3"/>
      <c r="N365" s="3"/>
      <c r="O365" s="3"/>
      <c r="P365" s="3"/>
      <c r="Q365" s="3"/>
      <c r="R365" s="3"/>
      <c r="S365" s="3"/>
      <c r="T365" s="3"/>
      <c r="U365" s="3"/>
      <c r="V365" s="3"/>
    </row>
    <row r="366" spans="1:22" x14ac:dyDescent="0.2">
      <c r="A366" s="3"/>
      <c r="B366" s="3"/>
      <c r="C366" s="3"/>
      <c r="D366" s="3"/>
      <c r="E366" s="3"/>
      <c r="F366" s="3"/>
      <c r="G366" s="3"/>
      <c r="H366" s="3"/>
      <c r="I366" s="3"/>
      <c r="J366" s="3"/>
      <c r="K366" s="3"/>
      <c r="L366" s="3"/>
      <c r="M366" s="3"/>
      <c r="N366" s="3"/>
      <c r="O366" s="3"/>
      <c r="P366" s="3"/>
      <c r="Q366" s="3"/>
      <c r="R366" s="3"/>
      <c r="S366" s="3"/>
      <c r="T366" s="3"/>
      <c r="U366" s="3"/>
      <c r="V366" s="3"/>
    </row>
    <row r="367" spans="1:22" x14ac:dyDescent="0.2">
      <c r="A367" s="3"/>
      <c r="B367" s="3"/>
      <c r="C367" s="3"/>
      <c r="D367" s="3"/>
      <c r="E367" s="3"/>
      <c r="F367" s="3"/>
      <c r="G367" s="3"/>
      <c r="H367" s="3"/>
      <c r="I367" s="3"/>
      <c r="J367" s="3"/>
      <c r="K367" s="3"/>
      <c r="L367" s="3"/>
      <c r="M367" s="3"/>
      <c r="N367" s="3"/>
      <c r="O367" s="3"/>
      <c r="P367" s="3"/>
      <c r="Q367" s="3"/>
      <c r="R367" s="3"/>
      <c r="S367" s="3"/>
      <c r="T367" s="3"/>
      <c r="U367" s="3"/>
      <c r="V367" s="3"/>
    </row>
    <row r="368" spans="1:22" x14ac:dyDescent="0.2">
      <c r="A368" s="3"/>
      <c r="B368" s="3"/>
      <c r="C368" s="3"/>
      <c r="D368" s="3"/>
      <c r="E368" s="3"/>
      <c r="F368" s="3"/>
      <c r="G368" s="3"/>
      <c r="H368" s="3"/>
      <c r="I368" s="3"/>
      <c r="J368" s="3"/>
      <c r="K368" s="3"/>
      <c r="L368" s="3"/>
      <c r="M368" s="3"/>
      <c r="N368" s="3"/>
      <c r="O368" s="3"/>
      <c r="P368" s="3"/>
      <c r="Q368" s="3"/>
      <c r="R368" s="3"/>
      <c r="S368" s="3"/>
      <c r="T368" s="3"/>
      <c r="U368" s="3"/>
      <c r="V368" s="3"/>
    </row>
    <row r="369" spans="1:22" x14ac:dyDescent="0.2">
      <c r="A369" s="3"/>
      <c r="B369" s="3"/>
      <c r="C369" s="3"/>
      <c r="D369" s="3"/>
      <c r="E369" s="3"/>
      <c r="F369" s="3"/>
      <c r="G369" s="3"/>
      <c r="H369" s="3"/>
      <c r="I369" s="3"/>
      <c r="J369" s="3"/>
      <c r="K369" s="3"/>
      <c r="L369" s="3"/>
      <c r="M369" s="3"/>
      <c r="N369" s="3"/>
      <c r="O369" s="3"/>
      <c r="P369" s="3"/>
      <c r="Q369" s="3"/>
      <c r="R369" s="3"/>
      <c r="S369" s="3"/>
      <c r="T369" s="3"/>
      <c r="U369" s="3"/>
      <c r="V369" s="3"/>
    </row>
    <row r="370" spans="1:22" x14ac:dyDescent="0.2">
      <c r="A370" s="3"/>
      <c r="B370" s="3"/>
      <c r="C370" s="3"/>
      <c r="D370" s="3"/>
      <c r="E370" s="3"/>
      <c r="F370" s="3"/>
      <c r="G370" s="3"/>
      <c r="H370" s="3"/>
      <c r="I370" s="3"/>
      <c r="J370" s="3"/>
      <c r="K370" s="3"/>
      <c r="L370" s="3"/>
      <c r="M370" s="3"/>
      <c r="N370" s="3"/>
      <c r="O370" s="3"/>
      <c r="P370" s="3"/>
      <c r="Q370" s="3"/>
      <c r="R370" s="3"/>
      <c r="S370" s="3"/>
      <c r="T370" s="3"/>
      <c r="U370" s="3"/>
      <c r="V370" s="3"/>
    </row>
    <row r="371" spans="1:22" x14ac:dyDescent="0.2">
      <c r="A371" s="3"/>
      <c r="B371" s="3"/>
      <c r="C371" s="3"/>
      <c r="D371" s="3"/>
      <c r="E371" s="3"/>
      <c r="F371" s="3"/>
      <c r="G371" s="3"/>
      <c r="H371" s="3"/>
      <c r="I371" s="3"/>
      <c r="J371" s="3"/>
      <c r="K371" s="3"/>
      <c r="L371" s="3"/>
      <c r="M371" s="3"/>
      <c r="N371" s="3"/>
      <c r="O371" s="3"/>
      <c r="P371" s="3"/>
      <c r="Q371" s="3"/>
      <c r="R371" s="3"/>
      <c r="S371" s="3"/>
      <c r="T371" s="3"/>
      <c r="U371" s="3"/>
      <c r="V371" s="3"/>
    </row>
    <row r="372" spans="1:22" x14ac:dyDescent="0.2">
      <c r="A372" s="3"/>
      <c r="B372" s="3"/>
      <c r="C372" s="3"/>
      <c r="D372" s="3"/>
      <c r="E372" s="3"/>
      <c r="F372" s="3"/>
      <c r="G372" s="3"/>
      <c r="H372" s="3"/>
      <c r="I372" s="3"/>
      <c r="J372" s="3"/>
      <c r="K372" s="3"/>
      <c r="L372" s="3"/>
      <c r="M372" s="3"/>
      <c r="N372" s="3"/>
      <c r="O372" s="3"/>
      <c r="P372" s="3"/>
      <c r="Q372" s="3"/>
      <c r="R372" s="3"/>
      <c r="S372" s="3"/>
      <c r="T372" s="3"/>
      <c r="U372" s="3"/>
      <c r="V372" s="3"/>
    </row>
    <row r="373" spans="1:22" x14ac:dyDescent="0.2">
      <c r="A373" s="3"/>
      <c r="B373" s="3"/>
      <c r="C373" s="3"/>
      <c r="D373" s="3"/>
      <c r="E373" s="3"/>
      <c r="F373" s="3"/>
      <c r="G373" s="3"/>
      <c r="H373" s="3"/>
      <c r="I373" s="3"/>
      <c r="J373" s="3"/>
      <c r="K373" s="3"/>
      <c r="L373" s="3"/>
      <c r="M373" s="3"/>
      <c r="N373" s="3"/>
      <c r="O373" s="3"/>
      <c r="P373" s="3"/>
      <c r="Q373" s="3"/>
      <c r="R373" s="3"/>
      <c r="S373" s="3"/>
      <c r="T373" s="3"/>
      <c r="U373" s="3"/>
      <c r="V373" s="3"/>
    </row>
    <row r="374" spans="1:22" x14ac:dyDescent="0.2">
      <c r="A374" s="3"/>
      <c r="B374" s="3"/>
      <c r="C374" s="3"/>
      <c r="D374" s="3"/>
      <c r="E374" s="3"/>
      <c r="F374" s="3"/>
      <c r="G374" s="3"/>
      <c r="H374" s="3"/>
      <c r="I374" s="3"/>
      <c r="J374" s="3"/>
      <c r="K374" s="3"/>
      <c r="L374" s="3"/>
      <c r="M374" s="3"/>
      <c r="N374" s="3"/>
      <c r="O374" s="3"/>
      <c r="P374" s="3"/>
      <c r="Q374" s="3"/>
      <c r="R374" s="3"/>
      <c r="S374" s="3"/>
      <c r="T374" s="3"/>
      <c r="U374" s="3"/>
      <c r="V374" s="3"/>
    </row>
    <row r="375" spans="1:22" x14ac:dyDescent="0.2">
      <c r="A375" s="3"/>
      <c r="B375" s="3"/>
      <c r="C375" s="3"/>
      <c r="D375" s="3"/>
      <c r="E375" s="3"/>
      <c r="F375" s="3"/>
      <c r="G375" s="3"/>
      <c r="H375" s="3"/>
      <c r="I375" s="3"/>
      <c r="J375" s="3"/>
      <c r="K375" s="3"/>
      <c r="L375" s="3"/>
      <c r="M375" s="3"/>
      <c r="N375" s="3"/>
      <c r="O375" s="3"/>
      <c r="P375" s="3"/>
      <c r="Q375" s="3"/>
      <c r="R375" s="3"/>
      <c r="S375" s="3"/>
      <c r="T375" s="3"/>
      <c r="U375" s="3"/>
      <c r="V375" s="3"/>
    </row>
    <row r="376" spans="1:22" x14ac:dyDescent="0.2">
      <c r="A376" s="3"/>
      <c r="B376" s="3"/>
      <c r="C376" s="3"/>
      <c r="D376" s="3"/>
      <c r="E376" s="3"/>
      <c r="F376" s="3"/>
      <c r="G376" s="3"/>
      <c r="H376" s="3"/>
      <c r="I376" s="3"/>
      <c r="J376" s="3"/>
      <c r="K376" s="3"/>
      <c r="L376" s="3"/>
      <c r="M376" s="3"/>
      <c r="N376" s="3"/>
      <c r="O376" s="3"/>
      <c r="P376" s="3"/>
      <c r="Q376" s="3"/>
      <c r="R376" s="3"/>
      <c r="S376" s="3"/>
      <c r="T376" s="3"/>
      <c r="U376" s="3"/>
      <c r="V376" s="3"/>
    </row>
    <row r="377" spans="1:22" x14ac:dyDescent="0.2">
      <c r="A377" s="3"/>
      <c r="B377" s="3"/>
      <c r="C377" s="3"/>
      <c r="D377" s="3"/>
      <c r="E377" s="3"/>
      <c r="F377" s="3"/>
      <c r="G377" s="3"/>
      <c r="H377" s="3"/>
      <c r="I377" s="3"/>
      <c r="J377" s="3"/>
      <c r="K377" s="3"/>
      <c r="L377" s="3"/>
      <c r="M377" s="3"/>
      <c r="N377" s="3"/>
      <c r="O377" s="3"/>
      <c r="P377" s="3"/>
      <c r="Q377" s="3"/>
      <c r="R377" s="3"/>
      <c r="S377" s="3"/>
      <c r="T377" s="3"/>
      <c r="U377" s="3"/>
      <c r="V377" s="3"/>
    </row>
    <row r="378" spans="1:22" x14ac:dyDescent="0.2">
      <c r="A378" s="3"/>
      <c r="B378" s="3"/>
      <c r="C378" s="3"/>
      <c r="D378" s="3"/>
      <c r="E378" s="3"/>
      <c r="F378" s="3"/>
      <c r="G378" s="3"/>
      <c r="H378" s="3"/>
      <c r="I378" s="3"/>
      <c r="J378" s="3"/>
      <c r="K378" s="3"/>
      <c r="L378" s="3"/>
      <c r="M378" s="3"/>
      <c r="N378" s="3"/>
      <c r="O378" s="3"/>
      <c r="P378" s="3"/>
      <c r="Q378" s="3"/>
      <c r="R378" s="3"/>
      <c r="S378" s="3"/>
      <c r="T378" s="3"/>
      <c r="U378" s="3"/>
      <c r="V378" s="3"/>
    </row>
    <row r="379" spans="1:22" x14ac:dyDescent="0.2">
      <c r="A379" s="3"/>
      <c r="B379" s="3"/>
      <c r="C379" s="3"/>
      <c r="D379" s="3"/>
      <c r="E379" s="3"/>
      <c r="F379" s="3"/>
      <c r="G379" s="3"/>
      <c r="H379" s="3"/>
      <c r="I379" s="3"/>
      <c r="J379" s="3"/>
      <c r="K379" s="3"/>
      <c r="L379" s="3"/>
      <c r="M379" s="3"/>
      <c r="N379" s="3"/>
      <c r="O379" s="3"/>
      <c r="P379" s="3"/>
      <c r="Q379" s="3"/>
      <c r="R379" s="3"/>
      <c r="S379" s="3"/>
      <c r="T379" s="3"/>
      <c r="U379" s="3"/>
      <c r="V379" s="3"/>
    </row>
    <row r="380" spans="1:22" x14ac:dyDescent="0.2">
      <c r="A380" s="3"/>
      <c r="B380" s="3"/>
      <c r="C380" s="3"/>
      <c r="D380" s="3"/>
      <c r="E380" s="3"/>
      <c r="F380" s="3"/>
      <c r="G380" s="3"/>
      <c r="H380" s="3"/>
      <c r="I380" s="3"/>
      <c r="J380" s="3"/>
      <c r="K380" s="3"/>
      <c r="L380" s="3"/>
      <c r="M380" s="3"/>
      <c r="N380" s="3"/>
      <c r="O380" s="3"/>
      <c r="P380" s="3"/>
      <c r="Q380" s="3"/>
      <c r="R380" s="3"/>
      <c r="S380" s="3"/>
      <c r="T380" s="3"/>
      <c r="U380" s="3"/>
      <c r="V380" s="3"/>
    </row>
    <row r="381" spans="1:22" x14ac:dyDescent="0.2">
      <c r="A381" s="3"/>
      <c r="B381" s="3"/>
      <c r="C381" s="3"/>
      <c r="D381" s="3"/>
      <c r="E381" s="3"/>
      <c r="F381" s="3"/>
      <c r="G381" s="3"/>
      <c r="H381" s="3"/>
      <c r="I381" s="3"/>
      <c r="J381" s="3"/>
      <c r="K381" s="3"/>
      <c r="L381" s="3"/>
      <c r="M381" s="3"/>
      <c r="N381" s="3"/>
      <c r="O381" s="3"/>
      <c r="P381" s="3"/>
      <c r="Q381" s="3"/>
      <c r="R381" s="3"/>
      <c r="S381" s="3"/>
      <c r="T381" s="3"/>
      <c r="U381" s="3"/>
      <c r="V381" s="3"/>
    </row>
    <row r="382" spans="1:22" x14ac:dyDescent="0.2">
      <c r="A382" s="3"/>
      <c r="B382" s="3"/>
      <c r="C382" s="3"/>
      <c r="D382" s="3"/>
      <c r="E382" s="3"/>
      <c r="F382" s="3"/>
      <c r="G382" s="3"/>
      <c r="H382" s="3"/>
      <c r="I382" s="3"/>
      <c r="J382" s="3"/>
      <c r="K382" s="3"/>
      <c r="L382" s="3"/>
      <c r="M382" s="3"/>
      <c r="N382" s="3"/>
      <c r="O382" s="3"/>
      <c r="P382" s="3"/>
      <c r="Q382" s="3"/>
      <c r="R382" s="3"/>
      <c r="S382" s="3"/>
      <c r="T382" s="3"/>
      <c r="U382" s="3"/>
      <c r="V382" s="3"/>
    </row>
    <row r="383" spans="1:22" x14ac:dyDescent="0.2">
      <c r="A383" s="3"/>
      <c r="B383" s="3"/>
      <c r="C383" s="3"/>
      <c r="D383" s="3"/>
      <c r="E383" s="3"/>
      <c r="F383" s="3"/>
      <c r="G383" s="3"/>
      <c r="H383" s="3"/>
      <c r="I383" s="3"/>
      <c r="J383" s="3"/>
      <c r="K383" s="3"/>
      <c r="L383" s="3"/>
      <c r="M383" s="3"/>
      <c r="N383" s="3"/>
      <c r="O383" s="3"/>
      <c r="P383" s="3"/>
      <c r="Q383" s="3"/>
      <c r="R383" s="3"/>
      <c r="S383" s="3"/>
      <c r="T383" s="3"/>
      <c r="U383" s="3"/>
      <c r="V383" s="3"/>
    </row>
    <row r="384" spans="1:22" x14ac:dyDescent="0.2">
      <c r="A384" s="3"/>
      <c r="B384" s="3"/>
      <c r="C384" s="3"/>
      <c r="D384" s="3"/>
      <c r="E384" s="3"/>
      <c r="F384" s="3"/>
      <c r="G384" s="3"/>
      <c r="H384" s="3"/>
      <c r="I384" s="3"/>
      <c r="J384" s="3"/>
      <c r="K384" s="3"/>
      <c r="L384" s="3"/>
      <c r="M384" s="3"/>
      <c r="N384" s="3"/>
      <c r="O384" s="3"/>
      <c r="P384" s="3"/>
      <c r="Q384" s="3"/>
      <c r="R384" s="3"/>
      <c r="S384" s="3"/>
      <c r="T384" s="3"/>
      <c r="U384" s="3"/>
      <c r="V384" s="3"/>
    </row>
    <row r="385" spans="1:22" x14ac:dyDescent="0.2">
      <c r="A385" s="3"/>
      <c r="B385" s="3"/>
      <c r="C385" s="3"/>
      <c r="D385" s="3"/>
      <c r="E385" s="3"/>
      <c r="F385" s="3"/>
      <c r="G385" s="3"/>
      <c r="H385" s="3"/>
      <c r="I385" s="3"/>
      <c r="J385" s="3"/>
      <c r="K385" s="3"/>
      <c r="L385" s="3"/>
      <c r="M385" s="3"/>
      <c r="N385" s="3"/>
      <c r="O385" s="3"/>
      <c r="P385" s="3"/>
      <c r="Q385" s="3"/>
      <c r="R385" s="3"/>
      <c r="S385" s="3"/>
      <c r="T385" s="3"/>
      <c r="U385" s="3"/>
      <c r="V385" s="3"/>
    </row>
    <row r="386" spans="1:22" x14ac:dyDescent="0.2">
      <c r="A386" s="3"/>
      <c r="B386" s="3"/>
      <c r="C386" s="3"/>
      <c r="D386" s="3"/>
      <c r="E386" s="3"/>
      <c r="F386" s="3"/>
      <c r="G386" s="3"/>
      <c r="H386" s="3"/>
      <c r="I386" s="3"/>
      <c r="J386" s="3"/>
      <c r="K386" s="3"/>
      <c r="L386" s="3"/>
      <c r="M386" s="3"/>
      <c r="N386" s="3"/>
      <c r="O386" s="3"/>
      <c r="P386" s="3"/>
      <c r="Q386" s="3"/>
      <c r="R386" s="3"/>
      <c r="S386" s="3"/>
      <c r="T386" s="3"/>
      <c r="U386" s="3"/>
      <c r="V386" s="3"/>
    </row>
    <row r="387" spans="1:22" x14ac:dyDescent="0.2">
      <c r="A387" s="3"/>
      <c r="B387" s="3"/>
      <c r="C387" s="3"/>
      <c r="D387" s="3"/>
      <c r="E387" s="3"/>
      <c r="F387" s="3"/>
      <c r="G387" s="3"/>
      <c r="H387" s="3"/>
      <c r="I387" s="3"/>
      <c r="J387" s="3"/>
      <c r="K387" s="3"/>
      <c r="L387" s="3"/>
      <c r="M387" s="3"/>
      <c r="N387" s="3"/>
      <c r="O387" s="3"/>
      <c r="P387" s="3"/>
      <c r="Q387" s="3"/>
      <c r="R387" s="3"/>
      <c r="S387" s="3"/>
      <c r="T387" s="3"/>
      <c r="U387" s="3"/>
      <c r="V387" s="3"/>
    </row>
    <row r="388" spans="1:22" x14ac:dyDescent="0.2">
      <c r="A388" s="3"/>
      <c r="B388" s="3"/>
      <c r="C388" s="3"/>
      <c r="D388" s="3"/>
      <c r="E388" s="3"/>
      <c r="F388" s="3"/>
      <c r="G388" s="3"/>
      <c r="H388" s="3"/>
      <c r="I388" s="3"/>
      <c r="J388" s="3"/>
      <c r="K388" s="3"/>
      <c r="L388" s="3"/>
      <c r="M388" s="3"/>
      <c r="N388" s="3"/>
      <c r="O388" s="3"/>
      <c r="P388" s="3"/>
      <c r="Q388" s="3"/>
      <c r="R388" s="3"/>
      <c r="S388" s="3"/>
      <c r="T388" s="3"/>
      <c r="U388" s="3"/>
      <c r="V388" s="3"/>
    </row>
    <row r="389" spans="1:22" x14ac:dyDescent="0.2">
      <c r="A389" s="3"/>
      <c r="B389" s="3"/>
      <c r="C389" s="3"/>
      <c r="D389" s="3"/>
      <c r="E389" s="3"/>
      <c r="F389" s="3"/>
      <c r="G389" s="3"/>
      <c r="H389" s="3"/>
      <c r="I389" s="3"/>
      <c r="J389" s="3"/>
      <c r="K389" s="3"/>
      <c r="L389" s="3"/>
      <c r="M389" s="3"/>
      <c r="N389" s="3"/>
      <c r="O389" s="3"/>
      <c r="P389" s="3"/>
      <c r="Q389" s="3"/>
      <c r="R389" s="3"/>
      <c r="S389" s="3"/>
      <c r="T389" s="3"/>
      <c r="U389" s="3"/>
      <c r="V389" s="3"/>
    </row>
    <row r="390" spans="1:22" x14ac:dyDescent="0.2">
      <c r="A390" s="3"/>
      <c r="B390" s="3"/>
      <c r="C390" s="3"/>
      <c r="D390" s="3"/>
      <c r="E390" s="3"/>
      <c r="F390" s="3"/>
      <c r="G390" s="3"/>
      <c r="H390" s="3"/>
      <c r="I390" s="3"/>
      <c r="J390" s="3"/>
      <c r="K390" s="3"/>
      <c r="L390" s="3"/>
      <c r="M390" s="3"/>
      <c r="N390" s="3"/>
      <c r="O390" s="3"/>
      <c r="P390" s="3"/>
      <c r="Q390" s="3"/>
      <c r="R390" s="3"/>
      <c r="S390" s="3"/>
      <c r="T390" s="3"/>
      <c r="U390" s="3"/>
      <c r="V390" s="3"/>
    </row>
    <row r="391" spans="1:22" x14ac:dyDescent="0.2">
      <c r="A391" s="3"/>
      <c r="B391" s="3"/>
      <c r="C391" s="3"/>
      <c r="D391" s="3"/>
      <c r="E391" s="3"/>
      <c r="F391" s="3"/>
      <c r="G391" s="3"/>
      <c r="H391" s="3"/>
      <c r="I391" s="3"/>
      <c r="J391" s="3"/>
      <c r="K391" s="3"/>
      <c r="L391" s="3"/>
      <c r="M391" s="3"/>
      <c r="N391" s="3"/>
      <c r="O391" s="3"/>
      <c r="P391" s="3"/>
      <c r="Q391" s="3"/>
      <c r="R391" s="3"/>
      <c r="S391" s="3"/>
      <c r="T391" s="3"/>
      <c r="U391" s="3"/>
      <c r="V391" s="3"/>
    </row>
    <row r="392" spans="1:22" x14ac:dyDescent="0.2">
      <c r="A392" s="3"/>
      <c r="B392" s="3"/>
      <c r="C392" s="3"/>
      <c r="D392" s="3"/>
      <c r="E392" s="3"/>
      <c r="F392" s="3"/>
      <c r="G392" s="3"/>
      <c r="H392" s="3"/>
      <c r="I392" s="3"/>
      <c r="J392" s="3"/>
      <c r="K392" s="3"/>
      <c r="L392" s="3"/>
      <c r="M392" s="3"/>
      <c r="N392" s="3"/>
      <c r="O392" s="3"/>
      <c r="P392" s="3"/>
      <c r="Q392" s="3"/>
      <c r="R392" s="3"/>
      <c r="S392" s="3"/>
      <c r="T392" s="3"/>
      <c r="U392" s="3"/>
      <c r="V392" s="3"/>
    </row>
    <row r="393" spans="1:22" x14ac:dyDescent="0.2">
      <c r="A393" s="3"/>
      <c r="B393" s="3"/>
      <c r="C393" s="3"/>
      <c r="D393" s="3"/>
      <c r="E393" s="3"/>
      <c r="F393" s="3"/>
      <c r="G393" s="3"/>
      <c r="H393" s="3"/>
      <c r="I393" s="3"/>
      <c r="J393" s="3"/>
      <c r="K393" s="3"/>
      <c r="L393" s="3"/>
      <c r="M393" s="3"/>
      <c r="N393" s="3"/>
      <c r="O393" s="3"/>
      <c r="P393" s="3"/>
      <c r="Q393" s="3"/>
      <c r="R393" s="3"/>
      <c r="S393" s="3"/>
      <c r="T393" s="3"/>
      <c r="U393" s="3"/>
      <c r="V393" s="3"/>
    </row>
    <row r="394" spans="1:22" x14ac:dyDescent="0.2">
      <c r="A394" s="3"/>
      <c r="B394" s="3"/>
      <c r="C394" s="3"/>
      <c r="D394" s="3"/>
      <c r="E394" s="3"/>
      <c r="F394" s="3"/>
      <c r="G394" s="3"/>
      <c r="H394" s="3"/>
      <c r="I394" s="3"/>
      <c r="J394" s="3"/>
      <c r="K394" s="3"/>
      <c r="L394" s="3"/>
      <c r="M394" s="3"/>
      <c r="N394" s="3"/>
      <c r="O394" s="3"/>
      <c r="P394" s="3"/>
      <c r="Q394" s="3"/>
      <c r="R394" s="3"/>
      <c r="S394" s="3"/>
      <c r="T394" s="3"/>
      <c r="U394" s="3"/>
      <c r="V394" s="3"/>
    </row>
    <row r="395" spans="1:22" x14ac:dyDescent="0.2">
      <c r="A395" s="3"/>
      <c r="B395" s="3"/>
      <c r="C395" s="3"/>
      <c r="D395" s="3"/>
      <c r="E395" s="3"/>
      <c r="F395" s="3"/>
      <c r="G395" s="3"/>
      <c r="H395" s="3"/>
      <c r="I395" s="3"/>
      <c r="J395" s="3"/>
      <c r="K395" s="3"/>
      <c r="L395" s="3"/>
      <c r="M395" s="3"/>
      <c r="N395" s="3"/>
      <c r="O395" s="3"/>
      <c r="P395" s="3"/>
      <c r="Q395" s="3"/>
      <c r="R395" s="3"/>
      <c r="S395" s="3"/>
      <c r="T395" s="3"/>
      <c r="U395" s="3"/>
      <c r="V395" s="3"/>
    </row>
    <row r="396" spans="1:22" x14ac:dyDescent="0.2">
      <c r="A396" s="3"/>
      <c r="B396" s="3"/>
      <c r="C396" s="3"/>
      <c r="D396" s="3"/>
      <c r="E396" s="3"/>
      <c r="F396" s="3"/>
      <c r="G396" s="3"/>
      <c r="H396" s="3"/>
      <c r="I396" s="3"/>
      <c r="J396" s="3"/>
      <c r="K396" s="3"/>
      <c r="L396" s="3"/>
      <c r="M396" s="3"/>
      <c r="N396" s="3"/>
      <c r="O396" s="3"/>
      <c r="P396" s="3"/>
      <c r="Q396" s="3"/>
      <c r="R396" s="3"/>
      <c r="S396" s="3"/>
      <c r="T396" s="3"/>
      <c r="U396" s="3"/>
      <c r="V396" s="3"/>
    </row>
    <row r="397" spans="1:22" x14ac:dyDescent="0.2">
      <c r="A397" s="3"/>
      <c r="B397" s="3"/>
      <c r="C397" s="3"/>
      <c r="D397" s="3"/>
      <c r="E397" s="3"/>
      <c r="F397" s="3"/>
      <c r="G397" s="3"/>
      <c r="H397" s="3"/>
      <c r="I397" s="3"/>
      <c r="J397" s="3"/>
      <c r="K397" s="3"/>
      <c r="L397" s="3"/>
      <c r="M397" s="3"/>
      <c r="N397" s="3"/>
      <c r="O397" s="3"/>
      <c r="P397" s="3"/>
      <c r="Q397" s="3"/>
      <c r="R397" s="3"/>
      <c r="S397" s="3"/>
      <c r="T397" s="3"/>
      <c r="U397" s="3"/>
      <c r="V397" s="3"/>
    </row>
    <row r="398" spans="1:22" x14ac:dyDescent="0.2">
      <c r="A398" s="3"/>
      <c r="B398" s="3"/>
      <c r="C398" s="3"/>
      <c r="D398" s="3"/>
      <c r="E398" s="3"/>
      <c r="F398" s="3"/>
      <c r="G398" s="3"/>
      <c r="H398" s="3"/>
      <c r="I398" s="3"/>
      <c r="J398" s="3"/>
      <c r="K398" s="3"/>
      <c r="L398" s="3"/>
      <c r="M398" s="3"/>
      <c r="N398" s="3"/>
      <c r="O398" s="3"/>
      <c r="P398" s="3"/>
      <c r="Q398" s="3"/>
      <c r="R398" s="3"/>
      <c r="S398" s="3"/>
      <c r="T398" s="3"/>
      <c r="U398" s="3"/>
      <c r="V398" s="3"/>
    </row>
    <row r="399" spans="1:22" x14ac:dyDescent="0.2">
      <c r="A399" s="3"/>
      <c r="B399" s="3"/>
      <c r="C399" s="3"/>
      <c r="D399" s="3"/>
      <c r="E399" s="3"/>
      <c r="F399" s="3"/>
      <c r="G399" s="3"/>
      <c r="H399" s="3"/>
      <c r="I399" s="3"/>
      <c r="J399" s="3"/>
      <c r="K399" s="3"/>
      <c r="L399" s="3"/>
      <c r="M399" s="3"/>
      <c r="N399" s="3"/>
      <c r="O399" s="3"/>
      <c r="P399" s="3"/>
      <c r="Q399" s="3"/>
      <c r="R399" s="3"/>
      <c r="S399" s="3"/>
      <c r="T399" s="3"/>
      <c r="U399" s="3"/>
      <c r="V399" s="3"/>
    </row>
    <row r="400" spans="1:22" x14ac:dyDescent="0.2">
      <c r="A400" s="3"/>
      <c r="B400" s="3"/>
      <c r="C400" s="3"/>
      <c r="D400" s="3"/>
      <c r="E400" s="3"/>
      <c r="F400" s="3"/>
      <c r="G400" s="3"/>
      <c r="H400" s="3"/>
      <c r="I400" s="3"/>
      <c r="J400" s="3"/>
      <c r="K400" s="3"/>
      <c r="L400" s="3"/>
      <c r="M400" s="3"/>
      <c r="N400" s="3"/>
      <c r="O400" s="3"/>
      <c r="P400" s="3"/>
      <c r="Q400" s="3"/>
      <c r="R400" s="3"/>
      <c r="S400" s="3"/>
      <c r="T400" s="3"/>
      <c r="U400" s="3"/>
      <c r="V400" s="3"/>
    </row>
    <row r="401" spans="1:22" x14ac:dyDescent="0.2">
      <c r="A401" s="3"/>
      <c r="B401" s="3"/>
      <c r="C401" s="3"/>
      <c r="D401" s="3"/>
      <c r="E401" s="3"/>
      <c r="F401" s="3"/>
      <c r="G401" s="3"/>
      <c r="H401" s="3"/>
      <c r="I401" s="3"/>
      <c r="J401" s="3"/>
      <c r="K401" s="3"/>
      <c r="L401" s="3"/>
      <c r="M401" s="3"/>
      <c r="N401" s="3"/>
      <c r="O401" s="3"/>
      <c r="P401" s="3"/>
      <c r="Q401" s="3"/>
      <c r="R401" s="3"/>
      <c r="S401" s="3"/>
      <c r="T401" s="3"/>
      <c r="U401" s="3"/>
      <c r="V401" s="3"/>
    </row>
    <row r="402" spans="1:22" x14ac:dyDescent="0.2">
      <c r="A402" s="3"/>
      <c r="B402" s="3"/>
      <c r="C402" s="3"/>
      <c r="D402" s="3"/>
      <c r="E402" s="3"/>
      <c r="F402" s="3"/>
      <c r="G402" s="3"/>
      <c r="H402" s="3"/>
      <c r="I402" s="3"/>
      <c r="J402" s="3"/>
      <c r="K402" s="3"/>
      <c r="L402" s="3"/>
      <c r="M402" s="3"/>
      <c r="N402" s="3"/>
      <c r="O402" s="3"/>
      <c r="P402" s="3"/>
      <c r="Q402" s="3"/>
      <c r="R402" s="3"/>
      <c r="S402" s="3"/>
      <c r="T402" s="3"/>
      <c r="U402" s="3"/>
      <c r="V402" s="3"/>
    </row>
    <row r="403" spans="1:22" x14ac:dyDescent="0.2">
      <c r="A403" s="3"/>
      <c r="B403" s="3"/>
      <c r="C403" s="3"/>
      <c r="D403" s="3"/>
      <c r="E403" s="3"/>
      <c r="F403" s="3"/>
      <c r="G403" s="3"/>
      <c r="H403" s="3"/>
      <c r="I403" s="3"/>
      <c r="J403" s="3"/>
      <c r="K403" s="3"/>
      <c r="L403" s="3"/>
      <c r="M403" s="3"/>
      <c r="N403" s="3"/>
      <c r="O403" s="3"/>
      <c r="P403" s="3"/>
      <c r="Q403" s="3"/>
      <c r="R403" s="3"/>
      <c r="S403" s="3"/>
      <c r="T403" s="3"/>
      <c r="U403" s="3"/>
      <c r="V403" s="3"/>
    </row>
    <row r="404" spans="1:22" x14ac:dyDescent="0.2">
      <c r="A404" s="3"/>
      <c r="B404" s="3"/>
      <c r="C404" s="3"/>
      <c r="D404" s="3"/>
      <c r="E404" s="3"/>
      <c r="F404" s="3"/>
      <c r="G404" s="3"/>
      <c r="H404" s="3"/>
      <c r="I404" s="3"/>
      <c r="J404" s="3"/>
      <c r="K404" s="3"/>
      <c r="L404" s="3"/>
      <c r="M404" s="3"/>
      <c r="N404" s="3"/>
      <c r="O404" s="3"/>
      <c r="P404" s="3"/>
      <c r="Q404" s="3"/>
      <c r="R404" s="3"/>
      <c r="S404" s="3"/>
      <c r="T404" s="3"/>
      <c r="U404" s="3"/>
      <c r="V404" s="3"/>
    </row>
    <row r="405" spans="1:22" x14ac:dyDescent="0.2">
      <c r="A405" s="3"/>
      <c r="B405" s="3"/>
      <c r="C405" s="3"/>
      <c r="D405" s="3"/>
      <c r="E405" s="3"/>
      <c r="F405" s="3"/>
      <c r="G405" s="3"/>
      <c r="H405" s="3"/>
      <c r="I405" s="3"/>
      <c r="J405" s="3"/>
      <c r="K405" s="3"/>
      <c r="L405" s="3"/>
      <c r="M405" s="3"/>
      <c r="N405" s="3"/>
      <c r="O405" s="3"/>
      <c r="P405" s="3"/>
      <c r="Q405" s="3"/>
      <c r="R405" s="3"/>
      <c r="S405" s="3"/>
      <c r="T405" s="3"/>
      <c r="U405" s="3"/>
      <c r="V405" s="3"/>
    </row>
    <row r="406" spans="1:22" x14ac:dyDescent="0.2">
      <c r="A406" s="3"/>
      <c r="B406" s="3"/>
      <c r="C406" s="3"/>
      <c r="D406" s="3"/>
      <c r="E406" s="3"/>
      <c r="F406" s="3"/>
      <c r="G406" s="3"/>
      <c r="H406" s="3"/>
      <c r="I406" s="3"/>
      <c r="J406" s="3"/>
      <c r="K406" s="3"/>
      <c r="L406" s="3"/>
      <c r="M406" s="3"/>
      <c r="N406" s="3"/>
      <c r="O406" s="3"/>
      <c r="P406" s="3"/>
      <c r="Q406" s="3"/>
      <c r="R406" s="3"/>
      <c r="S406" s="3"/>
      <c r="T406" s="3"/>
      <c r="U406" s="3"/>
      <c r="V406" s="3"/>
    </row>
    <row r="407" spans="1:22" x14ac:dyDescent="0.2">
      <c r="A407" s="3"/>
      <c r="B407" s="3"/>
      <c r="C407" s="3"/>
      <c r="D407" s="3"/>
      <c r="E407" s="3"/>
      <c r="F407" s="3"/>
      <c r="G407" s="3"/>
      <c r="H407" s="3"/>
      <c r="I407" s="3"/>
      <c r="J407" s="3"/>
      <c r="K407" s="3"/>
      <c r="L407" s="3"/>
      <c r="M407" s="3"/>
      <c r="N407" s="3"/>
      <c r="O407" s="3"/>
      <c r="P407" s="3"/>
      <c r="Q407" s="3"/>
      <c r="R407" s="3"/>
      <c r="S407" s="3"/>
      <c r="T407" s="3"/>
      <c r="U407" s="3"/>
      <c r="V407" s="3"/>
    </row>
    <row r="408" spans="1:22" x14ac:dyDescent="0.2">
      <c r="A408" s="3"/>
      <c r="B408" s="3"/>
      <c r="C408" s="3"/>
      <c r="D408" s="3"/>
      <c r="E408" s="3"/>
      <c r="F408" s="3"/>
      <c r="G408" s="3"/>
      <c r="H408" s="3"/>
      <c r="I408" s="3"/>
      <c r="J408" s="3"/>
      <c r="K408" s="3"/>
      <c r="L408" s="3"/>
      <c r="M408" s="3"/>
      <c r="N408" s="3"/>
      <c r="O408" s="3"/>
      <c r="P408" s="3"/>
      <c r="Q408" s="3"/>
      <c r="R408" s="3"/>
      <c r="S408" s="3"/>
      <c r="T408" s="3"/>
      <c r="U408" s="3"/>
      <c r="V408" s="3"/>
    </row>
    <row r="409" spans="1:22" x14ac:dyDescent="0.2">
      <c r="A409" s="3"/>
      <c r="B409" s="3"/>
      <c r="C409" s="3"/>
      <c r="D409" s="3"/>
      <c r="E409" s="3"/>
      <c r="F409" s="3"/>
      <c r="G409" s="3"/>
      <c r="H409" s="3"/>
      <c r="I409" s="3"/>
      <c r="J409" s="3"/>
      <c r="K409" s="3"/>
      <c r="L409" s="3"/>
      <c r="M409" s="3"/>
      <c r="N409" s="3"/>
      <c r="O409" s="3"/>
      <c r="P409" s="3"/>
      <c r="Q409" s="3"/>
      <c r="R409" s="3"/>
      <c r="S409" s="3"/>
      <c r="T409" s="3"/>
      <c r="U409" s="3"/>
      <c r="V409" s="3"/>
    </row>
    <row r="410" spans="1:22" x14ac:dyDescent="0.2">
      <c r="A410" s="3"/>
      <c r="B410" s="3"/>
      <c r="C410" s="3"/>
      <c r="D410" s="3"/>
      <c r="E410" s="3"/>
      <c r="F410" s="3"/>
      <c r="G410" s="3"/>
      <c r="H410" s="3"/>
      <c r="I410" s="3"/>
      <c r="J410" s="3"/>
      <c r="K410" s="3"/>
      <c r="L410" s="3"/>
      <c r="M410" s="3"/>
      <c r="N410" s="3"/>
      <c r="O410" s="3"/>
      <c r="P410" s="3"/>
      <c r="Q410" s="3"/>
      <c r="R410" s="3"/>
      <c r="S410" s="3"/>
      <c r="T410" s="3"/>
      <c r="U410" s="3"/>
      <c r="V410" s="3"/>
    </row>
    <row r="411" spans="1:22" x14ac:dyDescent="0.2">
      <c r="A411" s="3"/>
      <c r="B411" s="3"/>
      <c r="C411" s="3"/>
      <c r="D411" s="3"/>
      <c r="E411" s="3"/>
      <c r="F411" s="3"/>
      <c r="G411" s="3"/>
      <c r="H411" s="3"/>
      <c r="I411" s="3"/>
      <c r="J411" s="3"/>
      <c r="K411" s="3"/>
      <c r="L411" s="3"/>
      <c r="M411" s="3"/>
      <c r="N411" s="3"/>
      <c r="O411" s="3"/>
      <c r="P411" s="3"/>
      <c r="Q411" s="3"/>
      <c r="R411" s="3"/>
      <c r="S411" s="3"/>
      <c r="T411" s="3"/>
      <c r="U411" s="3"/>
      <c r="V411" s="3"/>
    </row>
    <row r="412" spans="1:22" x14ac:dyDescent="0.2">
      <c r="A412" s="3"/>
      <c r="B412" s="3"/>
      <c r="C412" s="3"/>
      <c r="D412" s="3"/>
      <c r="E412" s="3"/>
      <c r="F412" s="3"/>
      <c r="G412" s="3"/>
      <c r="H412" s="3"/>
      <c r="I412" s="3"/>
      <c r="J412" s="3"/>
      <c r="K412" s="3"/>
      <c r="L412" s="3"/>
      <c r="M412" s="3"/>
      <c r="N412" s="3"/>
      <c r="O412" s="3"/>
      <c r="P412" s="3"/>
      <c r="Q412" s="3"/>
      <c r="R412" s="3"/>
      <c r="S412" s="3"/>
      <c r="T412" s="3"/>
      <c r="U412" s="3"/>
      <c r="V412" s="3"/>
    </row>
    <row r="413" spans="1:22" x14ac:dyDescent="0.2">
      <c r="A413" s="3"/>
      <c r="B413" s="3"/>
      <c r="C413" s="3"/>
      <c r="D413" s="3"/>
      <c r="E413" s="3"/>
      <c r="F413" s="3"/>
      <c r="G413" s="3"/>
      <c r="H413" s="3"/>
      <c r="I413" s="3"/>
      <c r="J413" s="3"/>
      <c r="K413" s="3"/>
      <c r="L413" s="3"/>
      <c r="M413" s="3"/>
      <c r="N413" s="3"/>
      <c r="O413" s="3"/>
      <c r="P413" s="3"/>
      <c r="Q413" s="3"/>
      <c r="R413" s="3"/>
      <c r="S413" s="3"/>
      <c r="T413" s="3"/>
      <c r="U413" s="3"/>
      <c r="V413" s="3"/>
    </row>
    <row r="414" spans="1:22" x14ac:dyDescent="0.2">
      <c r="A414" s="3"/>
      <c r="B414" s="3"/>
      <c r="C414" s="3"/>
      <c r="D414" s="3"/>
      <c r="E414" s="3"/>
      <c r="F414" s="3"/>
      <c r="G414" s="3"/>
      <c r="H414" s="3"/>
      <c r="I414" s="3"/>
      <c r="J414" s="3"/>
      <c r="K414" s="3"/>
      <c r="L414" s="3"/>
      <c r="M414" s="3"/>
      <c r="N414" s="3"/>
      <c r="O414" s="3"/>
      <c r="P414" s="3"/>
      <c r="Q414" s="3"/>
      <c r="R414" s="3"/>
      <c r="S414" s="3"/>
      <c r="T414" s="3"/>
      <c r="U414" s="3"/>
      <c r="V414" s="3"/>
    </row>
    <row r="415" spans="1:22" x14ac:dyDescent="0.2">
      <c r="A415" s="3"/>
      <c r="B415" s="3"/>
      <c r="C415" s="3"/>
      <c r="D415" s="3"/>
      <c r="E415" s="3"/>
      <c r="F415" s="3"/>
      <c r="G415" s="3"/>
      <c r="H415" s="3"/>
      <c r="I415" s="3"/>
      <c r="J415" s="3"/>
      <c r="K415" s="3"/>
      <c r="L415" s="3"/>
      <c r="M415" s="3"/>
      <c r="N415" s="3"/>
      <c r="O415" s="3"/>
      <c r="P415" s="3"/>
      <c r="Q415" s="3"/>
      <c r="R415" s="3"/>
      <c r="S415" s="3"/>
      <c r="T415" s="3"/>
      <c r="U415" s="3"/>
      <c r="V415" s="3"/>
    </row>
    <row r="416" spans="1:22" x14ac:dyDescent="0.2">
      <c r="A416" s="3"/>
      <c r="B416" s="3"/>
      <c r="C416" s="3"/>
      <c r="D416" s="3"/>
      <c r="E416" s="3"/>
      <c r="F416" s="3"/>
      <c r="G416" s="3"/>
      <c r="H416" s="3"/>
      <c r="I416" s="3"/>
      <c r="J416" s="3"/>
      <c r="K416" s="3"/>
      <c r="L416" s="3"/>
      <c r="M416" s="3"/>
      <c r="N416" s="3"/>
      <c r="O416" s="3"/>
      <c r="P416" s="3"/>
      <c r="Q416" s="3"/>
      <c r="R416" s="3"/>
      <c r="S416" s="3"/>
      <c r="T416" s="3"/>
      <c r="U416" s="3"/>
      <c r="V416" s="3"/>
    </row>
    <row r="417" spans="1:22" x14ac:dyDescent="0.2">
      <c r="A417" s="3"/>
      <c r="B417" s="3"/>
      <c r="C417" s="3"/>
      <c r="D417" s="3"/>
      <c r="E417" s="3"/>
      <c r="F417" s="3"/>
      <c r="G417" s="3"/>
      <c r="H417" s="3"/>
      <c r="I417" s="3"/>
      <c r="J417" s="3"/>
      <c r="K417" s="3"/>
      <c r="L417" s="3"/>
      <c r="M417" s="3"/>
      <c r="N417" s="3"/>
      <c r="O417" s="3"/>
      <c r="P417" s="3"/>
      <c r="Q417" s="3"/>
      <c r="R417" s="3"/>
      <c r="S417" s="3"/>
      <c r="T417" s="3"/>
      <c r="U417" s="3"/>
      <c r="V417" s="3"/>
    </row>
    <row r="418" spans="1:22" x14ac:dyDescent="0.2">
      <c r="A418" s="3"/>
      <c r="B418" s="3"/>
      <c r="C418" s="3"/>
      <c r="D418" s="3"/>
      <c r="E418" s="3"/>
      <c r="F418" s="3"/>
      <c r="G418" s="3"/>
      <c r="H418" s="3"/>
      <c r="I418" s="3"/>
      <c r="J418" s="3"/>
      <c r="K418" s="3"/>
      <c r="L418" s="3"/>
      <c r="M418" s="3"/>
      <c r="N418" s="3"/>
      <c r="O418" s="3"/>
      <c r="P418" s="3"/>
      <c r="Q418" s="3"/>
      <c r="R418" s="3"/>
      <c r="S418" s="3"/>
      <c r="T418" s="3"/>
      <c r="U418" s="3"/>
      <c r="V418" s="3"/>
    </row>
    <row r="419" spans="1:22" x14ac:dyDescent="0.2">
      <c r="A419" s="3"/>
      <c r="B419" s="3"/>
      <c r="C419" s="3"/>
      <c r="D419" s="3"/>
      <c r="E419" s="3"/>
      <c r="F419" s="3"/>
      <c r="G419" s="3"/>
      <c r="H419" s="3"/>
      <c r="I419" s="3"/>
      <c r="J419" s="3"/>
      <c r="K419" s="3"/>
      <c r="L419" s="3"/>
      <c r="M419" s="3"/>
      <c r="N419" s="3"/>
      <c r="O419" s="3"/>
      <c r="P419" s="3"/>
      <c r="Q419" s="3"/>
      <c r="R419" s="3"/>
      <c r="S419" s="3"/>
      <c r="T419" s="3"/>
      <c r="U419" s="3"/>
      <c r="V419" s="3"/>
    </row>
    <row r="420" spans="1:22" x14ac:dyDescent="0.2">
      <c r="A420" s="3"/>
      <c r="B420" s="3"/>
      <c r="C420" s="3"/>
      <c r="D420" s="3"/>
      <c r="E420" s="3"/>
      <c r="F420" s="3"/>
      <c r="G420" s="3"/>
      <c r="H420" s="3"/>
      <c r="I420" s="3"/>
      <c r="J420" s="3"/>
      <c r="K420" s="3"/>
      <c r="L420" s="3"/>
      <c r="M420" s="3"/>
      <c r="N420" s="3"/>
      <c r="O420" s="3"/>
      <c r="P420" s="3"/>
      <c r="Q420" s="3"/>
      <c r="R420" s="3"/>
      <c r="S420" s="3"/>
      <c r="T420" s="3"/>
      <c r="U420" s="3"/>
      <c r="V420" s="3"/>
    </row>
    <row r="421" spans="1:22" x14ac:dyDescent="0.2">
      <c r="A421" s="3"/>
      <c r="B421" s="3"/>
      <c r="C421" s="3"/>
      <c r="D421" s="3"/>
      <c r="E421" s="3"/>
      <c r="F421" s="3"/>
      <c r="G421" s="3"/>
      <c r="H421" s="3"/>
      <c r="I421" s="3"/>
      <c r="J421" s="3"/>
      <c r="K421" s="3"/>
      <c r="L421" s="3"/>
      <c r="M421" s="3"/>
      <c r="N421" s="3"/>
      <c r="O421" s="3"/>
      <c r="P421" s="3"/>
      <c r="Q421" s="3"/>
      <c r="R421" s="3"/>
      <c r="S421" s="3"/>
      <c r="T421" s="3"/>
      <c r="U421" s="3"/>
      <c r="V421" s="3"/>
    </row>
    <row r="422" spans="1:22" x14ac:dyDescent="0.2">
      <c r="A422" s="3"/>
      <c r="B422" s="3"/>
      <c r="C422" s="3"/>
      <c r="D422" s="3"/>
      <c r="E422" s="3"/>
      <c r="F422" s="3"/>
      <c r="G422" s="3"/>
      <c r="H422" s="3"/>
      <c r="I422" s="3"/>
      <c r="J422" s="3"/>
      <c r="K422" s="3"/>
      <c r="L422" s="3"/>
      <c r="M422" s="3"/>
      <c r="N422" s="3"/>
      <c r="O422" s="3"/>
      <c r="P422" s="3"/>
      <c r="Q422" s="3"/>
      <c r="R422" s="3"/>
      <c r="S422" s="3"/>
      <c r="T422" s="3"/>
      <c r="U422" s="3"/>
      <c r="V422" s="3"/>
    </row>
    <row r="423" spans="1:22" x14ac:dyDescent="0.2">
      <c r="A423" s="3"/>
      <c r="B423" s="3"/>
      <c r="C423" s="3"/>
      <c r="D423" s="3"/>
      <c r="E423" s="3"/>
      <c r="F423" s="3"/>
      <c r="G423" s="3"/>
      <c r="H423" s="3"/>
      <c r="I423" s="3"/>
      <c r="J423" s="3"/>
      <c r="K423" s="3"/>
      <c r="L423" s="3"/>
      <c r="M423" s="3"/>
      <c r="N423" s="3"/>
      <c r="O423" s="3"/>
      <c r="P423" s="3"/>
      <c r="Q423" s="3"/>
      <c r="R423" s="3"/>
      <c r="S423" s="3"/>
      <c r="T423" s="3"/>
      <c r="U423" s="3"/>
      <c r="V423" s="3"/>
    </row>
    <row r="424" spans="1:22" x14ac:dyDescent="0.2">
      <c r="A424" s="3"/>
      <c r="B424" s="3"/>
      <c r="C424" s="3"/>
      <c r="D424" s="3"/>
      <c r="E424" s="3"/>
      <c r="F424" s="3"/>
      <c r="G424" s="3"/>
      <c r="H424" s="3"/>
      <c r="I424" s="3"/>
      <c r="J424" s="3"/>
      <c r="K424" s="3"/>
      <c r="L424" s="3"/>
      <c r="M424" s="3"/>
      <c r="N424" s="3"/>
      <c r="O424" s="3"/>
      <c r="P424" s="3"/>
      <c r="Q424" s="3"/>
      <c r="R424" s="3"/>
      <c r="S424" s="3"/>
      <c r="T424" s="3"/>
      <c r="U424" s="3"/>
      <c r="V424" s="3"/>
    </row>
    <row r="425" spans="1:22" x14ac:dyDescent="0.2">
      <c r="A425" s="3"/>
      <c r="B425" s="3"/>
      <c r="C425" s="3"/>
      <c r="D425" s="3"/>
      <c r="E425" s="3"/>
      <c r="F425" s="3"/>
      <c r="G425" s="3"/>
      <c r="H425" s="3"/>
      <c r="I425" s="3"/>
      <c r="J425" s="3"/>
      <c r="K425" s="3"/>
      <c r="L425" s="3"/>
      <c r="M425" s="3"/>
      <c r="N425" s="3"/>
      <c r="O425" s="3"/>
      <c r="P425" s="3"/>
      <c r="Q425" s="3"/>
      <c r="R425" s="3"/>
      <c r="S425" s="3"/>
      <c r="T425" s="3"/>
      <c r="U425" s="3"/>
      <c r="V425" s="3"/>
    </row>
    <row r="426" spans="1:22" x14ac:dyDescent="0.2">
      <c r="A426" s="3"/>
      <c r="B426" s="3"/>
      <c r="C426" s="3"/>
      <c r="D426" s="3"/>
      <c r="E426" s="3"/>
      <c r="F426" s="3"/>
      <c r="G426" s="3"/>
      <c r="H426" s="3"/>
      <c r="I426" s="3"/>
      <c r="J426" s="3"/>
      <c r="K426" s="3"/>
      <c r="L426" s="3"/>
      <c r="M426" s="3"/>
      <c r="N426" s="3"/>
      <c r="O426" s="3"/>
      <c r="P426" s="3"/>
      <c r="Q426" s="3"/>
      <c r="R426" s="3"/>
      <c r="S426" s="3"/>
      <c r="T426" s="3"/>
      <c r="U426" s="3"/>
      <c r="V426" s="3"/>
    </row>
    <row r="427" spans="1:22" x14ac:dyDescent="0.2">
      <c r="A427" s="3"/>
      <c r="B427" s="3"/>
      <c r="C427" s="3"/>
      <c r="D427" s="3"/>
      <c r="E427" s="3"/>
      <c r="F427" s="3"/>
      <c r="G427" s="3"/>
      <c r="H427" s="3"/>
      <c r="I427" s="3"/>
      <c r="J427" s="3"/>
      <c r="K427" s="3"/>
      <c r="L427" s="3"/>
      <c r="M427" s="3"/>
      <c r="N427" s="3"/>
      <c r="O427" s="3"/>
      <c r="P427" s="3"/>
      <c r="Q427" s="3"/>
      <c r="R427" s="3"/>
      <c r="S427" s="3"/>
      <c r="T427" s="3"/>
      <c r="U427" s="3"/>
      <c r="V427" s="3"/>
    </row>
    <row r="428" spans="1:22" x14ac:dyDescent="0.2">
      <c r="A428" s="3"/>
      <c r="B428" s="3"/>
      <c r="C428" s="3"/>
      <c r="D428" s="3"/>
      <c r="E428" s="3"/>
      <c r="F428" s="3"/>
      <c r="G428" s="3"/>
      <c r="H428" s="3"/>
      <c r="I428" s="3"/>
      <c r="J428" s="3"/>
      <c r="K428" s="3"/>
      <c r="L428" s="3"/>
      <c r="M428" s="3"/>
      <c r="N428" s="3"/>
      <c r="O428" s="3"/>
      <c r="P428" s="3"/>
      <c r="Q428" s="3"/>
      <c r="R428" s="3"/>
      <c r="S428" s="3"/>
      <c r="T428" s="3"/>
      <c r="U428" s="3"/>
      <c r="V428" s="3"/>
    </row>
    <row r="429" spans="1:22" x14ac:dyDescent="0.2">
      <c r="A429" s="3"/>
      <c r="B429" s="3"/>
      <c r="C429" s="3"/>
      <c r="D429" s="3"/>
      <c r="E429" s="3"/>
      <c r="F429" s="3"/>
      <c r="G429" s="3"/>
      <c r="H429" s="3"/>
      <c r="I429" s="3"/>
      <c r="J429" s="3"/>
      <c r="K429" s="3"/>
      <c r="L429" s="3"/>
      <c r="M429" s="3"/>
      <c r="N429" s="3"/>
      <c r="O429" s="3"/>
      <c r="P429" s="3"/>
      <c r="Q429" s="3"/>
      <c r="R429" s="3"/>
      <c r="S429" s="3"/>
      <c r="T429" s="3"/>
      <c r="U429" s="3"/>
      <c r="V429" s="3"/>
    </row>
    <row r="430" spans="1:22" x14ac:dyDescent="0.2">
      <c r="A430" s="3"/>
      <c r="B430" s="3"/>
      <c r="C430" s="3"/>
      <c r="D430" s="3"/>
      <c r="E430" s="3"/>
      <c r="F430" s="3"/>
      <c r="G430" s="3"/>
      <c r="H430" s="3"/>
      <c r="I430" s="3"/>
      <c r="J430" s="3"/>
      <c r="K430" s="3"/>
      <c r="L430" s="3"/>
      <c r="M430" s="3"/>
      <c r="N430" s="3"/>
      <c r="O430" s="3"/>
      <c r="P430" s="3"/>
      <c r="Q430" s="3"/>
      <c r="R430" s="3"/>
      <c r="S430" s="3"/>
      <c r="T430" s="3"/>
      <c r="U430" s="3"/>
      <c r="V430" s="3"/>
    </row>
    <row r="431" spans="1:22" x14ac:dyDescent="0.2">
      <c r="A431" s="3"/>
      <c r="B431" s="3"/>
      <c r="C431" s="3"/>
      <c r="D431" s="3"/>
      <c r="E431" s="3"/>
      <c r="F431" s="3"/>
      <c r="G431" s="3"/>
      <c r="H431" s="3"/>
      <c r="I431" s="3"/>
      <c r="J431" s="3"/>
      <c r="K431" s="3"/>
      <c r="L431" s="3"/>
      <c r="M431" s="3"/>
      <c r="N431" s="3"/>
      <c r="O431" s="3"/>
      <c r="P431" s="3"/>
      <c r="Q431" s="3"/>
      <c r="R431" s="3"/>
      <c r="S431" s="3"/>
      <c r="T431" s="3"/>
      <c r="U431" s="3"/>
      <c r="V431" s="3"/>
    </row>
    <row r="432" spans="1:22" x14ac:dyDescent="0.2">
      <c r="A432" s="3"/>
      <c r="B432" s="3"/>
      <c r="C432" s="3"/>
      <c r="D432" s="3"/>
      <c r="E432" s="3"/>
      <c r="F432" s="3"/>
      <c r="G432" s="3"/>
      <c r="H432" s="3"/>
      <c r="I432" s="3"/>
      <c r="J432" s="3"/>
      <c r="K432" s="3"/>
      <c r="L432" s="3"/>
      <c r="M432" s="3"/>
      <c r="N432" s="3"/>
      <c r="O432" s="3"/>
      <c r="P432" s="3"/>
      <c r="Q432" s="3"/>
      <c r="R432" s="3"/>
      <c r="S432" s="3"/>
      <c r="T432" s="3"/>
      <c r="U432" s="3"/>
      <c r="V432" s="3"/>
    </row>
    <row r="433" spans="1:22" x14ac:dyDescent="0.2">
      <c r="A433" s="3"/>
      <c r="B433" s="3"/>
      <c r="C433" s="3"/>
      <c r="D433" s="3"/>
      <c r="E433" s="3"/>
      <c r="F433" s="3"/>
      <c r="G433" s="3"/>
      <c r="H433" s="3"/>
      <c r="I433" s="3"/>
      <c r="J433" s="3"/>
      <c r="K433" s="3"/>
      <c r="L433" s="3"/>
      <c r="M433" s="3"/>
      <c r="N433" s="3"/>
      <c r="O433" s="3"/>
      <c r="P433" s="3"/>
      <c r="Q433" s="3"/>
      <c r="R433" s="3"/>
      <c r="S433" s="3"/>
      <c r="T433" s="3"/>
      <c r="U433" s="3"/>
      <c r="V433" s="3"/>
    </row>
    <row r="434" spans="1:22" x14ac:dyDescent="0.2">
      <c r="A434" s="3"/>
      <c r="B434" s="3"/>
      <c r="C434" s="3"/>
      <c r="D434" s="3"/>
      <c r="E434" s="3"/>
      <c r="F434" s="3"/>
      <c r="G434" s="3"/>
      <c r="H434" s="3"/>
      <c r="I434" s="3"/>
      <c r="J434" s="3"/>
      <c r="K434" s="3"/>
      <c r="L434" s="3"/>
      <c r="M434" s="3"/>
      <c r="N434" s="3"/>
      <c r="O434" s="3"/>
      <c r="P434" s="3"/>
      <c r="Q434" s="3"/>
      <c r="R434" s="3"/>
      <c r="S434" s="3"/>
      <c r="T434" s="3"/>
      <c r="U434" s="3"/>
      <c r="V434" s="3"/>
    </row>
    <row r="435" spans="1:22" x14ac:dyDescent="0.2">
      <c r="A435" s="3"/>
      <c r="B435" s="3"/>
      <c r="C435" s="3"/>
      <c r="D435" s="3"/>
      <c r="E435" s="3"/>
      <c r="F435" s="3"/>
      <c r="G435" s="3"/>
      <c r="H435" s="3"/>
      <c r="I435" s="3"/>
      <c r="J435" s="3"/>
      <c r="K435" s="3"/>
      <c r="L435" s="3"/>
      <c r="M435" s="3"/>
      <c r="N435" s="3"/>
      <c r="O435" s="3"/>
      <c r="P435" s="3"/>
      <c r="Q435" s="3"/>
      <c r="R435" s="3"/>
      <c r="S435" s="3"/>
      <c r="T435" s="3"/>
      <c r="U435" s="3"/>
      <c r="V435" s="3"/>
    </row>
    <row r="436" spans="1:22" x14ac:dyDescent="0.2">
      <c r="A436" s="3"/>
      <c r="B436" s="3"/>
      <c r="C436" s="3"/>
      <c r="D436" s="3"/>
      <c r="E436" s="3"/>
      <c r="F436" s="3"/>
      <c r="G436" s="3"/>
      <c r="H436" s="3"/>
      <c r="I436" s="3"/>
      <c r="J436" s="3"/>
      <c r="K436" s="3"/>
      <c r="L436" s="3"/>
      <c r="M436" s="3"/>
      <c r="N436" s="3"/>
      <c r="O436" s="3"/>
      <c r="P436" s="3"/>
      <c r="Q436" s="3"/>
      <c r="R436" s="3"/>
      <c r="S436" s="3"/>
      <c r="T436" s="3"/>
      <c r="U436" s="3"/>
      <c r="V436" s="3"/>
    </row>
    <row r="437" spans="1:22" x14ac:dyDescent="0.2">
      <c r="A437" s="3"/>
      <c r="B437" s="3"/>
      <c r="C437" s="3"/>
      <c r="D437" s="3"/>
      <c r="E437" s="3"/>
      <c r="F437" s="3"/>
      <c r="G437" s="3"/>
      <c r="H437" s="3"/>
      <c r="I437" s="3"/>
      <c r="J437" s="3"/>
      <c r="K437" s="3"/>
      <c r="L437" s="3"/>
      <c r="M437" s="3"/>
      <c r="N437" s="3"/>
      <c r="O437" s="3"/>
      <c r="P437" s="3"/>
      <c r="Q437" s="3"/>
      <c r="R437" s="3"/>
      <c r="S437" s="3"/>
      <c r="T437" s="3"/>
      <c r="U437" s="3"/>
      <c r="V437" s="3"/>
    </row>
    <row r="438" spans="1:22" x14ac:dyDescent="0.2">
      <c r="A438" s="3"/>
      <c r="B438" s="3"/>
      <c r="C438" s="3"/>
      <c r="D438" s="3"/>
      <c r="E438" s="3"/>
      <c r="F438" s="3"/>
      <c r="G438" s="3"/>
      <c r="H438" s="3"/>
      <c r="I438" s="3"/>
      <c r="J438" s="3"/>
      <c r="K438" s="3"/>
      <c r="L438" s="3"/>
      <c r="M438" s="3"/>
      <c r="N438" s="3"/>
      <c r="O438" s="3"/>
      <c r="P438" s="3"/>
      <c r="Q438" s="3"/>
      <c r="R438" s="3"/>
      <c r="S438" s="3"/>
      <c r="T438" s="3"/>
      <c r="U438" s="3"/>
      <c r="V438" s="3"/>
    </row>
    <row r="439" spans="1:22" x14ac:dyDescent="0.2">
      <c r="A439" s="3"/>
      <c r="B439" s="3"/>
      <c r="C439" s="3"/>
      <c r="D439" s="3"/>
      <c r="E439" s="3"/>
      <c r="F439" s="3"/>
      <c r="G439" s="3"/>
      <c r="H439" s="3"/>
      <c r="I439" s="3"/>
      <c r="J439" s="3"/>
      <c r="K439" s="3"/>
      <c r="L439" s="3"/>
      <c r="M439" s="3"/>
      <c r="N439" s="3"/>
      <c r="O439" s="3"/>
      <c r="P439" s="3"/>
      <c r="Q439" s="3"/>
      <c r="R439" s="3"/>
      <c r="S439" s="3"/>
      <c r="T439" s="3"/>
      <c r="U439" s="3"/>
      <c r="V439" s="3"/>
    </row>
    <row r="440" spans="1:22" x14ac:dyDescent="0.2">
      <c r="A440" s="3"/>
      <c r="B440" s="3"/>
      <c r="C440" s="3"/>
      <c r="D440" s="3"/>
      <c r="E440" s="3"/>
      <c r="F440" s="3"/>
      <c r="G440" s="3"/>
      <c r="H440" s="3"/>
      <c r="I440" s="3"/>
      <c r="J440" s="3"/>
      <c r="K440" s="3"/>
      <c r="L440" s="3"/>
      <c r="M440" s="3"/>
      <c r="N440" s="3"/>
      <c r="O440" s="3"/>
      <c r="P440" s="3"/>
      <c r="Q440" s="3"/>
      <c r="R440" s="3"/>
      <c r="S440" s="3"/>
      <c r="T440" s="3"/>
      <c r="U440" s="3"/>
      <c r="V440" s="3"/>
    </row>
    <row r="441" spans="1:22" x14ac:dyDescent="0.2">
      <c r="A441" s="3"/>
      <c r="B441" s="3"/>
      <c r="C441" s="3"/>
      <c r="D441" s="3"/>
      <c r="E441" s="3"/>
      <c r="F441" s="3"/>
      <c r="G441" s="3"/>
      <c r="H441" s="3"/>
      <c r="I441" s="3"/>
      <c r="J441" s="3"/>
      <c r="K441" s="3"/>
      <c r="L441" s="3"/>
      <c r="M441" s="3"/>
      <c r="N441" s="3"/>
      <c r="O441" s="3"/>
      <c r="P441" s="3"/>
      <c r="Q441" s="3"/>
      <c r="R441" s="3"/>
      <c r="S441" s="3"/>
      <c r="T441" s="3"/>
      <c r="U441" s="3"/>
      <c r="V441" s="3"/>
    </row>
    <row r="442" spans="1:22" x14ac:dyDescent="0.2">
      <c r="A442" s="3"/>
      <c r="B442" s="3"/>
      <c r="C442" s="3"/>
      <c r="D442" s="3"/>
      <c r="E442" s="3"/>
      <c r="F442" s="3"/>
      <c r="G442" s="3"/>
      <c r="H442" s="3"/>
      <c r="I442" s="3"/>
      <c r="J442" s="3"/>
      <c r="K442" s="3"/>
      <c r="L442" s="3"/>
      <c r="M442" s="3"/>
      <c r="N442" s="3"/>
      <c r="O442" s="3"/>
      <c r="P442" s="3"/>
      <c r="Q442" s="3"/>
      <c r="R442" s="3"/>
      <c r="S442" s="3"/>
      <c r="T442" s="3"/>
      <c r="U442" s="3"/>
      <c r="V442" s="3"/>
    </row>
    <row r="443" spans="1:22" x14ac:dyDescent="0.2">
      <c r="A443" s="3"/>
      <c r="B443" s="3"/>
      <c r="C443" s="3"/>
      <c r="D443" s="3"/>
      <c r="E443" s="3"/>
      <c r="F443" s="3"/>
      <c r="G443" s="3"/>
      <c r="H443" s="3"/>
      <c r="I443" s="3"/>
      <c r="J443" s="3"/>
      <c r="K443" s="3"/>
      <c r="L443" s="3"/>
      <c r="M443" s="3"/>
      <c r="N443" s="3"/>
      <c r="O443" s="3"/>
      <c r="P443" s="3"/>
      <c r="Q443" s="3"/>
      <c r="R443" s="3"/>
      <c r="S443" s="3"/>
      <c r="T443" s="3"/>
      <c r="U443" s="3"/>
      <c r="V443" s="3"/>
    </row>
    <row r="444" spans="1:22" x14ac:dyDescent="0.2">
      <c r="A444" s="3"/>
      <c r="B444" s="3"/>
      <c r="C444" s="3"/>
      <c r="D444" s="3"/>
      <c r="E444" s="3"/>
      <c r="F444" s="3"/>
      <c r="G444" s="3"/>
      <c r="H444" s="3"/>
      <c r="I444" s="3"/>
      <c r="J444" s="3"/>
      <c r="K444" s="3"/>
      <c r="L444" s="3"/>
      <c r="M444" s="3"/>
      <c r="N444" s="3"/>
      <c r="O444" s="3"/>
      <c r="P444" s="3"/>
      <c r="Q444" s="3"/>
      <c r="R444" s="3"/>
      <c r="S444" s="3"/>
      <c r="T444" s="3"/>
      <c r="U444" s="3"/>
      <c r="V444" s="3"/>
    </row>
    <row r="445" spans="1:22" x14ac:dyDescent="0.2">
      <c r="A445" s="3"/>
      <c r="B445" s="3"/>
      <c r="C445" s="3"/>
      <c r="D445" s="3"/>
      <c r="E445" s="3"/>
      <c r="F445" s="3"/>
      <c r="G445" s="3"/>
      <c r="H445" s="3"/>
      <c r="I445" s="3"/>
      <c r="J445" s="3"/>
      <c r="K445" s="3"/>
      <c r="L445" s="3"/>
      <c r="M445" s="3"/>
      <c r="N445" s="3"/>
      <c r="O445" s="3"/>
      <c r="P445" s="3"/>
      <c r="Q445" s="3"/>
      <c r="R445" s="3"/>
      <c r="S445" s="3"/>
      <c r="T445" s="3"/>
      <c r="U445" s="3"/>
      <c r="V445" s="3"/>
    </row>
    <row r="446" spans="1:22" x14ac:dyDescent="0.2">
      <c r="A446" s="3"/>
      <c r="B446" s="3"/>
      <c r="C446" s="3"/>
      <c r="D446" s="3"/>
      <c r="E446" s="3"/>
      <c r="F446" s="3"/>
      <c r="G446" s="3"/>
      <c r="H446" s="3"/>
      <c r="I446" s="3"/>
      <c r="J446" s="3"/>
      <c r="K446" s="3"/>
      <c r="L446" s="3"/>
      <c r="M446" s="3"/>
      <c r="N446" s="3"/>
      <c r="O446" s="3"/>
      <c r="P446" s="3"/>
      <c r="Q446" s="3"/>
      <c r="R446" s="3"/>
      <c r="S446" s="3"/>
      <c r="T446" s="3"/>
      <c r="U446" s="3"/>
      <c r="V446" s="3"/>
    </row>
    <row r="447" spans="1:22" x14ac:dyDescent="0.2">
      <c r="A447" s="3"/>
      <c r="B447" s="3"/>
      <c r="C447" s="3"/>
      <c r="D447" s="3"/>
      <c r="E447" s="3"/>
      <c r="F447" s="3"/>
      <c r="G447" s="3"/>
      <c r="H447" s="3"/>
      <c r="I447" s="3"/>
      <c r="J447" s="3"/>
      <c r="K447" s="3"/>
      <c r="L447" s="3"/>
      <c r="M447" s="3"/>
      <c r="N447" s="3"/>
      <c r="O447" s="3"/>
      <c r="P447" s="3"/>
      <c r="Q447" s="3"/>
      <c r="R447" s="3"/>
      <c r="S447" s="3"/>
      <c r="T447" s="3"/>
      <c r="U447" s="3"/>
      <c r="V447" s="3"/>
    </row>
    <row r="448" spans="1:22" x14ac:dyDescent="0.2">
      <c r="A448" s="3"/>
      <c r="B448" s="3"/>
      <c r="C448" s="3"/>
      <c r="D448" s="3"/>
      <c r="E448" s="3"/>
      <c r="F448" s="3"/>
      <c r="G448" s="3"/>
      <c r="H448" s="3"/>
      <c r="I448" s="3"/>
      <c r="J448" s="3"/>
      <c r="K448" s="3"/>
      <c r="L448" s="3"/>
      <c r="M448" s="3"/>
      <c r="N448" s="3"/>
      <c r="O448" s="3"/>
      <c r="P448" s="3"/>
      <c r="Q448" s="3"/>
      <c r="R448" s="3"/>
      <c r="S448" s="3"/>
      <c r="T448" s="3"/>
      <c r="U448" s="3"/>
      <c r="V448" s="3"/>
    </row>
    <row r="449" spans="1:22" x14ac:dyDescent="0.2">
      <c r="A449" s="3"/>
      <c r="B449" s="3"/>
      <c r="C449" s="3"/>
      <c r="D449" s="3"/>
      <c r="E449" s="3"/>
      <c r="F449" s="3"/>
      <c r="G449" s="3"/>
      <c r="H449" s="3"/>
      <c r="I449" s="3"/>
      <c r="J449" s="3"/>
      <c r="K449" s="3"/>
      <c r="L449" s="3"/>
      <c r="M449" s="3"/>
      <c r="N449" s="3"/>
      <c r="O449" s="3"/>
      <c r="P449" s="3"/>
      <c r="Q449" s="3"/>
      <c r="R449" s="3"/>
      <c r="S449" s="3"/>
      <c r="T449" s="3"/>
      <c r="U449" s="3"/>
      <c r="V449" s="3"/>
    </row>
    <row r="450" spans="1:22" x14ac:dyDescent="0.2">
      <c r="A450" s="3"/>
      <c r="B450" s="3"/>
      <c r="C450" s="3"/>
      <c r="D450" s="3"/>
      <c r="E450" s="3"/>
      <c r="F450" s="3"/>
      <c r="G450" s="3"/>
      <c r="H450" s="3"/>
      <c r="I450" s="3"/>
      <c r="J450" s="3"/>
      <c r="K450" s="3"/>
      <c r="L450" s="3"/>
      <c r="M450" s="3"/>
      <c r="N450" s="3"/>
      <c r="O450" s="3"/>
      <c r="P450" s="3"/>
      <c r="Q450" s="3"/>
      <c r="R450" s="3"/>
      <c r="S450" s="3"/>
      <c r="T450" s="3"/>
      <c r="U450" s="3"/>
      <c r="V450" s="3"/>
    </row>
    <row r="451" spans="1:22" x14ac:dyDescent="0.2">
      <c r="A451" s="3"/>
      <c r="B451" s="3"/>
      <c r="C451" s="3"/>
      <c r="D451" s="3"/>
      <c r="E451" s="3"/>
      <c r="F451" s="3"/>
      <c r="G451" s="3"/>
      <c r="H451" s="3"/>
      <c r="I451" s="3"/>
      <c r="J451" s="3"/>
      <c r="K451" s="3"/>
      <c r="L451" s="3"/>
      <c r="M451" s="3"/>
      <c r="N451" s="3"/>
      <c r="O451" s="3"/>
      <c r="P451" s="3"/>
      <c r="Q451" s="3"/>
      <c r="R451" s="3"/>
      <c r="S451" s="3"/>
      <c r="T451" s="3"/>
      <c r="U451" s="3"/>
      <c r="V451" s="3"/>
    </row>
    <row r="452" spans="1:22" x14ac:dyDescent="0.2">
      <c r="A452" s="3"/>
      <c r="B452" s="3"/>
      <c r="C452" s="3"/>
      <c r="D452" s="3"/>
      <c r="E452" s="3"/>
      <c r="F452" s="3"/>
      <c r="G452" s="3"/>
      <c r="H452" s="3"/>
      <c r="I452" s="3"/>
      <c r="J452" s="3"/>
      <c r="K452" s="3"/>
      <c r="L452" s="3"/>
      <c r="M452" s="3"/>
      <c r="N452" s="3"/>
      <c r="O452" s="3"/>
      <c r="P452" s="3"/>
      <c r="Q452" s="3"/>
      <c r="R452" s="3"/>
      <c r="S452" s="3"/>
      <c r="T452" s="3"/>
      <c r="U452" s="3"/>
      <c r="V452" s="3"/>
    </row>
    <row r="453" spans="1:22" x14ac:dyDescent="0.2">
      <c r="A453" s="3"/>
      <c r="B453" s="3"/>
      <c r="C453" s="3"/>
      <c r="D453" s="3"/>
      <c r="E453" s="3"/>
      <c r="F453" s="3"/>
      <c r="G453" s="3"/>
      <c r="H453" s="3"/>
      <c r="I453" s="3"/>
      <c r="J453" s="3"/>
      <c r="K453" s="3"/>
      <c r="L453" s="3"/>
      <c r="M453" s="3"/>
      <c r="N453" s="3"/>
      <c r="O453" s="3"/>
      <c r="P453" s="3"/>
      <c r="Q453" s="3"/>
      <c r="R453" s="3"/>
      <c r="S453" s="3"/>
      <c r="T453" s="3"/>
      <c r="U453" s="3"/>
      <c r="V453" s="3"/>
    </row>
    <row r="454" spans="1:22" x14ac:dyDescent="0.2">
      <c r="A454" s="3"/>
      <c r="B454" s="3"/>
      <c r="C454" s="3"/>
      <c r="D454" s="3"/>
      <c r="E454" s="3"/>
      <c r="F454" s="3"/>
      <c r="G454" s="3"/>
      <c r="H454" s="3"/>
      <c r="I454" s="3"/>
      <c r="J454" s="3"/>
      <c r="K454" s="3"/>
      <c r="L454" s="3"/>
      <c r="M454" s="3"/>
      <c r="N454" s="3"/>
      <c r="O454" s="3"/>
      <c r="P454" s="3"/>
      <c r="Q454" s="3"/>
      <c r="R454" s="3"/>
      <c r="S454" s="3"/>
      <c r="T454" s="3"/>
      <c r="U454" s="3"/>
      <c r="V454" s="3"/>
    </row>
    <row r="455" spans="1:22" x14ac:dyDescent="0.2">
      <c r="A455" s="3"/>
      <c r="B455" s="3"/>
      <c r="C455" s="3"/>
      <c r="D455" s="3"/>
      <c r="E455" s="3"/>
      <c r="F455" s="3"/>
      <c r="G455" s="3"/>
      <c r="H455" s="3"/>
      <c r="I455" s="3"/>
      <c r="J455" s="3"/>
      <c r="K455" s="3"/>
      <c r="L455" s="3"/>
      <c r="M455" s="3"/>
      <c r="N455" s="3"/>
      <c r="O455" s="3"/>
      <c r="P455" s="3"/>
      <c r="Q455" s="3"/>
      <c r="R455" s="3"/>
      <c r="S455" s="3"/>
      <c r="T455" s="3"/>
      <c r="U455" s="3"/>
      <c r="V455" s="3"/>
    </row>
    <row r="456" spans="1:22" x14ac:dyDescent="0.2">
      <c r="A456" s="3"/>
      <c r="B456" s="3"/>
      <c r="C456" s="3"/>
      <c r="D456" s="3"/>
      <c r="E456" s="3"/>
      <c r="F456" s="3"/>
      <c r="G456" s="3"/>
      <c r="H456" s="3"/>
      <c r="I456" s="3"/>
      <c r="J456" s="3"/>
      <c r="K456" s="3"/>
      <c r="L456" s="3"/>
      <c r="M456" s="3"/>
      <c r="N456" s="3"/>
      <c r="O456" s="3"/>
      <c r="P456" s="3"/>
      <c r="Q456" s="3"/>
      <c r="R456" s="3"/>
      <c r="S456" s="3"/>
      <c r="T456" s="3"/>
      <c r="U456" s="3"/>
      <c r="V456" s="3"/>
    </row>
    <row r="457" spans="1:22" x14ac:dyDescent="0.2">
      <c r="A457" s="3"/>
      <c r="B457" s="3"/>
      <c r="C457" s="3"/>
      <c r="D457" s="3"/>
      <c r="E457" s="3"/>
      <c r="F457" s="3"/>
      <c r="G457" s="3"/>
      <c r="H457" s="3"/>
      <c r="I457" s="3"/>
      <c r="J457" s="3"/>
      <c r="K457" s="3"/>
      <c r="L457" s="3"/>
      <c r="M457" s="3"/>
      <c r="N457" s="3"/>
      <c r="O457" s="3"/>
      <c r="P457" s="3"/>
      <c r="Q457" s="3"/>
      <c r="R457" s="3"/>
      <c r="S457" s="3"/>
      <c r="T457" s="3"/>
      <c r="U457" s="3"/>
      <c r="V457" s="3"/>
    </row>
    <row r="458" spans="1:22" x14ac:dyDescent="0.2">
      <c r="A458" s="3"/>
      <c r="B458" s="3"/>
      <c r="C458" s="3"/>
      <c r="D458" s="3"/>
      <c r="E458" s="3"/>
      <c r="F458" s="3"/>
      <c r="G458" s="3"/>
      <c r="H458" s="3"/>
      <c r="I458" s="3"/>
      <c r="J458" s="3"/>
      <c r="K458" s="3"/>
      <c r="L458" s="3"/>
      <c r="M458" s="3"/>
      <c r="N458" s="3"/>
      <c r="O458" s="3"/>
      <c r="P458" s="3"/>
      <c r="Q458" s="3"/>
      <c r="R458" s="3"/>
      <c r="S458" s="3"/>
      <c r="T458" s="3"/>
      <c r="U458" s="3"/>
      <c r="V458" s="3"/>
    </row>
    <row r="459" spans="1:22" x14ac:dyDescent="0.2">
      <c r="A459" s="3"/>
      <c r="B459" s="3"/>
      <c r="C459" s="3"/>
      <c r="D459" s="3"/>
      <c r="E459" s="3"/>
      <c r="F459" s="3"/>
      <c r="G459" s="3"/>
      <c r="H459" s="3"/>
      <c r="I459" s="3"/>
      <c r="J459" s="3"/>
      <c r="K459" s="3"/>
      <c r="L459" s="3"/>
      <c r="M459" s="3"/>
      <c r="N459" s="3"/>
      <c r="O459" s="3"/>
      <c r="P459" s="3"/>
      <c r="Q459" s="3"/>
      <c r="R459" s="3"/>
      <c r="S459" s="3"/>
      <c r="T459" s="3"/>
      <c r="U459" s="3"/>
      <c r="V459" s="3"/>
    </row>
    <row r="460" spans="1:22" x14ac:dyDescent="0.2">
      <c r="A460" s="3"/>
      <c r="B460" s="3"/>
      <c r="C460" s="3"/>
      <c r="D460" s="3"/>
      <c r="E460" s="3"/>
      <c r="F460" s="3"/>
      <c r="G460" s="3"/>
      <c r="H460" s="3"/>
      <c r="I460" s="3"/>
      <c r="J460" s="3"/>
      <c r="K460" s="3"/>
      <c r="L460" s="3"/>
      <c r="M460" s="3"/>
      <c r="N460" s="3"/>
      <c r="O460" s="3"/>
      <c r="P460" s="3"/>
      <c r="Q460" s="3"/>
      <c r="R460" s="3"/>
      <c r="S460" s="3"/>
      <c r="T460" s="3"/>
      <c r="U460" s="3"/>
      <c r="V460" s="3"/>
    </row>
    <row r="461" spans="1:22" x14ac:dyDescent="0.2">
      <c r="A461" s="3"/>
      <c r="B461" s="3"/>
      <c r="C461" s="3"/>
      <c r="D461" s="3"/>
      <c r="E461" s="3"/>
      <c r="F461" s="3"/>
      <c r="G461" s="3"/>
      <c r="H461" s="3"/>
      <c r="I461" s="3"/>
      <c r="J461" s="3"/>
      <c r="K461" s="3"/>
      <c r="L461" s="3"/>
      <c r="M461" s="3"/>
      <c r="N461" s="3"/>
      <c r="O461" s="3"/>
      <c r="P461" s="3"/>
      <c r="Q461" s="3"/>
      <c r="R461" s="3"/>
      <c r="S461" s="3"/>
      <c r="T461" s="3"/>
      <c r="U461" s="3"/>
      <c r="V461" s="3"/>
    </row>
    <row r="462" spans="1:22" x14ac:dyDescent="0.2">
      <c r="A462" s="3"/>
      <c r="B462" s="3"/>
      <c r="C462" s="3"/>
      <c r="D462" s="3"/>
      <c r="E462" s="3"/>
      <c r="F462" s="3"/>
      <c r="G462" s="3"/>
      <c r="H462" s="3"/>
      <c r="I462" s="3"/>
      <c r="J462" s="3"/>
      <c r="K462" s="3"/>
      <c r="L462" s="3"/>
      <c r="M462" s="3"/>
      <c r="N462" s="3"/>
      <c r="O462" s="3"/>
      <c r="P462" s="3"/>
      <c r="Q462" s="3"/>
      <c r="R462" s="3"/>
      <c r="S462" s="3"/>
      <c r="T462" s="3"/>
      <c r="U462" s="3"/>
      <c r="V462" s="3"/>
    </row>
    <row r="463" spans="1:22" x14ac:dyDescent="0.2">
      <c r="A463" s="3"/>
      <c r="B463" s="3"/>
      <c r="C463" s="3"/>
      <c r="D463" s="3"/>
      <c r="E463" s="3"/>
      <c r="F463" s="3"/>
      <c r="G463" s="3"/>
      <c r="H463" s="3"/>
      <c r="I463" s="3"/>
      <c r="J463" s="3"/>
      <c r="K463" s="3"/>
      <c r="L463" s="3"/>
      <c r="M463" s="3"/>
      <c r="N463" s="3"/>
      <c r="O463" s="3"/>
      <c r="P463" s="3"/>
      <c r="Q463" s="3"/>
      <c r="R463" s="3"/>
      <c r="S463" s="3"/>
      <c r="T463" s="3"/>
      <c r="U463" s="3"/>
      <c r="V463" s="3"/>
    </row>
    <row r="464" spans="1:22" x14ac:dyDescent="0.2">
      <c r="A464" s="3"/>
      <c r="B464" s="3"/>
      <c r="C464" s="3"/>
      <c r="D464" s="3"/>
      <c r="E464" s="3"/>
      <c r="F464" s="3"/>
      <c r="G464" s="3"/>
      <c r="H464" s="3"/>
      <c r="I464" s="3"/>
      <c r="J464" s="3"/>
      <c r="K464" s="3"/>
      <c r="L464" s="3"/>
      <c r="M464" s="3"/>
      <c r="N464" s="3"/>
      <c r="O464" s="3"/>
      <c r="P464" s="3"/>
      <c r="Q464" s="3"/>
      <c r="R464" s="3"/>
      <c r="S464" s="3"/>
      <c r="T464" s="3"/>
      <c r="U464" s="3"/>
      <c r="V464" s="3"/>
    </row>
    <row r="465" spans="1:22" x14ac:dyDescent="0.2">
      <c r="A465" s="3"/>
      <c r="B465" s="3"/>
      <c r="C465" s="3"/>
      <c r="D465" s="3"/>
      <c r="E465" s="3"/>
      <c r="F465" s="3"/>
      <c r="G465" s="3"/>
      <c r="H465" s="3"/>
      <c r="I465" s="3"/>
      <c r="J465" s="3"/>
      <c r="K465" s="3"/>
      <c r="L465" s="3"/>
      <c r="M465" s="3"/>
      <c r="N465" s="3"/>
      <c r="O465" s="3"/>
      <c r="P465" s="3"/>
      <c r="Q465" s="3"/>
      <c r="R465" s="3"/>
      <c r="S465" s="3"/>
      <c r="T465" s="3"/>
      <c r="U465" s="3"/>
      <c r="V465" s="3"/>
    </row>
    <row r="466" spans="1:22" x14ac:dyDescent="0.2">
      <c r="A466" s="3"/>
      <c r="B466" s="3"/>
      <c r="C466" s="3"/>
      <c r="D466" s="3"/>
      <c r="E466" s="3"/>
      <c r="F466" s="3"/>
      <c r="G466" s="3"/>
      <c r="H466" s="3"/>
      <c r="I466" s="3"/>
      <c r="J466" s="3"/>
      <c r="K466" s="3"/>
      <c r="L466" s="3"/>
      <c r="M466" s="3"/>
      <c r="N466" s="3"/>
      <c r="O466" s="3"/>
      <c r="P466" s="3"/>
      <c r="Q466" s="3"/>
      <c r="R466" s="3"/>
      <c r="S466" s="3"/>
      <c r="T466" s="3"/>
      <c r="U466" s="3"/>
      <c r="V466" s="3"/>
    </row>
    <row r="467" spans="1:22" x14ac:dyDescent="0.2">
      <c r="A467" s="3"/>
      <c r="B467" s="3"/>
      <c r="C467" s="3"/>
      <c r="D467" s="3"/>
      <c r="E467" s="3"/>
      <c r="F467" s="3"/>
      <c r="G467" s="3"/>
      <c r="H467" s="3"/>
      <c r="I467" s="3"/>
      <c r="J467" s="3"/>
      <c r="K467" s="3"/>
      <c r="L467" s="3"/>
      <c r="M467" s="3"/>
      <c r="N467" s="3"/>
      <c r="O467" s="3"/>
      <c r="P467" s="3"/>
      <c r="Q467" s="3"/>
      <c r="R467" s="3"/>
      <c r="S467" s="3"/>
      <c r="T467" s="3"/>
      <c r="U467" s="3"/>
      <c r="V467" s="3"/>
    </row>
    <row r="468" spans="1:22" x14ac:dyDescent="0.2">
      <c r="A468" s="3"/>
      <c r="B468" s="3"/>
      <c r="C468" s="3"/>
      <c r="D468" s="3"/>
      <c r="E468" s="3"/>
      <c r="F468" s="3"/>
      <c r="G468" s="3"/>
      <c r="H468" s="3"/>
      <c r="I468" s="3"/>
      <c r="J468" s="3"/>
      <c r="K468" s="3"/>
      <c r="L468" s="3"/>
      <c r="M468" s="3"/>
      <c r="N468" s="3"/>
      <c r="O468" s="3"/>
      <c r="P468" s="3"/>
      <c r="Q468" s="3"/>
      <c r="R468" s="3"/>
      <c r="S468" s="3"/>
      <c r="T468" s="3"/>
      <c r="U468" s="3"/>
      <c r="V468" s="3"/>
    </row>
    <row r="469" spans="1:22" x14ac:dyDescent="0.2">
      <c r="A469" s="3"/>
      <c r="B469" s="3"/>
      <c r="C469" s="3"/>
      <c r="D469" s="3"/>
      <c r="E469" s="3"/>
      <c r="F469" s="3"/>
      <c r="G469" s="3"/>
      <c r="H469" s="3"/>
      <c r="I469" s="3"/>
      <c r="J469" s="3"/>
      <c r="K469" s="3"/>
      <c r="L469" s="3"/>
      <c r="M469" s="3"/>
      <c r="N469" s="3"/>
      <c r="O469" s="3"/>
      <c r="P469" s="3"/>
      <c r="Q469" s="3"/>
      <c r="R469" s="3"/>
      <c r="S469" s="3"/>
      <c r="T469" s="3"/>
      <c r="U469" s="3"/>
      <c r="V469" s="3"/>
    </row>
    <row r="470" spans="1:22" x14ac:dyDescent="0.2">
      <c r="A470" s="3"/>
      <c r="B470" s="3"/>
      <c r="C470" s="3"/>
      <c r="D470" s="3"/>
      <c r="E470" s="3"/>
      <c r="F470" s="3"/>
      <c r="G470" s="3"/>
      <c r="H470" s="3"/>
      <c r="I470" s="3"/>
      <c r="J470" s="3"/>
      <c r="K470" s="3"/>
      <c r="L470" s="3"/>
      <c r="M470" s="3"/>
      <c r="N470" s="3"/>
      <c r="O470" s="3"/>
      <c r="P470" s="3"/>
      <c r="Q470" s="3"/>
      <c r="R470" s="3"/>
      <c r="S470" s="3"/>
      <c r="T470" s="3"/>
      <c r="U470" s="3"/>
      <c r="V470" s="3"/>
    </row>
    <row r="471" spans="1:22" x14ac:dyDescent="0.2">
      <c r="A471" s="3"/>
      <c r="B471" s="3"/>
      <c r="C471" s="3"/>
      <c r="D471" s="3"/>
      <c r="E471" s="3"/>
      <c r="F471" s="3"/>
      <c r="G471" s="3"/>
      <c r="H471" s="3"/>
      <c r="I471" s="3"/>
      <c r="J471" s="3"/>
      <c r="K471" s="3"/>
      <c r="L471" s="3"/>
      <c r="M471" s="3"/>
      <c r="N471" s="3"/>
      <c r="O471" s="3"/>
      <c r="P471" s="3"/>
      <c r="Q471" s="3"/>
      <c r="R471" s="3"/>
      <c r="S471" s="3"/>
      <c r="T471" s="3"/>
      <c r="U471" s="3"/>
      <c r="V471" s="3"/>
    </row>
    <row r="472" spans="1:22" x14ac:dyDescent="0.2">
      <c r="A472" s="3"/>
      <c r="B472" s="3"/>
      <c r="C472" s="3"/>
      <c r="D472" s="3"/>
      <c r="E472" s="3"/>
      <c r="F472" s="3"/>
      <c r="G472" s="3"/>
      <c r="H472" s="3"/>
      <c r="I472" s="3"/>
      <c r="J472" s="3"/>
      <c r="K472" s="3"/>
      <c r="L472" s="3"/>
      <c r="M472" s="3"/>
      <c r="N472" s="3"/>
      <c r="O472" s="3"/>
      <c r="P472" s="3"/>
      <c r="Q472" s="3"/>
      <c r="R472" s="3"/>
      <c r="S472" s="3"/>
      <c r="T472" s="3"/>
      <c r="U472" s="3"/>
      <c r="V472" s="3"/>
    </row>
    <row r="473" spans="1:22" x14ac:dyDescent="0.2">
      <c r="A473" s="3"/>
      <c r="B473" s="3"/>
      <c r="C473" s="3"/>
      <c r="D473" s="3"/>
      <c r="E473" s="3"/>
      <c r="F473" s="3"/>
      <c r="G473" s="3"/>
      <c r="H473" s="3"/>
      <c r="I473" s="3"/>
      <c r="J473" s="3"/>
      <c r="K473" s="3"/>
      <c r="L473" s="3"/>
      <c r="M473" s="3"/>
      <c r="N473" s="3"/>
      <c r="O473" s="3"/>
      <c r="P473" s="3"/>
      <c r="Q473" s="3"/>
      <c r="R473" s="3"/>
      <c r="S473" s="3"/>
      <c r="T473" s="3"/>
      <c r="U473" s="3"/>
      <c r="V473" s="3"/>
    </row>
    <row r="474" spans="1:22" x14ac:dyDescent="0.2">
      <c r="A474" s="3"/>
      <c r="B474" s="3"/>
      <c r="C474" s="3"/>
      <c r="D474" s="3"/>
      <c r="E474" s="3"/>
      <c r="F474" s="3"/>
      <c r="G474" s="3"/>
      <c r="H474" s="3"/>
      <c r="I474" s="3"/>
      <c r="J474" s="3"/>
      <c r="K474" s="3"/>
      <c r="L474" s="3"/>
      <c r="M474" s="3"/>
      <c r="N474" s="3"/>
      <c r="O474" s="3"/>
      <c r="P474" s="3"/>
      <c r="Q474" s="3"/>
      <c r="R474" s="3"/>
      <c r="S474" s="3"/>
      <c r="T474" s="3"/>
      <c r="U474" s="3"/>
      <c r="V474" s="3"/>
    </row>
    <row r="475" spans="1:22" x14ac:dyDescent="0.2">
      <c r="A475" s="3"/>
      <c r="B475" s="3"/>
      <c r="C475" s="3"/>
      <c r="D475" s="3"/>
      <c r="E475" s="3"/>
      <c r="F475" s="3"/>
      <c r="G475" s="3"/>
      <c r="H475" s="3"/>
      <c r="I475" s="3"/>
      <c r="J475" s="3"/>
      <c r="K475" s="3"/>
      <c r="L475" s="3"/>
      <c r="M475" s="3"/>
      <c r="N475" s="3"/>
      <c r="O475" s="3"/>
      <c r="P475" s="3"/>
      <c r="Q475" s="3"/>
      <c r="R475" s="3"/>
      <c r="S475" s="3"/>
      <c r="T475" s="3"/>
      <c r="U475" s="3"/>
      <c r="V475" s="3"/>
    </row>
    <row r="476" spans="1:22" x14ac:dyDescent="0.2">
      <c r="A476" s="3"/>
      <c r="B476" s="3"/>
      <c r="C476" s="3"/>
      <c r="D476" s="3"/>
      <c r="E476" s="3"/>
      <c r="F476" s="3"/>
      <c r="G476" s="3"/>
      <c r="H476" s="3"/>
      <c r="I476" s="3"/>
      <c r="J476" s="3"/>
      <c r="K476" s="3"/>
      <c r="L476" s="3"/>
      <c r="M476" s="3"/>
      <c r="N476" s="3"/>
      <c r="O476" s="3"/>
      <c r="P476" s="3"/>
      <c r="Q476" s="3"/>
      <c r="R476" s="3"/>
      <c r="S476" s="3"/>
      <c r="T476" s="3"/>
      <c r="U476" s="3"/>
      <c r="V476" s="3"/>
    </row>
    <row r="477" spans="1:22" x14ac:dyDescent="0.2">
      <c r="A477" s="3"/>
      <c r="B477" s="3"/>
      <c r="C477" s="3"/>
      <c r="D477" s="3"/>
      <c r="E477" s="3"/>
      <c r="F477" s="3"/>
      <c r="G477" s="3"/>
      <c r="H477" s="3"/>
      <c r="I477" s="3"/>
      <c r="J477" s="3"/>
      <c r="K477" s="3"/>
      <c r="L477" s="3"/>
      <c r="M477" s="3"/>
      <c r="N477" s="3"/>
      <c r="O477" s="3"/>
      <c r="P477" s="3"/>
      <c r="Q477" s="3"/>
      <c r="R477" s="3"/>
      <c r="S477" s="3"/>
      <c r="T477" s="3"/>
      <c r="U477" s="3"/>
      <c r="V477" s="3"/>
    </row>
    <row r="478" spans="1:22" x14ac:dyDescent="0.2">
      <c r="A478" s="3"/>
      <c r="B478" s="3"/>
      <c r="C478" s="3"/>
      <c r="D478" s="3"/>
      <c r="E478" s="3"/>
      <c r="F478" s="3"/>
      <c r="G478" s="3"/>
      <c r="H478" s="3"/>
      <c r="I478" s="3"/>
      <c r="J478" s="3"/>
      <c r="K478" s="3"/>
      <c r="L478" s="3"/>
      <c r="M478" s="3"/>
      <c r="N478" s="3"/>
      <c r="O478" s="3"/>
      <c r="P478" s="3"/>
      <c r="Q478" s="3"/>
      <c r="R478" s="3"/>
      <c r="S478" s="3"/>
      <c r="T478" s="3"/>
      <c r="U478" s="3"/>
      <c r="V478" s="3"/>
    </row>
    <row r="479" spans="1:22" x14ac:dyDescent="0.2">
      <c r="A479" s="3"/>
      <c r="B479" s="3"/>
      <c r="C479" s="3"/>
      <c r="D479" s="3"/>
      <c r="E479" s="3"/>
      <c r="F479" s="3"/>
      <c r="G479" s="3"/>
      <c r="H479" s="3"/>
      <c r="I479" s="3"/>
      <c r="J479" s="3"/>
      <c r="K479" s="3"/>
      <c r="L479" s="3"/>
      <c r="M479" s="3"/>
      <c r="N479" s="3"/>
      <c r="O479" s="3"/>
      <c r="P479" s="3"/>
      <c r="Q479" s="3"/>
      <c r="R479" s="3"/>
      <c r="S479" s="3"/>
      <c r="T479" s="3"/>
      <c r="U479" s="3"/>
      <c r="V479" s="3"/>
    </row>
    <row r="480" spans="1:22" x14ac:dyDescent="0.2">
      <c r="A480" s="3"/>
      <c r="B480" s="3"/>
      <c r="C480" s="3"/>
      <c r="D480" s="3"/>
      <c r="E480" s="3"/>
      <c r="F480" s="3"/>
      <c r="G480" s="3"/>
      <c r="H480" s="3"/>
      <c r="I480" s="3"/>
      <c r="J480" s="3"/>
      <c r="K480" s="3"/>
      <c r="L480" s="3"/>
      <c r="M480" s="3"/>
      <c r="N480" s="3"/>
      <c r="O480" s="3"/>
      <c r="P480" s="3"/>
      <c r="Q480" s="3"/>
      <c r="R480" s="3"/>
      <c r="S480" s="3"/>
      <c r="T480" s="3"/>
      <c r="U480" s="3"/>
      <c r="V480" s="3"/>
    </row>
    <row r="481" spans="1:22" x14ac:dyDescent="0.2">
      <c r="A481" s="3"/>
      <c r="B481" s="3"/>
      <c r="C481" s="3"/>
      <c r="D481" s="3"/>
      <c r="E481" s="3"/>
      <c r="F481" s="3"/>
      <c r="G481" s="3"/>
      <c r="H481" s="3"/>
      <c r="I481" s="3"/>
      <c r="J481" s="3"/>
      <c r="K481" s="3"/>
      <c r="L481" s="3"/>
      <c r="M481" s="3"/>
      <c r="N481" s="3"/>
      <c r="O481" s="3"/>
      <c r="P481" s="3"/>
      <c r="Q481" s="3"/>
      <c r="R481" s="3"/>
      <c r="S481" s="3"/>
      <c r="T481" s="3"/>
      <c r="U481" s="3"/>
      <c r="V481" s="3"/>
    </row>
    <row r="482" spans="1:22" x14ac:dyDescent="0.2">
      <c r="A482" s="3"/>
      <c r="B482" s="3"/>
      <c r="C482" s="3"/>
      <c r="D482" s="3"/>
      <c r="E482" s="3"/>
      <c r="F482" s="3"/>
      <c r="G482" s="3"/>
      <c r="H482" s="3"/>
      <c r="I482" s="3"/>
      <c r="J482" s="3"/>
      <c r="K482" s="3"/>
      <c r="L482" s="3"/>
      <c r="M482" s="3"/>
      <c r="N482" s="3"/>
      <c r="O482" s="3"/>
      <c r="P482" s="3"/>
      <c r="Q482" s="3"/>
      <c r="R482" s="3"/>
      <c r="S482" s="3"/>
      <c r="T482" s="3"/>
      <c r="U482" s="3"/>
      <c r="V482" s="3"/>
    </row>
    <row r="483" spans="1:22" x14ac:dyDescent="0.2">
      <c r="A483" s="3"/>
      <c r="B483" s="3"/>
      <c r="C483" s="3"/>
      <c r="D483" s="3"/>
      <c r="E483" s="3"/>
      <c r="F483" s="3"/>
      <c r="G483" s="3"/>
      <c r="H483" s="3"/>
      <c r="I483" s="3"/>
      <c r="J483" s="3"/>
      <c r="K483" s="3"/>
      <c r="L483" s="3"/>
      <c r="M483" s="3"/>
      <c r="N483" s="3"/>
      <c r="O483" s="3"/>
      <c r="P483" s="3"/>
      <c r="Q483" s="3"/>
      <c r="R483" s="3"/>
      <c r="S483" s="3"/>
      <c r="T483" s="3"/>
      <c r="U483" s="3"/>
      <c r="V483" s="3"/>
    </row>
    <row r="484" spans="1:22" x14ac:dyDescent="0.2">
      <c r="A484" s="3"/>
      <c r="B484" s="3"/>
      <c r="C484" s="3"/>
      <c r="D484" s="3"/>
      <c r="E484" s="3"/>
      <c r="F484" s="3"/>
      <c r="G484" s="3"/>
      <c r="H484" s="3"/>
      <c r="I484" s="3"/>
      <c r="J484" s="3"/>
      <c r="K484" s="3"/>
      <c r="L484" s="3"/>
      <c r="M484" s="3"/>
      <c r="N484" s="3"/>
      <c r="O484" s="3"/>
      <c r="P484" s="3"/>
      <c r="Q484" s="3"/>
      <c r="R484" s="3"/>
      <c r="S484" s="3"/>
      <c r="T484" s="3"/>
      <c r="U484" s="3"/>
      <c r="V484" s="3"/>
    </row>
    <row r="485" spans="1:22" x14ac:dyDescent="0.2">
      <c r="A485" s="3"/>
      <c r="B485" s="3"/>
      <c r="C485" s="3"/>
      <c r="D485" s="3"/>
      <c r="E485" s="3"/>
      <c r="F485" s="3"/>
      <c r="G485" s="3"/>
      <c r="H485" s="3"/>
      <c r="I485" s="3"/>
      <c r="J485" s="3"/>
      <c r="K485" s="3"/>
      <c r="L485" s="3"/>
      <c r="M485" s="3"/>
      <c r="N485" s="3"/>
      <c r="O485" s="3"/>
      <c r="P485" s="3"/>
      <c r="Q485" s="3"/>
      <c r="R485" s="3"/>
      <c r="S485" s="3"/>
      <c r="T485" s="3"/>
      <c r="U485" s="3"/>
      <c r="V485" s="3"/>
    </row>
    <row r="486" spans="1:22" x14ac:dyDescent="0.2">
      <c r="A486" s="3"/>
      <c r="B486" s="3"/>
      <c r="C486" s="3"/>
      <c r="D486" s="3"/>
      <c r="E486" s="3"/>
      <c r="F486" s="3"/>
      <c r="G486" s="3"/>
      <c r="H486" s="3"/>
      <c r="I486" s="3"/>
      <c r="J486" s="3"/>
      <c r="K486" s="3"/>
      <c r="L486" s="3"/>
      <c r="M486" s="3"/>
      <c r="N486" s="3"/>
      <c r="O486" s="3"/>
      <c r="P486" s="3"/>
      <c r="Q486" s="3"/>
      <c r="R486" s="3"/>
      <c r="S486" s="3"/>
      <c r="T486" s="3"/>
      <c r="U486" s="3"/>
      <c r="V486" s="3"/>
    </row>
    <row r="487" spans="1:22" x14ac:dyDescent="0.2">
      <c r="A487" s="3"/>
      <c r="B487" s="3"/>
      <c r="C487" s="3"/>
      <c r="D487" s="3"/>
      <c r="E487" s="3"/>
      <c r="F487" s="3"/>
      <c r="G487" s="3"/>
      <c r="H487" s="3"/>
      <c r="I487" s="3"/>
      <c r="J487" s="3"/>
      <c r="K487" s="3"/>
      <c r="L487" s="3"/>
      <c r="M487" s="3"/>
      <c r="N487" s="3"/>
      <c r="O487" s="3"/>
      <c r="P487" s="3"/>
      <c r="Q487" s="3"/>
      <c r="R487" s="3"/>
      <c r="S487" s="3"/>
      <c r="T487" s="3"/>
      <c r="U487" s="3"/>
      <c r="V487" s="3"/>
    </row>
    <row r="488" spans="1:22" x14ac:dyDescent="0.2">
      <c r="A488" s="3"/>
      <c r="B488" s="3"/>
      <c r="C488" s="3"/>
      <c r="D488" s="3"/>
      <c r="E488" s="3"/>
      <c r="F488" s="3"/>
      <c r="G488" s="3"/>
      <c r="H488" s="3"/>
      <c r="I488" s="3"/>
      <c r="J488" s="3"/>
      <c r="K488" s="3"/>
      <c r="L488" s="3"/>
      <c r="M488" s="3"/>
      <c r="N488" s="3"/>
      <c r="O488" s="3"/>
      <c r="P488" s="3"/>
      <c r="Q488" s="3"/>
      <c r="R488" s="3"/>
      <c r="S488" s="3"/>
      <c r="T488" s="3"/>
      <c r="U488" s="3"/>
      <c r="V488" s="3"/>
    </row>
    <row r="489" spans="1:22" x14ac:dyDescent="0.2">
      <c r="A489" s="3"/>
      <c r="B489" s="3"/>
      <c r="C489" s="3"/>
      <c r="D489" s="3"/>
      <c r="E489" s="3"/>
      <c r="F489" s="3"/>
      <c r="G489" s="3"/>
      <c r="H489" s="3"/>
      <c r="I489" s="3"/>
      <c r="J489" s="3"/>
      <c r="K489" s="3"/>
      <c r="L489" s="3"/>
      <c r="M489" s="3"/>
      <c r="N489" s="3"/>
      <c r="O489" s="3"/>
      <c r="P489" s="3"/>
      <c r="Q489" s="3"/>
      <c r="R489" s="3"/>
      <c r="S489" s="3"/>
      <c r="T489" s="3"/>
      <c r="U489" s="3"/>
      <c r="V489" s="3"/>
    </row>
    <row r="490" spans="1:22" x14ac:dyDescent="0.2">
      <c r="A490" s="3"/>
      <c r="B490" s="3"/>
      <c r="C490" s="3"/>
      <c r="D490" s="3"/>
      <c r="E490" s="3"/>
      <c r="F490" s="3"/>
      <c r="G490" s="3"/>
      <c r="H490" s="3"/>
      <c r="I490" s="3"/>
      <c r="J490" s="3"/>
      <c r="K490" s="3"/>
      <c r="L490" s="3"/>
      <c r="M490" s="3"/>
      <c r="N490" s="3"/>
      <c r="O490" s="3"/>
      <c r="P490" s="3"/>
      <c r="Q490" s="3"/>
      <c r="R490" s="3"/>
      <c r="S490" s="3"/>
      <c r="T490" s="3"/>
      <c r="U490" s="3"/>
      <c r="V490" s="3"/>
    </row>
    <row r="491" spans="1:22" x14ac:dyDescent="0.2">
      <c r="A491" s="3"/>
      <c r="B491" s="3"/>
      <c r="C491" s="3"/>
      <c r="D491" s="3"/>
      <c r="E491" s="3"/>
      <c r="F491" s="3"/>
      <c r="G491" s="3"/>
      <c r="H491" s="3"/>
      <c r="I491" s="3"/>
      <c r="J491" s="3"/>
      <c r="K491" s="3"/>
      <c r="L491" s="3"/>
      <c r="M491" s="3"/>
      <c r="N491" s="3"/>
      <c r="O491" s="3"/>
      <c r="P491" s="3"/>
      <c r="Q491" s="3"/>
      <c r="R491" s="3"/>
      <c r="S491" s="3"/>
      <c r="T491" s="3"/>
      <c r="U491" s="3"/>
      <c r="V491" s="3"/>
    </row>
    <row r="492" spans="1:22" x14ac:dyDescent="0.2">
      <c r="A492" s="3"/>
      <c r="B492" s="3"/>
      <c r="C492" s="3"/>
      <c r="D492" s="3"/>
      <c r="E492" s="3"/>
      <c r="F492" s="3"/>
      <c r="G492" s="3"/>
      <c r="H492" s="3"/>
      <c r="I492" s="3"/>
      <c r="J492" s="3"/>
      <c r="K492" s="3"/>
      <c r="L492" s="3"/>
      <c r="M492" s="3"/>
      <c r="N492" s="3"/>
      <c r="O492" s="3"/>
      <c r="P492" s="3"/>
      <c r="Q492" s="3"/>
      <c r="R492" s="3"/>
      <c r="S492" s="3"/>
      <c r="T492" s="3"/>
      <c r="U492" s="3"/>
      <c r="V492" s="3"/>
    </row>
    <row r="493" spans="1:22" x14ac:dyDescent="0.2">
      <c r="A493" s="3"/>
      <c r="B493" s="3"/>
      <c r="C493" s="3"/>
      <c r="D493" s="3"/>
      <c r="E493" s="3"/>
      <c r="F493" s="3"/>
      <c r="G493" s="3"/>
      <c r="H493" s="3"/>
      <c r="I493" s="3"/>
      <c r="J493" s="3"/>
      <c r="K493" s="3"/>
      <c r="L493" s="3"/>
      <c r="M493" s="3"/>
      <c r="N493" s="3"/>
      <c r="O493" s="3"/>
      <c r="P493" s="3"/>
      <c r="Q493" s="3"/>
      <c r="R493" s="3"/>
      <c r="S493" s="3"/>
      <c r="T493" s="3"/>
      <c r="U493" s="3"/>
      <c r="V493" s="3"/>
    </row>
    <row r="494" spans="1:22" x14ac:dyDescent="0.2">
      <c r="A494" s="3"/>
      <c r="B494" s="3"/>
      <c r="C494" s="3"/>
      <c r="D494" s="3"/>
      <c r="E494" s="3"/>
      <c r="F494" s="3"/>
      <c r="G494" s="3"/>
      <c r="H494" s="3"/>
      <c r="I494" s="3"/>
      <c r="J494" s="3"/>
      <c r="K494" s="3"/>
      <c r="L494" s="3"/>
      <c r="M494" s="3"/>
      <c r="N494" s="3"/>
      <c r="O494" s="3"/>
      <c r="P494" s="3"/>
      <c r="Q494" s="3"/>
      <c r="R494" s="3"/>
      <c r="S494" s="3"/>
      <c r="T494" s="3"/>
      <c r="U494" s="3"/>
      <c r="V494" s="3"/>
    </row>
    <row r="495" spans="1:22" x14ac:dyDescent="0.2">
      <c r="A495" s="3"/>
      <c r="B495" s="3"/>
      <c r="C495" s="3"/>
      <c r="D495" s="3"/>
      <c r="E495" s="3"/>
      <c r="F495" s="3"/>
      <c r="G495" s="3"/>
      <c r="H495" s="3"/>
      <c r="I495" s="3"/>
      <c r="J495" s="3"/>
      <c r="K495" s="3"/>
      <c r="L495" s="3"/>
      <c r="M495" s="3"/>
      <c r="N495" s="3"/>
      <c r="O495" s="3"/>
      <c r="P495" s="3"/>
      <c r="Q495" s="3"/>
      <c r="R495" s="3"/>
      <c r="S495" s="3"/>
      <c r="T495" s="3"/>
      <c r="U495" s="3"/>
      <c r="V495" s="3"/>
    </row>
    <row r="496" spans="1:22" x14ac:dyDescent="0.2">
      <c r="A496" s="3"/>
      <c r="B496" s="3"/>
      <c r="C496" s="3"/>
      <c r="D496" s="3"/>
      <c r="E496" s="3"/>
      <c r="F496" s="3"/>
      <c r="G496" s="3"/>
      <c r="H496" s="3"/>
      <c r="I496" s="3"/>
      <c r="J496" s="3"/>
      <c r="K496" s="3"/>
      <c r="L496" s="3"/>
      <c r="M496" s="3"/>
      <c r="N496" s="3"/>
      <c r="O496" s="3"/>
      <c r="P496" s="3"/>
      <c r="Q496" s="3"/>
      <c r="R496" s="3"/>
      <c r="S496" s="3"/>
      <c r="T496" s="3"/>
      <c r="U496" s="3"/>
      <c r="V496" s="3"/>
    </row>
    <row r="497" spans="1:22" x14ac:dyDescent="0.2">
      <c r="A497" s="3"/>
      <c r="B497" s="3"/>
      <c r="C497" s="3"/>
      <c r="D497" s="3"/>
      <c r="E497" s="3"/>
      <c r="F497" s="3"/>
      <c r="G497" s="3"/>
      <c r="H497" s="3"/>
      <c r="I497" s="3"/>
      <c r="J497" s="3"/>
      <c r="K497" s="3"/>
      <c r="L497" s="3"/>
      <c r="M497" s="3"/>
      <c r="N497" s="3"/>
      <c r="O497" s="3"/>
      <c r="P497" s="3"/>
      <c r="Q497" s="3"/>
      <c r="R497" s="3"/>
      <c r="S497" s="3"/>
      <c r="T497" s="3"/>
      <c r="U497" s="3"/>
      <c r="V497" s="3"/>
    </row>
    <row r="498" spans="1:22" x14ac:dyDescent="0.2">
      <c r="A498" s="3"/>
      <c r="B498" s="3"/>
      <c r="C498" s="3"/>
      <c r="D498" s="3"/>
      <c r="E498" s="3"/>
      <c r="F498" s="3"/>
      <c r="G498" s="3"/>
      <c r="H498" s="3"/>
      <c r="I498" s="3"/>
      <c r="J498" s="3"/>
      <c r="K498" s="3"/>
      <c r="L498" s="3"/>
      <c r="M498" s="3"/>
      <c r="N498" s="3"/>
      <c r="O498" s="3"/>
      <c r="P498" s="3"/>
      <c r="Q498" s="3"/>
      <c r="R498" s="3"/>
      <c r="S498" s="3"/>
      <c r="T498" s="3"/>
      <c r="U498" s="3"/>
      <c r="V498" s="3"/>
    </row>
    <row r="499" spans="1:22" x14ac:dyDescent="0.2">
      <c r="A499" s="3"/>
      <c r="B499" s="3"/>
      <c r="C499" s="3"/>
      <c r="D499" s="3"/>
      <c r="E499" s="3"/>
      <c r="F499" s="3"/>
      <c r="G499" s="3"/>
      <c r="H499" s="3"/>
      <c r="I499" s="3"/>
      <c r="J499" s="3"/>
      <c r="K499" s="3"/>
      <c r="L499" s="3"/>
      <c r="M499" s="3"/>
      <c r="N499" s="3"/>
      <c r="O499" s="3"/>
      <c r="P499" s="3"/>
      <c r="Q499" s="3"/>
      <c r="R499" s="3"/>
      <c r="S499" s="3"/>
      <c r="T499" s="3"/>
      <c r="U499" s="3"/>
      <c r="V499" s="3"/>
    </row>
    <row r="500" spans="1:22" x14ac:dyDescent="0.2">
      <c r="A500" s="3"/>
      <c r="B500" s="3"/>
      <c r="C500" s="3"/>
      <c r="D500" s="3"/>
      <c r="E500" s="3"/>
      <c r="F500" s="3"/>
      <c r="G500" s="3"/>
      <c r="H500" s="3"/>
      <c r="I500" s="3"/>
      <c r="J500" s="3"/>
      <c r="K500" s="3"/>
      <c r="L500" s="3"/>
      <c r="M500" s="3"/>
      <c r="N500" s="3"/>
      <c r="O500" s="3"/>
      <c r="P500" s="3"/>
      <c r="Q500" s="3"/>
      <c r="R500" s="3"/>
      <c r="S500" s="3"/>
      <c r="T500" s="3"/>
      <c r="U500" s="3"/>
      <c r="V500" s="3"/>
    </row>
    <row r="501" spans="1:22" x14ac:dyDescent="0.2">
      <c r="A501" s="3"/>
      <c r="B501" s="3"/>
      <c r="C501" s="3"/>
      <c r="D501" s="3"/>
      <c r="E501" s="3"/>
      <c r="F501" s="3"/>
      <c r="G501" s="3"/>
      <c r="H501" s="3"/>
      <c r="I501" s="3"/>
      <c r="J501" s="3"/>
      <c r="K501" s="3"/>
      <c r="L501" s="3"/>
      <c r="M501" s="3"/>
      <c r="N501" s="3"/>
      <c r="O501" s="3"/>
      <c r="P501" s="3"/>
      <c r="Q501" s="3"/>
      <c r="R501" s="3"/>
      <c r="S501" s="3"/>
      <c r="T501" s="3"/>
      <c r="U501" s="3"/>
      <c r="V501" s="3"/>
    </row>
    <row r="502" spans="1:22" x14ac:dyDescent="0.2">
      <c r="A502" s="3"/>
      <c r="B502" s="3"/>
      <c r="C502" s="3"/>
      <c r="D502" s="3"/>
      <c r="E502" s="3"/>
      <c r="F502" s="3"/>
      <c r="G502" s="3"/>
      <c r="H502" s="3"/>
      <c r="I502" s="3"/>
      <c r="J502" s="3"/>
      <c r="K502" s="3"/>
      <c r="L502" s="3"/>
      <c r="M502" s="3"/>
      <c r="N502" s="3"/>
      <c r="O502" s="3"/>
      <c r="P502" s="3"/>
      <c r="Q502" s="3"/>
      <c r="R502" s="3"/>
      <c r="S502" s="3"/>
      <c r="T502" s="3"/>
      <c r="U502" s="3"/>
      <c r="V502" s="3"/>
    </row>
    <row r="503" spans="1:22" x14ac:dyDescent="0.2">
      <c r="A503" s="3"/>
      <c r="B503" s="3"/>
      <c r="C503" s="3"/>
      <c r="D503" s="3"/>
      <c r="E503" s="3"/>
      <c r="F503" s="3"/>
      <c r="G503" s="3"/>
      <c r="H503" s="3"/>
      <c r="I503" s="3"/>
      <c r="J503" s="3"/>
      <c r="K503" s="3"/>
      <c r="L503" s="3"/>
      <c r="M503" s="3"/>
      <c r="N503" s="3"/>
      <c r="O503" s="3"/>
      <c r="P503" s="3"/>
      <c r="Q503" s="3"/>
      <c r="R503" s="3"/>
      <c r="S503" s="3"/>
      <c r="T503" s="3"/>
      <c r="U503" s="3"/>
      <c r="V503" s="3"/>
    </row>
    <row r="504" spans="1:22" x14ac:dyDescent="0.2">
      <c r="A504" s="3"/>
      <c r="B504" s="3"/>
      <c r="C504" s="3"/>
      <c r="D504" s="3"/>
      <c r="E504" s="3"/>
      <c r="F504" s="3"/>
      <c r="G504" s="3"/>
      <c r="H504" s="3"/>
      <c r="I504" s="3"/>
      <c r="J504" s="3"/>
      <c r="K504" s="3"/>
      <c r="L504" s="3"/>
      <c r="M504" s="3"/>
      <c r="N504" s="3"/>
      <c r="O504" s="3"/>
      <c r="P504" s="3"/>
      <c r="Q504" s="3"/>
      <c r="R504" s="3"/>
      <c r="S504" s="3"/>
      <c r="T504" s="3"/>
      <c r="U504" s="3"/>
      <c r="V504" s="3"/>
    </row>
    <row r="505" spans="1:22" x14ac:dyDescent="0.2">
      <c r="A505" s="3"/>
      <c r="B505" s="3"/>
      <c r="C505" s="3"/>
      <c r="D505" s="3"/>
      <c r="E505" s="3"/>
      <c r="F505" s="3"/>
      <c r="G505" s="3"/>
      <c r="H505" s="3"/>
      <c r="I505" s="3"/>
      <c r="J505" s="3"/>
      <c r="K505" s="3"/>
      <c r="L505" s="3"/>
      <c r="M505" s="3"/>
      <c r="N505" s="3"/>
      <c r="O505" s="3"/>
      <c r="P505" s="3"/>
      <c r="Q505" s="3"/>
      <c r="R505" s="3"/>
      <c r="S505" s="3"/>
      <c r="T505" s="3"/>
      <c r="U505" s="3"/>
      <c r="V505" s="3"/>
    </row>
    <row r="506" spans="1:22" x14ac:dyDescent="0.2">
      <c r="A506" s="3"/>
      <c r="B506" s="3"/>
      <c r="C506" s="3"/>
      <c r="D506" s="3"/>
      <c r="E506" s="3"/>
      <c r="F506" s="3"/>
      <c r="G506" s="3"/>
      <c r="H506" s="3"/>
      <c r="I506" s="3"/>
      <c r="J506" s="3"/>
      <c r="K506" s="3"/>
      <c r="L506" s="3"/>
      <c r="M506" s="3"/>
      <c r="N506" s="3"/>
      <c r="O506" s="3"/>
      <c r="P506" s="3"/>
      <c r="Q506" s="3"/>
      <c r="R506" s="3"/>
      <c r="S506" s="3"/>
      <c r="T506" s="3"/>
      <c r="U506" s="3"/>
      <c r="V506" s="3"/>
    </row>
    <row r="507" spans="1:22" x14ac:dyDescent="0.2">
      <c r="A507" s="3"/>
      <c r="B507" s="3"/>
      <c r="C507" s="3"/>
      <c r="D507" s="3"/>
      <c r="E507" s="3"/>
      <c r="F507" s="3"/>
      <c r="G507" s="3"/>
      <c r="H507" s="3"/>
      <c r="I507" s="3"/>
      <c r="J507" s="3"/>
      <c r="K507" s="3"/>
      <c r="L507" s="3"/>
      <c r="M507" s="3"/>
      <c r="N507" s="3"/>
      <c r="O507" s="3"/>
      <c r="P507" s="3"/>
      <c r="Q507" s="3"/>
      <c r="R507" s="3"/>
      <c r="S507" s="3"/>
      <c r="T507" s="3"/>
      <c r="U507" s="3"/>
      <c r="V507" s="3"/>
    </row>
    <row r="508" spans="1:22" x14ac:dyDescent="0.2">
      <c r="A508" s="3"/>
      <c r="B508" s="3"/>
      <c r="C508" s="3"/>
      <c r="D508" s="3"/>
      <c r="E508" s="3"/>
      <c r="F508" s="3"/>
      <c r="G508" s="3"/>
      <c r="H508" s="3"/>
      <c r="I508" s="3"/>
      <c r="J508" s="3"/>
      <c r="K508" s="3"/>
      <c r="L508" s="3"/>
      <c r="M508" s="3"/>
      <c r="N508" s="3"/>
      <c r="O508" s="3"/>
      <c r="P508" s="3"/>
      <c r="Q508" s="3"/>
      <c r="R508" s="3"/>
      <c r="S508" s="3"/>
      <c r="T508" s="3"/>
      <c r="U508" s="3"/>
      <c r="V508" s="3"/>
    </row>
    <row r="509" spans="1:22" x14ac:dyDescent="0.2">
      <c r="A509" s="3"/>
      <c r="B509" s="3"/>
      <c r="C509" s="3"/>
      <c r="D509" s="3"/>
      <c r="E509" s="3"/>
      <c r="F509" s="3"/>
      <c r="G509" s="3"/>
      <c r="H509" s="3"/>
      <c r="I509" s="3"/>
      <c r="J509" s="3"/>
      <c r="K509" s="3"/>
      <c r="L509" s="3"/>
      <c r="M509" s="3"/>
      <c r="N509" s="3"/>
      <c r="O509" s="3"/>
      <c r="P509" s="3"/>
      <c r="Q509" s="3"/>
      <c r="R509" s="3"/>
      <c r="S509" s="3"/>
      <c r="T509" s="3"/>
      <c r="U509" s="3"/>
      <c r="V509" s="3"/>
    </row>
    <row r="510" spans="1:22" x14ac:dyDescent="0.2">
      <c r="A510" s="3"/>
      <c r="B510" s="3"/>
      <c r="C510" s="3"/>
      <c r="D510" s="3"/>
      <c r="E510" s="3"/>
      <c r="F510" s="3"/>
      <c r="G510" s="3"/>
      <c r="H510" s="3"/>
      <c r="I510" s="3"/>
      <c r="J510" s="3"/>
      <c r="K510" s="3"/>
      <c r="L510" s="3"/>
      <c r="M510" s="3"/>
      <c r="N510" s="3"/>
      <c r="O510" s="3"/>
      <c r="P510" s="3"/>
      <c r="Q510" s="3"/>
      <c r="R510" s="3"/>
      <c r="S510" s="3"/>
      <c r="T510" s="3"/>
      <c r="U510" s="3"/>
      <c r="V510" s="3"/>
    </row>
    <row r="511" spans="1:22" x14ac:dyDescent="0.2">
      <c r="A511" s="3"/>
      <c r="B511" s="3"/>
      <c r="C511" s="3"/>
      <c r="D511" s="3"/>
      <c r="E511" s="3"/>
      <c r="F511" s="3"/>
      <c r="G511" s="3"/>
      <c r="H511" s="3"/>
      <c r="I511" s="3"/>
      <c r="J511" s="3"/>
      <c r="K511" s="3"/>
      <c r="L511" s="3"/>
      <c r="M511" s="3"/>
      <c r="N511" s="3"/>
      <c r="O511" s="3"/>
      <c r="P511" s="3"/>
      <c r="Q511" s="3"/>
      <c r="R511" s="3"/>
      <c r="S511" s="3"/>
      <c r="T511" s="3"/>
      <c r="U511" s="3"/>
      <c r="V511" s="3"/>
    </row>
    <row r="512" spans="1:22" x14ac:dyDescent="0.2">
      <c r="A512" s="3"/>
      <c r="B512" s="3"/>
      <c r="C512" s="3"/>
      <c r="D512" s="3"/>
      <c r="E512" s="3"/>
      <c r="F512" s="3"/>
      <c r="G512" s="3"/>
      <c r="H512" s="3"/>
      <c r="I512" s="3"/>
      <c r="J512" s="3"/>
      <c r="K512" s="3"/>
      <c r="L512" s="3"/>
      <c r="M512" s="3"/>
      <c r="N512" s="3"/>
      <c r="O512" s="3"/>
      <c r="P512" s="3"/>
      <c r="Q512" s="3"/>
      <c r="R512" s="3"/>
      <c r="S512" s="3"/>
      <c r="T512" s="3"/>
      <c r="U512" s="3"/>
      <c r="V512" s="3"/>
    </row>
    <row r="513" spans="1:22" x14ac:dyDescent="0.2">
      <c r="A513" s="3"/>
      <c r="B513" s="3"/>
      <c r="C513" s="3"/>
      <c r="D513" s="3"/>
      <c r="E513" s="3"/>
      <c r="F513" s="3"/>
      <c r="G513" s="3"/>
      <c r="H513" s="3"/>
      <c r="I513" s="3"/>
      <c r="J513" s="3"/>
      <c r="K513" s="3"/>
      <c r="L513" s="3"/>
      <c r="M513" s="3"/>
      <c r="N513" s="3"/>
      <c r="O513" s="3"/>
      <c r="P513" s="3"/>
      <c r="Q513" s="3"/>
      <c r="R513" s="3"/>
      <c r="S513" s="3"/>
      <c r="T513" s="3"/>
      <c r="U513" s="3"/>
      <c r="V513" s="3"/>
    </row>
    <row r="514" spans="1:22" x14ac:dyDescent="0.2">
      <c r="A514" s="3"/>
      <c r="B514" s="3"/>
      <c r="C514" s="3"/>
      <c r="D514" s="3"/>
      <c r="E514" s="3"/>
      <c r="F514" s="3"/>
      <c r="G514" s="3"/>
      <c r="H514" s="3"/>
      <c r="I514" s="3"/>
      <c r="J514" s="3"/>
      <c r="K514" s="3"/>
      <c r="L514" s="3"/>
      <c r="M514" s="3"/>
      <c r="N514" s="3"/>
      <c r="O514" s="3"/>
      <c r="P514" s="3"/>
      <c r="Q514" s="3"/>
      <c r="R514" s="3"/>
      <c r="S514" s="3"/>
      <c r="T514" s="3"/>
      <c r="U514" s="3"/>
      <c r="V514" s="3"/>
    </row>
    <row r="515" spans="1:22" x14ac:dyDescent="0.2">
      <c r="A515" s="3"/>
      <c r="B515" s="3"/>
      <c r="C515" s="3"/>
      <c r="D515" s="3"/>
      <c r="E515" s="3"/>
      <c r="F515" s="3"/>
      <c r="G515" s="3"/>
      <c r="H515" s="3"/>
      <c r="I515" s="3"/>
      <c r="J515" s="3"/>
      <c r="K515" s="3"/>
      <c r="L515" s="3"/>
      <c r="M515" s="3"/>
      <c r="N515" s="3"/>
      <c r="O515" s="3"/>
      <c r="P515" s="3"/>
      <c r="Q515" s="3"/>
      <c r="R515" s="3"/>
      <c r="S515" s="3"/>
      <c r="T515" s="3"/>
      <c r="U515" s="3"/>
      <c r="V515" s="3"/>
    </row>
    <row r="516" spans="1:22" x14ac:dyDescent="0.2">
      <c r="A516" s="3"/>
      <c r="B516" s="3"/>
      <c r="C516" s="3"/>
      <c r="D516" s="3"/>
      <c r="E516" s="3"/>
      <c r="F516" s="3"/>
      <c r="G516" s="3"/>
      <c r="H516" s="3"/>
      <c r="I516" s="3"/>
      <c r="J516" s="3"/>
      <c r="K516" s="3"/>
      <c r="L516" s="3"/>
      <c r="M516" s="3"/>
      <c r="N516" s="3"/>
      <c r="O516" s="3"/>
      <c r="P516" s="3"/>
      <c r="Q516" s="3"/>
      <c r="R516" s="3"/>
      <c r="S516" s="3"/>
      <c r="T516" s="3"/>
      <c r="U516" s="3"/>
      <c r="V516" s="3"/>
    </row>
    <row r="517" spans="1:22" x14ac:dyDescent="0.2">
      <c r="A517" s="3"/>
      <c r="B517" s="3"/>
      <c r="C517" s="3"/>
      <c r="D517" s="3"/>
      <c r="E517" s="3"/>
      <c r="F517" s="3"/>
      <c r="G517" s="3"/>
      <c r="H517" s="3"/>
      <c r="I517" s="3"/>
      <c r="J517" s="3"/>
      <c r="K517" s="3"/>
      <c r="L517" s="3"/>
      <c r="M517" s="3"/>
      <c r="N517" s="3"/>
      <c r="O517" s="3"/>
      <c r="P517" s="3"/>
      <c r="Q517" s="3"/>
      <c r="R517" s="3"/>
      <c r="S517" s="3"/>
      <c r="T517" s="3"/>
      <c r="U517" s="3"/>
      <c r="V517" s="3"/>
    </row>
    <row r="518" spans="1:22" x14ac:dyDescent="0.2">
      <c r="A518" s="3"/>
      <c r="B518" s="3"/>
      <c r="C518" s="3"/>
      <c r="D518" s="3"/>
      <c r="E518" s="3"/>
      <c r="F518" s="3"/>
      <c r="G518" s="3"/>
      <c r="H518" s="3"/>
      <c r="I518" s="3"/>
      <c r="J518" s="3"/>
      <c r="K518" s="3"/>
      <c r="L518" s="3"/>
      <c r="M518" s="3"/>
      <c r="N518" s="3"/>
      <c r="O518" s="3"/>
      <c r="P518" s="3"/>
      <c r="Q518" s="3"/>
      <c r="R518" s="3"/>
      <c r="S518" s="3"/>
      <c r="T518" s="3"/>
      <c r="U518" s="3"/>
      <c r="V518" s="3"/>
    </row>
    <row r="519" spans="1:22" x14ac:dyDescent="0.2">
      <c r="A519" s="3"/>
      <c r="B519" s="3"/>
      <c r="C519" s="3"/>
      <c r="D519" s="3"/>
      <c r="E519" s="3"/>
      <c r="F519" s="3"/>
      <c r="G519" s="3"/>
      <c r="H519" s="3"/>
      <c r="I519" s="3"/>
      <c r="J519" s="3"/>
      <c r="K519" s="3"/>
      <c r="L519" s="3"/>
      <c r="M519" s="3"/>
      <c r="N519" s="3"/>
      <c r="O519" s="3"/>
      <c r="P519" s="3"/>
      <c r="Q519" s="3"/>
      <c r="R519" s="3"/>
      <c r="S519" s="3"/>
      <c r="T519" s="3"/>
      <c r="U519" s="3"/>
      <c r="V519" s="3"/>
    </row>
    <row r="520" spans="1:22" x14ac:dyDescent="0.2">
      <c r="A520" s="3"/>
      <c r="B520" s="3"/>
      <c r="C520" s="3"/>
      <c r="D520" s="3"/>
      <c r="E520" s="3"/>
      <c r="F520" s="3"/>
      <c r="G520" s="3"/>
      <c r="H520" s="3"/>
      <c r="I520" s="3"/>
      <c r="J520" s="3"/>
      <c r="K520" s="3"/>
      <c r="L520" s="3"/>
      <c r="M520" s="3"/>
      <c r="N520" s="3"/>
      <c r="O520" s="3"/>
      <c r="P520" s="3"/>
      <c r="Q520" s="3"/>
      <c r="R520" s="3"/>
      <c r="S520" s="3"/>
      <c r="T520" s="3"/>
      <c r="U520" s="3"/>
      <c r="V520" s="3"/>
    </row>
    <row r="521" spans="1:22" x14ac:dyDescent="0.2">
      <c r="A521" s="3"/>
      <c r="B521" s="3"/>
      <c r="C521" s="3"/>
      <c r="D521" s="3"/>
      <c r="E521" s="3"/>
      <c r="F521" s="3"/>
      <c r="G521" s="3"/>
      <c r="H521" s="3"/>
      <c r="I521" s="3"/>
      <c r="J521" s="3"/>
      <c r="K521" s="3"/>
      <c r="L521" s="3"/>
      <c r="M521" s="3"/>
      <c r="N521" s="3"/>
      <c r="O521" s="3"/>
      <c r="P521" s="3"/>
      <c r="Q521" s="3"/>
      <c r="R521" s="3"/>
      <c r="S521" s="3"/>
      <c r="T521" s="3"/>
      <c r="U521" s="3"/>
      <c r="V521" s="3"/>
    </row>
    <row r="522" spans="1:22" x14ac:dyDescent="0.2">
      <c r="A522" s="3"/>
      <c r="B522" s="3"/>
      <c r="C522" s="3"/>
      <c r="D522" s="3"/>
      <c r="E522" s="3"/>
      <c r="F522" s="3"/>
      <c r="G522" s="3"/>
      <c r="H522" s="3"/>
      <c r="I522" s="3"/>
      <c r="J522" s="3"/>
      <c r="K522" s="3"/>
      <c r="L522" s="3"/>
      <c r="M522" s="3"/>
      <c r="N522" s="3"/>
      <c r="O522" s="3"/>
      <c r="P522" s="3"/>
      <c r="Q522" s="3"/>
      <c r="R522" s="3"/>
      <c r="S522" s="3"/>
      <c r="T522" s="3"/>
      <c r="U522" s="3"/>
      <c r="V522" s="3"/>
    </row>
    <row r="523" spans="1:22" x14ac:dyDescent="0.2">
      <c r="A523" s="3"/>
      <c r="B523" s="3"/>
      <c r="C523" s="3"/>
      <c r="D523" s="3"/>
      <c r="E523" s="3"/>
      <c r="F523" s="3"/>
      <c r="G523" s="3"/>
      <c r="H523" s="3"/>
      <c r="I523" s="3"/>
      <c r="J523" s="3"/>
      <c r="K523" s="3"/>
      <c r="L523" s="3"/>
      <c r="M523" s="3"/>
      <c r="N523" s="3"/>
      <c r="O523" s="3"/>
      <c r="P523" s="3"/>
      <c r="Q523" s="3"/>
      <c r="R523" s="3"/>
      <c r="S523" s="3"/>
      <c r="T523" s="3"/>
      <c r="U523" s="3"/>
      <c r="V523" s="3"/>
    </row>
    <row r="524" spans="1:22" x14ac:dyDescent="0.2">
      <c r="A524" s="3"/>
      <c r="B524" s="3"/>
      <c r="C524" s="3"/>
      <c r="D524" s="3"/>
      <c r="E524" s="3"/>
      <c r="F524" s="3"/>
      <c r="G524" s="3"/>
      <c r="H524" s="3"/>
      <c r="I524" s="3"/>
      <c r="J524" s="3"/>
      <c r="K524" s="3"/>
      <c r="L524" s="3"/>
      <c r="M524" s="3"/>
      <c r="N524" s="3"/>
      <c r="O524" s="3"/>
      <c r="P524" s="3"/>
      <c r="Q524" s="3"/>
      <c r="R524" s="3"/>
      <c r="S524" s="3"/>
      <c r="T524" s="3"/>
      <c r="U524" s="3"/>
      <c r="V524" s="3"/>
    </row>
    <row r="525" spans="1:22" x14ac:dyDescent="0.2">
      <c r="A525" s="3"/>
      <c r="B525" s="3"/>
      <c r="C525" s="3"/>
      <c r="D525" s="3"/>
      <c r="E525" s="3"/>
      <c r="F525" s="3"/>
      <c r="G525" s="3"/>
      <c r="H525" s="3"/>
      <c r="I525" s="3"/>
      <c r="J525" s="3"/>
      <c r="K525" s="3"/>
      <c r="L525" s="3"/>
      <c r="M525" s="3"/>
      <c r="N525" s="3"/>
      <c r="O525" s="3"/>
      <c r="P525" s="3"/>
      <c r="Q525" s="3"/>
      <c r="R525" s="3"/>
      <c r="S525" s="3"/>
      <c r="T525" s="3"/>
      <c r="U525" s="3"/>
      <c r="V525" s="3"/>
    </row>
    <row r="526" spans="1:22" x14ac:dyDescent="0.2">
      <c r="A526" s="3"/>
      <c r="B526" s="3"/>
      <c r="C526" s="3"/>
      <c r="D526" s="3"/>
      <c r="E526" s="3"/>
      <c r="F526" s="3"/>
      <c r="G526" s="3"/>
      <c r="H526" s="3"/>
      <c r="I526" s="3"/>
      <c r="J526" s="3"/>
      <c r="K526" s="3"/>
      <c r="L526" s="3"/>
      <c r="M526" s="3"/>
      <c r="N526" s="3"/>
      <c r="O526" s="3"/>
      <c r="P526" s="3"/>
      <c r="Q526" s="3"/>
      <c r="R526" s="3"/>
      <c r="S526" s="3"/>
      <c r="T526" s="3"/>
      <c r="U526" s="3"/>
      <c r="V526" s="3"/>
    </row>
    <row r="527" spans="1:22" x14ac:dyDescent="0.2">
      <c r="A527" s="3"/>
      <c r="B527" s="3"/>
      <c r="C527" s="3"/>
      <c r="D527" s="3"/>
      <c r="E527" s="3"/>
      <c r="F527" s="3"/>
      <c r="G527" s="3"/>
      <c r="H527" s="3"/>
      <c r="I527" s="3"/>
      <c r="J527" s="3"/>
      <c r="K527" s="3"/>
      <c r="L527" s="3"/>
      <c r="M527" s="3"/>
      <c r="N527" s="3"/>
      <c r="O527" s="3"/>
      <c r="P527" s="3"/>
      <c r="Q527" s="3"/>
      <c r="R527" s="3"/>
      <c r="S527" s="3"/>
      <c r="T527" s="3"/>
      <c r="U527" s="3"/>
      <c r="V527" s="3"/>
    </row>
    <row r="528" spans="1:22" x14ac:dyDescent="0.2">
      <c r="A528" s="3"/>
      <c r="B528" s="3"/>
      <c r="C528" s="3"/>
      <c r="D528" s="3"/>
      <c r="E528" s="3"/>
      <c r="F528" s="3"/>
      <c r="G528" s="3"/>
      <c r="H528" s="3"/>
      <c r="I528" s="3"/>
      <c r="J528" s="3"/>
      <c r="K528" s="3"/>
      <c r="L528" s="3"/>
      <c r="M528" s="3"/>
      <c r="N528" s="3"/>
      <c r="O528" s="3"/>
      <c r="P528" s="3"/>
      <c r="Q528" s="3"/>
      <c r="R528" s="3"/>
      <c r="S528" s="3"/>
      <c r="T528" s="3"/>
      <c r="U528" s="3"/>
      <c r="V528" s="3"/>
    </row>
    <row r="529" spans="1:22" x14ac:dyDescent="0.2">
      <c r="A529" s="3"/>
      <c r="B529" s="3"/>
      <c r="C529" s="3"/>
      <c r="D529" s="3"/>
      <c r="E529" s="3"/>
      <c r="F529" s="3"/>
      <c r="G529" s="3"/>
      <c r="H529" s="3"/>
      <c r="I529" s="3"/>
      <c r="J529" s="3"/>
      <c r="K529" s="3"/>
      <c r="L529" s="3"/>
      <c r="M529" s="3"/>
      <c r="N529" s="3"/>
      <c r="O529" s="3"/>
      <c r="P529" s="3"/>
      <c r="Q529" s="3"/>
      <c r="R529" s="3"/>
      <c r="S529" s="3"/>
      <c r="T529" s="3"/>
      <c r="U529" s="3"/>
      <c r="V529" s="3"/>
    </row>
    <row r="530" spans="1:22" x14ac:dyDescent="0.2">
      <c r="A530" s="3"/>
      <c r="B530" s="3"/>
      <c r="C530" s="3"/>
      <c r="D530" s="3"/>
      <c r="E530" s="3"/>
      <c r="F530" s="3"/>
      <c r="G530" s="3"/>
      <c r="H530" s="3"/>
      <c r="I530" s="3"/>
      <c r="J530" s="3"/>
      <c r="K530" s="3"/>
      <c r="L530" s="3"/>
      <c r="M530" s="3"/>
      <c r="N530" s="3"/>
      <c r="O530" s="3"/>
      <c r="P530" s="3"/>
      <c r="Q530" s="3"/>
      <c r="R530" s="3"/>
      <c r="S530" s="3"/>
      <c r="T530" s="3"/>
      <c r="U530" s="3"/>
      <c r="V530" s="3"/>
    </row>
    <row r="531" spans="1:22" x14ac:dyDescent="0.2">
      <c r="A531" s="3"/>
      <c r="B531" s="3"/>
      <c r="C531" s="3"/>
      <c r="D531" s="3"/>
      <c r="E531" s="3"/>
      <c r="F531" s="3"/>
      <c r="G531" s="3"/>
      <c r="H531" s="3"/>
      <c r="I531" s="3"/>
      <c r="J531" s="3"/>
      <c r="K531" s="3"/>
      <c r="L531" s="3"/>
      <c r="M531" s="3"/>
      <c r="N531" s="3"/>
      <c r="O531" s="3"/>
      <c r="P531" s="3"/>
      <c r="Q531" s="3"/>
      <c r="R531" s="3"/>
      <c r="S531" s="3"/>
      <c r="T531" s="3"/>
      <c r="U531" s="3"/>
      <c r="V531" s="3"/>
    </row>
    <row r="532" spans="1:22" x14ac:dyDescent="0.2">
      <c r="A532" s="3"/>
      <c r="B532" s="3"/>
      <c r="C532" s="3"/>
      <c r="D532" s="3"/>
      <c r="E532" s="3"/>
      <c r="F532" s="3"/>
      <c r="G532" s="3"/>
      <c r="H532" s="3"/>
      <c r="I532" s="3"/>
      <c r="J532" s="3"/>
      <c r="K532" s="3"/>
      <c r="L532" s="3"/>
      <c r="M532" s="3"/>
      <c r="N532" s="3"/>
      <c r="O532" s="3"/>
      <c r="P532" s="3"/>
      <c r="Q532" s="3"/>
      <c r="R532" s="3"/>
      <c r="S532" s="3"/>
      <c r="T532" s="3"/>
      <c r="U532" s="3"/>
      <c r="V532" s="3"/>
    </row>
    <row r="533" spans="1:22" x14ac:dyDescent="0.2">
      <c r="A533" s="3"/>
      <c r="B533" s="3"/>
      <c r="C533" s="3"/>
      <c r="D533" s="3"/>
      <c r="E533" s="3"/>
      <c r="F533" s="3"/>
      <c r="G533" s="3"/>
      <c r="H533" s="3"/>
      <c r="I533" s="3"/>
      <c r="J533" s="3"/>
      <c r="K533" s="3"/>
      <c r="L533" s="3"/>
      <c r="M533" s="3"/>
      <c r="N533" s="3"/>
      <c r="O533" s="3"/>
      <c r="P533" s="3"/>
      <c r="Q533" s="3"/>
      <c r="R533" s="3"/>
      <c r="S533" s="3"/>
      <c r="T533" s="3"/>
      <c r="U533" s="3"/>
      <c r="V533" s="3"/>
    </row>
    <row r="534" spans="1:22" x14ac:dyDescent="0.2">
      <c r="A534" s="3"/>
      <c r="B534" s="3"/>
      <c r="C534" s="3"/>
      <c r="D534" s="3"/>
      <c r="E534" s="3"/>
      <c r="F534" s="3"/>
      <c r="G534" s="3"/>
      <c r="H534" s="3"/>
      <c r="I534" s="3"/>
      <c r="J534" s="3"/>
      <c r="K534" s="3"/>
      <c r="L534" s="3"/>
      <c r="M534" s="3"/>
      <c r="N534" s="3"/>
      <c r="O534" s="3"/>
      <c r="P534" s="3"/>
      <c r="Q534" s="3"/>
      <c r="R534" s="3"/>
      <c r="S534" s="3"/>
      <c r="T534" s="3"/>
      <c r="U534" s="3"/>
      <c r="V534" s="3"/>
    </row>
    <row r="535" spans="1:22" x14ac:dyDescent="0.2">
      <c r="A535" s="3"/>
      <c r="B535" s="3"/>
      <c r="C535" s="3"/>
      <c r="D535" s="3"/>
      <c r="E535" s="3"/>
      <c r="F535" s="3"/>
      <c r="G535" s="3"/>
      <c r="H535" s="3"/>
      <c r="I535" s="3"/>
      <c r="J535" s="3"/>
      <c r="K535" s="3"/>
      <c r="L535" s="3"/>
      <c r="M535" s="3"/>
      <c r="N535" s="3"/>
      <c r="O535" s="3"/>
      <c r="P535" s="3"/>
      <c r="Q535" s="3"/>
      <c r="R535" s="3"/>
      <c r="S535" s="3"/>
      <c r="T535" s="3"/>
      <c r="U535" s="3"/>
      <c r="V535" s="3"/>
    </row>
    <row r="536" spans="1:22" x14ac:dyDescent="0.2">
      <c r="A536" s="3"/>
      <c r="B536" s="3"/>
      <c r="C536" s="3"/>
      <c r="D536" s="3"/>
      <c r="E536" s="3"/>
      <c r="F536" s="3"/>
      <c r="G536" s="3"/>
      <c r="H536" s="3"/>
      <c r="I536" s="3"/>
      <c r="J536" s="3"/>
      <c r="K536" s="3"/>
      <c r="L536" s="3"/>
      <c r="M536" s="3"/>
      <c r="N536" s="3"/>
      <c r="O536" s="3"/>
      <c r="P536" s="3"/>
      <c r="Q536" s="3"/>
      <c r="R536" s="3"/>
      <c r="S536" s="3"/>
      <c r="T536" s="3"/>
      <c r="U536" s="3"/>
      <c r="V536" s="3"/>
    </row>
    <row r="537" spans="1:22" x14ac:dyDescent="0.2">
      <c r="A537" s="3"/>
      <c r="B537" s="3"/>
      <c r="C537" s="3"/>
      <c r="D537" s="3"/>
      <c r="E537" s="3"/>
      <c r="F537" s="3"/>
      <c r="G537" s="3"/>
      <c r="H537" s="3"/>
      <c r="I537" s="3"/>
      <c r="J537" s="3"/>
      <c r="K537" s="3"/>
      <c r="L537" s="3"/>
      <c r="M537" s="3"/>
      <c r="N537" s="3"/>
      <c r="O537" s="3"/>
      <c r="P537" s="3"/>
      <c r="Q537" s="3"/>
      <c r="R537" s="3"/>
      <c r="S537" s="3"/>
      <c r="T537" s="3"/>
      <c r="U537" s="3"/>
      <c r="V537" s="3"/>
    </row>
    <row r="538" spans="1:22" x14ac:dyDescent="0.2">
      <c r="A538" s="3"/>
      <c r="B538" s="3"/>
      <c r="C538" s="3"/>
      <c r="D538" s="3"/>
      <c r="E538" s="3"/>
      <c r="F538" s="3"/>
      <c r="G538" s="3"/>
      <c r="H538" s="3"/>
      <c r="I538" s="3"/>
      <c r="J538" s="3"/>
      <c r="K538" s="3"/>
      <c r="L538" s="3"/>
      <c r="M538" s="3"/>
      <c r="N538" s="3"/>
      <c r="O538" s="3"/>
      <c r="P538" s="3"/>
      <c r="Q538" s="3"/>
      <c r="R538" s="3"/>
      <c r="S538" s="3"/>
      <c r="T538" s="3"/>
      <c r="U538" s="3"/>
      <c r="V538" s="3"/>
    </row>
    <row r="539" spans="1:22" x14ac:dyDescent="0.2">
      <c r="A539" s="3"/>
      <c r="B539" s="3"/>
      <c r="C539" s="3"/>
      <c r="D539" s="3"/>
      <c r="E539" s="3"/>
      <c r="F539" s="3"/>
      <c r="G539" s="3"/>
      <c r="H539" s="3"/>
      <c r="I539" s="3"/>
      <c r="J539" s="3"/>
      <c r="K539" s="3"/>
      <c r="L539" s="3"/>
      <c r="M539" s="3"/>
      <c r="N539" s="3"/>
      <c r="O539" s="3"/>
      <c r="P539" s="3"/>
      <c r="Q539" s="3"/>
      <c r="R539" s="3"/>
      <c r="S539" s="3"/>
      <c r="T539" s="3"/>
      <c r="U539" s="3"/>
      <c r="V539" s="3"/>
    </row>
    <row r="540" spans="1:22" x14ac:dyDescent="0.2">
      <c r="A540" s="3"/>
      <c r="B540" s="3"/>
      <c r="C540" s="3"/>
      <c r="D540" s="3"/>
      <c r="E540" s="3"/>
      <c r="F540" s="3"/>
      <c r="G540" s="3"/>
      <c r="H540" s="3"/>
      <c r="I540" s="3"/>
      <c r="J540" s="3"/>
      <c r="K540" s="3"/>
      <c r="L540" s="3"/>
      <c r="M540" s="3"/>
      <c r="N540" s="3"/>
      <c r="O540" s="3"/>
      <c r="P540" s="3"/>
      <c r="Q540" s="3"/>
      <c r="R540" s="3"/>
      <c r="S540" s="3"/>
      <c r="T540" s="3"/>
      <c r="U540" s="3"/>
      <c r="V540" s="3"/>
    </row>
    <row r="541" spans="1:22" x14ac:dyDescent="0.2">
      <c r="A541" s="3"/>
      <c r="B541" s="3"/>
      <c r="C541" s="3"/>
      <c r="D541" s="3"/>
      <c r="E541" s="3"/>
      <c r="F541" s="3"/>
      <c r="G541" s="3"/>
      <c r="H541" s="3"/>
      <c r="I541" s="3"/>
      <c r="J541" s="3"/>
      <c r="K541" s="3"/>
      <c r="L541" s="3"/>
      <c r="M541" s="3"/>
      <c r="N541" s="3"/>
      <c r="O541" s="3"/>
      <c r="P541" s="3"/>
      <c r="Q541" s="3"/>
      <c r="R541" s="3"/>
      <c r="S541" s="3"/>
      <c r="T541" s="3"/>
      <c r="U541" s="3"/>
      <c r="V541" s="3"/>
    </row>
    <row r="542" spans="1:22" x14ac:dyDescent="0.2">
      <c r="A542" s="3"/>
      <c r="B542" s="3"/>
      <c r="C542" s="3"/>
      <c r="D542" s="3"/>
      <c r="E542" s="3"/>
      <c r="F542" s="3"/>
      <c r="G542" s="3"/>
      <c r="H542" s="3"/>
      <c r="I542" s="3"/>
      <c r="J542" s="3"/>
      <c r="K542" s="3"/>
      <c r="L542" s="3"/>
      <c r="M542" s="3"/>
      <c r="N542" s="3"/>
      <c r="O542" s="3"/>
      <c r="P542" s="3"/>
      <c r="Q542" s="3"/>
      <c r="R542" s="3"/>
      <c r="S542" s="3"/>
      <c r="T542" s="3"/>
      <c r="U542" s="3"/>
      <c r="V542" s="3"/>
    </row>
    <row r="543" spans="1:22" x14ac:dyDescent="0.2">
      <c r="A543" s="3"/>
      <c r="B543" s="3"/>
      <c r="C543" s="3"/>
      <c r="D543" s="3"/>
      <c r="E543" s="3"/>
      <c r="F543" s="3"/>
      <c r="G543" s="3"/>
      <c r="H543" s="3"/>
      <c r="I543" s="3"/>
      <c r="J543" s="3"/>
      <c r="K543" s="3"/>
      <c r="L543" s="3"/>
      <c r="M543" s="3"/>
      <c r="N543" s="3"/>
      <c r="O543" s="3"/>
      <c r="P543" s="3"/>
      <c r="Q543" s="3"/>
      <c r="R543" s="3"/>
      <c r="S543" s="3"/>
      <c r="T543" s="3"/>
      <c r="U543" s="3"/>
      <c r="V543" s="3"/>
    </row>
    <row r="544" spans="1:22" x14ac:dyDescent="0.2">
      <c r="A544" s="3"/>
      <c r="B544" s="3"/>
      <c r="C544" s="3"/>
      <c r="D544" s="3"/>
      <c r="E544" s="3"/>
      <c r="F544" s="3"/>
      <c r="G544" s="3"/>
      <c r="H544" s="3"/>
      <c r="I544" s="3"/>
      <c r="J544" s="3"/>
      <c r="K544" s="3"/>
      <c r="L544" s="3"/>
      <c r="M544" s="3"/>
      <c r="N544" s="3"/>
      <c r="O544" s="3"/>
      <c r="P544" s="3"/>
      <c r="Q544" s="3"/>
      <c r="R544" s="3"/>
      <c r="S544" s="3"/>
      <c r="T544" s="3"/>
      <c r="U544" s="3"/>
      <c r="V544" s="3"/>
    </row>
    <row r="545" spans="1:22" x14ac:dyDescent="0.2">
      <c r="A545" s="3"/>
      <c r="B545" s="3"/>
      <c r="C545" s="3"/>
      <c r="D545" s="3"/>
      <c r="E545" s="3"/>
      <c r="F545" s="3"/>
      <c r="G545" s="3"/>
      <c r="H545" s="3"/>
      <c r="I545" s="3"/>
      <c r="J545" s="3"/>
      <c r="K545" s="3"/>
      <c r="L545" s="3"/>
      <c r="M545" s="3"/>
      <c r="N545" s="3"/>
      <c r="O545" s="3"/>
      <c r="P545" s="3"/>
      <c r="Q545" s="3"/>
      <c r="R545" s="3"/>
      <c r="S545" s="3"/>
      <c r="T545" s="3"/>
      <c r="U545" s="3"/>
      <c r="V545" s="3"/>
    </row>
    <row r="546" spans="1:22" x14ac:dyDescent="0.2">
      <c r="A546" s="3"/>
      <c r="B546" s="3"/>
      <c r="C546" s="3"/>
      <c r="D546" s="3"/>
      <c r="E546" s="3"/>
      <c r="F546" s="3"/>
      <c r="G546" s="3"/>
      <c r="H546" s="3"/>
      <c r="I546" s="3"/>
      <c r="J546" s="3"/>
      <c r="K546" s="3"/>
      <c r="L546" s="3"/>
      <c r="M546" s="3"/>
      <c r="N546" s="3"/>
      <c r="O546" s="3"/>
      <c r="P546" s="3"/>
      <c r="Q546" s="3"/>
      <c r="R546" s="3"/>
      <c r="S546" s="3"/>
      <c r="T546" s="3"/>
      <c r="U546" s="3"/>
      <c r="V546" s="3"/>
    </row>
    <row r="547" spans="1:22" x14ac:dyDescent="0.2">
      <c r="A547" s="3"/>
      <c r="B547" s="3"/>
      <c r="C547" s="3"/>
      <c r="D547" s="3"/>
      <c r="E547" s="3"/>
      <c r="F547" s="3"/>
      <c r="G547" s="3"/>
      <c r="H547" s="3"/>
      <c r="I547" s="3"/>
      <c r="J547" s="3"/>
      <c r="K547" s="3"/>
      <c r="L547" s="3"/>
      <c r="M547" s="3"/>
      <c r="N547" s="3"/>
      <c r="O547" s="3"/>
      <c r="P547" s="3"/>
      <c r="Q547" s="3"/>
      <c r="R547" s="3"/>
      <c r="S547" s="3"/>
      <c r="T547" s="3"/>
      <c r="U547" s="3"/>
      <c r="V547" s="3"/>
    </row>
    <row r="548" spans="1:22" x14ac:dyDescent="0.2">
      <c r="A548" s="3"/>
      <c r="B548" s="3"/>
      <c r="C548" s="3"/>
      <c r="D548" s="3"/>
      <c r="E548" s="3"/>
      <c r="F548" s="3"/>
      <c r="G548" s="3"/>
      <c r="H548" s="3"/>
      <c r="I548" s="3"/>
      <c r="J548" s="3"/>
      <c r="K548" s="3"/>
      <c r="L548" s="3"/>
      <c r="M548" s="3"/>
      <c r="N548" s="3"/>
      <c r="O548" s="3"/>
      <c r="P548" s="3"/>
      <c r="Q548" s="3"/>
      <c r="R548" s="3"/>
      <c r="S548" s="3"/>
      <c r="T548" s="3"/>
      <c r="U548" s="3"/>
      <c r="V548" s="3"/>
    </row>
    <row r="549" spans="1:22" x14ac:dyDescent="0.2">
      <c r="A549" s="3"/>
      <c r="B549" s="3"/>
      <c r="C549" s="3"/>
      <c r="D549" s="3"/>
      <c r="E549" s="3"/>
      <c r="F549" s="3"/>
      <c r="G549" s="3"/>
      <c r="H549" s="3"/>
      <c r="I549" s="3"/>
      <c r="J549" s="3"/>
      <c r="K549" s="3"/>
      <c r="L549" s="3"/>
      <c r="M549" s="3"/>
      <c r="N549" s="3"/>
      <c r="O549" s="3"/>
      <c r="P549" s="3"/>
      <c r="Q549" s="3"/>
      <c r="R549" s="3"/>
      <c r="S549" s="3"/>
      <c r="T549" s="3"/>
      <c r="U549" s="3"/>
      <c r="V549" s="3"/>
    </row>
    <row r="550" spans="1:22" x14ac:dyDescent="0.2">
      <c r="A550" s="3"/>
      <c r="B550" s="3"/>
      <c r="C550" s="3"/>
      <c r="D550" s="3"/>
      <c r="E550" s="3"/>
      <c r="F550" s="3"/>
      <c r="G550" s="3"/>
      <c r="H550" s="3"/>
      <c r="I550" s="3"/>
      <c r="J550" s="3"/>
      <c r="K550" s="3"/>
      <c r="L550" s="3"/>
      <c r="M550" s="3"/>
      <c r="N550" s="3"/>
      <c r="O550" s="3"/>
      <c r="P550" s="3"/>
      <c r="Q550" s="3"/>
      <c r="R550" s="3"/>
      <c r="S550" s="3"/>
      <c r="T550" s="3"/>
      <c r="U550" s="3"/>
      <c r="V550" s="3"/>
    </row>
    <row r="551" spans="1:22" x14ac:dyDescent="0.2">
      <c r="A551" s="3"/>
      <c r="B551" s="3"/>
      <c r="C551" s="3"/>
      <c r="D551" s="3"/>
      <c r="E551" s="3"/>
      <c r="F551" s="3"/>
      <c r="G551" s="3"/>
      <c r="H551" s="3"/>
      <c r="I551" s="3"/>
      <c r="J551" s="3"/>
      <c r="K551" s="3"/>
      <c r="L551" s="3"/>
      <c r="M551" s="3"/>
      <c r="N551" s="3"/>
      <c r="O551" s="3"/>
      <c r="P551" s="3"/>
      <c r="Q551" s="3"/>
      <c r="R551" s="3"/>
      <c r="S551" s="3"/>
      <c r="T551" s="3"/>
      <c r="U551" s="3"/>
      <c r="V551" s="3"/>
    </row>
    <row r="552" spans="1:22" x14ac:dyDescent="0.2">
      <c r="A552" s="3"/>
      <c r="B552" s="3"/>
      <c r="C552" s="3"/>
      <c r="D552" s="3"/>
      <c r="E552" s="3"/>
      <c r="F552" s="3"/>
      <c r="G552" s="3"/>
      <c r="H552" s="3"/>
      <c r="I552" s="3"/>
      <c r="J552" s="3"/>
      <c r="K552" s="3"/>
      <c r="L552" s="3"/>
      <c r="M552" s="3"/>
      <c r="N552" s="3"/>
      <c r="O552" s="3"/>
      <c r="P552" s="3"/>
      <c r="Q552" s="3"/>
      <c r="R552" s="3"/>
      <c r="S552" s="3"/>
      <c r="T552" s="3"/>
      <c r="U552" s="3"/>
      <c r="V552" s="3"/>
    </row>
    <row r="553" spans="1:22" x14ac:dyDescent="0.2">
      <c r="A553" s="3"/>
      <c r="B553" s="3"/>
      <c r="C553" s="3"/>
      <c r="D553" s="3"/>
      <c r="E553" s="3"/>
      <c r="F553" s="3"/>
      <c r="G553" s="3"/>
      <c r="H553" s="3"/>
      <c r="I553" s="3"/>
      <c r="J553" s="3"/>
      <c r="K553" s="3"/>
      <c r="L553" s="3"/>
      <c r="M553" s="3"/>
      <c r="N553" s="3"/>
      <c r="O553" s="3"/>
      <c r="P553" s="3"/>
      <c r="Q553" s="3"/>
      <c r="R553" s="3"/>
      <c r="S553" s="3"/>
      <c r="T553" s="3"/>
      <c r="U553" s="3"/>
      <c r="V553" s="3"/>
    </row>
    <row r="554" spans="1:22" x14ac:dyDescent="0.2">
      <c r="A554" s="3"/>
      <c r="B554" s="3"/>
      <c r="C554" s="3"/>
      <c r="D554" s="3"/>
      <c r="E554" s="3"/>
      <c r="F554" s="3"/>
      <c r="G554" s="3"/>
      <c r="H554" s="3"/>
      <c r="I554" s="3"/>
      <c r="J554" s="3"/>
      <c r="K554" s="3"/>
      <c r="L554" s="3"/>
      <c r="M554" s="3"/>
      <c r="N554" s="3"/>
      <c r="O554" s="3"/>
      <c r="P554" s="3"/>
      <c r="Q554" s="3"/>
      <c r="R554" s="3"/>
      <c r="S554" s="3"/>
      <c r="T554" s="3"/>
      <c r="U554" s="3"/>
      <c r="V554" s="3"/>
    </row>
    <row r="555" spans="1:22" x14ac:dyDescent="0.2">
      <c r="A555" s="3"/>
      <c r="B555" s="3"/>
      <c r="C555" s="3"/>
      <c r="D555" s="3"/>
      <c r="E555" s="3"/>
      <c r="F555" s="3"/>
      <c r="G555" s="3"/>
      <c r="H555" s="3"/>
      <c r="I555" s="3"/>
      <c r="J555" s="3"/>
      <c r="K555" s="3"/>
      <c r="L555" s="3"/>
      <c r="M555" s="3"/>
      <c r="N555" s="3"/>
      <c r="O555" s="3"/>
      <c r="P555" s="3"/>
      <c r="Q555" s="3"/>
      <c r="R555" s="3"/>
      <c r="S555" s="3"/>
      <c r="T555" s="3"/>
      <c r="U555" s="3"/>
      <c r="V555" s="3"/>
    </row>
    <row r="556" spans="1:22" x14ac:dyDescent="0.2">
      <c r="A556" s="3"/>
      <c r="B556" s="3"/>
      <c r="C556" s="3"/>
      <c r="D556" s="3"/>
      <c r="E556" s="3"/>
      <c r="F556" s="3"/>
      <c r="G556" s="3"/>
      <c r="H556" s="3"/>
      <c r="I556" s="3"/>
      <c r="J556" s="3"/>
      <c r="K556" s="3"/>
      <c r="L556" s="3"/>
      <c r="M556" s="3"/>
      <c r="N556" s="3"/>
      <c r="O556" s="3"/>
      <c r="P556" s="3"/>
      <c r="Q556" s="3"/>
      <c r="R556" s="3"/>
      <c r="S556" s="3"/>
      <c r="T556" s="3"/>
      <c r="U556" s="3"/>
      <c r="V556" s="3"/>
    </row>
    <row r="557" spans="1:22" x14ac:dyDescent="0.2">
      <c r="A557" s="3"/>
      <c r="B557" s="3"/>
      <c r="C557" s="3"/>
      <c r="D557" s="3"/>
      <c r="E557" s="3"/>
      <c r="F557" s="3"/>
      <c r="G557" s="3"/>
      <c r="H557" s="3"/>
      <c r="I557" s="3"/>
      <c r="J557" s="3"/>
      <c r="K557" s="3"/>
      <c r="L557" s="3"/>
      <c r="M557" s="3"/>
      <c r="N557" s="3"/>
      <c r="O557" s="3"/>
      <c r="P557" s="3"/>
      <c r="Q557" s="3"/>
      <c r="R557" s="3"/>
      <c r="S557" s="3"/>
      <c r="T557" s="3"/>
      <c r="U557" s="3"/>
      <c r="V557" s="3"/>
    </row>
    <row r="558" spans="1:22" x14ac:dyDescent="0.2">
      <c r="A558" s="3"/>
      <c r="B558" s="3"/>
      <c r="C558" s="3"/>
      <c r="D558" s="3"/>
      <c r="E558" s="3"/>
      <c r="F558" s="3"/>
      <c r="G558" s="3"/>
      <c r="H558" s="3"/>
      <c r="I558" s="3"/>
      <c r="J558" s="3"/>
      <c r="K558" s="3"/>
      <c r="L558" s="3"/>
      <c r="M558" s="3"/>
      <c r="N558" s="3"/>
      <c r="O558" s="3"/>
      <c r="P558" s="3"/>
      <c r="Q558" s="3"/>
      <c r="R558" s="3"/>
      <c r="S558" s="3"/>
      <c r="T558" s="3"/>
      <c r="U558" s="3"/>
      <c r="V558" s="3"/>
    </row>
    <row r="559" spans="1:22" x14ac:dyDescent="0.2">
      <c r="A559" s="3"/>
      <c r="B559" s="3"/>
      <c r="C559" s="3"/>
      <c r="D559" s="3"/>
      <c r="E559" s="3"/>
      <c r="F559" s="3"/>
      <c r="G559" s="3"/>
      <c r="H559" s="3"/>
      <c r="I559" s="3"/>
      <c r="J559" s="3"/>
      <c r="K559" s="3"/>
      <c r="L559" s="3"/>
      <c r="M559" s="3"/>
      <c r="N559" s="3"/>
      <c r="O559" s="3"/>
      <c r="P559" s="3"/>
      <c r="Q559" s="3"/>
      <c r="R559" s="3"/>
      <c r="S559" s="3"/>
      <c r="T559" s="3"/>
      <c r="U559" s="3"/>
      <c r="V559" s="3"/>
    </row>
    <row r="560" spans="1:22" x14ac:dyDescent="0.2">
      <c r="A560" s="3"/>
      <c r="B560" s="3"/>
      <c r="C560" s="3"/>
      <c r="D560" s="3"/>
      <c r="E560" s="3"/>
      <c r="F560" s="3"/>
      <c r="G560" s="3"/>
      <c r="H560" s="3"/>
      <c r="I560" s="3"/>
      <c r="J560" s="3"/>
      <c r="K560" s="3"/>
      <c r="L560" s="3"/>
      <c r="M560" s="3"/>
      <c r="N560" s="3"/>
      <c r="O560" s="3"/>
      <c r="P560" s="3"/>
      <c r="Q560" s="3"/>
      <c r="R560" s="3"/>
      <c r="S560" s="3"/>
      <c r="T560" s="3"/>
      <c r="U560" s="3"/>
      <c r="V560" s="3"/>
    </row>
    <row r="561" spans="1:22" x14ac:dyDescent="0.2">
      <c r="A561" s="3"/>
      <c r="B561" s="3"/>
      <c r="C561" s="3"/>
      <c r="D561" s="3"/>
      <c r="E561" s="3"/>
      <c r="F561" s="3"/>
      <c r="G561" s="3"/>
      <c r="H561" s="3"/>
      <c r="I561" s="3"/>
      <c r="J561" s="3"/>
      <c r="K561" s="3"/>
      <c r="L561" s="3"/>
      <c r="M561" s="3"/>
      <c r="N561" s="3"/>
      <c r="O561" s="3"/>
      <c r="P561" s="3"/>
      <c r="Q561" s="3"/>
      <c r="R561" s="3"/>
      <c r="S561" s="3"/>
      <c r="T561" s="3"/>
      <c r="U561" s="3"/>
      <c r="V561" s="3"/>
    </row>
    <row r="562" spans="1:22" x14ac:dyDescent="0.2">
      <c r="A562" s="3"/>
      <c r="B562" s="3"/>
      <c r="C562" s="3"/>
      <c r="D562" s="3"/>
      <c r="E562" s="3"/>
      <c r="F562" s="3"/>
      <c r="G562" s="3"/>
      <c r="H562" s="3"/>
      <c r="I562" s="3"/>
      <c r="J562" s="3"/>
      <c r="K562" s="3"/>
      <c r="L562" s="3"/>
      <c r="M562" s="3"/>
      <c r="N562" s="3"/>
      <c r="O562" s="3"/>
      <c r="P562" s="3"/>
      <c r="Q562" s="3"/>
      <c r="R562" s="3"/>
      <c r="S562" s="3"/>
      <c r="T562" s="3"/>
      <c r="U562" s="3"/>
      <c r="V562" s="3"/>
    </row>
    <row r="563" spans="1:22" x14ac:dyDescent="0.2">
      <c r="A563" s="3"/>
      <c r="B563" s="3"/>
      <c r="C563" s="3"/>
      <c r="D563" s="3"/>
      <c r="E563" s="3"/>
      <c r="F563" s="3"/>
      <c r="G563" s="3"/>
      <c r="H563" s="3"/>
      <c r="I563" s="3"/>
      <c r="J563" s="3"/>
      <c r="K563" s="3"/>
      <c r="L563" s="3"/>
      <c r="M563" s="3"/>
      <c r="N563" s="3"/>
      <c r="O563" s="3"/>
      <c r="P563" s="3"/>
      <c r="Q563" s="3"/>
      <c r="R563" s="3"/>
      <c r="S563" s="3"/>
      <c r="T563" s="3"/>
      <c r="U563" s="3"/>
      <c r="V563" s="3"/>
    </row>
    <row r="564" spans="1:22" x14ac:dyDescent="0.2">
      <c r="A564" s="3"/>
      <c r="B564" s="3"/>
      <c r="C564" s="3"/>
      <c r="D564" s="3"/>
      <c r="E564" s="3"/>
      <c r="F564" s="3"/>
      <c r="G564" s="3"/>
      <c r="H564" s="3"/>
      <c r="I564" s="3"/>
      <c r="J564" s="3"/>
      <c r="K564" s="3"/>
      <c r="L564" s="3"/>
      <c r="M564" s="3"/>
      <c r="N564" s="3"/>
      <c r="O564" s="3"/>
      <c r="P564" s="3"/>
      <c r="Q564" s="3"/>
      <c r="R564" s="3"/>
      <c r="S564" s="3"/>
      <c r="T564" s="3"/>
      <c r="U564" s="3"/>
      <c r="V564" s="3"/>
    </row>
    <row r="565" spans="1:22" x14ac:dyDescent="0.2">
      <c r="A565" s="3"/>
      <c r="B565" s="3"/>
      <c r="C565" s="3"/>
      <c r="D565" s="3"/>
      <c r="E565" s="3"/>
      <c r="F565" s="3"/>
      <c r="G565" s="3"/>
      <c r="H565" s="3"/>
      <c r="I565" s="3"/>
      <c r="J565" s="3"/>
      <c r="K565" s="3"/>
      <c r="L565" s="3"/>
      <c r="M565" s="3"/>
      <c r="N565" s="3"/>
      <c r="O565" s="3"/>
      <c r="P565" s="3"/>
      <c r="Q565" s="3"/>
      <c r="R565" s="3"/>
      <c r="S565" s="3"/>
      <c r="T565" s="3"/>
      <c r="U565" s="3"/>
      <c r="V565" s="3"/>
    </row>
    <row r="566" spans="1:22" x14ac:dyDescent="0.2">
      <c r="A566" s="3"/>
      <c r="B566" s="3"/>
      <c r="C566" s="3"/>
      <c r="D566" s="3"/>
      <c r="E566" s="3"/>
      <c r="F566" s="3"/>
      <c r="G566" s="3"/>
      <c r="H566" s="3"/>
      <c r="I566" s="3"/>
      <c r="J566" s="3"/>
      <c r="K566" s="3"/>
      <c r="L566" s="3"/>
      <c r="M566" s="3"/>
      <c r="N566" s="3"/>
      <c r="O566" s="3"/>
      <c r="P566" s="3"/>
      <c r="Q566" s="3"/>
      <c r="R566" s="3"/>
      <c r="S566" s="3"/>
      <c r="T566" s="3"/>
      <c r="U566" s="3"/>
      <c r="V566" s="3"/>
    </row>
    <row r="567" spans="1:22" x14ac:dyDescent="0.2">
      <c r="A567" s="3"/>
      <c r="B567" s="3"/>
      <c r="C567" s="3"/>
      <c r="D567" s="3"/>
      <c r="E567" s="3"/>
      <c r="F567" s="3"/>
      <c r="G567" s="3"/>
      <c r="H567" s="3"/>
      <c r="I567" s="3"/>
      <c r="J567" s="3"/>
      <c r="K567" s="3"/>
      <c r="L567" s="3"/>
      <c r="M567" s="3"/>
      <c r="N567" s="3"/>
      <c r="O567" s="3"/>
      <c r="P567" s="3"/>
      <c r="Q567" s="3"/>
      <c r="R567" s="3"/>
      <c r="S567" s="3"/>
      <c r="T567" s="3"/>
      <c r="U567" s="3"/>
      <c r="V567" s="3"/>
    </row>
    <row r="568" spans="1:22" x14ac:dyDescent="0.2">
      <c r="A568" s="3"/>
      <c r="B568" s="3"/>
      <c r="C568" s="3"/>
      <c r="D568" s="3"/>
      <c r="E568" s="3"/>
      <c r="F568" s="3"/>
      <c r="G568" s="3"/>
      <c r="H568" s="3"/>
      <c r="I568" s="3"/>
      <c r="J568" s="3"/>
      <c r="K568" s="3"/>
      <c r="L568" s="3"/>
      <c r="M568" s="3"/>
      <c r="N568" s="3"/>
      <c r="O568" s="3"/>
      <c r="P568" s="3"/>
      <c r="Q568" s="3"/>
      <c r="R568" s="3"/>
      <c r="S568" s="3"/>
      <c r="T568" s="3"/>
      <c r="U568" s="3"/>
      <c r="V568" s="3"/>
    </row>
    <row r="569" spans="1:22" x14ac:dyDescent="0.2">
      <c r="A569" s="3"/>
      <c r="B569" s="3"/>
      <c r="C569" s="3"/>
      <c r="D569" s="3"/>
      <c r="E569" s="3"/>
      <c r="F569" s="3"/>
      <c r="G569" s="3"/>
      <c r="H569" s="3"/>
      <c r="I569" s="3"/>
      <c r="J569" s="3"/>
      <c r="K569" s="3"/>
      <c r="L569" s="3"/>
      <c r="M569" s="3"/>
      <c r="N569" s="3"/>
      <c r="O569" s="3"/>
      <c r="P569" s="3"/>
      <c r="Q569" s="3"/>
      <c r="R569" s="3"/>
      <c r="S569" s="3"/>
      <c r="T569" s="3"/>
      <c r="U569" s="3"/>
      <c r="V569" s="3"/>
    </row>
    <row r="570" spans="1:22" x14ac:dyDescent="0.2">
      <c r="A570" s="3"/>
      <c r="B570" s="3"/>
      <c r="C570" s="3"/>
      <c r="D570" s="3"/>
      <c r="E570" s="3"/>
      <c r="F570" s="3"/>
      <c r="G570" s="3"/>
      <c r="H570" s="3"/>
      <c r="I570" s="3"/>
      <c r="J570" s="3"/>
      <c r="K570" s="3"/>
      <c r="L570" s="3"/>
      <c r="M570" s="3"/>
      <c r="N570" s="3"/>
      <c r="O570" s="3"/>
      <c r="P570" s="3"/>
      <c r="Q570" s="3"/>
      <c r="R570" s="3"/>
      <c r="S570" s="3"/>
      <c r="T570" s="3"/>
      <c r="U570" s="3"/>
      <c r="V570" s="3"/>
    </row>
    <row r="571" spans="1:22" x14ac:dyDescent="0.2">
      <c r="A571" s="3"/>
      <c r="B571" s="3"/>
      <c r="C571" s="3"/>
      <c r="D571" s="3"/>
      <c r="E571" s="3"/>
      <c r="F571" s="3"/>
      <c r="G571" s="3"/>
      <c r="H571" s="3"/>
      <c r="I571" s="3"/>
      <c r="J571" s="3"/>
      <c r="K571" s="3"/>
      <c r="L571" s="3"/>
      <c r="M571" s="3"/>
      <c r="N571" s="3"/>
      <c r="O571" s="3"/>
      <c r="P571" s="3"/>
      <c r="Q571" s="3"/>
      <c r="R571" s="3"/>
      <c r="S571" s="3"/>
      <c r="T571" s="3"/>
      <c r="U571" s="3"/>
      <c r="V571" s="3"/>
    </row>
    <row r="572" spans="1:22" x14ac:dyDescent="0.2">
      <c r="A572" s="3"/>
      <c r="B572" s="3"/>
      <c r="C572" s="3"/>
      <c r="D572" s="3"/>
      <c r="E572" s="3"/>
      <c r="F572" s="3"/>
      <c r="G572" s="3"/>
      <c r="H572" s="3"/>
      <c r="I572" s="3"/>
      <c r="J572" s="3"/>
      <c r="K572" s="3"/>
      <c r="L572" s="3"/>
      <c r="M572" s="3"/>
      <c r="N572" s="3"/>
      <c r="O572" s="3"/>
      <c r="P572" s="3"/>
      <c r="Q572" s="3"/>
      <c r="R572" s="3"/>
      <c r="S572" s="3"/>
      <c r="T572" s="3"/>
      <c r="U572" s="3"/>
      <c r="V572" s="3"/>
    </row>
    <row r="573" spans="1:22" x14ac:dyDescent="0.2">
      <c r="A573" s="3"/>
      <c r="B573" s="3"/>
      <c r="C573" s="3"/>
      <c r="D573" s="3"/>
      <c r="E573" s="3"/>
      <c r="F573" s="3"/>
      <c r="G573" s="3"/>
      <c r="H573" s="3"/>
      <c r="I573" s="3"/>
      <c r="J573" s="3"/>
      <c r="K573" s="3"/>
      <c r="L573" s="3"/>
      <c r="M573" s="3"/>
      <c r="N573" s="3"/>
      <c r="O573" s="3"/>
      <c r="P573" s="3"/>
      <c r="Q573" s="3"/>
      <c r="R573" s="3"/>
      <c r="S573" s="3"/>
      <c r="T573" s="3"/>
      <c r="U573" s="3"/>
      <c r="V573" s="3"/>
    </row>
    <row r="574" spans="1:22" x14ac:dyDescent="0.2">
      <c r="A574" s="3"/>
      <c r="B574" s="3"/>
      <c r="C574" s="3"/>
      <c r="D574" s="3"/>
      <c r="E574" s="3"/>
      <c r="F574" s="3"/>
      <c r="G574" s="3"/>
      <c r="H574" s="3"/>
      <c r="I574" s="3"/>
      <c r="J574" s="3"/>
      <c r="K574" s="3"/>
      <c r="L574" s="3"/>
      <c r="M574" s="3"/>
      <c r="N574" s="3"/>
      <c r="O574" s="3"/>
      <c r="P574" s="3"/>
      <c r="Q574" s="3"/>
      <c r="R574" s="3"/>
      <c r="S574" s="3"/>
      <c r="T574" s="3"/>
      <c r="U574" s="3"/>
      <c r="V574" s="3"/>
    </row>
    <row r="575" spans="1:22" x14ac:dyDescent="0.2">
      <c r="A575" s="3"/>
      <c r="B575" s="3"/>
      <c r="C575" s="3"/>
      <c r="D575" s="3"/>
      <c r="E575" s="3"/>
      <c r="F575" s="3"/>
      <c r="G575" s="3"/>
      <c r="H575" s="3"/>
      <c r="I575" s="3"/>
      <c r="J575" s="3"/>
      <c r="K575" s="3"/>
      <c r="L575" s="3"/>
      <c r="M575" s="3"/>
      <c r="N575" s="3"/>
      <c r="O575" s="3"/>
      <c r="P575" s="3"/>
      <c r="Q575" s="3"/>
      <c r="R575" s="3"/>
      <c r="S575" s="3"/>
      <c r="T575" s="3"/>
      <c r="U575" s="3"/>
      <c r="V575" s="3"/>
    </row>
    <row r="576" spans="1:22" x14ac:dyDescent="0.2">
      <c r="A576" s="3"/>
      <c r="B576" s="3"/>
      <c r="C576" s="3"/>
      <c r="D576" s="3"/>
      <c r="E576" s="3"/>
      <c r="F576" s="3"/>
      <c r="G576" s="3"/>
      <c r="H576" s="3"/>
      <c r="I576" s="3"/>
      <c r="J576" s="3"/>
      <c r="K576" s="3"/>
      <c r="L576" s="3"/>
      <c r="M576" s="3"/>
      <c r="N576" s="3"/>
      <c r="O576" s="3"/>
      <c r="P576" s="3"/>
      <c r="Q576" s="3"/>
      <c r="R576" s="3"/>
      <c r="S576" s="3"/>
      <c r="T576" s="3"/>
      <c r="U576" s="3"/>
      <c r="V576" s="3"/>
    </row>
    <row r="577" spans="1:22" x14ac:dyDescent="0.2">
      <c r="A577" s="3"/>
      <c r="B577" s="3"/>
      <c r="C577" s="3"/>
      <c r="D577" s="3"/>
      <c r="E577" s="3"/>
      <c r="F577" s="3"/>
      <c r="G577" s="3"/>
      <c r="H577" s="3"/>
      <c r="I577" s="3"/>
      <c r="J577" s="3"/>
      <c r="K577" s="3"/>
      <c r="L577" s="3"/>
      <c r="M577" s="3"/>
      <c r="N577" s="3"/>
      <c r="O577" s="3"/>
      <c r="P577" s="3"/>
      <c r="Q577" s="3"/>
      <c r="R577" s="3"/>
      <c r="S577" s="3"/>
      <c r="T577" s="3"/>
      <c r="U577" s="3"/>
      <c r="V577" s="3"/>
    </row>
    <row r="578" spans="1:22" x14ac:dyDescent="0.2">
      <c r="A578" s="3"/>
      <c r="B578" s="3"/>
      <c r="C578" s="3"/>
      <c r="D578" s="3"/>
      <c r="E578" s="3"/>
      <c r="F578" s="3"/>
      <c r="G578" s="3"/>
      <c r="H578" s="3"/>
      <c r="I578" s="3"/>
      <c r="J578" s="3"/>
      <c r="K578" s="3"/>
      <c r="L578" s="3"/>
      <c r="M578" s="3"/>
      <c r="N578" s="3"/>
      <c r="O578" s="3"/>
      <c r="P578" s="3"/>
      <c r="Q578" s="3"/>
      <c r="R578" s="3"/>
      <c r="S578" s="3"/>
      <c r="T578" s="3"/>
      <c r="U578" s="3"/>
      <c r="V578" s="3"/>
    </row>
    <row r="579" spans="1:22" x14ac:dyDescent="0.2">
      <c r="A579" s="3"/>
      <c r="B579" s="3"/>
      <c r="C579" s="3"/>
      <c r="D579" s="3"/>
      <c r="E579" s="3"/>
      <c r="F579" s="3"/>
      <c r="G579" s="3"/>
      <c r="H579" s="3"/>
      <c r="I579" s="3"/>
      <c r="J579" s="3"/>
      <c r="K579" s="3"/>
      <c r="L579" s="3"/>
      <c r="M579" s="3"/>
      <c r="N579" s="3"/>
      <c r="O579" s="3"/>
      <c r="P579" s="3"/>
      <c r="Q579" s="3"/>
      <c r="R579" s="3"/>
      <c r="S579" s="3"/>
      <c r="T579" s="3"/>
      <c r="U579" s="3"/>
      <c r="V579" s="3"/>
    </row>
    <row r="580" spans="1:22" x14ac:dyDescent="0.2">
      <c r="A580" s="3"/>
      <c r="B580" s="3"/>
      <c r="C580" s="3"/>
      <c r="D580" s="3"/>
      <c r="E580" s="3"/>
      <c r="F580" s="3"/>
      <c r="G580" s="3"/>
      <c r="H580" s="3"/>
      <c r="I580" s="3"/>
      <c r="J580" s="3"/>
      <c r="K580" s="3"/>
      <c r="L580" s="3"/>
      <c r="M580" s="3"/>
      <c r="N580" s="3"/>
      <c r="O580" s="3"/>
      <c r="P580" s="3"/>
      <c r="Q580" s="3"/>
      <c r="R580" s="3"/>
      <c r="S580" s="3"/>
      <c r="T580" s="3"/>
      <c r="U580" s="3"/>
      <c r="V580" s="3"/>
    </row>
    <row r="581" spans="1:22" x14ac:dyDescent="0.2">
      <c r="A581" s="3"/>
      <c r="B581" s="3"/>
      <c r="C581" s="3"/>
      <c r="D581" s="3"/>
      <c r="E581" s="3"/>
      <c r="F581" s="3"/>
      <c r="G581" s="3"/>
      <c r="H581" s="3"/>
      <c r="I581" s="3"/>
      <c r="J581" s="3"/>
      <c r="K581" s="3"/>
      <c r="L581" s="3"/>
      <c r="M581" s="3"/>
      <c r="N581" s="3"/>
      <c r="O581" s="3"/>
      <c r="P581" s="3"/>
      <c r="Q581" s="3"/>
      <c r="R581" s="3"/>
      <c r="S581" s="3"/>
      <c r="T581" s="3"/>
      <c r="U581" s="3"/>
      <c r="V581" s="3"/>
    </row>
    <row r="582" spans="1:22" x14ac:dyDescent="0.2">
      <c r="A582" s="3"/>
      <c r="B582" s="3"/>
      <c r="C582" s="3"/>
      <c r="D582" s="3"/>
      <c r="E582" s="3"/>
      <c r="F582" s="3"/>
      <c r="G582" s="3"/>
      <c r="H582" s="3"/>
      <c r="I582" s="3"/>
      <c r="J582" s="3"/>
      <c r="K582" s="3"/>
      <c r="L582" s="3"/>
      <c r="M582" s="3"/>
      <c r="N582" s="3"/>
      <c r="O582" s="3"/>
      <c r="P582" s="3"/>
      <c r="Q582" s="3"/>
      <c r="R582" s="3"/>
      <c r="S582" s="3"/>
      <c r="T582" s="3"/>
      <c r="U582" s="3"/>
      <c r="V582" s="3"/>
    </row>
    <row r="583" spans="1:22" x14ac:dyDescent="0.2">
      <c r="A583" s="3"/>
      <c r="B583" s="3"/>
      <c r="C583" s="3"/>
      <c r="D583" s="3"/>
      <c r="E583" s="3"/>
      <c r="F583" s="3"/>
      <c r="G583" s="3"/>
      <c r="H583" s="3"/>
      <c r="I583" s="3"/>
      <c r="J583" s="3"/>
      <c r="K583" s="3"/>
      <c r="L583" s="3"/>
      <c r="M583" s="3"/>
      <c r="N583" s="3"/>
      <c r="O583" s="3"/>
      <c r="P583" s="3"/>
      <c r="Q583" s="3"/>
      <c r="R583" s="3"/>
      <c r="S583" s="3"/>
      <c r="T583" s="3"/>
      <c r="U583" s="3"/>
      <c r="V583" s="3"/>
    </row>
    <row r="584" spans="1:22" x14ac:dyDescent="0.2">
      <c r="A584" s="3"/>
      <c r="B584" s="3"/>
      <c r="C584" s="3"/>
      <c r="D584" s="3"/>
      <c r="E584" s="3"/>
      <c r="F584" s="3"/>
      <c r="G584" s="3"/>
      <c r="H584" s="3"/>
      <c r="I584" s="3"/>
      <c r="J584" s="3"/>
      <c r="K584" s="3"/>
      <c r="L584" s="3"/>
      <c r="M584" s="3"/>
      <c r="N584" s="3"/>
      <c r="O584" s="3"/>
      <c r="P584" s="3"/>
      <c r="Q584" s="3"/>
      <c r="R584" s="3"/>
      <c r="S584" s="3"/>
      <c r="T584" s="3"/>
      <c r="U584" s="3"/>
      <c r="V584" s="3"/>
    </row>
    <row r="585" spans="1:22" x14ac:dyDescent="0.2">
      <c r="A585" s="3"/>
      <c r="B585" s="3"/>
      <c r="C585" s="3"/>
      <c r="D585" s="3"/>
      <c r="E585" s="3"/>
      <c r="F585" s="3"/>
      <c r="G585" s="3"/>
      <c r="H585" s="3"/>
      <c r="I585" s="3"/>
      <c r="J585" s="3"/>
      <c r="K585" s="3"/>
      <c r="L585" s="3"/>
      <c r="M585" s="3"/>
      <c r="N585" s="3"/>
      <c r="O585" s="3"/>
      <c r="P585" s="3"/>
      <c r="Q585" s="3"/>
      <c r="R585" s="3"/>
      <c r="S585" s="3"/>
      <c r="T585" s="3"/>
      <c r="U585" s="3"/>
      <c r="V585" s="3"/>
    </row>
    <row r="586" spans="1:22" x14ac:dyDescent="0.2">
      <c r="A586" s="3"/>
      <c r="B586" s="3"/>
      <c r="C586" s="3"/>
      <c r="D586" s="3"/>
      <c r="E586" s="3"/>
      <c r="F586" s="3"/>
      <c r="G586" s="3"/>
      <c r="H586" s="3"/>
      <c r="I586" s="3"/>
      <c r="J586" s="3"/>
      <c r="K586" s="3"/>
      <c r="L586" s="3"/>
      <c r="M586" s="3"/>
      <c r="N586" s="3"/>
      <c r="O586" s="3"/>
      <c r="P586" s="3"/>
      <c r="Q586" s="3"/>
      <c r="R586" s="3"/>
      <c r="S586" s="3"/>
      <c r="T586" s="3"/>
      <c r="U586" s="3"/>
      <c r="V586" s="3"/>
    </row>
    <row r="587" spans="1:22" x14ac:dyDescent="0.2">
      <c r="A587" s="3"/>
      <c r="B587" s="3"/>
      <c r="C587" s="3"/>
      <c r="D587" s="3"/>
      <c r="E587" s="3"/>
      <c r="F587" s="3"/>
      <c r="G587" s="3"/>
      <c r="H587" s="3"/>
      <c r="I587" s="3"/>
      <c r="J587" s="3"/>
      <c r="K587" s="3"/>
      <c r="L587" s="3"/>
      <c r="M587" s="3"/>
      <c r="N587" s="3"/>
      <c r="O587" s="3"/>
      <c r="P587" s="3"/>
      <c r="Q587" s="3"/>
      <c r="R587" s="3"/>
      <c r="S587" s="3"/>
      <c r="T587" s="3"/>
      <c r="U587" s="3"/>
      <c r="V587" s="3"/>
    </row>
    <row r="588" spans="1:22" x14ac:dyDescent="0.2">
      <c r="A588" s="3"/>
      <c r="B588" s="3"/>
      <c r="C588" s="3"/>
      <c r="D588" s="3"/>
      <c r="E588" s="3"/>
      <c r="F588" s="3"/>
      <c r="G588" s="3"/>
      <c r="H588" s="3"/>
      <c r="I588" s="3"/>
      <c r="J588" s="3"/>
      <c r="K588" s="3"/>
      <c r="L588" s="3"/>
      <c r="M588" s="3"/>
      <c r="N588" s="3"/>
      <c r="O588" s="3"/>
      <c r="P588" s="3"/>
      <c r="Q588" s="3"/>
      <c r="R588" s="3"/>
      <c r="S588" s="3"/>
      <c r="T588" s="3"/>
      <c r="U588" s="3"/>
      <c r="V588" s="3"/>
    </row>
    <row r="589" spans="1:22" x14ac:dyDescent="0.2">
      <c r="A589" s="3"/>
      <c r="B589" s="3"/>
      <c r="C589" s="3"/>
      <c r="D589" s="3"/>
      <c r="E589" s="3"/>
      <c r="F589" s="3"/>
      <c r="G589" s="3"/>
      <c r="H589" s="3"/>
      <c r="I589" s="3"/>
      <c r="J589" s="3"/>
      <c r="K589" s="3"/>
      <c r="L589" s="3"/>
      <c r="M589" s="3"/>
      <c r="N589" s="3"/>
      <c r="O589" s="3"/>
      <c r="P589" s="3"/>
      <c r="Q589" s="3"/>
      <c r="R589" s="3"/>
      <c r="S589" s="3"/>
      <c r="T589" s="3"/>
      <c r="U589" s="3"/>
      <c r="V589" s="3"/>
    </row>
    <row r="590" spans="1:22" x14ac:dyDescent="0.2">
      <c r="A590" s="3"/>
      <c r="B590" s="3"/>
      <c r="C590" s="3"/>
      <c r="D590" s="3"/>
      <c r="E590" s="3"/>
      <c r="F590" s="3"/>
      <c r="G590" s="3"/>
      <c r="H590" s="3"/>
      <c r="I590" s="3"/>
      <c r="J590" s="3"/>
      <c r="K590" s="3"/>
      <c r="L590" s="3"/>
      <c r="M590" s="3"/>
      <c r="N590" s="3"/>
      <c r="O590" s="3"/>
      <c r="P590" s="3"/>
      <c r="Q590" s="3"/>
      <c r="R590" s="3"/>
      <c r="S590" s="3"/>
      <c r="T590" s="3"/>
      <c r="U590" s="3"/>
      <c r="V590" s="3"/>
    </row>
    <row r="591" spans="1:22" x14ac:dyDescent="0.2">
      <c r="A591" s="3"/>
      <c r="B591" s="3"/>
      <c r="C591" s="3"/>
      <c r="D591" s="3"/>
      <c r="E591" s="3"/>
      <c r="F591" s="3"/>
      <c r="G591" s="3"/>
      <c r="H591" s="3"/>
      <c r="I591" s="3"/>
      <c r="J591" s="3"/>
      <c r="K591" s="3"/>
      <c r="L591" s="3"/>
      <c r="M591" s="3"/>
      <c r="N591" s="3"/>
      <c r="O591" s="3"/>
      <c r="P591" s="3"/>
      <c r="Q591" s="3"/>
      <c r="R591" s="3"/>
      <c r="S591" s="3"/>
      <c r="T591" s="3"/>
      <c r="U591" s="3"/>
      <c r="V591" s="3"/>
    </row>
    <row r="592" spans="1:22" x14ac:dyDescent="0.2">
      <c r="A592" s="3"/>
      <c r="B592" s="3"/>
      <c r="C592" s="3"/>
      <c r="D592" s="3"/>
      <c r="E592" s="3"/>
      <c r="F592" s="3"/>
      <c r="G592" s="3"/>
      <c r="H592" s="3"/>
      <c r="I592" s="3"/>
      <c r="J592" s="3"/>
      <c r="K592" s="3"/>
      <c r="L592" s="3"/>
      <c r="M592" s="3"/>
      <c r="N592" s="3"/>
      <c r="O592" s="3"/>
      <c r="P592" s="3"/>
      <c r="Q592" s="3"/>
      <c r="R592" s="3"/>
      <c r="S592" s="3"/>
      <c r="T592" s="3"/>
      <c r="U592" s="3"/>
      <c r="V592" s="3"/>
    </row>
    <row r="593" spans="1:22" x14ac:dyDescent="0.2">
      <c r="A593" s="3"/>
      <c r="B593" s="3"/>
      <c r="C593" s="3"/>
      <c r="D593" s="3"/>
      <c r="E593" s="3"/>
      <c r="F593" s="3"/>
      <c r="G593" s="3"/>
      <c r="H593" s="3"/>
      <c r="I593" s="3"/>
      <c r="J593" s="3"/>
      <c r="K593" s="3"/>
      <c r="L593" s="3"/>
      <c r="M593" s="3"/>
      <c r="N593" s="3"/>
      <c r="O593" s="3"/>
      <c r="P593" s="3"/>
      <c r="Q593" s="3"/>
      <c r="R593" s="3"/>
      <c r="S593" s="3"/>
      <c r="T593" s="3"/>
      <c r="U593" s="3"/>
      <c r="V593" s="3"/>
    </row>
    <row r="594" spans="1:22" x14ac:dyDescent="0.2">
      <c r="A594" s="3"/>
      <c r="B594" s="3"/>
      <c r="C594" s="3"/>
      <c r="D594" s="3"/>
      <c r="E594" s="3"/>
      <c r="F594" s="3"/>
      <c r="G594" s="3"/>
      <c r="H594" s="3"/>
      <c r="I594" s="3"/>
      <c r="J594" s="3"/>
      <c r="K594" s="3"/>
      <c r="L594" s="3"/>
      <c r="M594" s="3"/>
      <c r="N594" s="3"/>
      <c r="O594" s="3"/>
      <c r="P594" s="3"/>
      <c r="Q594" s="3"/>
      <c r="R594" s="3"/>
      <c r="S594" s="3"/>
      <c r="T594" s="3"/>
      <c r="U594" s="3"/>
      <c r="V594" s="3"/>
    </row>
    <row r="595" spans="1:22" x14ac:dyDescent="0.2">
      <c r="A595" s="3"/>
      <c r="B595" s="3"/>
      <c r="C595" s="3"/>
      <c r="D595" s="3"/>
      <c r="E595" s="3"/>
      <c r="F595" s="3"/>
      <c r="G595" s="3"/>
      <c r="H595" s="3"/>
      <c r="I595" s="3"/>
      <c r="J595" s="3"/>
      <c r="K595" s="3"/>
      <c r="L595" s="3"/>
      <c r="M595" s="3"/>
      <c r="N595" s="3"/>
      <c r="O595" s="3"/>
      <c r="P595" s="3"/>
      <c r="Q595" s="3"/>
      <c r="R595" s="3"/>
      <c r="S595" s="3"/>
      <c r="T595" s="3"/>
      <c r="U595" s="3"/>
      <c r="V595" s="3"/>
    </row>
    <row r="596" spans="1:22" x14ac:dyDescent="0.2">
      <c r="A596" s="3"/>
      <c r="B596" s="3"/>
      <c r="C596" s="3"/>
      <c r="D596" s="3"/>
      <c r="E596" s="3"/>
      <c r="F596" s="3"/>
      <c r="G596" s="3"/>
      <c r="H596" s="3"/>
      <c r="I596" s="3"/>
      <c r="J596" s="3"/>
      <c r="K596" s="3"/>
      <c r="L596" s="3"/>
      <c r="M596" s="3"/>
      <c r="N596" s="3"/>
      <c r="O596" s="3"/>
      <c r="P596" s="3"/>
      <c r="Q596" s="3"/>
      <c r="R596" s="3"/>
      <c r="S596" s="3"/>
      <c r="T596" s="3"/>
      <c r="U596" s="3"/>
      <c r="V596" s="3"/>
    </row>
    <row r="597" spans="1:22" x14ac:dyDescent="0.2">
      <c r="A597" s="3"/>
      <c r="B597" s="3"/>
      <c r="C597" s="3"/>
      <c r="D597" s="3"/>
      <c r="E597" s="3"/>
      <c r="F597" s="3"/>
      <c r="G597" s="3"/>
      <c r="H597" s="3"/>
      <c r="I597" s="3"/>
      <c r="J597" s="3"/>
      <c r="K597" s="3"/>
      <c r="L597" s="3"/>
      <c r="M597" s="3"/>
      <c r="N597" s="3"/>
      <c r="O597" s="3"/>
      <c r="P597" s="3"/>
      <c r="Q597" s="3"/>
      <c r="R597" s="3"/>
      <c r="S597" s="3"/>
      <c r="T597" s="3"/>
      <c r="U597" s="3"/>
      <c r="V597" s="3"/>
    </row>
    <row r="598" spans="1:22" x14ac:dyDescent="0.2">
      <c r="A598" s="3"/>
      <c r="B598" s="3"/>
      <c r="C598" s="3"/>
      <c r="D598" s="3"/>
      <c r="E598" s="3"/>
      <c r="F598" s="3"/>
      <c r="G598" s="3"/>
      <c r="H598" s="3"/>
      <c r="I598" s="3"/>
      <c r="J598" s="3"/>
      <c r="K598" s="3"/>
      <c r="L598" s="3"/>
      <c r="M598" s="3"/>
      <c r="N598" s="3"/>
      <c r="O598" s="3"/>
      <c r="P598" s="3"/>
      <c r="Q598" s="3"/>
      <c r="R598" s="3"/>
      <c r="S598" s="3"/>
      <c r="T598" s="3"/>
      <c r="U598" s="3"/>
      <c r="V598" s="3"/>
    </row>
    <row r="599" spans="1:22" x14ac:dyDescent="0.2">
      <c r="A599" s="3"/>
      <c r="B599" s="3"/>
      <c r="C599" s="3"/>
      <c r="D599" s="3"/>
      <c r="E599" s="3"/>
      <c r="F599" s="3"/>
      <c r="G599" s="3"/>
      <c r="H599" s="3"/>
      <c r="I599" s="3"/>
      <c r="J599" s="3"/>
      <c r="K599" s="3"/>
      <c r="L599" s="3"/>
      <c r="M599" s="3"/>
      <c r="N599" s="3"/>
      <c r="O599" s="3"/>
      <c r="P599" s="3"/>
      <c r="Q599" s="3"/>
      <c r="R599" s="3"/>
      <c r="S599" s="3"/>
      <c r="T599" s="3"/>
      <c r="U599" s="3"/>
      <c r="V599" s="3"/>
    </row>
    <row r="600" spans="1:22" x14ac:dyDescent="0.2">
      <c r="A600" s="3"/>
      <c r="B600" s="3"/>
      <c r="C600" s="3"/>
      <c r="D600" s="3"/>
      <c r="E600" s="3"/>
      <c r="F600" s="3"/>
      <c r="G600" s="3"/>
      <c r="H600" s="3"/>
      <c r="I600" s="3"/>
      <c r="J600" s="3"/>
      <c r="K600" s="3"/>
      <c r="L600" s="3"/>
      <c r="M600" s="3"/>
      <c r="N600" s="3"/>
      <c r="O600" s="3"/>
      <c r="P600" s="3"/>
      <c r="Q600" s="3"/>
      <c r="R600" s="3"/>
      <c r="S600" s="3"/>
      <c r="T600" s="3"/>
      <c r="U600" s="3"/>
      <c r="V600" s="3"/>
    </row>
    <row r="601" spans="1:22" x14ac:dyDescent="0.2">
      <c r="A601" s="3"/>
      <c r="B601" s="3"/>
      <c r="C601" s="3"/>
      <c r="D601" s="3"/>
      <c r="E601" s="3"/>
      <c r="F601" s="3"/>
      <c r="G601" s="3"/>
      <c r="H601" s="3"/>
      <c r="I601" s="3"/>
      <c r="J601" s="3"/>
      <c r="K601" s="3"/>
      <c r="L601" s="3"/>
      <c r="M601" s="3"/>
      <c r="N601" s="3"/>
      <c r="O601" s="3"/>
      <c r="P601" s="3"/>
      <c r="Q601" s="3"/>
      <c r="R601" s="3"/>
      <c r="S601" s="3"/>
      <c r="T601" s="3"/>
      <c r="U601" s="3"/>
      <c r="V601" s="3"/>
    </row>
    <row r="602" spans="1:22" x14ac:dyDescent="0.2">
      <c r="A602" s="3"/>
      <c r="B602" s="3"/>
      <c r="C602" s="3"/>
      <c r="D602" s="3"/>
      <c r="E602" s="3"/>
      <c r="F602" s="3"/>
      <c r="G602" s="3"/>
      <c r="H602" s="3"/>
      <c r="I602" s="3"/>
      <c r="J602" s="3"/>
      <c r="K602" s="3"/>
      <c r="L602" s="3"/>
      <c r="M602" s="3"/>
      <c r="N602" s="3"/>
      <c r="O602" s="3"/>
      <c r="P602" s="3"/>
      <c r="Q602" s="3"/>
      <c r="R602" s="3"/>
      <c r="S602" s="3"/>
      <c r="T602" s="3"/>
      <c r="U602" s="3"/>
      <c r="V602" s="3"/>
    </row>
    <row r="603" spans="1:22" x14ac:dyDescent="0.2">
      <c r="A603" s="3"/>
      <c r="B603" s="3"/>
      <c r="C603" s="3"/>
      <c r="D603" s="3"/>
      <c r="E603" s="3"/>
      <c r="F603" s="3"/>
      <c r="G603" s="3"/>
      <c r="H603" s="3"/>
      <c r="I603" s="3"/>
      <c r="J603" s="3"/>
      <c r="K603" s="3"/>
      <c r="L603" s="3"/>
      <c r="M603" s="3"/>
      <c r="N603" s="3"/>
      <c r="O603" s="3"/>
      <c r="P603" s="3"/>
      <c r="Q603" s="3"/>
      <c r="R603" s="3"/>
      <c r="S603" s="3"/>
      <c r="T603" s="3"/>
      <c r="U603" s="3"/>
      <c r="V603" s="3"/>
    </row>
    <row r="604" spans="1:22" x14ac:dyDescent="0.2">
      <c r="A604" s="3"/>
      <c r="B604" s="3"/>
      <c r="C604" s="3"/>
      <c r="D604" s="3"/>
      <c r="E604" s="3"/>
      <c r="F604" s="3"/>
      <c r="G604" s="3"/>
      <c r="H604" s="3"/>
      <c r="I604" s="3"/>
      <c r="J604" s="3"/>
      <c r="K604" s="3"/>
      <c r="L604" s="3"/>
      <c r="M604" s="3"/>
      <c r="N604" s="3"/>
      <c r="O604" s="3"/>
      <c r="P604" s="3"/>
      <c r="Q604" s="3"/>
      <c r="R604" s="3"/>
      <c r="S604" s="3"/>
      <c r="T604" s="3"/>
      <c r="U604" s="3"/>
      <c r="V604" s="3"/>
    </row>
    <row r="605" spans="1:22" x14ac:dyDescent="0.2">
      <c r="A605" s="3"/>
      <c r="B605" s="3"/>
      <c r="C605" s="3"/>
      <c r="D605" s="3"/>
      <c r="E605" s="3"/>
      <c r="F605" s="3"/>
      <c r="G605" s="3"/>
      <c r="H605" s="3"/>
      <c r="I605" s="3"/>
      <c r="J605" s="3"/>
      <c r="K605" s="3"/>
      <c r="L605" s="3"/>
      <c r="M605" s="3"/>
      <c r="N605" s="3"/>
      <c r="O605" s="3"/>
      <c r="P605" s="3"/>
      <c r="Q605" s="3"/>
      <c r="R605" s="3"/>
      <c r="S605" s="3"/>
      <c r="T605" s="3"/>
      <c r="U605" s="3"/>
      <c r="V605" s="3"/>
    </row>
    <row r="606" spans="1:22" x14ac:dyDescent="0.2">
      <c r="A606" s="3"/>
      <c r="B606" s="3"/>
      <c r="C606" s="3"/>
      <c r="D606" s="3"/>
      <c r="E606" s="3"/>
      <c r="F606" s="3"/>
      <c r="G606" s="3"/>
      <c r="H606" s="3"/>
      <c r="I606" s="3"/>
      <c r="J606" s="3"/>
      <c r="K606" s="3"/>
      <c r="L606" s="3"/>
      <c r="M606" s="3"/>
      <c r="N606" s="3"/>
      <c r="O606" s="3"/>
      <c r="P606" s="3"/>
      <c r="Q606" s="3"/>
      <c r="R606" s="3"/>
      <c r="S606" s="3"/>
      <c r="T606" s="3"/>
      <c r="U606" s="3"/>
      <c r="V606" s="3"/>
    </row>
    <row r="607" spans="1:22" x14ac:dyDescent="0.2">
      <c r="A607" s="3"/>
      <c r="B607" s="3"/>
      <c r="C607" s="3"/>
      <c r="D607" s="3"/>
      <c r="E607" s="3"/>
      <c r="F607" s="3"/>
      <c r="G607" s="3"/>
      <c r="H607" s="3"/>
      <c r="I607" s="3"/>
      <c r="J607" s="3"/>
      <c r="K607" s="3"/>
      <c r="L607" s="3"/>
      <c r="M607" s="3"/>
      <c r="N607" s="3"/>
      <c r="O607" s="3"/>
      <c r="P607" s="3"/>
      <c r="Q607" s="3"/>
      <c r="R607" s="3"/>
      <c r="S607" s="3"/>
      <c r="T607" s="3"/>
      <c r="U607" s="3"/>
      <c r="V607" s="3"/>
    </row>
    <row r="608" spans="1:22" x14ac:dyDescent="0.2">
      <c r="A608" s="3"/>
      <c r="B608" s="3"/>
      <c r="C608" s="3"/>
      <c r="D608" s="3"/>
      <c r="E608" s="3"/>
      <c r="F608" s="3"/>
      <c r="G608" s="3"/>
      <c r="H608" s="3"/>
      <c r="I608" s="3"/>
      <c r="J608" s="3"/>
      <c r="K608" s="3"/>
      <c r="L608" s="3"/>
      <c r="M608" s="3"/>
      <c r="N608" s="3"/>
      <c r="O608" s="3"/>
      <c r="P608" s="3"/>
      <c r="Q608" s="3"/>
      <c r="R608" s="3"/>
      <c r="S608" s="3"/>
      <c r="T608" s="3"/>
      <c r="U608" s="3"/>
      <c r="V608" s="3"/>
    </row>
    <row r="609" spans="1:22" x14ac:dyDescent="0.2">
      <c r="A609" s="3"/>
      <c r="B609" s="3"/>
      <c r="C609" s="3"/>
      <c r="D609" s="3"/>
      <c r="E609" s="3"/>
      <c r="F609" s="3"/>
      <c r="G609" s="3"/>
      <c r="H609" s="3"/>
      <c r="I609" s="3"/>
      <c r="J609" s="3"/>
      <c r="K609" s="3"/>
      <c r="L609" s="3"/>
      <c r="M609" s="3"/>
      <c r="N609" s="3"/>
      <c r="O609" s="3"/>
      <c r="P609" s="3"/>
      <c r="Q609" s="3"/>
      <c r="R609" s="3"/>
      <c r="S609" s="3"/>
      <c r="T609" s="3"/>
      <c r="U609" s="3"/>
      <c r="V609" s="3"/>
    </row>
    <row r="610" spans="1:22" x14ac:dyDescent="0.2">
      <c r="A610" s="3"/>
      <c r="B610" s="3"/>
      <c r="C610" s="3"/>
      <c r="D610" s="3"/>
      <c r="E610" s="3"/>
      <c r="F610" s="3"/>
      <c r="G610" s="3"/>
      <c r="H610" s="3"/>
      <c r="I610" s="3"/>
      <c r="J610" s="3"/>
      <c r="K610" s="3"/>
      <c r="L610" s="3"/>
      <c r="M610" s="3"/>
      <c r="N610" s="3"/>
      <c r="O610" s="3"/>
      <c r="P610" s="3"/>
      <c r="Q610" s="3"/>
      <c r="R610" s="3"/>
      <c r="S610" s="3"/>
      <c r="T610" s="3"/>
      <c r="U610" s="3"/>
      <c r="V610" s="3"/>
    </row>
    <row r="611" spans="1:22" x14ac:dyDescent="0.2">
      <c r="A611" s="3"/>
      <c r="B611" s="3"/>
      <c r="C611" s="3"/>
      <c r="D611" s="3"/>
      <c r="E611" s="3"/>
      <c r="F611" s="3"/>
      <c r="G611" s="3"/>
      <c r="H611" s="3"/>
      <c r="I611" s="3"/>
      <c r="J611" s="3"/>
      <c r="K611" s="3"/>
      <c r="L611" s="3"/>
      <c r="M611" s="3"/>
      <c r="N611" s="3"/>
      <c r="O611" s="3"/>
      <c r="P611" s="3"/>
      <c r="Q611" s="3"/>
      <c r="R611" s="3"/>
      <c r="S611" s="3"/>
      <c r="T611" s="3"/>
      <c r="U611" s="3"/>
      <c r="V611" s="3"/>
    </row>
    <row r="612" spans="1:22" x14ac:dyDescent="0.2">
      <c r="A612" s="3"/>
      <c r="B612" s="3"/>
      <c r="C612" s="3"/>
      <c r="D612" s="3"/>
      <c r="E612" s="3"/>
      <c r="F612" s="3"/>
      <c r="G612" s="3"/>
      <c r="H612" s="3"/>
      <c r="I612" s="3"/>
      <c r="J612" s="3"/>
      <c r="K612" s="3"/>
      <c r="L612" s="3"/>
      <c r="M612" s="3"/>
      <c r="N612" s="3"/>
      <c r="O612" s="3"/>
      <c r="P612" s="3"/>
      <c r="Q612" s="3"/>
      <c r="R612" s="3"/>
      <c r="S612" s="3"/>
      <c r="T612" s="3"/>
      <c r="U612" s="3"/>
      <c r="V612" s="3"/>
    </row>
    <row r="613" spans="1:22" x14ac:dyDescent="0.2">
      <c r="A613" s="3"/>
      <c r="B613" s="3"/>
      <c r="C613" s="3"/>
      <c r="D613" s="3"/>
      <c r="E613" s="3"/>
      <c r="F613" s="3"/>
      <c r="G613" s="3"/>
      <c r="H613" s="3"/>
      <c r="I613" s="3"/>
      <c r="J613" s="3"/>
      <c r="K613" s="3"/>
      <c r="L613" s="3"/>
      <c r="M613" s="3"/>
      <c r="N613" s="3"/>
      <c r="O613" s="3"/>
      <c r="P613" s="3"/>
      <c r="Q613" s="3"/>
      <c r="R613" s="3"/>
      <c r="S613" s="3"/>
      <c r="T613" s="3"/>
      <c r="U613" s="3"/>
      <c r="V613" s="3"/>
    </row>
    <row r="614" spans="1:22" x14ac:dyDescent="0.2">
      <c r="A614" s="3"/>
      <c r="B614" s="3"/>
      <c r="C614" s="3"/>
      <c r="D614" s="3"/>
      <c r="E614" s="3"/>
      <c r="F614" s="3"/>
      <c r="G614" s="3"/>
      <c r="H614" s="3"/>
      <c r="I614" s="3"/>
      <c r="J614" s="3"/>
      <c r="K614" s="3"/>
      <c r="L614" s="3"/>
      <c r="M614" s="3"/>
      <c r="N614" s="3"/>
      <c r="O614" s="3"/>
      <c r="P614" s="3"/>
      <c r="Q614" s="3"/>
      <c r="R614" s="3"/>
      <c r="S614" s="3"/>
      <c r="T614" s="3"/>
      <c r="U614" s="3"/>
      <c r="V614" s="3"/>
    </row>
    <row r="615" spans="1:22" x14ac:dyDescent="0.2">
      <c r="A615" s="3"/>
      <c r="B615" s="3"/>
      <c r="C615" s="3"/>
      <c r="D615" s="3"/>
      <c r="E615" s="3"/>
      <c r="F615" s="3"/>
      <c r="G615" s="3"/>
      <c r="H615" s="3"/>
      <c r="I615" s="3"/>
      <c r="J615" s="3"/>
      <c r="K615" s="3"/>
      <c r="L615" s="3"/>
      <c r="M615" s="3"/>
      <c r="N615" s="3"/>
      <c r="O615" s="3"/>
      <c r="P615" s="3"/>
      <c r="Q615" s="3"/>
      <c r="R615" s="3"/>
      <c r="S615" s="3"/>
      <c r="T615" s="3"/>
      <c r="U615" s="3"/>
      <c r="V615" s="3"/>
    </row>
    <row r="616" spans="1:22" x14ac:dyDescent="0.2">
      <c r="A616" s="3"/>
      <c r="B616" s="3"/>
      <c r="C616" s="3"/>
      <c r="D616" s="3"/>
      <c r="E616" s="3"/>
      <c r="F616" s="3"/>
      <c r="G616" s="3"/>
      <c r="H616" s="3"/>
      <c r="I616" s="3"/>
      <c r="J616" s="3"/>
      <c r="K616" s="3"/>
      <c r="L616" s="3"/>
      <c r="M616" s="3"/>
      <c r="N616" s="3"/>
      <c r="O616" s="3"/>
      <c r="P616" s="3"/>
      <c r="Q616" s="3"/>
      <c r="R616" s="3"/>
      <c r="S616" s="3"/>
      <c r="T616" s="3"/>
      <c r="U616" s="3"/>
      <c r="V616" s="3"/>
    </row>
    <row r="617" spans="1:22" x14ac:dyDescent="0.2">
      <c r="A617" s="3"/>
      <c r="B617" s="3"/>
      <c r="C617" s="3"/>
      <c r="D617" s="3"/>
      <c r="E617" s="3"/>
      <c r="F617" s="3"/>
      <c r="G617" s="3"/>
      <c r="H617" s="3"/>
      <c r="I617" s="3"/>
      <c r="J617" s="3"/>
      <c r="K617" s="3"/>
      <c r="L617" s="3"/>
      <c r="M617" s="3"/>
      <c r="N617" s="3"/>
      <c r="O617" s="3"/>
      <c r="P617" s="3"/>
      <c r="Q617" s="3"/>
      <c r="R617" s="3"/>
      <c r="S617" s="3"/>
      <c r="T617" s="3"/>
      <c r="U617" s="3"/>
      <c r="V617" s="3"/>
    </row>
    <row r="618" spans="1:22" x14ac:dyDescent="0.2">
      <c r="A618" s="3"/>
      <c r="B618" s="3"/>
      <c r="C618" s="3"/>
      <c r="D618" s="3"/>
      <c r="E618" s="3"/>
      <c r="F618" s="3"/>
      <c r="G618" s="3"/>
      <c r="H618" s="3"/>
      <c r="I618" s="3"/>
      <c r="J618" s="3"/>
      <c r="K618" s="3"/>
      <c r="L618" s="3"/>
      <c r="M618" s="3"/>
      <c r="N618" s="3"/>
      <c r="O618" s="3"/>
      <c r="P618" s="3"/>
      <c r="Q618" s="3"/>
      <c r="R618" s="3"/>
      <c r="S618" s="3"/>
      <c r="T618" s="3"/>
      <c r="U618" s="3"/>
      <c r="V618" s="3"/>
    </row>
    <row r="619" spans="1:22" x14ac:dyDescent="0.2">
      <c r="A619" s="3"/>
      <c r="B619" s="3"/>
      <c r="C619" s="3"/>
      <c r="D619" s="3"/>
      <c r="E619" s="3"/>
      <c r="F619" s="3"/>
      <c r="G619" s="3"/>
      <c r="H619" s="3"/>
      <c r="I619" s="3"/>
      <c r="J619" s="3"/>
      <c r="K619" s="3"/>
      <c r="L619" s="3"/>
      <c r="M619" s="3"/>
      <c r="N619" s="3"/>
      <c r="O619" s="3"/>
      <c r="P619" s="3"/>
      <c r="Q619" s="3"/>
      <c r="R619" s="3"/>
      <c r="S619" s="3"/>
      <c r="T619" s="3"/>
      <c r="U619" s="3"/>
      <c r="V619" s="3"/>
    </row>
    <row r="620" spans="1:22" x14ac:dyDescent="0.2">
      <c r="A620" s="3"/>
      <c r="B620" s="3"/>
      <c r="C620" s="3"/>
      <c r="D620" s="3"/>
      <c r="E620" s="3"/>
      <c r="F620" s="3"/>
      <c r="G620" s="3"/>
      <c r="H620" s="3"/>
      <c r="I620" s="3"/>
      <c r="J620" s="3"/>
      <c r="K620" s="3"/>
      <c r="L620" s="3"/>
      <c r="M620" s="3"/>
      <c r="N620" s="3"/>
      <c r="O620" s="3"/>
      <c r="P620" s="3"/>
      <c r="Q620" s="3"/>
      <c r="R620" s="3"/>
      <c r="S620" s="3"/>
      <c r="T620" s="3"/>
      <c r="U620" s="3"/>
      <c r="V620" s="3"/>
    </row>
    <row r="621" spans="1:22" x14ac:dyDescent="0.2">
      <c r="A621" s="3"/>
      <c r="B621" s="3"/>
      <c r="C621" s="3"/>
      <c r="D621" s="3"/>
      <c r="E621" s="3"/>
      <c r="F621" s="3"/>
      <c r="G621" s="3"/>
      <c r="H621" s="3"/>
      <c r="I621" s="3"/>
      <c r="J621" s="3"/>
      <c r="K621" s="3"/>
      <c r="L621" s="3"/>
      <c r="M621" s="3"/>
      <c r="N621" s="3"/>
      <c r="O621" s="3"/>
      <c r="P621" s="3"/>
      <c r="Q621" s="3"/>
      <c r="R621" s="3"/>
      <c r="S621" s="3"/>
      <c r="T621" s="3"/>
      <c r="U621" s="3"/>
      <c r="V621" s="3"/>
    </row>
    <row r="622" spans="1:22" x14ac:dyDescent="0.2">
      <c r="A622" s="3"/>
      <c r="B622" s="3"/>
      <c r="C622" s="3"/>
      <c r="D622" s="3"/>
      <c r="E622" s="3"/>
      <c r="F622" s="3"/>
      <c r="G622" s="3"/>
      <c r="H622" s="3"/>
      <c r="I622" s="3"/>
      <c r="J622" s="3"/>
      <c r="K622" s="3"/>
      <c r="L622" s="3"/>
      <c r="M622" s="3"/>
      <c r="N622" s="3"/>
      <c r="O622" s="3"/>
      <c r="P622" s="3"/>
      <c r="Q622" s="3"/>
      <c r="R622" s="3"/>
      <c r="S622" s="3"/>
      <c r="T622" s="3"/>
      <c r="U622" s="3"/>
      <c r="V622" s="3"/>
    </row>
    <row r="623" spans="1:22" x14ac:dyDescent="0.2">
      <c r="A623" s="3"/>
      <c r="B623" s="3"/>
      <c r="C623" s="3"/>
      <c r="D623" s="3"/>
      <c r="E623" s="3"/>
      <c r="F623" s="3"/>
      <c r="G623" s="3"/>
      <c r="H623" s="3"/>
      <c r="I623" s="3"/>
      <c r="J623" s="3"/>
      <c r="K623" s="3"/>
      <c r="L623" s="3"/>
      <c r="M623" s="3"/>
      <c r="N623" s="3"/>
      <c r="O623" s="3"/>
      <c r="P623" s="3"/>
      <c r="Q623" s="3"/>
      <c r="R623" s="3"/>
      <c r="S623" s="3"/>
      <c r="T623" s="3"/>
      <c r="U623" s="3"/>
      <c r="V623" s="3"/>
    </row>
    <row r="624" spans="1:22" x14ac:dyDescent="0.2">
      <c r="A624" s="3"/>
      <c r="B624" s="3"/>
      <c r="C624" s="3"/>
      <c r="D624" s="3"/>
      <c r="E624" s="3"/>
      <c r="F624" s="3"/>
      <c r="G624" s="3"/>
      <c r="H624" s="3"/>
      <c r="I624" s="3"/>
      <c r="J624" s="3"/>
      <c r="K624" s="3"/>
      <c r="L624" s="3"/>
      <c r="M624" s="3"/>
      <c r="N624" s="3"/>
      <c r="O624" s="3"/>
      <c r="P624" s="3"/>
      <c r="Q624" s="3"/>
      <c r="R624" s="3"/>
      <c r="S624" s="3"/>
      <c r="T624" s="3"/>
      <c r="U624" s="3"/>
      <c r="V624" s="3"/>
    </row>
    <row r="625" spans="1:22" x14ac:dyDescent="0.2">
      <c r="A625" s="3"/>
      <c r="B625" s="3"/>
      <c r="C625" s="3"/>
      <c r="D625" s="3"/>
      <c r="E625" s="3"/>
      <c r="F625" s="3"/>
      <c r="G625" s="3"/>
      <c r="H625" s="3"/>
      <c r="I625" s="3"/>
      <c r="J625" s="3"/>
      <c r="K625" s="3"/>
      <c r="L625" s="3"/>
      <c r="M625" s="3"/>
      <c r="N625" s="3"/>
      <c r="O625" s="3"/>
      <c r="P625" s="3"/>
      <c r="Q625" s="3"/>
      <c r="R625" s="3"/>
      <c r="S625" s="3"/>
      <c r="T625" s="3"/>
      <c r="U625" s="3"/>
      <c r="V625" s="3"/>
    </row>
    <row r="626" spans="1:22" x14ac:dyDescent="0.2">
      <c r="A626" s="3"/>
      <c r="B626" s="3"/>
      <c r="C626" s="3"/>
      <c r="D626" s="3"/>
      <c r="E626" s="3"/>
      <c r="F626" s="3"/>
      <c r="G626" s="3"/>
      <c r="H626" s="3"/>
      <c r="I626" s="3"/>
      <c r="J626" s="3"/>
      <c r="K626" s="3"/>
      <c r="L626" s="3"/>
      <c r="M626" s="3"/>
      <c r="N626" s="3"/>
      <c r="O626" s="3"/>
      <c r="P626" s="3"/>
      <c r="Q626" s="3"/>
      <c r="R626" s="3"/>
      <c r="S626" s="3"/>
      <c r="T626" s="3"/>
      <c r="U626" s="3"/>
      <c r="V626" s="3"/>
    </row>
    <row r="627" spans="1:22" x14ac:dyDescent="0.2">
      <c r="A627" s="3"/>
      <c r="B627" s="3"/>
      <c r="C627" s="3"/>
      <c r="D627" s="3"/>
      <c r="E627" s="3"/>
      <c r="F627" s="3"/>
      <c r="G627" s="3"/>
      <c r="H627" s="3"/>
      <c r="I627" s="3"/>
      <c r="J627" s="3"/>
      <c r="K627" s="3"/>
      <c r="L627" s="3"/>
      <c r="M627" s="3"/>
      <c r="N627" s="3"/>
      <c r="O627" s="3"/>
      <c r="P627" s="3"/>
      <c r="Q627" s="3"/>
      <c r="R627" s="3"/>
      <c r="S627" s="3"/>
      <c r="T627" s="3"/>
      <c r="U627" s="3"/>
      <c r="V627" s="3"/>
    </row>
    <row r="628" spans="1:22" x14ac:dyDescent="0.2">
      <c r="A628" s="3"/>
      <c r="B628" s="3"/>
      <c r="C628" s="3"/>
      <c r="D628" s="3"/>
      <c r="E628" s="3"/>
      <c r="F628" s="3"/>
      <c r="G628" s="3"/>
      <c r="H628" s="3"/>
      <c r="I628" s="3"/>
      <c r="J628" s="3"/>
      <c r="K628" s="3"/>
      <c r="L628" s="3"/>
      <c r="M628" s="3"/>
      <c r="N628" s="3"/>
      <c r="O628" s="3"/>
      <c r="P628" s="3"/>
      <c r="Q628" s="3"/>
      <c r="R628" s="3"/>
      <c r="S628" s="3"/>
      <c r="T628" s="3"/>
      <c r="U628" s="3"/>
      <c r="V628" s="3"/>
    </row>
    <row r="629" spans="1:22" x14ac:dyDescent="0.2">
      <c r="A629" s="3"/>
      <c r="B629" s="3"/>
      <c r="C629" s="3"/>
      <c r="D629" s="3"/>
      <c r="E629" s="3"/>
      <c r="F629" s="3"/>
      <c r="G629" s="3"/>
      <c r="H629" s="3"/>
      <c r="I629" s="3"/>
      <c r="J629" s="3"/>
      <c r="K629" s="3"/>
      <c r="L629" s="3"/>
      <c r="M629" s="3"/>
      <c r="N629" s="3"/>
      <c r="O629" s="3"/>
      <c r="P629" s="3"/>
      <c r="Q629" s="3"/>
      <c r="R629" s="3"/>
      <c r="S629" s="3"/>
      <c r="T629" s="3"/>
      <c r="U629" s="3"/>
      <c r="V629" s="3"/>
    </row>
    <row r="630" spans="1:22" x14ac:dyDescent="0.2">
      <c r="A630" s="3"/>
      <c r="B630" s="3"/>
      <c r="C630" s="3"/>
      <c r="D630" s="3"/>
      <c r="E630" s="3"/>
      <c r="F630" s="3"/>
      <c r="G630" s="3"/>
      <c r="H630" s="3"/>
      <c r="I630" s="3"/>
      <c r="J630" s="3"/>
      <c r="K630" s="3"/>
      <c r="L630" s="3"/>
      <c r="M630" s="3"/>
      <c r="N630" s="3"/>
      <c r="O630" s="3"/>
      <c r="P630" s="3"/>
      <c r="Q630" s="3"/>
      <c r="R630" s="3"/>
      <c r="S630" s="3"/>
      <c r="T630" s="3"/>
      <c r="U630" s="3"/>
      <c r="V630" s="3"/>
    </row>
    <row r="631" spans="1:22" x14ac:dyDescent="0.2">
      <c r="A631" s="3"/>
      <c r="B631" s="3"/>
      <c r="C631" s="3"/>
      <c r="D631" s="3"/>
      <c r="E631" s="3"/>
      <c r="F631" s="3"/>
      <c r="G631" s="3"/>
      <c r="H631" s="3"/>
      <c r="I631" s="3"/>
      <c r="J631" s="3"/>
      <c r="K631" s="3"/>
      <c r="L631" s="3"/>
      <c r="M631" s="3"/>
      <c r="N631" s="3"/>
      <c r="O631" s="3"/>
      <c r="P631" s="3"/>
      <c r="Q631" s="3"/>
      <c r="R631" s="3"/>
      <c r="S631" s="3"/>
      <c r="T631" s="3"/>
      <c r="U631" s="3"/>
      <c r="V631" s="3"/>
    </row>
    <row r="632" spans="1:22" x14ac:dyDescent="0.2">
      <c r="A632" s="3"/>
      <c r="B632" s="3"/>
      <c r="C632" s="3"/>
      <c r="D632" s="3"/>
      <c r="E632" s="3"/>
      <c r="F632" s="3"/>
      <c r="G632" s="3"/>
      <c r="H632" s="3"/>
      <c r="I632" s="3"/>
      <c r="J632" s="3"/>
      <c r="K632" s="3"/>
      <c r="L632" s="3"/>
      <c r="M632" s="3"/>
      <c r="N632" s="3"/>
      <c r="O632" s="3"/>
      <c r="P632" s="3"/>
      <c r="Q632" s="3"/>
      <c r="R632" s="3"/>
      <c r="S632" s="3"/>
      <c r="T632" s="3"/>
      <c r="U632" s="3"/>
      <c r="V632" s="3"/>
    </row>
    <row r="633" spans="1:22" x14ac:dyDescent="0.2">
      <c r="A633" s="3"/>
      <c r="B633" s="3"/>
      <c r="C633" s="3"/>
      <c r="D633" s="3"/>
      <c r="E633" s="3"/>
      <c r="F633" s="3"/>
      <c r="G633" s="3"/>
      <c r="H633" s="3"/>
      <c r="I633" s="3"/>
      <c r="J633" s="3"/>
      <c r="K633" s="3"/>
      <c r="L633" s="3"/>
      <c r="M633" s="3"/>
      <c r="N633" s="3"/>
      <c r="O633" s="3"/>
      <c r="P633" s="3"/>
      <c r="Q633" s="3"/>
      <c r="R633" s="3"/>
      <c r="S633" s="3"/>
      <c r="T633" s="3"/>
      <c r="U633" s="3"/>
      <c r="V633" s="3"/>
    </row>
    <row r="634" spans="1:22" x14ac:dyDescent="0.2">
      <c r="A634" s="3"/>
      <c r="B634" s="3"/>
      <c r="C634" s="3"/>
      <c r="D634" s="3"/>
      <c r="E634" s="3"/>
      <c r="F634" s="3"/>
      <c r="G634" s="3"/>
      <c r="H634" s="3"/>
      <c r="I634" s="3"/>
      <c r="J634" s="3"/>
      <c r="K634" s="3"/>
      <c r="L634" s="3"/>
      <c r="M634" s="3"/>
      <c r="N634" s="3"/>
      <c r="O634" s="3"/>
      <c r="P634" s="3"/>
      <c r="Q634" s="3"/>
      <c r="R634" s="3"/>
      <c r="S634" s="3"/>
      <c r="T634" s="3"/>
      <c r="U634" s="3"/>
      <c r="V634" s="3"/>
    </row>
    <row r="635" spans="1:22" x14ac:dyDescent="0.2">
      <c r="A635" s="3"/>
      <c r="B635" s="3"/>
      <c r="C635" s="3"/>
      <c r="D635" s="3"/>
      <c r="E635" s="3"/>
      <c r="F635" s="3"/>
      <c r="G635" s="3"/>
      <c r="H635" s="3"/>
      <c r="I635" s="3"/>
      <c r="J635" s="3"/>
      <c r="K635" s="3"/>
      <c r="L635" s="3"/>
      <c r="M635" s="3"/>
      <c r="N635" s="3"/>
      <c r="O635" s="3"/>
      <c r="P635" s="3"/>
      <c r="Q635" s="3"/>
      <c r="R635" s="3"/>
      <c r="S635" s="3"/>
      <c r="T635" s="3"/>
      <c r="U635" s="3"/>
      <c r="V635" s="3"/>
    </row>
    <row r="636" spans="1:22" x14ac:dyDescent="0.2">
      <c r="A636" s="3"/>
      <c r="B636" s="3"/>
      <c r="C636" s="3"/>
      <c r="D636" s="3"/>
      <c r="E636" s="3"/>
      <c r="F636" s="3"/>
      <c r="G636" s="3"/>
      <c r="H636" s="3"/>
      <c r="I636" s="3"/>
      <c r="J636" s="3"/>
      <c r="K636" s="3"/>
      <c r="L636" s="3"/>
      <c r="M636" s="3"/>
      <c r="N636" s="3"/>
      <c r="O636" s="3"/>
      <c r="P636" s="3"/>
      <c r="Q636" s="3"/>
      <c r="R636" s="3"/>
      <c r="S636" s="3"/>
      <c r="T636" s="3"/>
      <c r="U636" s="3"/>
      <c r="V636" s="3"/>
    </row>
    <row r="637" spans="1:22" x14ac:dyDescent="0.2">
      <c r="A637" s="3"/>
      <c r="B637" s="3"/>
      <c r="C637" s="3"/>
      <c r="D637" s="3"/>
      <c r="E637" s="3"/>
      <c r="F637" s="3"/>
      <c r="G637" s="3"/>
      <c r="H637" s="3"/>
      <c r="I637" s="3"/>
      <c r="J637" s="3"/>
      <c r="K637" s="3"/>
      <c r="L637" s="3"/>
      <c r="M637" s="3"/>
      <c r="N637" s="3"/>
      <c r="O637" s="3"/>
      <c r="P637" s="3"/>
      <c r="Q637" s="3"/>
      <c r="R637" s="3"/>
      <c r="S637" s="3"/>
      <c r="T637" s="3"/>
      <c r="U637" s="3"/>
      <c r="V637" s="3"/>
    </row>
    <row r="638" spans="1:22" x14ac:dyDescent="0.2">
      <c r="A638" s="3"/>
      <c r="B638" s="3"/>
      <c r="C638" s="3"/>
      <c r="D638" s="3"/>
      <c r="E638" s="3"/>
      <c r="F638" s="3"/>
      <c r="G638" s="3"/>
      <c r="H638" s="3"/>
      <c r="I638" s="3"/>
      <c r="J638" s="3"/>
      <c r="K638" s="3"/>
      <c r="L638" s="3"/>
      <c r="M638" s="3"/>
      <c r="N638" s="3"/>
      <c r="O638" s="3"/>
      <c r="P638" s="3"/>
      <c r="Q638" s="3"/>
      <c r="R638" s="3"/>
      <c r="S638" s="3"/>
      <c r="T638" s="3"/>
      <c r="U638" s="3"/>
      <c r="V638" s="3"/>
    </row>
    <row r="639" spans="1:22" x14ac:dyDescent="0.2">
      <c r="A639" s="3"/>
      <c r="B639" s="3"/>
      <c r="C639" s="3"/>
      <c r="D639" s="3"/>
      <c r="E639" s="3"/>
      <c r="F639" s="3"/>
      <c r="G639" s="3"/>
      <c r="H639" s="3"/>
      <c r="I639" s="3"/>
      <c r="J639" s="3"/>
      <c r="K639" s="3"/>
      <c r="L639" s="3"/>
      <c r="M639" s="3"/>
      <c r="N639" s="3"/>
      <c r="O639" s="3"/>
      <c r="P639" s="3"/>
      <c r="Q639" s="3"/>
      <c r="R639" s="3"/>
      <c r="S639" s="3"/>
      <c r="T639" s="3"/>
      <c r="U639" s="3"/>
      <c r="V639" s="3"/>
    </row>
    <row r="640" spans="1:22" x14ac:dyDescent="0.2">
      <c r="A640" s="3"/>
      <c r="B640" s="3"/>
      <c r="C640" s="3"/>
      <c r="D640" s="3"/>
      <c r="E640" s="3"/>
      <c r="F640" s="3"/>
      <c r="G640" s="3"/>
      <c r="H640" s="3"/>
      <c r="I640" s="3"/>
      <c r="J640" s="3"/>
      <c r="K640" s="3"/>
      <c r="L640" s="3"/>
      <c r="M640" s="3"/>
      <c r="N640" s="3"/>
      <c r="O640" s="3"/>
      <c r="P640" s="3"/>
      <c r="Q640" s="3"/>
      <c r="R640" s="3"/>
      <c r="S640" s="3"/>
      <c r="T640" s="3"/>
      <c r="U640" s="3"/>
      <c r="V640" s="3"/>
    </row>
    <row r="641" spans="1:22" x14ac:dyDescent="0.2">
      <c r="A641" s="3"/>
      <c r="B641" s="3"/>
      <c r="C641" s="3"/>
      <c r="D641" s="3"/>
      <c r="E641" s="3"/>
      <c r="F641" s="3"/>
      <c r="G641" s="3"/>
      <c r="H641" s="3"/>
      <c r="I641" s="3"/>
      <c r="J641" s="3"/>
      <c r="K641" s="3"/>
      <c r="L641" s="3"/>
      <c r="M641" s="3"/>
      <c r="N641" s="3"/>
      <c r="O641" s="3"/>
      <c r="P641" s="3"/>
      <c r="Q641" s="3"/>
      <c r="R641" s="3"/>
      <c r="S641" s="3"/>
      <c r="T641" s="3"/>
      <c r="U641" s="3"/>
      <c r="V641" s="3"/>
    </row>
    <row r="642" spans="1:22" x14ac:dyDescent="0.2">
      <c r="A642" s="3"/>
      <c r="B642" s="3"/>
      <c r="C642" s="3"/>
      <c r="D642" s="3"/>
      <c r="E642" s="3"/>
      <c r="F642" s="3"/>
      <c r="G642" s="3"/>
      <c r="H642" s="3"/>
      <c r="I642" s="3"/>
      <c r="J642" s="3"/>
      <c r="K642" s="3"/>
      <c r="L642" s="3"/>
      <c r="M642" s="3"/>
      <c r="N642" s="3"/>
      <c r="O642" s="3"/>
      <c r="P642" s="3"/>
      <c r="Q642" s="3"/>
      <c r="R642" s="3"/>
      <c r="S642" s="3"/>
      <c r="T642" s="3"/>
      <c r="U642" s="3"/>
      <c r="V642" s="3"/>
    </row>
    <row r="643" spans="1:22" x14ac:dyDescent="0.2">
      <c r="A643" s="3"/>
      <c r="B643" s="3"/>
      <c r="C643" s="3"/>
      <c r="D643" s="3"/>
      <c r="E643" s="3"/>
      <c r="F643" s="3"/>
      <c r="G643" s="3"/>
      <c r="H643" s="3"/>
      <c r="I643" s="3"/>
      <c r="J643" s="3"/>
      <c r="K643" s="3"/>
      <c r="L643" s="3"/>
      <c r="M643" s="3"/>
      <c r="N643" s="3"/>
      <c r="O643" s="3"/>
      <c r="P643" s="3"/>
      <c r="Q643" s="3"/>
      <c r="R643" s="3"/>
      <c r="S643" s="3"/>
      <c r="T643" s="3"/>
      <c r="U643" s="3"/>
      <c r="V643" s="3"/>
    </row>
    <row r="644" spans="1:22" x14ac:dyDescent="0.2">
      <c r="A644" s="3"/>
      <c r="B644" s="3"/>
      <c r="C644" s="3"/>
      <c r="D644" s="3"/>
      <c r="E644" s="3"/>
      <c r="F644" s="3"/>
      <c r="G644" s="3"/>
      <c r="H644" s="3"/>
      <c r="I644" s="3"/>
      <c r="J644" s="3"/>
      <c r="K644" s="3"/>
      <c r="L644" s="3"/>
      <c r="M644" s="3"/>
      <c r="N644" s="3"/>
      <c r="O644" s="3"/>
      <c r="P644" s="3"/>
      <c r="Q644" s="3"/>
      <c r="R644" s="3"/>
      <c r="S644" s="3"/>
      <c r="T644" s="3"/>
      <c r="U644" s="3"/>
      <c r="V644" s="3"/>
    </row>
    <row r="645" spans="1:22" x14ac:dyDescent="0.2">
      <c r="A645" s="3"/>
      <c r="B645" s="3"/>
      <c r="C645" s="3"/>
      <c r="D645" s="3"/>
      <c r="E645" s="3"/>
      <c r="F645" s="3"/>
      <c r="G645" s="3"/>
      <c r="H645" s="3"/>
      <c r="I645" s="3"/>
      <c r="J645" s="3"/>
      <c r="K645" s="3"/>
      <c r="L645" s="3"/>
      <c r="M645" s="3"/>
      <c r="N645" s="3"/>
      <c r="O645" s="3"/>
      <c r="P645" s="3"/>
      <c r="Q645" s="3"/>
      <c r="R645" s="3"/>
      <c r="S645" s="3"/>
      <c r="T645" s="3"/>
      <c r="U645" s="3"/>
      <c r="V645" s="3"/>
    </row>
    <row r="646" spans="1:22" x14ac:dyDescent="0.2">
      <c r="A646" s="3"/>
      <c r="B646" s="3"/>
      <c r="C646" s="3"/>
      <c r="D646" s="3"/>
      <c r="E646" s="3"/>
      <c r="F646" s="3"/>
      <c r="G646" s="3"/>
      <c r="H646" s="3"/>
      <c r="I646" s="3"/>
      <c r="J646" s="3"/>
      <c r="K646" s="3"/>
      <c r="L646" s="3"/>
      <c r="M646" s="3"/>
      <c r="N646" s="3"/>
      <c r="O646" s="3"/>
      <c r="P646" s="3"/>
      <c r="Q646" s="3"/>
      <c r="R646" s="3"/>
      <c r="S646" s="3"/>
      <c r="T646" s="3"/>
      <c r="U646" s="3"/>
      <c r="V646" s="3"/>
    </row>
    <row r="647" spans="1:22" x14ac:dyDescent="0.2">
      <c r="A647" s="3"/>
      <c r="B647" s="3"/>
      <c r="C647" s="3"/>
      <c r="D647" s="3"/>
      <c r="E647" s="3"/>
      <c r="F647" s="3"/>
      <c r="G647" s="3"/>
      <c r="H647" s="3"/>
      <c r="I647" s="3"/>
      <c r="J647" s="3"/>
      <c r="K647" s="3"/>
      <c r="L647" s="3"/>
      <c r="M647" s="3"/>
      <c r="N647" s="3"/>
      <c r="O647" s="3"/>
      <c r="P647" s="3"/>
      <c r="Q647" s="3"/>
      <c r="R647" s="3"/>
      <c r="S647" s="3"/>
      <c r="T647" s="3"/>
      <c r="U647" s="3"/>
      <c r="V647" s="3"/>
    </row>
    <row r="648" spans="1:22" x14ac:dyDescent="0.2">
      <c r="A648" s="3"/>
      <c r="B648" s="3"/>
      <c r="C648" s="3"/>
      <c r="D648" s="3"/>
      <c r="E648" s="3"/>
      <c r="F648" s="3"/>
      <c r="G648" s="3"/>
      <c r="H648" s="3"/>
      <c r="I648" s="3"/>
      <c r="J648" s="3"/>
      <c r="K648" s="3"/>
      <c r="L648" s="3"/>
      <c r="M648" s="3"/>
      <c r="N648" s="3"/>
      <c r="O648" s="3"/>
      <c r="P648" s="3"/>
      <c r="Q648" s="3"/>
      <c r="R648" s="3"/>
      <c r="S648" s="3"/>
      <c r="T648" s="3"/>
      <c r="U648" s="3"/>
      <c r="V648" s="3"/>
    </row>
    <row r="649" spans="1:22" x14ac:dyDescent="0.2">
      <c r="A649" s="3"/>
      <c r="B649" s="3"/>
      <c r="C649" s="3"/>
      <c r="D649" s="3"/>
      <c r="E649" s="3"/>
      <c r="F649" s="3"/>
      <c r="G649" s="3"/>
      <c r="H649" s="3"/>
      <c r="I649" s="3"/>
      <c r="J649" s="3"/>
      <c r="K649" s="3"/>
      <c r="L649" s="3"/>
      <c r="M649" s="3"/>
      <c r="N649" s="3"/>
      <c r="O649" s="3"/>
      <c r="P649" s="3"/>
      <c r="Q649" s="3"/>
      <c r="R649" s="3"/>
      <c r="S649" s="3"/>
      <c r="T649" s="3"/>
      <c r="U649" s="3"/>
      <c r="V649" s="3"/>
    </row>
    <row r="650" spans="1:22" x14ac:dyDescent="0.2">
      <c r="A650" s="3"/>
      <c r="B650" s="3"/>
      <c r="C650" s="3"/>
      <c r="D650" s="3"/>
      <c r="E650" s="3"/>
      <c r="F650" s="3"/>
      <c r="G650" s="3"/>
      <c r="H650" s="3"/>
      <c r="I650" s="3"/>
      <c r="J650" s="3"/>
      <c r="K650" s="3"/>
      <c r="L650" s="3"/>
      <c r="M650" s="3"/>
      <c r="N650" s="3"/>
      <c r="O650" s="3"/>
      <c r="P650" s="3"/>
      <c r="Q650" s="3"/>
      <c r="R650" s="3"/>
      <c r="S650" s="3"/>
      <c r="T650" s="3"/>
      <c r="U650" s="3"/>
      <c r="V650" s="3"/>
    </row>
    <row r="651" spans="1:22" x14ac:dyDescent="0.2">
      <c r="A651" s="3"/>
      <c r="B651" s="3"/>
      <c r="C651" s="3"/>
      <c r="D651" s="3"/>
      <c r="E651" s="3"/>
      <c r="F651" s="3"/>
      <c r="G651" s="3"/>
      <c r="H651" s="3"/>
      <c r="I651" s="3"/>
      <c r="J651" s="3"/>
      <c r="K651" s="3"/>
      <c r="L651" s="3"/>
      <c r="M651" s="3"/>
      <c r="N651" s="3"/>
      <c r="O651" s="3"/>
      <c r="P651" s="3"/>
      <c r="Q651" s="3"/>
      <c r="R651" s="3"/>
      <c r="S651" s="3"/>
      <c r="T651" s="3"/>
      <c r="U651" s="3"/>
      <c r="V651" s="3"/>
    </row>
    <row r="652" spans="1:22" x14ac:dyDescent="0.2">
      <c r="A652" s="3"/>
      <c r="B652" s="3"/>
      <c r="C652" s="3"/>
      <c r="D652" s="3"/>
      <c r="E652" s="3"/>
      <c r="F652" s="3"/>
      <c r="G652" s="3"/>
      <c r="H652" s="3"/>
      <c r="I652" s="3"/>
      <c r="J652" s="3"/>
      <c r="K652" s="3"/>
      <c r="L652" s="3"/>
      <c r="M652" s="3"/>
      <c r="N652" s="3"/>
      <c r="O652" s="3"/>
      <c r="P652" s="3"/>
      <c r="Q652" s="3"/>
      <c r="R652" s="3"/>
      <c r="S652" s="3"/>
      <c r="T652" s="3"/>
      <c r="U652" s="3"/>
      <c r="V652" s="3"/>
    </row>
    <row r="653" spans="1:22" x14ac:dyDescent="0.2">
      <c r="A653" s="3"/>
      <c r="B653" s="3"/>
      <c r="C653" s="3"/>
      <c r="D653" s="3"/>
      <c r="E653" s="3"/>
      <c r="F653" s="3"/>
      <c r="G653" s="3"/>
      <c r="H653" s="3"/>
      <c r="I653" s="3"/>
      <c r="J653" s="3"/>
      <c r="K653" s="3"/>
      <c r="L653" s="3"/>
      <c r="M653" s="3"/>
      <c r="N653" s="3"/>
      <c r="O653" s="3"/>
      <c r="P653" s="3"/>
      <c r="Q653" s="3"/>
      <c r="R653" s="3"/>
      <c r="S653" s="3"/>
      <c r="T653" s="3"/>
      <c r="U653" s="3"/>
      <c r="V653" s="3"/>
    </row>
    <row r="654" spans="1:22" x14ac:dyDescent="0.2">
      <c r="A654" s="3"/>
      <c r="B654" s="3"/>
      <c r="C654" s="3"/>
      <c r="D654" s="3"/>
      <c r="E654" s="3"/>
      <c r="F654" s="3"/>
      <c r="G654" s="3"/>
      <c r="H654" s="3"/>
      <c r="I654" s="3"/>
      <c r="J654" s="3"/>
      <c r="K654" s="3"/>
      <c r="L654" s="3"/>
      <c r="M654" s="3"/>
      <c r="N654" s="3"/>
      <c r="O654" s="3"/>
      <c r="P654" s="3"/>
      <c r="Q654" s="3"/>
      <c r="R654" s="3"/>
      <c r="S654" s="3"/>
      <c r="T654" s="3"/>
      <c r="U654" s="3"/>
      <c r="V654" s="3"/>
    </row>
    <row r="655" spans="1:22" x14ac:dyDescent="0.2">
      <c r="A655" s="3"/>
      <c r="B655" s="3"/>
      <c r="C655" s="3"/>
      <c r="D655" s="3"/>
      <c r="E655" s="3"/>
      <c r="F655" s="3"/>
      <c r="G655" s="3"/>
      <c r="H655" s="3"/>
      <c r="I655" s="3"/>
      <c r="J655" s="3"/>
      <c r="K655" s="3"/>
      <c r="L655" s="3"/>
      <c r="M655" s="3"/>
      <c r="N655" s="3"/>
      <c r="O655" s="3"/>
      <c r="P655" s="3"/>
      <c r="Q655" s="3"/>
      <c r="R655" s="3"/>
      <c r="S655" s="3"/>
      <c r="T655" s="3"/>
      <c r="U655" s="3"/>
      <c r="V655" s="3"/>
    </row>
    <row r="656" spans="1:22" x14ac:dyDescent="0.2">
      <c r="A656" s="3"/>
      <c r="B656" s="3"/>
      <c r="C656" s="3"/>
      <c r="D656" s="3"/>
      <c r="E656" s="3"/>
      <c r="F656" s="3"/>
      <c r="G656" s="3"/>
      <c r="H656" s="3"/>
      <c r="I656" s="3"/>
      <c r="J656" s="3"/>
      <c r="K656" s="3"/>
      <c r="L656" s="3"/>
      <c r="M656" s="3"/>
      <c r="N656" s="3"/>
      <c r="O656" s="3"/>
      <c r="P656" s="3"/>
      <c r="Q656" s="3"/>
      <c r="R656" s="3"/>
      <c r="S656" s="3"/>
      <c r="T656" s="3"/>
      <c r="U656" s="3"/>
      <c r="V656" s="3"/>
    </row>
    <row r="657" spans="1:22" x14ac:dyDescent="0.2">
      <c r="A657" s="3"/>
      <c r="B657" s="3"/>
      <c r="C657" s="3"/>
      <c r="D657" s="3"/>
      <c r="E657" s="3"/>
      <c r="F657" s="3"/>
      <c r="G657" s="3"/>
      <c r="H657" s="3"/>
      <c r="I657" s="3"/>
      <c r="J657" s="3"/>
      <c r="K657" s="3"/>
      <c r="L657" s="3"/>
      <c r="M657" s="3"/>
      <c r="N657" s="3"/>
      <c r="O657" s="3"/>
      <c r="P657" s="3"/>
      <c r="Q657" s="3"/>
      <c r="R657" s="3"/>
      <c r="S657" s="3"/>
      <c r="T657" s="3"/>
      <c r="U657" s="3"/>
      <c r="V657" s="3"/>
    </row>
    <row r="658" spans="1:22" x14ac:dyDescent="0.2">
      <c r="A658" s="3"/>
      <c r="B658" s="3"/>
      <c r="C658" s="3"/>
      <c r="D658" s="3"/>
      <c r="E658" s="3"/>
      <c r="F658" s="3"/>
      <c r="G658" s="3"/>
      <c r="H658" s="3"/>
      <c r="I658" s="3"/>
      <c r="J658" s="3"/>
      <c r="K658" s="3"/>
      <c r="L658" s="3"/>
      <c r="M658" s="3"/>
      <c r="N658" s="3"/>
      <c r="O658" s="3"/>
      <c r="P658" s="3"/>
      <c r="Q658" s="3"/>
      <c r="R658" s="3"/>
      <c r="S658" s="3"/>
      <c r="T658" s="3"/>
      <c r="U658" s="3"/>
      <c r="V658" s="3"/>
    </row>
    <row r="659" spans="1:22" x14ac:dyDescent="0.2">
      <c r="A659" s="3"/>
      <c r="B659" s="3"/>
      <c r="C659" s="3"/>
      <c r="D659" s="3"/>
      <c r="E659" s="3"/>
      <c r="F659" s="3"/>
      <c r="G659" s="3"/>
      <c r="H659" s="3"/>
      <c r="I659" s="3"/>
      <c r="J659" s="3"/>
      <c r="K659" s="3"/>
      <c r="L659" s="3"/>
      <c r="M659" s="3"/>
      <c r="N659" s="3"/>
      <c r="O659" s="3"/>
      <c r="P659" s="3"/>
      <c r="Q659" s="3"/>
      <c r="R659" s="3"/>
      <c r="S659" s="3"/>
      <c r="T659" s="3"/>
      <c r="U659" s="3"/>
      <c r="V659" s="3"/>
    </row>
    <row r="660" spans="1:22" x14ac:dyDescent="0.2">
      <c r="A660" s="3"/>
      <c r="B660" s="3"/>
      <c r="C660" s="3"/>
      <c r="D660" s="3"/>
      <c r="E660" s="3"/>
      <c r="F660" s="3"/>
      <c r="G660" s="3"/>
      <c r="H660" s="3"/>
      <c r="I660" s="3"/>
      <c r="J660" s="3"/>
      <c r="K660" s="3"/>
      <c r="L660" s="3"/>
      <c r="M660" s="3"/>
      <c r="N660" s="3"/>
      <c r="O660" s="3"/>
      <c r="P660" s="3"/>
      <c r="Q660" s="3"/>
      <c r="R660" s="3"/>
      <c r="S660" s="3"/>
      <c r="T660" s="3"/>
      <c r="U660" s="3"/>
      <c r="V660" s="3"/>
    </row>
    <row r="661" spans="1:22" x14ac:dyDescent="0.2">
      <c r="A661" s="3"/>
      <c r="B661" s="3"/>
      <c r="C661" s="3"/>
      <c r="D661" s="3"/>
      <c r="E661" s="3"/>
      <c r="F661" s="3"/>
      <c r="G661" s="3"/>
      <c r="H661" s="3"/>
      <c r="I661" s="3"/>
      <c r="J661" s="3"/>
      <c r="K661" s="3"/>
      <c r="L661" s="3"/>
      <c r="M661" s="3"/>
      <c r="N661" s="3"/>
      <c r="O661" s="3"/>
      <c r="P661" s="3"/>
      <c r="Q661" s="3"/>
      <c r="R661" s="3"/>
      <c r="S661" s="3"/>
      <c r="T661" s="3"/>
      <c r="U661" s="3"/>
      <c r="V661" s="3"/>
    </row>
    <row r="662" spans="1:22" x14ac:dyDescent="0.2">
      <c r="A662" s="3"/>
      <c r="B662" s="3"/>
      <c r="C662" s="3"/>
      <c r="D662" s="3"/>
      <c r="E662" s="3"/>
      <c r="F662" s="3"/>
      <c r="G662" s="3"/>
      <c r="H662" s="3"/>
      <c r="I662" s="3"/>
      <c r="J662" s="3"/>
      <c r="K662" s="3"/>
      <c r="L662" s="3"/>
      <c r="M662" s="3"/>
      <c r="N662" s="3"/>
      <c r="O662" s="3"/>
      <c r="P662" s="3"/>
      <c r="Q662" s="3"/>
      <c r="R662" s="3"/>
      <c r="S662" s="3"/>
      <c r="T662" s="3"/>
      <c r="U662" s="3"/>
      <c r="V662" s="3"/>
    </row>
    <row r="663" spans="1:22" x14ac:dyDescent="0.2">
      <c r="A663" s="3"/>
      <c r="B663" s="3"/>
      <c r="C663" s="3"/>
      <c r="D663" s="3"/>
      <c r="E663" s="3"/>
      <c r="F663" s="3"/>
      <c r="G663" s="3"/>
      <c r="H663" s="3"/>
      <c r="I663" s="3"/>
      <c r="J663" s="3"/>
      <c r="K663" s="3"/>
      <c r="L663" s="3"/>
      <c r="M663" s="3"/>
      <c r="N663" s="3"/>
      <c r="O663" s="3"/>
      <c r="P663" s="3"/>
      <c r="Q663" s="3"/>
      <c r="R663" s="3"/>
      <c r="S663" s="3"/>
      <c r="T663" s="3"/>
      <c r="U663" s="3"/>
      <c r="V663" s="3"/>
    </row>
    <row r="664" spans="1:22" x14ac:dyDescent="0.2">
      <c r="A664" s="3"/>
      <c r="B664" s="3"/>
      <c r="C664" s="3"/>
      <c r="D664" s="3"/>
      <c r="E664" s="3"/>
      <c r="F664" s="3"/>
      <c r="G664" s="3"/>
      <c r="H664" s="3"/>
      <c r="I664" s="3"/>
      <c r="J664" s="3"/>
      <c r="K664" s="3"/>
      <c r="L664" s="3"/>
      <c r="M664" s="3"/>
      <c r="N664" s="3"/>
      <c r="O664" s="3"/>
      <c r="P664" s="3"/>
      <c r="Q664" s="3"/>
      <c r="R664" s="3"/>
      <c r="S664" s="3"/>
      <c r="T664" s="3"/>
      <c r="U664" s="3"/>
      <c r="V664" s="3"/>
    </row>
    <row r="665" spans="1:22" x14ac:dyDescent="0.2">
      <c r="A665" s="3"/>
      <c r="B665" s="3"/>
      <c r="C665" s="3"/>
      <c r="D665" s="3"/>
      <c r="E665" s="3"/>
      <c r="F665" s="3"/>
      <c r="G665" s="3"/>
      <c r="H665" s="3"/>
      <c r="I665" s="3"/>
      <c r="J665" s="3"/>
      <c r="K665" s="3"/>
      <c r="L665" s="3"/>
      <c r="M665" s="3"/>
      <c r="N665" s="3"/>
      <c r="O665" s="3"/>
      <c r="P665" s="3"/>
      <c r="Q665" s="3"/>
      <c r="R665" s="3"/>
      <c r="S665" s="3"/>
      <c r="T665" s="3"/>
      <c r="U665" s="3"/>
      <c r="V665" s="3"/>
    </row>
    <row r="666" spans="1:22" x14ac:dyDescent="0.2">
      <c r="A666" s="3"/>
      <c r="B666" s="3"/>
      <c r="C666" s="3"/>
      <c r="D666" s="3"/>
      <c r="E666" s="3"/>
      <c r="F666" s="3"/>
      <c r="G666" s="3"/>
      <c r="H666" s="3"/>
      <c r="I666" s="3"/>
      <c r="J666" s="3"/>
      <c r="K666" s="3"/>
      <c r="L666" s="3"/>
      <c r="M666" s="3"/>
      <c r="N666" s="3"/>
      <c r="O666" s="3"/>
      <c r="P666" s="3"/>
      <c r="Q666" s="3"/>
      <c r="R666" s="3"/>
      <c r="S666" s="3"/>
      <c r="T666" s="3"/>
      <c r="U666" s="3"/>
      <c r="V666" s="3"/>
    </row>
    <row r="667" spans="1:22" x14ac:dyDescent="0.2">
      <c r="A667" s="3"/>
      <c r="B667" s="3"/>
      <c r="C667" s="3"/>
      <c r="D667" s="3"/>
      <c r="E667" s="3"/>
      <c r="F667" s="3"/>
      <c r="G667" s="3"/>
      <c r="H667" s="3"/>
      <c r="I667" s="3"/>
      <c r="J667" s="3"/>
      <c r="K667" s="3"/>
      <c r="L667" s="3"/>
      <c r="M667" s="3"/>
      <c r="N667" s="3"/>
      <c r="O667" s="3"/>
      <c r="P667" s="3"/>
      <c r="Q667" s="3"/>
      <c r="R667" s="3"/>
      <c r="S667" s="3"/>
      <c r="T667" s="3"/>
      <c r="U667" s="3"/>
      <c r="V667" s="3"/>
    </row>
    <row r="668" spans="1:22" x14ac:dyDescent="0.2">
      <c r="A668" s="3"/>
      <c r="B668" s="3"/>
      <c r="C668" s="3"/>
      <c r="D668" s="3"/>
      <c r="E668" s="3"/>
      <c r="F668" s="3"/>
      <c r="G668" s="3"/>
      <c r="H668" s="3"/>
      <c r="I668" s="3"/>
      <c r="J668" s="3"/>
      <c r="K668" s="3"/>
      <c r="L668" s="3"/>
      <c r="M668" s="3"/>
      <c r="N668" s="3"/>
      <c r="O668" s="3"/>
      <c r="P668" s="3"/>
      <c r="Q668" s="3"/>
      <c r="R668" s="3"/>
      <c r="S668" s="3"/>
      <c r="T668" s="3"/>
      <c r="U668" s="3"/>
      <c r="V668" s="3"/>
    </row>
    <row r="669" spans="1:22" x14ac:dyDescent="0.2">
      <c r="A669" s="3"/>
      <c r="B669" s="3"/>
      <c r="C669" s="3"/>
      <c r="D669" s="3"/>
      <c r="E669" s="3"/>
      <c r="F669" s="3"/>
      <c r="G669" s="3"/>
      <c r="H669" s="3"/>
      <c r="I669" s="3"/>
      <c r="J669" s="3"/>
      <c r="K669" s="3"/>
      <c r="L669" s="3"/>
      <c r="M669" s="3"/>
      <c r="N669" s="3"/>
      <c r="O669" s="3"/>
      <c r="P669" s="3"/>
      <c r="Q669" s="3"/>
      <c r="R669" s="3"/>
      <c r="S669" s="3"/>
      <c r="T669" s="3"/>
      <c r="U669" s="3"/>
      <c r="V669" s="3"/>
    </row>
    <row r="670" spans="1:22" x14ac:dyDescent="0.2">
      <c r="A670" s="3"/>
      <c r="B670" s="3"/>
      <c r="C670" s="3"/>
      <c r="D670" s="3"/>
      <c r="E670" s="3"/>
      <c r="F670" s="3"/>
      <c r="G670" s="3"/>
      <c r="H670" s="3"/>
      <c r="I670" s="3"/>
      <c r="J670" s="3"/>
      <c r="K670" s="3"/>
      <c r="L670" s="3"/>
      <c r="M670" s="3"/>
      <c r="N670" s="3"/>
      <c r="O670" s="3"/>
      <c r="P670" s="3"/>
      <c r="Q670" s="3"/>
      <c r="R670" s="3"/>
      <c r="S670" s="3"/>
      <c r="T670" s="3"/>
      <c r="U670" s="3"/>
      <c r="V670" s="3"/>
    </row>
    <row r="671" spans="1:22" x14ac:dyDescent="0.2">
      <c r="A671" s="3"/>
      <c r="B671" s="3"/>
      <c r="C671" s="3"/>
      <c r="D671" s="3"/>
      <c r="E671" s="3"/>
      <c r="F671" s="3"/>
      <c r="G671" s="3"/>
      <c r="H671" s="3"/>
      <c r="I671" s="3"/>
      <c r="J671" s="3"/>
      <c r="K671" s="3"/>
      <c r="L671" s="3"/>
      <c r="M671" s="3"/>
      <c r="N671" s="3"/>
      <c r="O671" s="3"/>
      <c r="P671" s="3"/>
      <c r="Q671" s="3"/>
      <c r="R671" s="3"/>
      <c r="S671" s="3"/>
      <c r="T671" s="3"/>
      <c r="U671" s="3"/>
      <c r="V671" s="3"/>
    </row>
    <row r="672" spans="1:22" x14ac:dyDescent="0.2">
      <c r="A672" s="3"/>
      <c r="B672" s="3"/>
      <c r="C672" s="3"/>
      <c r="D672" s="3"/>
      <c r="E672" s="3"/>
      <c r="F672" s="3"/>
      <c r="G672" s="3"/>
      <c r="H672" s="3"/>
      <c r="I672" s="3"/>
      <c r="J672" s="3"/>
      <c r="K672" s="3"/>
      <c r="L672" s="3"/>
      <c r="M672" s="3"/>
      <c r="P672" s="3"/>
      <c r="Q672" s="3"/>
      <c r="R672" s="3"/>
      <c r="S672" s="3"/>
      <c r="T672" s="3"/>
      <c r="U672" s="3"/>
      <c r="V672" s="3"/>
    </row>
    <row r="673" spans="1:22" x14ac:dyDescent="0.2">
      <c r="A673" s="3"/>
      <c r="B673" s="3"/>
      <c r="C673" s="3"/>
      <c r="D673" s="3"/>
      <c r="E673" s="3"/>
      <c r="F673" s="3"/>
      <c r="G673" s="3"/>
      <c r="H673" s="3"/>
      <c r="I673" s="3"/>
      <c r="J673" s="3"/>
      <c r="P673" s="3"/>
      <c r="Q673" s="3"/>
      <c r="R673" s="3"/>
      <c r="S673" s="3"/>
      <c r="T673" s="3"/>
      <c r="U673" s="3"/>
      <c r="V673" s="3"/>
    </row>
  </sheetData>
  <mergeCells count="10">
    <mergeCell ref="A1:P1"/>
    <mergeCell ref="N7:N9"/>
    <mergeCell ref="P7:P9"/>
    <mergeCell ref="A11:A14"/>
    <mergeCell ref="A3:B4"/>
    <mergeCell ref="A5:A10"/>
    <mergeCell ref="M7:M9"/>
    <mergeCell ref="C7:C9"/>
    <mergeCell ref="K7:K9"/>
    <mergeCell ref="F7:F9"/>
  </mergeCells>
  <phoneticPr fontId="23" type="noConversion"/>
  <hyperlinks>
    <hyperlink ref="M4" r:id="rId1"/>
    <hyperlink ref="M10" r:id="rId2"/>
    <hyperlink ref="M14" r:id="rId3"/>
    <hyperlink ref="C4" r:id="rId4"/>
    <hyperlink ref="C10" r:id="rId5"/>
    <hyperlink ref="C14" r:id="rId6"/>
    <hyperlink ref="H4" r:id="rId7"/>
    <hyperlink ref="H10" r:id="rId8"/>
    <hyperlink ref="K4" r:id="rId9"/>
    <hyperlink ref="D4" r:id="rId10"/>
    <hyperlink ref="D10" r:id="rId11"/>
    <hyperlink ref="N4" r:id="rId12"/>
    <hyperlink ref="L4" r:id="rId13"/>
    <hyperlink ref="L10" r:id="rId14"/>
    <hyperlink ref="P4" r:id="rId15"/>
    <hyperlink ref="K10" r:id="rId16"/>
    <hyperlink ref="K14" r:id="rId17" display="mailto:rmarcotorc@sierrawireless.com"/>
    <hyperlink ref="N10" r:id="rId18"/>
    <hyperlink ref="N14" r:id="rId19"/>
    <hyperlink ref="P10" r:id="rId20"/>
    <hyperlink ref="G4" r:id="rId21"/>
    <hyperlink ref="G10" r:id="rId22"/>
    <hyperlink ref="G14" r:id="rId23"/>
    <hyperlink ref="D14" r:id="rId24"/>
    <hyperlink ref="I4" r:id="rId25"/>
    <hyperlink ref="I10" r:id="rId26"/>
    <hyperlink ref="I14" r:id="rId27"/>
    <hyperlink ref="O4" r:id="rId28"/>
    <hyperlink ref="O10" r:id="rId29"/>
    <hyperlink ref="O14" r:id="rId30"/>
    <hyperlink ref="E4" r:id="rId31"/>
    <hyperlink ref="E10" r:id="rId32" display="mailto:Chuck.Phillips@kyocera.com"/>
    <hyperlink ref="E14" r:id="rId33" display="mailto:kazuya.konno@kyocera.com"/>
    <hyperlink ref="F10" r:id="rId34"/>
    <hyperlink ref="F14" r:id="rId35"/>
    <hyperlink ref="F4" r:id="rId36"/>
    <hyperlink ref="J4" r:id="rId37"/>
    <hyperlink ref="J10" r:id="rId38"/>
    <hyperlink ref="J14" r:id="rId39"/>
  </hyperlinks>
  <printOptions horizontalCentered="1"/>
  <pageMargins left="0.4" right="0.35" top="0.8" bottom="0.39" header="0.38" footer="0.32"/>
  <pageSetup scale="10" orientation="landscape" r:id="rId40"/>
  <headerFooter alignWithMargins="0"/>
  <drawing r:id="rId4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BDBA40AF68A6E43B77362D4130D2301" ma:contentTypeVersion="0" ma:contentTypeDescription="Create a new document." ma:contentTypeScope="" ma:versionID="7f246621cd6e73629cdb3a5aa4c4dc8f">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41E73E69-FB80-421D-ADB4-A1F0C0A778B2}">
  <ds:schemaRefs>
    <ds:schemaRef ds:uri="http://schemas.microsoft.com/sharepoint/v3/contenttype/forms"/>
  </ds:schemaRefs>
</ds:datastoreItem>
</file>

<file path=customXml/itemProps2.xml><?xml version="1.0" encoding="utf-8"?>
<ds:datastoreItem xmlns:ds="http://schemas.openxmlformats.org/officeDocument/2006/customXml" ds:itemID="{C1D26963-9F50-4246-8F59-8E261B44E1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56CC7219-2F44-4D37-B3AC-CA2BFF4DEC7A}">
  <ds:schemaRefs>
    <ds:schemaRef ds:uri="http://www.w3.org/XML/1998/namespace"/>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AT&amp;T Approved 3G and 4G Modules</vt:lpstr>
      <vt:lpstr>ADAPT Chipsets</vt:lpstr>
      <vt:lpstr>Partner Contact Info</vt:lpstr>
    </vt:vector>
  </TitlesOfParts>
  <Manager>Steve Hardin (steve.hardin@att.com)</Manager>
  <Company>AT&amp;T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AT&amp;T APPROVED MODULE LIST</dc:title>
  <dc:creator>Brad Webb (brad.webb@att.com)</dc:creator>
  <cp:lastModifiedBy>Brad Webb</cp:lastModifiedBy>
  <cp:lastPrinted>2009-08-25T22:06:55Z</cp:lastPrinted>
  <dcterms:created xsi:type="dcterms:W3CDTF">2005-02-22T18:02:00Z</dcterms:created>
  <dcterms:modified xsi:type="dcterms:W3CDTF">2017-02-16T05:12:36Z</dcterms:modified>
</cp:coreProperties>
</file>