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elvi\Dropbox\My PC (DESKTOP-V3O169E)\Downloads\Theory\Logistic Regression\"/>
    </mc:Choice>
  </mc:AlternateContent>
  <xr:revisionPtr revIDLastSave="0" documentId="13_ncr:1_{7C978790-B1AA-4AEA-B263-6D41016F635A}" xr6:coauthVersionLast="47" xr6:coauthVersionMax="47" xr10:uidLastSave="{00000000-0000-0000-0000-000000000000}"/>
  <bookViews>
    <workbookView xWindow="-120" yWindow="-120" windowWidth="20730" windowHeight="11160" activeTab="1" xr2:uid="{00000000-000D-0000-FFFF-FFFF00000000}"/>
  </bookViews>
  <sheets>
    <sheet name="Logit Regression" sheetId="2" r:id="rId1"/>
    <sheet name="Newton Rrapson-Way 1" sheetId="6" r:id="rId2"/>
    <sheet name="Newton Rrapson-Way 2" sheetId="5" r:id="rId3"/>
  </sheets>
  <definedNames>
    <definedName name="_Hlk177615438" localSheetId="2">'Newton Rrapson-Way 2'!$B$18</definedName>
    <definedName name="lamda">#REF!</definedName>
    <definedName name="T_1">#REF!</definedName>
    <definedName name="T_2">#REF!</definedName>
    <definedName name="T_3">#REF!</definedName>
    <definedName name="T_T1_T2_T3">#REF!</definedName>
    <definedName name="W">#REF!</definedName>
    <definedName name="W_1">#REF!</definedName>
    <definedName name="W_2">#REF!</definedName>
    <definedName name="W_3">#REF!</definedName>
    <definedName name="W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33" i="5" l="1"/>
  <c r="P136" i="5"/>
  <c r="P135" i="5"/>
  <c r="P134" i="5"/>
  <c r="E352" i="6"/>
  <c r="F352" i="6" s="1"/>
  <c r="E351" i="6"/>
  <c r="F351" i="6" s="1"/>
  <c r="E348" i="6"/>
  <c r="F348" i="6" s="1"/>
  <c r="E344" i="6"/>
  <c r="F344" i="6" s="1"/>
  <c r="E343" i="6"/>
  <c r="F343" i="6" s="1"/>
  <c r="E340" i="6"/>
  <c r="F340" i="6" s="1"/>
  <c r="E336" i="6"/>
  <c r="F336" i="6" s="1"/>
  <c r="E335" i="6"/>
  <c r="F335" i="6" s="1"/>
  <c r="D310" i="6"/>
  <c r="E310" i="6" s="1"/>
  <c r="G310" i="6" s="1"/>
  <c r="D311" i="6"/>
  <c r="F311" i="6" s="1"/>
  <c r="H311" i="6" s="1"/>
  <c r="D312" i="6"/>
  <c r="D313" i="6"/>
  <c r="D314" i="6"/>
  <c r="F314" i="6" s="1"/>
  <c r="H314" i="6" s="1"/>
  <c r="D315" i="6"/>
  <c r="F315" i="6" s="1"/>
  <c r="H315" i="6" s="1"/>
  <c r="D316" i="6"/>
  <c r="D317" i="6"/>
  <c r="D318" i="6"/>
  <c r="F318" i="6" s="1"/>
  <c r="H318" i="6" s="1"/>
  <c r="D319" i="6"/>
  <c r="F319" i="6" s="1"/>
  <c r="H319" i="6" s="1"/>
  <c r="D320" i="6"/>
  <c r="D321" i="6"/>
  <c r="D322" i="6"/>
  <c r="E322" i="6" s="1"/>
  <c r="G322" i="6" s="1"/>
  <c r="D323" i="6"/>
  <c r="F323" i="6" s="1"/>
  <c r="H323" i="6" s="1"/>
  <c r="D324" i="6"/>
  <c r="D325" i="6"/>
  <c r="D326" i="6"/>
  <c r="E326" i="6" s="1"/>
  <c r="G326" i="6" s="1"/>
  <c r="D327" i="6"/>
  <c r="F327" i="6" s="1"/>
  <c r="H327" i="6" s="1"/>
  <c r="D309" i="6"/>
  <c r="F309" i="6" s="1"/>
  <c r="H309" i="6" s="1"/>
  <c r="E374" i="6"/>
  <c r="F374" i="6" s="1"/>
  <c r="H374" i="6" s="1"/>
  <c r="C374" i="6"/>
  <c r="E373" i="6"/>
  <c r="F373" i="6" s="1"/>
  <c r="G373" i="6" s="1"/>
  <c r="C373" i="6"/>
  <c r="E372" i="6"/>
  <c r="F372" i="6" s="1"/>
  <c r="C372" i="6"/>
  <c r="E371" i="6"/>
  <c r="F371" i="6" s="1"/>
  <c r="G371" i="6" s="1"/>
  <c r="C371" i="6"/>
  <c r="E370" i="6"/>
  <c r="F370" i="6" s="1"/>
  <c r="C370" i="6"/>
  <c r="E369" i="6"/>
  <c r="F369" i="6" s="1"/>
  <c r="G369" i="6" s="1"/>
  <c r="C369" i="6"/>
  <c r="E368" i="6"/>
  <c r="F368" i="6" s="1"/>
  <c r="C368" i="6"/>
  <c r="F367" i="6"/>
  <c r="G367" i="6" s="1"/>
  <c r="E367" i="6"/>
  <c r="C367" i="6"/>
  <c r="F366" i="6"/>
  <c r="H366" i="6" s="1"/>
  <c r="E366" i="6"/>
  <c r="C366" i="6"/>
  <c r="F365" i="6"/>
  <c r="G365" i="6" s="1"/>
  <c r="E365" i="6"/>
  <c r="C365" i="6"/>
  <c r="E364" i="6"/>
  <c r="F364" i="6" s="1"/>
  <c r="C364" i="6"/>
  <c r="E363" i="6"/>
  <c r="F363" i="6" s="1"/>
  <c r="G363" i="6" s="1"/>
  <c r="C363" i="6"/>
  <c r="E362" i="6"/>
  <c r="F362" i="6" s="1"/>
  <c r="C362" i="6"/>
  <c r="E361" i="6"/>
  <c r="F361" i="6" s="1"/>
  <c r="G361" i="6" s="1"/>
  <c r="C361" i="6"/>
  <c r="E360" i="6"/>
  <c r="F360" i="6" s="1"/>
  <c r="C360" i="6"/>
  <c r="F359" i="6"/>
  <c r="G359" i="6" s="1"/>
  <c r="E359" i="6"/>
  <c r="C359" i="6"/>
  <c r="F358" i="6"/>
  <c r="E358" i="6"/>
  <c r="C358" i="6"/>
  <c r="E357" i="6"/>
  <c r="F357" i="6" s="1"/>
  <c r="G357" i="6" s="1"/>
  <c r="C357" i="6"/>
  <c r="E356" i="6"/>
  <c r="F356" i="6" s="1"/>
  <c r="C356" i="6"/>
  <c r="E350" i="6"/>
  <c r="F350" i="6" s="1"/>
  <c r="E349" i="6"/>
  <c r="F349" i="6" s="1"/>
  <c r="E347" i="6"/>
  <c r="F347" i="6" s="1"/>
  <c r="E346" i="6"/>
  <c r="F346" i="6" s="1"/>
  <c r="E345" i="6"/>
  <c r="F345" i="6" s="1"/>
  <c r="E342" i="6"/>
  <c r="F342" i="6" s="1"/>
  <c r="E341" i="6"/>
  <c r="F341" i="6" s="1"/>
  <c r="E339" i="6"/>
  <c r="F339" i="6" s="1"/>
  <c r="E338" i="6"/>
  <c r="F338" i="6" s="1"/>
  <c r="E337" i="6"/>
  <c r="F337" i="6" s="1"/>
  <c r="E334" i="6"/>
  <c r="C327" i="6"/>
  <c r="C326" i="6"/>
  <c r="E325" i="6"/>
  <c r="G325" i="6" s="1"/>
  <c r="I325" i="6" s="1"/>
  <c r="F325" i="6"/>
  <c r="H325" i="6" s="1"/>
  <c r="C325" i="6"/>
  <c r="E324" i="6"/>
  <c r="G324" i="6" s="1"/>
  <c r="I324" i="6" s="1"/>
  <c r="F324" i="6"/>
  <c r="H324" i="6" s="1"/>
  <c r="C324" i="6"/>
  <c r="C323" i="6"/>
  <c r="C322" i="6"/>
  <c r="E321" i="6"/>
  <c r="G321" i="6" s="1"/>
  <c r="I321" i="6" s="1"/>
  <c r="F321" i="6"/>
  <c r="H321" i="6" s="1"/>
  <c r="C321" i="6"/>
  <c r="E320" i="6"/>
  <c r="G320" i="6" s="1"/>
  <c r="I320" i="6" s="1"/>
  <c r="F320" i="6"/>
  <c r="H320" i="6" s="1"/>
  <c r="C320" i="6"/>
  <c r="C319" i="6"/>
  <c r="C318" i="6"/>
  <c r="E317" i="6"/>
  <c r="G317" i="6" s="1"/>
  <c r="I317" i="6" s="1"/>
  <c r="F317" i="6"/>
  <c r="H317" i="6" s="1"/>
  <c r="C317" i="6"/>
  <c r="E316" i="6"/>
  <c r="G316" i="6" s="1"/>
  <c r="I316" i="6" s="1"/>
  <c r="F316" i="6"/>
  <c r="H316" i="6" s="1"/>
  <c r="C316" i="6"/>
  <c r="C315" i="6"/>
  <c r="C314" i="6"/>
  <c r="E313" i="6"/>
  <c r="G313" i="6" s="1"/>
  <c r="I313" i="6" s="1"/>
  <c r="F313" i="6"/>
  <c r="H313" i="6" s="1"/>
  <c r="C313" i="6"/>
  <c r="E312" i="6"/>
  <c r="G312" i="6" s="1"/>
  <c r="I312" i="6" s="1"/>
  <c r="F312" i="6"/>
  <c r="H312" i="6" s="1"/>
  <c r="C312" i="6"/>
  <c r="C311" i="6"/>
  <c r="C310" i="6"/>
  <c r="C309" i="6"/>
  <c r="D234" i="6"/>
  <c r="F234" i="6" s="1"/>
  <c r="H234" i="6" s="1"/>
  <c r="D235" i="6"/>
  <c r="E235" i="6" s="1"/>
  <c r="G235" i="6" s="1"/>
  <c r="D236" i="6"/>
  <c r="F236" i="6" s="1"/>
  <c r="H236" i="6" s="1"/>
  <c r="D237" i="6"/>
  <c r="D238" i="6"/>
  <c r="F238" i="6" s="1"/>
  <c r="H238" i="6" s="1"/>
  <c r="D239" i="6"/>
  <c r="E239" i="6" s="1"/>
  <c r="G239" i="6" s="1"/>
  <c r="D240" i="6"/>
  <c r="E240" i="6" s="1"/>
  <c r="G240" i="6" s="1"/>
  <c r="I240" i="6" s="1"/>
  <c r="D241" i="6"/>
  <c r="D242" i="6"/>
  <c r="F242" i="6" s="1"/>
  <c r="H242" i="6" s="1"/>
  <c r="D243" i="6"/>
  <c r="E243" i="6" s="1"/>
  <c r="G243" i="6" s="1"/>
  <c r="D244" i="6"/>
  <c r="E244" i="6" s="1"/>
  <c r="G244" i="6" s="1"/>
  <c r="I244" i="6" s="1"/>
  <c r="D245" i="6"/>
  <c r="D246" i="6"/>
  <c r="F246" i="6" s="1"/>
  <c r="H246" i="6" s="1"/>
  <c r="D247" i="6"/>
  <c r="E247" i="6" s="1"/>
  <c r="G247" i="6" s="1"/>
  <c r="D248" i="6"/>
  <c r="E248" i="6" s="1"/>
  <c r="G248" i="6" s="1"/>
  <c r="I248" i="6" s="1"/>
  <c r="D249" i="6"/>
  <c r="D250" i="6"/>
  <c r="F250" i="6" s="1"/>
  <c r="H250" i="6" s="1"/>
  <c r="D251" i="6"/>
  <c r="E251" i="6" s="1"/>
  <c r="G251" i="6" s="1"/>
  <c r="D233" i="6"/>
  <c r="E233" i="6" s="1"/>
  <c r="G233" i="6" s="1"/>
  <c r="I233" i="6" s="1"/>
  <c r="E298" i="6"/>
  <c r="F298" i="6" s="1"/>
  <c r="H298" i="6" s="1"/>
  <c r="C298" i="6"/>
  <c r="F297" i="6"/>
  <c r="G297" i="6" s="1"/>
  <c r="E297" i="6"/>
  <c r="C297" i="6"/>
  <c r="E296" i="6"/>
  <c r="F296" i="6" s="1"/>
  <c r="C296" i="6"/>
  <c r="E295" i="6"/>
  <c r="F295" i="6" s="1"/>
  <c r="G295" i="6" s="1"/>
  <c r="C295" i="6"/>
  <c r="E294" i="6"/>
  <c r="F294" i="6" s="1"/>
  <c r="C294" i="6"/>
  <c r="E293" i="6"/>
  <c r="F293" i="6" s="1"/>
  <c r="G293" i="6" s="1"/>
  <c r="C293" i="6"/>
  <c r="E292" i="6"/>
  <c r="F292" i="6" s="1"/>
  <c r="C292" i="6"/>
  <c r="F291" i="6"/>
  <c r="G291" i="6" s="1"/>
  <c r="E291" i="6"/>
  <c r="C291" i="6"/>
  <c r="F290" i="6"/>
  <c r="E290" i="6"/>
  <c r="C290" i="6"/>
  <c r="F289" i="6"/>
  <c r="G289" i="6" s="1"/>
  <c r="E289" i="6"/>
  <c r="C289" i="6"/>
  <c r="H289" i="6" s="1"/>
  <c r="E288" i="6"/>
  <c r="F288" i="6" s="1"/>
  <c r="C288" i="6"/>
  <c r="E287" i="6"/>
  <c r="F287" i="6" s="1"/>
  <c r="G287" i="6" s="1"/>
  <c r="C287" i="6"/>
  <c r="E286" i="6"/>
  <c r="F286" i="6" s="1"/>
  <c r="C286" i="6"/>
  <c r="E285" i="6"/>
  <c r="F285" i="6" s="1"/>
  <c r="G285" i="6" s="1"/>
  <c r="C285" i="6"/>
  <c r="E284" i="6"/>
  <c r="F284" i="6" s="1"/>
  <c r="C284" i="6"/>
  <c r="E283" i="6"/>
  <c r="F283" i="6" s="1"/>
  <c r="G283" i="6" s="1"/>
  <c r="C283" i="6"/>
  <c r="F282" i="6"/>
  <c r="E282" i="6"/>
  <c r="C282" i="6"/>
  <c r="E281" i="6"/>
  <c r="F281" i="6" s="1"/>
  <c r="G281" i="6" s="1"/>
  <c r="C281" i="6"/>
  <c r="E280" i="6"/>
  <c r="F280" i="6" s="1"/>
  <c r="C280" i="6"/>
  <c r="F276" i="6"/>
  <c r="E276" i="6"/>
  <c r="E275" i="6"/>
  <c r="F275" i="6" s="1"/>
  <c r="E274" i="6"/>
  <c r="F274" i="6" s="1"/>
  <c r="E273" i="6"/>
  <c r="F273" i="6" s="1"/>
  <c r="F272" i="6"/>
  <c r="E272" i="6"/>
  <c r="E271" i="6"/>
  <c r="F271" i="6" s="1"/>
  <c r="E270" i="6"/>
  <c r="F270" i="6" s="1"/>
  <c r="E269" i="6"/>
  <c r="F269" i="6" s="1"/>
  <c r="F268" i="6"/>
  <c r="E268" i="6"/>
  <c r="E267" i="6"/>
  <c r="F267" i="6" s="1"/>
  <c r="E266" i="6"/>
  <c r="F266" i="6" s="1"/>
  <c r="E265" i="6"/>
  <c r="F265" i="6" s="1"/>
  <c r="F264" i="6"/>
  <c r="E264" i="6"/>
  <c r="E263" i="6"/>
  <c r="F263" i="6" s="1"/>
  <c r="E262" i="6"/>
  <c r="F262" i="6" s="1"/>
  <c r="E261" i="6"/>
  <c r="F261" i="6" s="1"/>
  <c r="F260" i="6"/>
  <c r="E260" i="6"/>
  <c r="E259" i="6"/>
  <c r="F259" i="6" s="1"/>
  <c r="E258" i="6"/>
  <c r="F258" i="6" s="1"/>
  <c r="F251" i="6"/>
  <c r="H251" i="6" s="1"/>
  <c r="C251" i="6"/>
  <c r="C250" i="6"/>
  <c r="E249" i="6"/>
  <c r="G249" i="6" s="1"/>
  <c r="F249" i="6"/>
  <c r="H249" i="6" s="1"/>
  <c r="C249" i="6"/>
  <c r="C248" i="6"/>
  <c r="F247" i="6"/>
  <c r="H247" i="6" s="1"/>
  <c r="C247" i="6"/>
  <c r="C246" i="6"/>
  <c r="E245" i="6"/>
  <c r="G245" i="6" s="1"/>
  <c r="I245" i="6" s="1"/>
  <c r="F245" i="6"/>
  <c r="H245" i="6" s="1"/>
  <c r="C245" i="6"/>
  <c r="C244" i="6"/>
  <c r="F243" i="6"/>
  <c r="H243" i="6" s="1"/>
  <c r="C243" i="6"/>
  <c r="C242" i="6"/>
  <c r="E241" i="6"/>
  <c r="G241" i="6" s="1"/>
  <c r="I241" i="6" s="1"/>
  <c r="F241" i="6"/>
  <c r="H241" i="6" s="1"/>
  <c r="C241" i="6"/>
  <c r="F240" i="6"/>
  <c r="H240" i="6" s="1"/>
  <c r="C240" i="6"/>
  <c r="F239" i="6"/>
  <c r="H239" i="6" s="1"/>
  <c r="C239" i="6"/>
  <c r="C238" i="6"/>
  <c r="E237" i="6"/>
  <c r="G237" i="6" s="1"/>
  <c r="F237" i="6"/>
  <c r="H237" i="6" s="1"/>
  <c r="C237" i="6"/>
  <c r="E236" i="6"/>
  <c r="G236" i="6" s="1"/>
  <c r="I236" i="6" s="1"/>
  <c r="C236" i="6"/>
  <c r="F235" i="6"/>
  <c r="H235" i="6" s="1"/>
  <c r="C235" i="6"/>
  <c r="C234" i="6"/>
  <c r="C233" i="6"/>
  <c r="D173" i="6"/>
  <c r="F173" i="6" s="1"/>
  <c r="H173" i="6" s="1"/>
  <c r="D156" i="6"/>
  <c r="F156" i="6" s="1"/>
  <c r="H156" i="6" s="1"/>
  <c r="D157" i="6"/>
  <c r="F157" i="6" s="1"/>
  <c r="H157" i="6" s="1"/>
  <c r="D158" i="6"/>
  <c r="F158" i="6" s="1"/>
  <c r="H158" i="6" s="1"/>
  <c r="D159" i="6"/>
  <c r="E159" i="6" s="1"/>
  <c r="G159" i="6" s="1"/>
  <c r="I159" i="6" s="1"/>
  <c r="D160" i="6"/>
  <c r="F160" i="6" s="1"/>
  <c r="H160" i="6" s="1"/>
  <c r="D161" i="6"/>
  <c r="F161" i="6" s="1"/>
  <c r="H161" i="6" s="1"/>
  <c r="D162" i="6"/>
  <c r="F162" i="6" s="1"/>
  <c r="H162" i="6" s="1"/>
  <c r="D163" i="6"/>
  <c r="E163" i="6" s="1"/>
  <c r="G163" i="6" s="1"/>
  <c r="I163" i="6" s="1"/>
  <c r="D164" i="6"/>
  <c r="F164" i="6" s="1"/>
  <c r="H164" i="6" s="1"/>
  <c r="D165" i="6"/>
  <c r="F165" i="6" s="1"/>
  <c r="H165" i="6" s="1"/>
  <c r="D166" i="6"/>
  <c r="F166" i="6" s="1"/>
  <c r="H166" i="6" s="1"/>
  <c r="D167" i="6"/>
  <c r="F167" i="6" s="1"/>
  <c r="H167" i="6" s="1"/>
  <c r="D168" i="6"/>
  <c r="F168" i="6" s="1"/>
  <c r="H168" i="6" s="1"/>
  <c r="D169" i="6"/>
  <c r="F169" i="6" s="1"/>
  <c r="H169" i="6" s="1"/>
  <c r="D170" i="6"/>
  <c r="F170" i="6" s="1"/>
  <c r="H170" i="6" s="1"/>
  <c r="D171" i="6"/>
  <c r="E171" i="6" s="1"/>
  <c r="G171" i="6" s="1"/>
  <c r="I171" i="6" s="1"/>
  <c r="D172" i="6"/>
  <c r="F172" i="6" s="1"/>
  <c r="H172" i="6" s="1"/>
  <c r="D155" i="6"/>
  <c r="E155" i="6" s="1"/>
  <c r="G155" i="6" s="1"/>
  <c r="E220" i="6"/>
  <c r="F220" i="6" s="1"/>
  <c r="H220" i="6" s="1"/>
  <c r="C220" i="6"/>
  <c r="F219" i="6"/>
  <c r="G219" i="6" s="1"/>
  <c r="E219" i="6"/>
  <c r="C219" i="6"/>
  <c r="E218" i="6"/>
  <c r="F218" i="6" s="1"/>
  <c r="C218" i="6"/>
  <c r="E217" i="6"/>
  <c r="F217" i="6" s="1"/>
  <c r="G217" i="6" s="1"/>
  <c r="C217" i="6"/>
  <c r="E216" i="6"/>
  <c r="F216" i="6" s="1"/>
  <c r="C216" i="6"/>
  <c r="E215" i="6"/>
  <c r="F215" i="6" s="1"/>
  <c r="G215" i="6" s="1"/>
  <c r="C215" i="6"/>
  <c r="E214" i="6"/>
  <c r="F214" i="6" s="1"/>
  <c r="C214" i="6"/>
  <c r="F213" i="6"/>
  <c r="G213" i="6" s="1"/>
  <c r="E213" i="6"/>
  <c r="C213" i="6"/>
  <c r="F212" i="6"/>
  <c r="H212" i="6" s="1"/>
  <c r="E212" i="6"/>
  <c r="C212" i="6"/>
  <c r="F211" i="6"/>
  <c r="G211" i="6" s="1"/>
  <c r="E211" i="6"/>
  <c r="C211" i="6"/>
  <c r="E210" i="6"/>
  <c r="F210" i="6" s="1"/>
  <c r="C210" i="6"/>
  <c r="E209" i="6"/>
  <c r="F209" i="6" s="1"/>
  <c r="G209" i="6" s="1"/>
  <c r="C209" i="6"/>
  <c r="E208" i="6"/>
  <c r="F208" i="6" s="1"/>
  <c r="C208" i="6"/>
  <c r="E207" i="6"/>
  <c r="F207" i="6" s="1"/>
  <c r="G207" i="6" s="1"/>
  <c r="C207" i="6"/>
  <c r="E206" i="6"/>
  <c r="F206" i="6" s="1"/>
  <c r="C206" i="6"/>
  <c r="E205" i="6"/>
  <c r="F205" i="6" s="1"/>
  <c r="G205" i="6" s="1"/>
  <c r="C205" i="6"/>
  <c r="F204" i="6"/>
  <c r="H204" i="6" s="1"/>
  <c r="E204" i="6"/>
  <c r="C204" i="6"/>
  <c r="E203" i="6"/>
  <c r="F203" i="6" s="1"/>
  <c r="G203" i="6" s="1"/>
  <c r="C203" i="6"/>
  <c r="E202" i="6"/>
  <c r="F202" i="6" s="1"/>
  <c r="C202" i="6"/>
  <c r="E198" i="6"/>
  <c r="F198" i="6" s="1"/>
  <c r="E197" i="6"/>
  <c r="F197" i="6" s="1"/>
  <c r="E196" i="6"/>
  <c r="F196" i="6" s="1"/>
  <c r="F195" i="6"/>
  <c r="E195" i="6"/>
  <c r="E194" i="6"/>
  <c r="F194" i="6" s="1"/>
  <c r="E193" i="6"/>
  <c r="F193" i="6" s="1"/>
  <c r="E192" i="6"/>
  <c r="F192" i="6" s="1"/>
  <c r="F191" i="6"/>
  <c r="E191" i="6"/>
  <c r="E190" i="6"/>
  <c r="F190" i="6" s="1"/>
  <c r="E189" i="6"/>
  <c r="F189" i="6" s="1"/>
  <c r="E188" i="6"/>
  <c r="F188" i="6" s="1"/>
  <c r="F187" i="6"/>
  <c r="E187" i="6"/>
  <c r="E186" i="6"/>
  <c r="F186" i="6" s="1"/>
  <c r="E185" i="6"/>
  <c r="F185" i="6" s="1"/>
  <c r="E184" i="6"/>
  <c r="F184" i="6" s="1"/>
  <c r="F183" i="6"/>
  <c r="E183" i="6"/>
  <c r="E182" i="6"/>
  <c r="F182" i="6" s="1"/>
  <c r="E181" i="6"/>
  <c r="F181" i="6" s="1"/>
  <c r="E180" i="6"/>
  <c r="F180" i="6" s="1"/>
  <c r="E173" i="6"/>
  <c r="G173" i="6" s="1"/>
  <c r="I173" i="6" s="1"/>
  <c r="C173" i="6"/>
  <c r="E172" i="6"/>
  <c r="G172" i="6" s="1"/>
  <c r="C172" i="6"/>
  <c r="C171" i="6"/>
  <c r="C170" i="6"/>
  <c r="E169" i="6"/>
  <c r="G169" i="6" s="1"/>
  <c r="I169" i="6" s="1"/>
  <c r="C169" i="6"/>
  <c r="E168" i="6"/>
  <c r="G168" i="6" s="1"/>
  <c r="I168" i="6" s="1"/>
  <c r="C168" i="6"/>
  <c r="E167" i="6"/>
  <c r="G167" i="6" s="1"/>
  <c r="I167" i="6" s="1"/>
  <c r="C167" i="6"/>
  <c r="E166" i="6"/>
  <c r="G166" i="6" s="1"/>
  <c r="C166" i="6"/>
  <c r="C165" i="6"/>
  <c r="E164" i="6"/>
  <c r="G164" i="6" s="1"/>
  <c r="I164" i="6" s="1"/>
  <c r="C164" i="6"/>
  <c r="F163" i="6"/>
  <c r="H163" i="6" s="1"/>
  <c r="C163" i="6"/>
  <c r="C162" i="6"/>
  <c r="C161" i="6"/>
  <c r="E160" i="6"/>
  <c r="G160" i="6" s="1"/>
  <c r="C160" i="6"/>
  <c r="F159" i="6"/>
  <c r="H159" i="6" s="1"/>
  <c r="C159" i="6"/>
  <c r="E158" i="6"/>
  <c r="G158" i="6" s="1"/>
  <c r="I158" i="6" s="1"/>
  <c r="C158" i="6"/>
  <c r="C157" i="6"/>
  <c r="E156" i="6"/>
  <c r="G156" i="6" s="1"/>
  <c r="C156" i="6"/>
  <c r="C155" i="6"/>
  <c r="D78" i="6"/>
  <c r="E78" i="6" s="1"/>
  <c r="G78" i="6" s="1"/>
  <c r="I78" i="6" s="1"/>
  <c r="D79" i="6"/>
  <c r="F79" i="6" s="1"/>
  <c r="H79" i="6" s="1"/>
  <c r="D80" i="6"/>
  <c r="F80" i="6" s="1"/>
  <c r="H80" i="6" s="1"/>
  <c r="D81" i="6"/>
  <c r="D82" i="6"/>
  <c r="E82" i="6" s="1"/>
  <c r="G82" i="6" s="1"/>
  <c r="I82" i="6" s="1"/>
  <c r="D83" i="6"/>
  <c r="E83" i="6" s="1"/>
  <c r="G83" i="6" s="1"/>
  <c r="D84" i="6"/>
  <c r="E84" i="6" s="1"/>
  <c r="G84" i="6" s="1"/>
  <c r="I84" i="6" s="1"/>
  <c r="D85" i="6"/>
  <c r="D86" i="6"/>
  <c r="E86" i="6" s="1"/>
  <c r="G86" i="6" s="1"/>
  <c r="I86" i="6" s="1"/>
  <c r="D87" i="6"/>
  <c r="F87" i="6" s="1"/>
  <c r="H87" i="6" s="1"/>
  <c r="D88" i="6"/>
  <c r="F88" i="6" s="1"/>
  <c r="H88" i="6" s="1"/>
  <c r="D89" i="6"/>
  <c r="D90" i="6"/>
  <c r="E90" i="6" s="1"/>
  <c r="G90" i="6" s="1"/>
  <c r="I90" i="6" s="1"/>
  <c r="D91" i="6"/>
  <c r="E91" i="6" s="1"/>
  <c r="G91" i="6" s="1"/>
  <c r="D92" i="6"/>
  <c r="E92" i="6" s="1"/>
  <c r="G92" i="6" s="1"/>
  <c r="I92" i="6" s="1"/>
  <c r="D93" i="6"/>
  <c r="D94" i="6"/>
  <c r="E94" i="6" s="1"/>
  <c r="G94" i="6" s="1"/>
  <c r="I94" i="6" s="1"/>
  <c r="D95" i="6"/>
  <c r="F95" i="6" s="1"/>
  <c r="H95" i="6" s="1"/>
  <c r="D77" i="6"/>
  <c r="E77" i="6" s="1"/>
  <c r="G77" i="6" s="1"/>
  <c r="I77" i="6" s="1"/>
  <c r="E125" i="6"/>
  <c r="F125" i="6" s="1"/>
  <c r="E126" i="6"/>
  <c r="F126" i="6" s="1"/>
  <c r="E127" i="6"/>
  <c r="F127" i="6" s="1"/>
  <c r="E128" i="6"/>
  <c r="F128" i="6" s="1"/>
  <c r="E129" i="6"/>
  <c r="F129" i="6" s="1"/>
  <c r="E130" i="6"/>
  <c r="F130" i="6" s="1"/>
  <c r="E131" i="6"/>
  <c r="F131" i="6" s="1"/>
  <c r="E132" i="6"/>
  <c r="F132" i="6" s="1"/>
  <c r="E133" i="6"/>
  <c r="F133" i="6" s="1"/>
  <c r="E134" i="6"/>
  <c r="F134" i="6" s="1"/>
  <c r="E135" i="6"/>
  <c r="F135" i="6" s="1"/>
  <c r="E136" i="6"/>
  <c r="F136" i="6" s="1"/>
  <c r="E137" i="6"/>
  <c r="F137" i="6" s="1"/>
  <c r="E138" i="6"/>
  <c r="F138" i="6" s="1"/>
  <c r="E139" i="6"/>
  <c r="F139" i="6" s="1"/>
  <c r="E140" i="6"/>
  <c r="F140" i="6" s="1"/>
  <c r="E141" i="6"/>
  <c r="F141" i="6" s="1"/>
  <c r="E142" i="6"/>
  <c r="F142" i="6" s="1"/>
  <c r="F124" i="6"/>
  <c r="G124" i="6" s="1"/>
  <c r="E124" i="6"/>
  <c r="E119" i="6"/>
  <c r="E102" i="6"/>
  <c r="F102" i="6" s="1"/>
  <c r="E103" i="6"/>
  <c r="F103" i="6" s="1"/>
  <c r="E104" i="6"/>
  <c r="F104" i="6" s="1"/>
  <c r="E105" i="6"/>
  <c r="F105" i="6" s="1"/>
  <c r="E106" i="6"/>
  <c r="F106" i="6" s="1"/>
  <c r="E107" i="6"/>
  <c r="F107" i="6" s="1"/>
  <c r="E108" i="6"/>
  <c r="F108" i="6" s="1"/>
  <c r="E109" i="6"/>
  <c r="F109" i="6" s="1"/>
  <c r="E110" i="6"/>
  <c r="F110" i="6" s="1"/>
  <c r="E111" i="6"/>
  <c r="F111" i="6" s="1"/>
  <c r="E112" i="6"/>
  <c r="E113" i="6"/>
  <c r="F113" i="6" s="1"/>
  <c r="E114" i="6"/>
  <c r="E115" i="6"/>
  <c r="F115" i="6" s="1"/>
  <c r="E116" i="6"/>
  <c r="F116" i="6" s="1"/>
  <c r="E117" i="6"/>
  <c r="F117" i="6" s="1"/>
  <c r="E118" i="6"/>
  <c r="F118" i="6" s="1"/>
  <c r="F119" i="6"/>
  <c r="E120" i="6"/>
  <c r="F120" i="6" s="1"/>
  <c r="F112" i="6"/>
  <c r="F114" i="6"/>
  <c r="C142" i="6"/>
  <c r="C141" i="6"/>
  <c r="C140" i="6"/>
  <c r="C139" i="6"/>
  <c r="C138" i="6"/>
  <c r="C137" i="6"/>
  <c r="C136" i="6"/>
  <c r="C135" i="6"/>
  <c r="C134" i="6"/>
  <c r="C133" i="6"/>
  <c r="C132" i="6"/>
  <c r="C131" i="6"/>
  <c r="C130" i="6"/>
  <c r="C129" i="6"/>
  <c r="C128" i="6"/>
  <c r="C127" i="6"/>
  <c r="C126" i="6"/>
  <c r="C125" i="6"/>
  <c r="C124" i="6"/>
  <c r="I8" i="6"/>
  <c r="I16" i="6"/>
  <c r="F78" i="6"/>
  <c r="H78" i="6" s="1"/>
  <c r="E79" i="6"/>
  <c r="G79" i="6" s="1"/>
  <c r="E80" i="6"/>
  <c r="G80" i="6" s="1"/>
  <c r="I80" i="6" s="1"/>
  <c r="E81" i="6"/>
  <c r="F81" i="6"/>
  <c r="H81" i="6" s="1"/>
  <c r="G81" i="6"/>
  <c r="I81" i="6" s="1"/>
  <c r="F83" i="6"/>
  <c r="H83" i="6" s="1"/>
  <c r="E85" i="6"/>
  <c r="G85" i="6" s="1"/>
  <c r="I85" i="6" s="1"/>
  <c r="F85" i="6"/>
  <c r="H85" i="6" s="1"/>
  <c r="F86" i="6"/>
  <c r="H86" i="6" s="1"/>
  <c r="E87" i="6"/>
  <c r="G87" i="6" s="1"/>
  <c r="E88" i="6"/>
  <c r="G88" i="6" s="1"/>
  <c r="I88" i="6" s="1"/>
  <c r="E89" i="6"/>
  <c r="F89" i="6"/>
  <c r="H89" i="6" s="1"/>
  <c r="G89" i="6"/>
  <c r="I89" i="6" s="1"/>
  <c r="F91" i="6"/>
  <c r="H91" i="6" s="1"/>
  <c r="E93" i="6"/>
  <c r="G93" i="6" s="1"/>
  <c r="I93" i="6" s="1"/>
  <c r="F93" i="6"/>
  <c r="H93" i="6" s="1"/>
  <c r="F94" i="6"/>
  <c r="H94" i="6" s="1"/>
  <c r="E95" i="6"/>
  <c r="G95" i="6" s="1"/>
  <c r="C95" i="6"/>
  <c r="C94" i="6"/>
  <c r="C93" i="6"/>
  <c r="C92" i="6"/>
  <c r="C91" i="6"/>
  <c r="C90" i="6"/>
  <c r="C89" i="6"/>
  <c r="C88" i="6"/>
  <c r="C87" i="6"/>
  <c r="C86" i="6"/>
  <c r="C85" i="6"/>
  <c r="C84" i="6"/>
  <c r="C83" i="6"/>
  <c r="C82" i="6"/>
  <c r="C81" i="6"/>
  <c r="C80" i="6"/>
  <c r="C79" i="6"/>
  <c r="C78" i="6"/>
  <c r="C77" i="6"/>
  <c r="G72" i="6" a="1"/>
  <c r="G73" i="6" s="1"/>
  <c r="F49" i="6"/>
  <c r="F50" i="6"/>
  <c r="G50" i="6"/>
  <c r="H50" i="6"/>
  <c r="F51" i="6"/>
  <c r="G51" i="6" s="1"/>
  <c r="F52" i="6"/>
  <c r="F53" i="6"/>
  <c r="F54" i="6"/>
  <c r="G54" i="6" s="1"/>
  <c r="H54" i="6"/>
  <c r="F55" i="6"/>
  <c r="F56" i="6"/>
  <c r="F57" i="6"/>
  <c r="F58" i="6"/>
  <c r="F59" i="6"/>
  <c r="G59" i="6" s="1"/>
  <c r="H59" i="6"/>
  <c r="F60" i="6"/>
  <c r="F61" i="6"/>
  <c r="F62" i="6"/>
  <c r="H62" i="6" s="1"/>
  <c r="G62" i="6"/>
  <c r="F63" i="6"/>
  <c r="G63" i="6" s="1"/>
  <c r="H63" i="6"/>
  <c r="F64" i="6"/>
  <c r="F65" i="6"/>
  <c r="F66" i="6"/>
  <c r="G66" i="6"/>
  <c r="H66" i="6"/>
  <c r="F48" i="6"/>
  <c r="C49" i="6"/>
  <c r="C50" i="6"/>
  <c r="C51" i="6"/>
  <c r="C52" i="6"/>
  <c r="C53" i="6"/>
  <c r="C54" i="6"/>
  <c r="C55" i="6"/>
  <c r="C56" i="6"/>
  <c r="C57" i="6"/>
  <c r="C58" i="6"/>
  <c r="C59" i="6"/>
  <c r="C60" i="6"/>
  <c r="C61" i="6"/>
  <c r="C62" i="6"/>
  <c r="C63" i="6"/>
  <c r="C64" i="6"/>
  <c r="C65" i="6"/>
  <c r="C66" i="6"/>
  <c r="C48" i="6"/>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26" i="6"/>
  <c r="F26" i="6" s="1"/>
  <c r="F45" i="6" s="1"/>
  <c r="H8" i="6"/>
  <c r="H9" i="6"/>
  <c r="H12" i="6"/>
  <c r="H13" i="6"/>
  <c r="H16" i="6"/>
  <c r="H17" i="6"/>
  <c r="H20" i="6"/>
  <c r="H21" i="6"/>
  <c r="H5" i="6"/>
  <c r="G6" i="6"/>
  <c r="I6" i="6" s="1"/>
  <c r="G7" i="6"/>
  <c r="I7" i="6" s="1"/>
  <c r="K7" i="6" s="1"/>
  <c r="G8" i="6"/>
  <c r="G9" i="6"/>
  <c r="I9" i="6" s="1"/>
  <c r="G10" i="6"/>
  <c r="I10" i="6" s="1"/>
  <c r="G11" i="6"/>
  <c r="I11" i="6" s="1"/>
  <c r="K11" i="6" s="1"/>
  <c r="G12" i="6"/>
  <c r="I12" i="6" s="1"/>
  <c r="G13" i="6"/>
  <c r="I13" i="6" s="1"/>
  <c r="G14" i="6"/>
  <c r="I14" i="6" s="1"/>
  <c r="G15" i="6"/>
  <c r="I15" i="6" s="1"/>
  <c r="K15" i="6" s="1"/>
  <c r="G16" i="6"/>
  <c r="G17" i="6"/>
  <c r="I17" i="6" s="1"/>
  <c r="G18" i="6"/>
  <c r="I18" i="6" s="1"/>
  <c r="G19" i="6"/>
  <c r="I19" i="6" s="1"/>
  <c r="K19" i="6" s="1"/>
  <c r="G20" i="6"/>
  <c r="I20" i="6" s="1"/>
  <c r="G21" i="6"/>
  <c r="I21" i="6" s="1"/>
  <c r="G22" i="6"/>
  <c r="I22" i="6" s="1"/>
  <c r="G23" i="6"/>
  <c r="I23" i="6" s="1"/>
  <c r="K23" i="6" s="1"/>
  <c r="G5" i="6"/>
  <c r="I5" i="6" s="1"/>
  <c r="K5" i="6" s="1"/>
  <c r="F6" i="6"/>
  <c r="H6" i="6" s="1"/>
  <c r="F7" i="6"/>
  <c r="H7" i="6" s="1"/>
  <c r="F8" i="6"/>
  <c r="F9" i="6"/>
  <c r="F10" i="6"/>
  <c r="H10" i="6" s="1"/>
  <c r="J10" i="6" s="1"/>
  <c r="F11" i="6"/>
  <c r="H11" i="6" s="1"/>
  <c r="F12" i="6"/>
  <c r="F13" i="6"/>
  <c r="F14" i="6"/>
  <c r="H14" i="6" s="1"/>
  <c r="F15" i="6"/>
  <c r="H15" i="6" s="1"/>
  <c r="F16" i="6"/>
  <c r="F17" i="6"/>
  <c r="F18" i="6"/>
  <c r="H18" i="6" s="1"/>
  <c r="J18" i="6" s="1"/>
  <c r="F19" i="6"/>
  <c r="H19" i="6" s="1"/>
  <c r="F20" i="6"/>
  <c r="F21" i="6"/>
  <c r="F22" i="6"/>
  <c r="H22" i="6" s="1"/>
  <c r="F23" i="6"/>
  <c r="H23" i="6" s="1"/>
  <c r="F5" i="6"/>
  <c r="D6" i="6"/>
  <c r="J6" i="6" s="1"/>
  <c r="D7" i="6"/>
  <c r="J7" i="6" s="1"/>
  <c r="D8" i="6"/>
  <c r="J8" i="6" s="1"/>
  <c r="K8" i="6" s="1"/>
  <c r="D9" i="6"/>
  <c r="J9" i="6" s="1"/>
  <c r="D10" i="6"/>
  <c r="D11" i="6"/>
  <c r="J11" i="6" s="1"/>
  <c r="D12" i="6"/>
  <c r="D13" i="6"/>
  <c r="D14" i="6"/>
  <c r="J14" i="6" s="1"/>
  <c r="D15" i="6"/>
  <c r="J15" i="6" s="1"/>
  <c r="D16" i="6"/>
  <c r="J16" i="6" s="1"/>
  <c r="K16" i="6" s="1"/>
  <c r="D17" i="6"/>
  <c r="J17" i="6" s="1"/>
  <c r="D18" i="6"/>
  <c r="D19" i="6"/>
  <c r="J19" i="6" s="1"/>
  <c r="D20" i="6"/>
  <c r="D21" i="6"/>
  <c r="D22" i="6"/>
  <c r="J22" i="6" s="1"/>
  <c r="D23" i="6"/>
  <c r="J23" i="6" s="1"/>
  <c r="D5" i="6"/>
  <c r="J5" i="6" s="1"/>
  <c r="J133" i="5" a="1"/>
  <c r="L133" i="5" s="1"/>
  <c r="M90" i="5"/>
  <c r="M91" i="5"/>
  <c r="M92" i="5"/>
  <c r="P92" i="5" s="1"/>
  <c r="M93" i="5"/>
  <c r="N93" i="5" s="1"/>
  <c r="O93" i="5"/>
  <c r="P93" i="5"/>
  <c r="Q93" i="5"/>
  <c r="M94" i="5"/>
  <c r="M95" i="5"/>
  <c r="M96" i="5"/>
  <c r="P96" i="5" s="1"/>
  <c r="M97" i="5"/>
  <c r="N97" i="5" s="1"/>
  <c r="O97" i="5"/>
  <c r="P97" i="5"/>
  <c r="Q97" i="5"/>
  <c r="M98" i="5"/>
  <c r="M99" i="5"/>
  <c r="M100" i="5"/>
  <c r="P100" i="5" s="1"/>
  <c r="M101" i="5"/>
  <c r="N101" i="5" s="1"/>
  <c r="O101" i="5"/>
  <c r="P101" i="5"/>
  <c r="Q101" i="5"/>
  <c r="M102" i="5"/>
  <c r="M103" i="5"/>
  <c r="S103" i="5" s="1"/>
  <c r="M104" i="5"/>
  <c r="P104" i="5" s="1"/>
  <c r="M105" i="5"/>
  <c r="N105" i="5" s="1"/>
  <c r="O105" i="5"/>
  <c r="P105" i="5"/>
  <c r="Q105" i="5"/>
  <c r="M106" i="5"/>
  <c r="M107" i="5"/>
  <c r="M108" i="5"/>
  <c r="P108" i="5" s="1"/>
  <c r="M109" i="5"/>
  <c r="N109" i="5" s="1"/>
  <c r="O109" i="5"/>
  <c r="P109" i="5"/>
  <c r="Q109" i="5"/>
  <c r="M110" i="5"/>
  <c r="M111" i="5"/>
  <c r="M112" i="5"/>
  <c r="P112" i="5" s="1"/>
  <c r="M113" i="5"/>
  <c r="N113" i="5" s="1"/>
  <c r="O113" i="5"/>
  <c r="P113" i="5"/>
  <c r="Q113" i="5"/>
  <c r="M114" i="5"/>
  <c r="M115" i="5"/>
  <c r="M116" i="5"/>
  <c r="P116" i="5" s="1"/>
  <c r="U116" i="5"/>
  <c r="M117" i="5"/>
  <c r="N117" i="5" s="1"/>
  <c r="P117" i="5"/>
  <c r="Q117" i="5"/>
  <c r="U117" i="5"/>
  <c r="M118" i="5"/>
  <c r="P118" i="5" s="1"/>
  <c r="M119" i="5"/>
  <c r="N119" i="5" s="1"/>
  <c r="O119" i="5"/>
  <c r="M120" i="5"/>
  <c r="P120" i="5" s="1"/>
  <c r="U120" i="5"/>
  <c r="P89" i="5"/>
  <c r="O89" i="5"/>
  <c r="M89" i="5"/>
  <c r="M121" i="5" s="1"/>
  <c r="E90" i="5"/>
  <c r="F90" i="5"/>
  <c r="G90" i="5"/>
  <c r="H90" i="5"/>
  <c r="I90" i="5"/>
  <c r="U90" i="5" s="1"/>
  <c r="J90" i="5"/>
  <c r="E91" i="5"/>
  <c r="F91" i="5"/>
  <c r="G91" i="5"/>
  <c r="H91" i="5"/>
  <c r="T91" i="5" s="1"/>
  <c r="I91" i="5"/>
  <c r="J91" i="5"/>
  <c r="E92" i="5"/>
  <c r="Q92" i="5" s="1"/>
  <c r="F92" i="5"/>
  <c r="G92" i="5"/>
  <c r="H92" i="5"/>
  <c r="I92" i="5"/>
  <c r="U92" i="5" s="1"/>
  <c r="J92" i="5"/>
  <c r="E93" i="5"/>
  <c r="F93" i="5"/>
  <c r="G93" i="5"/>
  <c r="S93" i="5" s="1"/>
  <c r="H93" i="5"/>
  <c r="T93" i="5" s="1"/>
  <c r="I93" i="5"/>
  <c r="U93" i="5" s="1"/>
  <c r="J93" i="5"/>
  <c r="E94" i="5"/>
  <c r="F94" i="5"/>
  <c r="G94" i="5"/>
  <c r="H94" i="5"/>
  <c r="I94" i="5"/>
  <c r="U94" i="5" s="1"/>
  <c r="J94" i="5"/>
  <c r="E95" i="5"/>
  <c r="F95" i="5"/>
  <c r="G95" i="5"/>
  <c r="H95" i="5"/>
  <c r="T95" i="5" s="1"/>
  <c r="I95" i="5"/>
  <c r="J95" i="5"/>
  <c r="E96" i="5"/>
  <c r="Q96" i="5" s="1"/>
  <c r="F96" i="5"/>
  <c r="G96" i="5"/>
  <c r="H96" i="5"/>
  <c r="I96" i="5"/>
  <c r="U96" i="5" s="1"/>
  <c r="J96" i="5"/>
  <c r="E97" i="5"/>
  <c r="F97" i="5"/>
  <c r="G97" i="5"/>
  <c r="S97" i="5" s="1"/>
  <c r="H97" i="5"/>
  <c r="T97" i="5" s="1"/>
  <c r="I97" i="5"/>
  <c r="U97" i="5" s="1"/>
  <c r="J97" i="5"/>
  <c r="E98" i="5"/>
  <c r="F98" i="5"/>
  <c r="G98" i="5"/>
  <c r="H98" i="5"/>
  <c r="I98" i="5"/>
  <c r="U98" i="5" s="1"/>
  <c r="J98" i="5"/>
  <c r="E99" i="5"/>
  <c r="F99" i="5"/>
  <c r="G99" i="5"/>
  <c r="H99" i="5"/>
  <c r="T99" i="5" s="1"/>
  <c r="I99" i="5"/>
  <c r="J99" i="5"/>
  <c r="E100" i="5"/>
  <c r="F100" i="5"/>
  <c r="G100" i="5"/>
  <c r="H100" i="5"/>
  <c r="I100" i="5"/>
  <c r="U100" i="5" s="1"/>
  <c r="J100" i="5"/>
  <c r="E101" i="5"/>
  <c r="F101" i="5"/>
  <c r="G101" i="5"/>
  <c r="S101" i="5" s="1"/>
  <c r="H101" i="5"/>
  <c r="T101" i="5" s="1"/>
  <c r="I101" i="5"/>
  <c r="U101" i="5" s="1"/>
  <c r="J101" i="5"/>
  <c r="E102" i="5"/>
  <c r="F102" i="5"/>
  <c r="G102" i="5"/>
  <c r="H102" i="5"/>
  <c r="I102" i="5"/>
  <c r="U102" i="5" s="1"/>
  <c r="J102" i="5"/>
  <c r="E103" i="5"/>
  <c r="F103" i="5"/>
  <c r="G103" i="5"/>
  <c r="H103" i="5"/>
  <c r="I103" i="5"/>
  <c r="J103" i="5"/>
  <c r="E104" i="5"/>
  <c r="F104" i="5"/>
  <c r="G104" i="5"/>
  <c r="H104" i="5"/>
  <c r="I104" i="5"/>
  <c r="U104" i="5" s="1"/>
  <c r="J104" i="5"/>
  <c r="E105" i="5"/>
  <c r="F105" i="5"/>
  <c r="G105" i="5"/>
  <c r="S105" i="5" s="1"/>
  <c r="H105" i="5"/>
  <c r="T105" i="5" s="1"/>
  <c r="I105" i="5"/>
  <c r="U105" i="5" s="1"/>
  <c r="J105" i="5"/>
  <c r="E106" i="5"/>
  <c r="F106" i="5"/>
  <c r="G106" i="5"/>
  <c r="H106" i="5"/>
  <c r="I106" i="5"/>
  <c r="U106" i="5" s="1"/>
  <c r="J106" i="5"/>
  <c r="E107" i="5"/>
  <c r="F107" i="5"/>
  <c r="G107" i="5"/>
  <c r="H107" i="5"/>
  <c r="T107" i="5" s="1"/>
  <c r="I107" i="5"/>
  <c r="J107" i="5"/>
  <c r="E108" i="5"/>
  <c r="F108" i="5"/>
  <c r="G108" i="5"/>
  <c r="H108" i="5"/>
  <c r="I108" i="5"/>
  <c r="U108" i="5" s="1"/>
  <c r="J108" i="5"/>
  <c r="E109" i="5"/>
  <c r="F109" i="5"/>
  <c r="G109" i="5"/>
  <c r="S109" i="5" s="1"/>
  <c r="H109" i="5"/>
  <c r="T109" i="5" s="1"/>
  <c r="I109" i="5"/>
  <c r="U109" i="5" s="1"/>
  <c r="J109" i="5"/>
  <c r="E110" i="5"/>
  <c r="F110" i="5"/>
  <c r="G110" i="5"/>
  <c r="H110" i="5"/>
  <c r="I110" i="5"/>
  <c r="U110" i="5" s="1"/>
  <c r="J110" i="5"/>
  <c r="E111" i="5"/>
  <c r="F111" i="5"/>
  <c r="G111" i="5"/>
  <c r="H111" i="5"/>
  <c r="T111" i="5" s="1"/>
  <c r="I111" i="5"/>
  <c r="J111" i="5"/>
  <c r="E112" i="5"/>
  <c r="F112" i="5"/>
  <c r="G112" i="5"/>
  <c r="H112" i="5"/>
  <c r="I112" i="5"/>
  <c r="U112" i="5" s="1"/>
  <c r="J112" i="5"/>
  <c r="E113" i="5"/>
  <c r="F113" i="5"/>
  <c r="G113" i="5"/>
  <c r="S113" i="5" s="1"/>
  <c r="H113" i="5"/>
  <c r="T113" i="5" s="1"/>
  <c r="I113" i="5"/>
  <c r="U113" i="5" s="1"/>
  <c r="J113" i="5"/>
  <c r="E114" i="5"/>
  <c r="F114" i="5"/>
  <c r="G114" i="5"/>
  <c r="H114" i="5"/>
  <c r="I114" i="5"/>
  <c r="U114" i="5" s="1"/>
  <c r="J114" i="5"/>
  <c r="E115" i="5"/>
  <c r="F115" i="5"/>
  <c r="G115" i="5"/>
  <c r="H115" i="5"/>
  <c r="T115" i="5" s="1"/>
  <c r="I115" i="5"/>
  <c r="J115" i="5"/>
  <c r="E116" i="5"/>
  <c r="Q116" i="5" s="1"/>
  <c r="F116" i="5"/>
  <c r="G116" i="5"/>
  <c r="H116" i="5"/>
  <c r="I116" i="5"/>
  <c r="J116" i="5"/>
  <c r="E117" i="5"/>
  <c r="F117" i="5"/>
  <c r="G117" i="5"/>
  <c r="S117" i="5" s="1"/>
  <c r="H117" i="5"/>
  <c r="T117" i="5" s="1"/>
  <c r="I117" i="5"/>
  <c r="J117" i="5"/>
  <c r="E118" i="5"/>
  <c r="F118" i="5"/>
  <c r="G118" i="5"/>
  <c r="H118" i="5"/>
  <c r="I118" i="5"/>
  <c r="J118" i="5"/>
  <c r="E119" i="5"/>
  <c r="F119" i="5"/>
  <c r="G119" i="5"/>
  <c r="S119" i="5" s="1"/>
  <c r="H119" i="5"/>
  <c r="T119" i="5" s="1"/>
  <c r="I119" i="5"/>
  <c r="J119" i="5"/>
  <c r="E120" i="5"/>
  <c r="Q120" i="5" s="1"/>
  <c r="F120" i="5"/>
  <c r="G120" i="5"/>
  <c r="H120" i="5"/>
  <c r="I120" i="5"/>
  <c r="J120" i="5"/>
  <c r="J89" i="5"/>
  <c r="I89" i="5"/>
  <c r="H89" i="5"/>
  <c r="T89" i="5" s="1"/>
  <c r="G89" i="5"/>
  <c r="S89" i="5" s="1"/>
  <c r="F89" i="5"/>
  <c r="E89" i="5"/>
  <c r="G54" i="5"/>
  <c r="J54" i="5" s="1"/>
  <c r="G55" i="5"/>
  <c r="J55" i="5" s="1"/>
  <c r="G56" i="5"/>
  <c r="J56" i="5" s="1"/>
  <c r="H56" i="5"/>
  <c r="G57" i="5"/>
  <c r="J57" i="5" s="1"/>
  <c r="G58" i="5"/>
  <c r="J58" i="5" s="1"/>
  <c r="H58" i="5"/>
  <c r="G59" i="5"/>
  <c r="J59" i="5" s="1"/>
  <c r="G60" i="5"/>
  <c r="J60" i="5" s="1"/>
  <c r="G61" i="5"/>
  <c r="J61" i="5" s="1"/>
  <c r="G62" i="5"/>
  <c r="J62" i="5" s="1"/>
  <c r="H62" i="5"/>
  <c r="G63" i="5"/>
  <c r="J63" i="5" s="1"/>
  <c r="G64" i="5"/>
  <c r="I64" i="5" s="1"/>
  <c r="H64" i="5"/>
  <c r="J64" i="5"/>
  <c r="G65" i="5"/>
  <c r="I65" i="5" s="1"/>
  <c r="J65" i="5"/>
  <c r="G66" i="5"/>
  <c r="J66" i="5" s="1"/>
  <c r="G67" i="5"/>
  <c r="J67" i="5" s="1"/>
  <c r="G68" i="5"/>
  <c r="J68" i="5" s="1"/>
  <c r="G69" i="5"/>
  <c r="J69" i="5" s="1"/>
  <c r="G70" i="5"/>
  <c r="J70" i="5" s="1"/>
  <c r="G71" i="5"/>
  <c r="J71" i="5" s="1"/>
  <c r="G72" i="5"/>
  <c r="J72" i="5" s="1"/>
  <c r="G73" i="5"/>
  <c r="J73" i="5" s="1"/>
  <c r="G74" i="5"/>
  <c r="J74" i="5" s="1"/>
  <c r="G75" i="5"/>
  <c r="J75" i="5" s="1"/>
  <c r="G76" i="5"/>
  <c r="J76" i="5" s="1"/>
  <c r="G77" i="5"/>
  <c r="J77" i="5" s="1"/>
  <c r="G78" i="5"/>
  <c r="H78" i="5" s="1"/>
  <c r="I78" i="5"/>
  <c r="G79" i="5"/>
  <c r="H79" i="5" s="1"/>
  <c r="G80" i="5"/>
  <c r="H80" i="5" s="1"/>
  <c r="I80" i="5"/>
  <c r="G81" i="5"/>
  <c r="H81" i="5" s="1"/>
  <c r="J81" i="5"/>
  <c r="G82" i="5"/>
  <c r="H82" i="5" s="1"/>
  <c r="G83" i="5"/>
  <c r="H83" i="5" s="1"/>
  <c r="G84" i="5"/>
  <c r="H84" i="5" s="1"/>
  <c r="I84" i="5"/>
  <c r="G53" i="5"/>
  <c r="D14"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18" i="5"/>
  <c r="L19" i="5"/>
  <c r="M19" i="5"/>
  <c r="N19" i="5"/>
  <c r="L20" i="5"/>
  <c r="M20" i="5"/>
  <c r="N20" i="5"/>
  <c r="L21" i="5"/>
  <c r="M21" i="5"/>
  <c r="N21" i="5"/>
  <c r="L22" i="5"/>
  <c r="M22" i="5"/>
  <c r="N22" i="5"/>
  <c r="L23" i="5"/>
  <c r="M23" i="5"/>
  <c r="N23" i="5"/>
  <c r="L24" i="5"/>
  <c r="M24" i="5"/>
  <c r="N24" i="5"/>
  <c r="L25" i="5"/>
  <c r="M25" i="5"/>
  <c r="N25" i="5"/>
  <c r="L26" i="5"/>
  <c r="M26" i="5"/>
  <c r="N26" i="5"/>
  <c r="L27" i="5"/>
  <c r="M27" i="5"/>
  <c r="N27" i="5"/>
  <c r="L28" i="5"/>
  <c r="M28" i="5"/>
  <c r="N28" i="5"/>
  <c r="L29" i="5"/>
  <c r="M29" i="5"/>
  <c r="N29" i="5"/>
  <c r="L30" i="5"/>
  <c r="M30" i="5"/>
  <c r="N30" i="5"/>
  <c r="L31" i="5"/>
  <c r="M31" i="5"/>
  <c r="N31" i="5"/>
  <c r="L32" i="5"/>
  <c r="M32" i="5"/>
  <c r="N32" i="5"/>
  <c r="L33" i="5"/>
  <c r="M33" i="5"/>
  <c r="N33" i="5"/>
  <c r="L34" i="5"/>
  <c r="M34" i="5"/>
  <c r="N34" i="5"/>
  <c r="L35" i="5"/>
  <c r="M35" i="5"/>
  <c r="N35" i="5"/>
  <c r="L36" i="5"/>
  <c r="M36" i="5"/>
  <c r="N36" i="5"/>
  <c r="L37" i="5"/>
  <c r="M37" i="5"/>
  <c r="N37" i="5"/>
  <c r="L38" i="5"/>
  <c r="M38" i="5"/>
  <c r="N38" i="5"/>
  <c r="L39" i="5"/>
  <c r="M39" i="5"/>
  <c r="N39" i="5"/>
  <c r="L40" i="5"/>
  <c r="M40" i="5"/>
  <c r="N40" i="5"/>
  <c r="L41" i="5"/>
  <c r="M41" i="5"/>
  <c r="N41" i="5"/>
  <c r="L42" i="5"/>
  <c r="M42" i="5"/>
  <c r="N42" i="5"/>
  <c r="L43" i="5"/>
  <c r="M43" i="5"/>
  <c r="N43" i="5"/>
  <c r="L44" i="5"/>
  <c r="M44" i="5"/>
  <c r="N44" i="5"/>
  <c r="L45" i="5"/>
  <c r="M45" i="5"/>
  <c r="N45" i="5"/>
  <c r="L46" i="5"/>
  <c r="M46" i="5"/>
  <c r="N46" i="5"/>
  <c r="L47" i="5"/>
  <c r="M47" i="5"/>
  <c r="N47" i="5"/>
  <c r="L48" i="5"/>
  <c r="M48" i="5"/>
  <c r="N48" i="5"/>
  <c r="L49" i="5"/>
  <c r="M49" i="5"/>
  <c r="N49" i="5"/>
  <c r="N18" i="5"/>
  <c r="M18" i="5"/>
  <c r="L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18" i="5"/>
  <c r="F195" i="2"/>
  <c r="F194" i="2"/>
  <c r="D178" i="2"/>
  <c r="E178" i="2" s="1"/>
  <c r="D179" i="2"/>
  <c r="E179" i="2" s="1"/>
  <c r="D180" i="2"/>
  <c r="E180" i="2" s="1"/>
  <c r="D181" i="2"/>
  <c r="E181" i="2" s="1"/>
  <c r="D182" i="2"/>
  <c r="E182" i="2" s="1"/>
  <c r="D183" i="2"/>
  <c r="E183" i="2" s="1"/>
  <c r="D184" i="2"/>
  <c r="E184" i="2" s="1"/>
  <c r="D185" i="2"/>
  <c r="E185" i="2" s="1"/>
  <c r="D186" i="2"/>
  <c r="E186" i="2" s="1"/>
  <c r="D177" i="2"/>
  <c r="E177" i="2" s="1"/>
  <c r="D146" i="2"/>
  <c r="E161" i="2" s="1"/>
  <c r="F161" i="2" s="1"/>
  <c r="C168" i="2"/>
  <c r="C118" i="2" a="1"/>
  <c r="E118" i="2" s="1"/>
  <c r="I92" i="2"/>
  <c r="J92" i="2" s="1"/>
  <c r="I93" i="2"/>
  <c r="J93" i="2" s="1"/>
  <c r="I94" i="2"/>
  <c r="J94" i="2" s="1"/>
  <c r="I95" i="2"/>
  <c r="J95" i="2" s="1"/>
  <c r="I96" i="2"/>
  <c r="J96" i="2" s="1"/>
  <c r="I97" i="2"/>
  <c r="J97" i="2" s="1"/>
  <c r="I98" i="2"/>
  <c r="J98" i="2" s="1"/>
  <c r="I99" i="2"/>
  <c r="J99" i="2" s="1"/>
  <c r="I100" i="2"/>
  <c r="J100" i="2" s="1"/>
  <c r="I91" i="2"/>
  <c r="M91" i="2" s="1"/>
  <c r="I49" i="2" a="1"/>
  <c r="K49" i="2" s="1"/>
  <c r="E36" i="2"/>
  <c r="F36" i="2" s="1"/>
  <c r="E37" i="2"/>
  <c r="F37" i="2" s="1"/>
  <c r="E38" i="2"/>
  <c r="E39" i="2"/>
  <c r="E40" i="2"/>
  <c r="F40" i="2" s="1"/>
  <c r="E41" i="2"/>
  <c r="F41" i="2" s="1"/>
  <c r="E42" i="2"/>
  <c r="E43" i="2"/>
  <c r="E44" i="2"/>
  <c r="F44" i="2" s="1"/>
  <c r="E35" i="2"/>
  <c r="F35" i="2" s="1"/>
  <c r="E162" i="2" l="1"/>
  <c r="F162" i="2" s="1"/>
  <c r="M98" i="2"/>
  <c r="N115" i="5"/>
  <c r="P115" i="5"/>
  <c r="N111" i="5"/>
  <c r="P111" i="5"/>
  <c r="U111" i="5"/>
  <c r="N107" i="5"/>
  <c r="P107" i="5"/>
  <c r="U107" i="5"/>
  <c r="T103" i="5"/>
  <c r="N99" i="5"/>
  <c r="P99" i="5"/>
  <c r="U99" i="5"/>
  <c r="N95" i="5"/>
  <c r="P95" i="5"/>
  <c r="U95" i="5"/>
  <c r="N91" i="5"/>
  <c r="P91" i="5"/>
  <c r="U91" i="5"/>
  <c r="E45" i="6"/>
  <c r="H57" i="6"/>
  <c r="F67" i="6"/>
  <c r="H370" i="6"/>
  <c r="G370" i="6"/>
  <c r="J91" i="2"/>
  <c r="K91" i="2" s="1"/>
  <c r="E167" i="2"/>
  <c r="F167" i="2" s="1"/>
  <c r="E159" i="2"/>
  <c r="M95" i="2"/>
  <c r="G85" i="5"/>
  <c r="N126" i="5" s="1"/>
  <c r="S115" i="5"/>
  <c r="S111" i="5"/>
  <c r="S107" i="5"/>
  <c r="S99" i="5"/>
  <c r="S95" i="5"/>
  <c r="S91" i="5"/>
  <c r="J21" i="6"/>
  <c r="J13" i="6"/>
  <c r="H48" i="6"/>
  <c r="G48" i="6"/>
  <c r="H53" i="6"/>
  <c r="N103" i="5"/>
  <c r="P103" i="5"/>
  <c r="U103" i="5"/>
  <c r="E166" i="2"/>
  <c r="F166" i="2" s="1"/>
  <c r="E158" i="2"/>
  <c r="F158" i="2" s="1"/>
  <c r="M94" i="2"/>
  <c r="H53" i="5"/>
  <c r="Q89" i="5"/>
  <c r="U89" i="5"/>
  <c r="Q119" i="5"/>
  <c r="U118" i="5"/>
  <c r="O117" i="5"/>
  <c r="Q115" i="5"/>
  <c r="P114" i="5"/>
  <c r="Q114" i="5"/>
  <c r="Q112" i="5"/>
  <c r="Q111" i="5"/>
  <c r="P110" i="5"/>
  <c r="Q110" i="5"/>
  <c r="Q108" i="5"/>
  <c r="Q107" i="5"/>
  <c r="P106" i="5"/>
  <c r="Q106" i="5"/>
  <c r="Q104" i="5"/>
  <c r="Q103" i="5"/>
  <c r="P102" i="5"/>
  <c r="Q102" i="5"/>
  <c r="Q100" i="5"/>
  <c r="Q99" i="5"/>
  <c r="P98" i="5"/>
  <c r="Q98" i="5"/>
  <c r="Q95" i="5"/>
  <c r="P94" i="5"/>
  <c r="Q94" i="5"/>
  <c r="Q91" i="5"/>
  <c r="P90" i="5"/>
  <c r="Q90" i="5"/>
  <c r="J20" i="6"/>
  <c r="K20" i="6" s="1"/>
  <c r="J12" i="6"/>
  <c r="K12" i="6" s="1"/>
  <c r="K22" i="6"/>
  <c r="K18" i="6"/>
  <c r="K14" i="6"/>
  <c r="K10" i="6"/>
  <c r="K24" i="6" s="1"/>
  <c r="K6" i="6"/>
  <c r="H64" i="6"/>
  <c r="G55" i="6"/>
  <c r="H55" i="6"/>
  <c r="H52" i="6"/>
  <c r="E163" i="2"/>
  <c r="F163" i="2" s="1"/>
  <c r="M99" i="2"/>
  <c r="J84" i="5"/>
  <c r="I82" i="5"/>
  <c r="J80" i="5"/>
  <c r="J78" i="5"/>
  <c r="H60" i="5"/>
  <c r="H55" i="5"/>
  <c r="N89" i="5"/>
  <c r="R89" i="5"/>
  <c r="V89" i="5"/>
  <c r="U119" i="5"/>
  <c r="P119" i="5"/>
  <c r="Q118" i="5"/>
  <c r="U115" i="5"/>
  <c r="O115" i="5"/>
  <c r="O111" i="5"/>
  <c r="O107" i="5"/>
  <c r="O103" i="5"/>
  <c r="O99" i="5"/>
  <c r="O95" i="5"/>
  <c r="O91" i="5"/>
  <c r="K21" i="6"/>
  <c r="K17" i="6"/>
  <c r="K13" i="6"/>
  <c r="K9" i="6"/>
  <c r="G58" i="6"/>
  <c r="H58" i="6"/>
  <c r="H216" i="6"/>
  <c r="G216" i="6"/>
  <c r="H294" i="6"/>
  <c r="G294" i="6"/>
  <c r="I95" i="6"/>
  <c r="F92" i="6"/>
  <c r="H92" i="6" s="1"/>
  <c r="J92" i="6" s="1"/>
  <c r="I87" i="6"/>
  <c r="F84" i="6"/>
  <c r="H84" i="6" s="1"/>
  <c r="J84" i="6" s="1"/>
  <c r="I79" i="6"/>
  <c r="H124" i="6"/>
  <c r="I91" i="6"/>
  <c r="J91" i="6" s="1"/>
  <c r="I83" i="6"/>
  <c r="F155" i="6"/>
  <c r="H155" i="6" s="1"/>
  <c r="E161" i="6"/>
  <c r="G161" i="6" s="1"/>
  <c r="I161" i="6" s="1"/>
  <c r="I166" i="6"/>
  <c r="J166" i="6" s="1"/>
  <c r="I172" i="6"/>
  <c r="G212" i="6"/>
  <c r="F244" i="6"/>
  <c r="H244" i="6" s="1"/>
  <c r="I251" i="6"/>
  <c r="J251" i="6" s="1"/>
  <c r="I247" i="6"/>
  <c r="I243" i="6"/>
  <c r="I239" i="6"/>
  <c r="I235" i="6"/>
  <c r="J235" i="6" s="1"/>
  <c r="G366" i="6"/>
  <c r="H211" i="6"/>
  <c r="I155" i="6"/>
  <c r="F233" i="6"/>
  <c r="H233" i="6" s="1"/>
  <c r="J233" i="6" s="1"/>
  <c r="F248" i="6"/>
  <c r="H248" i="6" s="1"/>
  <c r="I249" i="6"/>
  <c r="H282" i="6"/>
  <c r="H290" i="6"/>
  <c r="H358" i="6"/>
  <c r="H365" i="6"/>
  <c r="H61" i="6"/>
  <c r="H56" i="6"/>
  <c r="H51" i="6"/>
  <c r="I156" i="6"/>
  <c r="I160" i="6"/>
  <c r="F171" i="6"/>
  <c r="H171" i="6" s="1"/>
  <c r="J171" i="6" s="1"/>
  <c r="I237" i="6"/>
  <c r="G290" i="6"/>
  <c r="G358" i="6"/>
  <c r="H65" i="6"/>
  <c r="H60" i="6"/>
  <c r="H49" i="6"/>
  <c r="H73" i="6"/>
  <c r="I326" i="6"/>
  <c r="I322" i="6"/>
  <c r="I310" i="6"/>
  <c r="E157" i="6"/>
  <c r="G157" i="6" s="1"/>
  <c r="I157" i="6" s="1"/>
  <c r="E162" i="6"/>
  <c r="G162" i="6" s="1"/>
  <c r="I162" i="6" s="1"/>
  <c r="E165" i="6"/>
  <c r="G165" i="6" s="1"/>
  <c r="I165" i="6" s="1"/>
  <c r="E170" i="6"/>
  <c r="G170" i="6" s="1"/>
  <c r="I170" i="6" s="1"/>
  <c r="J170" i="6" s="1"/>
  <c r="J172" i="6"/>
  <c r="J168" i="6"/>
  <c r="J164" i="6"/>
  <c r="J160" i="6"/>
  <c r="J156" i="6"/>
  <c r="H362" i="6"/>
  <c r="G362" i="6"/>
  <c r="H357" i="6"/>
  <c r="H361" i="6"/>
  <c r="H373" i="6"/>
  <c r="H369" i="6"/>
  <c r="G374" i="6"/>
  <c r="E353" i="6"/>
  <c r="C380" i="6" s="1"/>
  <c r="F334" i="6"/>
  <c r="F353" i="6" s="1"/>
  <c r="C381" i="6" s="1"/>
  <c r="J311" i="6"/>
  <c r="J313" i="6"/>
  <c r="E314" i="6"/>
  <c r="G314" i="6" s="1"/>
  <c r="I314" i="6" s="1"/>
  <c r="E318" i="6"/>
  <c r="G318" i="6" s="1"/>
  <c r="I318" i="6" s="1"/>
  <c r="J318" i="6" s="1"/>
  <c r="J325" i="6"/>
  <c r="F310" i="6"/>
  <c r="H310" i="6" s="1"/>
  <c r="J310" i="6" s="1"/>
  <c r="E311" i="6"/>
  <c r="G311" i="6" s="1"/>
  <c r="I311" i="6" s="1"/>
  <c r="E315" i="6"/>
  <c r="G315" i="6" s="1"/>
  <c r="I315" i="6" s="1"/>
  <c r="J315" i="6" s="1"/>
  <c r="E319" i="6"/>
  <c r="G319" i="6" s="1"/>
  <c r="I319" i="6" s="1"/>
  <c r="J319" i="6" s="1"/>
  <c r="F322" i="6"/>
  <c r="H322" i="6" s="1"/>
  <c r="J322" i="6" s="1"/>
  <c r="E323" i="6"/>
  <c r="G323" i="6" s="1"/>
  <c r="I323" i="6" s="1"/>
  <c r="J323" i="6" s="1"/>
  <c r="F326" i="6"/>
  <c r="H326" i="6" s="1"/>
  <c r="E327" i="6"/>
  <c r="G327" i="6" s="1"/>
  <c r="I327" i="6" s="1"/>
  <c r="J327" i="6" s="1"/>
  <c r="J317" i="6"/>
  <c r="J321" i="6"/>
  <c r="E309" i="6"/>
  <c r="G309" i="6" s="1"/>
  <c r="I309" i="6" s="1"/>
  <c r="J309" i="6" s="1"/>
  <c r="F375" i="6"/>
  <c r="C377" i="6" s="1"/>
  <c r="G356" i="6"/>
  <c r="H356" i="6"/>
  <c r="G360" i="6"/>
  <c r="H360" i="6"/>
  <c r="G368" i="6"/>
  <c r="H368" i="6"/>
  <c r="J312" i="6"/>
  <c r="J316" i="6"/>
  <c r="J320" i="6"/>
  <c r="J324" i="6"/>
  <c r="G364" i="6"/>
  <c r="H364" i="6"/>
  <c r="G372" i="6"/>
  <c r="H372" i="6"/>
  <c r="J314" i="6"/>
  <c r="H359" i="6"/>
  <c r="H363" i="6"/>
  <c r="H367" i="6"/>
  <c r="H371" i="6"/>
  <c r="H286" i="6"/>
  <c r="G286" i="6"/>
  <c r="H285" i="6"/>
  <c r="H281" i="6"/>
  <c r="H297" i="6"/>
  <c r="G282" i="6"/>
  <c r="H293" i="6"/>
  <c r="G298" i="6"/>
  <c r="F277" i="6"/>
  <c r="C305" i="6" s="1"/>
  <c r="E277" i="6"/>
  <c r="C304" i="6" s="1"/>
  <c r="J250" i="6"/>
  <c r="E234" i="6"/>
  <c r="G234" i="6" s="1"/>
  <c r="I234" i="6" s="1"/>
  <c r="J234" i="6" s="1"/>
  <c r="E238" i="6"/>
  <c r="G238" i="6" s="1"/>
  <c r="I238" i="6" s="1"/>
  <c r="J238" i="6" s="1"/>
  <c r="E242" i="6"/>
  <c r="G242" i="6" s="1"/>
  <c r="I242" i="6" s="1"/>
  <c r="J242" i="6" s="1"/>
  <c r="E246" i="6"/>
  <c r="G246" i="6" s="1"/>
  <c r="I246" i="6" s="1"/>
  <c r="J246" i="6" s="1"/>
  <c r="E250" i="6"/>
  <c r="G250" i="6" s="1"/>
  <c r="I250" i="6" s="1"/>
  <c r="G292" i="6"/>
  <c r="H292" i="6"/>
  <c r="G288" i="6"/>
  <c r="H288" i="6"/>
  <c r="J239" i="6"/>
  <c r="J243" i="6"/>
  <c r="J247" i="6"/>
  <c r="J236" i="6"/>
  <c r="J240" i="6"/>
  <c r="J244" i="6"/>
  <c r="J248" i="6"/>
  <c r="F299" i="6"/>
  <c r="C301" i="6" s="1"/>
  <c r="G280" i="6"/>
  <c r="H280" i="6"/>
  <c r="G296" i="6"/>
  <c r="H296" i="6"/>
  <c r="G284" i="6"/>
  <c r="H284" i="6"/>
  <c r="J237" i="6"/>
  <c r="J241" i="6"/>
  <c r="J245" i="6"/>
  <c r="J249" i="6"/>
  <c r="H283" i="6"/>
  <c r="H287" i="6"/>
  <c r="H291" i="6"/>
  <c r="H295" i="6"/>
  <c r="H208" i="6"/>
  <c r="G208" i="6"/>
  <c r="H207" i="6"/>
  <c r="H203" i="6"/>
  <c r="H219" i="6"/>
  <c r="G204" i="6"/>
  <c r="H215" i="6"/>
  <c r="G220" i="6"/>
  <c r="F199" i="6"/>
  <c r="C227" i="6" s="1"/>
  <c r="E199" i="6"/>
  <c r="C226" i="6" s="1"/>
  <c r="J155" i="6"/>
  <c r="F221" i="6"/>
  <c r="C223" i="6" s="1"/>
  <c r="G202" i="6"/>
  <c r="H202" i="6"/>
  <c r="G218" i="6"/>
  <c r="H218" i="6"/>
  <c r="G214" i="6"/>
  <c r="H214" i="6"/>
  <c r="G210" i="6"/>
  <c r="H210" i="6"/>
  <c r="J157" i="6"/>
  <c r="J161" i="6"/>
  <c r="J165" i="6"/>
  <c r="J169" i="6"/>
  <c r="J173" i="6"/>
  <c r="J158" i="6"/>
  <c r="J162" i="6"/>
  <c r="G206" i="6"/>
  <c r="H206" i="6"/>
  <c r="J159" i="6"/>
  <c r="J163" i="6"/>
  <c r="J167" i="6"/>
  <c r="H205" i="6"/>
  <c r="H209" i="6"/>
  <c r="H213" i="6"/>
  <c r="H217" i="6"/>
  <c r="J85" i="6"/>
  <c r="J94" i="6"/>
  <c r="J86" i="6"/>
  <c r="J78" i="6"/>
  <c r="J93" i="6"/>
  <c r="J88" i="6"/>
  <c r="J80" i="6"/>
  <c r="J83" i="6"/>
  <c r="J95" i="6"/>
  <c r="J89" i="6"/>
  <c r="J87" i="6"/>
  <c r="J79" i="6"/>
  <c r="F90" i="6"/>
  <c r="H90" i="6" s="1"/>
  <c r="J90" i="6" s="1"/>
  <c r="F82" i="6"/>
  <c r="H82" i="6" s="1"/>
  <c r="J82" i="6" s="1"/>
  <c r="J81" i="6"/>
  <c r="F77" i="6"/>
  <c r="H77" i="6" s="1"/>
  <c r="J77" i="6" s="1"/>
  <c r="H141" i="6"/>
  <c r="G141" i="6"/>
  <c r="H137" i="6"/>
  <c r="G137" i="6"/>
  <c r="H133" i="6"/>
  <c r="G133" i="6"/>
  <c r="H129" i="6"/>
  <c r="G129" i="6"/>
  <c r="H125" i="6"/>
  <c r="G125" i="6"/>
  <c r="H142" i="6"/>
  <c r="G142" i="6"/>
  <c r="H138" i="6"/>
  <c r="G138" i="6"/>
  <c r="H134" i="6"/>
  <c r="G134" i="6"/>
  <c r="H130" i="6"/>
  <c r="G130" i="6"/>
  <c r="H126" i="6"/>
  <c r="G126" i="6"/>
  <c r="H139" i="6"/>
  <c r="G139" i="6"/>
  <c r="H135" i="6"/>
  <c r="G135" i="6"/>
  <c r="H131" i="6"/>
  <c r="G131" i="6"/>
  <c r="H127" i="6"/>
  <c r="G127" i="6"/>
  <c r="H140" i="6"/>
  <c r="G140" i="6"/>
  <c r="H136" i="6"/>
  <c r="G136" i="6"/>
  <c r="H132" i="6"/>
  <c r="G132" i="6"/>
  <c r="H128" i="6"/>
  <c r="G128" i="6"/>
  <c r="F143" i="6"/>
  <c r="C145" i="6" s="1"/>
  <c r="F121" i="6"/>
  <c r="C149" i="6" s="1"/>
  <c r="E121" i="6"/>
  <c r="C148" i="6" s="1"/>
  <c r="G72" i="6"/>
  <c r="H72" i="6"/>
  <c r="G65" i="6"/>
  <c r="G61" i="6"/>
  <c r="G57" i="6"/>
  <c r="G53" i="6"/>
  <c r="G49" i="6"/>
  <c r="G64" i="6"/>
  <c r="G60" i="6"/>
  <c r="G56" i="6"/>
  <c r="G52" i="6"/>
  <c r="J136" i="5"/>
  <c r="J135" i="5"/>
  <c r="J134" i="5"/>
  <c r="J133" i="5"/>
  <c r="M136" i="5"/>
  <c r="M133" i="5"/>
  <c r="K136" i="5"/>
  <c r="K135" i="5"/>
  <c r="K134" i="5"/>
  <c r="K133" i="5"/>
  <c r="M135" i="5"/>
  <c r="M134" i="5"/>
  <c r="L136" i="5"/>
  <c r="L135" i="5"/>
  <c r="L134" i="5"/>
  <c r="V120" i="5"/>
  <c r="R120" i="5"/>
  <c r="N120" i="5"/>
  <c r="V118" i="5"/>
  <c r="R118" i="5"/>
  <c r="N118" i="5"/>
  <c r="V116" i="5"/>
  <c r="R116" i="5"/>
  <c r="N116" i="5"/>
  <c r="V114" i="5"/>
  <c r="R114" i="5"/>
  <c r="N114" i="5"/>
  <c r="V112" i="5"/>
  <c r="R112" i="5"/>
  <c r="N112" i="5"/>
  <c r="V110" i="5"/>
  <c r="R110" i="5"/>
  <c r="N110" i="5"/>
  <c r="V108" i="5"/>
  <c r="R108" i="5"/>
  <c r="N108" i="5"/>
  <c r="V106" i="5"/>
  <c r="R106" i="5"/>
  <c r="N106" i="5"/>
  <c r="V104" i="5"/>
  <c r="R104" i="5"/>
  <c r="N104" i="5"/>
  <c r="V102" i="5"/>
  <c r="R102" i="5"/>
  <c r="N102" i="5"/>
  <c r="V100" i="5"/>
  <c r="R100" i="5"/>
  <c r="N100" i="5"/>
  <c r="V98" i="5"/>
  <c r="R98" i="5"/>
  <c r="N98" i="5"/>
  <c r="V96" i="5"/>
  <c r="R96" i="5"/>
  <c r="N96" i="5"/>
  <c r="V94" i="5"/>
  <c r="R94" i="5"/>
  <c r="N94" i="5"/>
  <c r="V92" i="5"/>
  <c r="R92" i="5"/>
  <c r="N92" i="5"/>
  <c r="V90" i="5"/>
  <c r="R90" i="5"/>
  <c r="N90" i="5"/>
  <c r="S120" i="5"/>
  <c r="O120" i="5"/>
  <c r="S118" i="5"/>
  <c r="O118" i="5"/>
  <c r="S116" i="5"/>
  <c r="O116" i="5"/>
  <c r="S114" i="5"/>
  <c r="O114" i="5"/>
  <c r="S112" i="5"/>
  <c r="O112" i="5"/>
  <c r="S110" i="5"/>
  <c r="O110" i="5"/>
  <c r="S108" i="5"/>
  <c r="O108" i="5"/>
  <c r="S106" i="5"/>
  <c r="O106" i="5"/>
  <c r="S104" i="5"/>
  <c r="O104" i="5"/>
  <c r="S102" i="5"/>
  <c r="O102" i="5"/>
  <c r="S100" i="5"/>
  <c r="O100" i="5"/>
  <c r="S98" i="5"/>
  <c r="O98" i="5"/>
  <c r="S96" i="5"/>
  <c r="O96" i="5"/>
  <c r="S94" i="5"/>
  <c r="O94" i="5"/>
  <c r="S92" i="5"/>
  <c r="O92" i="5"/>
  <c r="S90" i="5"/>
  <c r="S121" i="5" s="1"/>
  <c r="O90" i="5"/>
  <c r="O121" i="5" s="1"/>
  <c r="T120" i="5"/>
  <c r="V119" i="5"/>
  <c r="R119" i="5"/>
  <c r="T118" i="5"/>
  <c r="V117" i="5"/>
  <c r="R117" i="5"/>
  <c r="T116" i="5"/>
  <c r="V115" i="5"/>
  <c r="R115" i="5"/>
  <c r="T114" i="5"/>
  <c r="V113" i="5"/>
  <c r="R113" i="5"/>
  <c r="T112" i="5"/>
  <c r="V111" i="5"/>
  <c r="R111" i="5"/>
  <c r="T110" i="5"/>
  <c r="V109" i="5"/>
  <c r="R109" i="5"/>
  <c r="T108" i="5"/>
  <c r="V107" i="5"/>
  <c r="R107" i="5"/>
  <c r="T106" i="5"/>
  <c r="V105" i="5"/>
  <c r="R105" i="5"/>
  <c r="T104" i="5"/>
  <c r="V103" i="5"/>
  <c r="R103" i="5"/>
  <c r="T102" i="5"/>
  <c r="V101" i="5"/>
  <c r="R101" i="5"/>
  <c r="T100" i="5"/>
  <c r="V99" i="5"/>
  <c r="R99" i="5"/>
  <c r="T98" i="5"/>
  <c r="V97" i="5"/>
  <c r="R97" i="5"/>
  <c r="T96" i="5"/>
  <c r="V95" i="5"/>
  <c r="R95" i="5"/>
  <c r="T94" i="5"/>
  <c r="V93" i="5"/>
  <c r="R93" i="5"/>
  <c r="T92" i="5"/>
  <c r="V91" i="5"/>
  <c r="R91" i="5"/>
  <c r="T90" i="5"/>
  <c r="T121" i="5" s="1"/>
  <c r="O18" i="5"/>
  <c r="P18" i="5" s="1"/>
  <c r="R18" i="5" s="1"/>
  <c r="T18" i="5" s="1"/>
  <c r="I83" i="5"/>
  <c r="I79" i="5"/>
  <c r="J53" i="5"/>
  <c r="J83" i="5"/>
  <c r="J79" i="5"/>
  <c r="H63" i="5"/>
  <c r="H61" i="5"/>
  <c r="H59" i="5"/>
  <c r="H57" i="5"/>
  <c r="I53" i="5"/>
  <c r="J82" i="5"/>
  <c r="I81" i="5"/>
  <c r="H65" i="5"/>
  <c r="H77" i="5"/>
  <c r="H76" i="5"/>
  <c r="H75" i="5"/>
  <c r="H74" i="5"/>
  <c r="H73" i="5"/>
  <c r="H72" i="5"/>
  <c r="H71" i="5"/>
  <c r="H70" i="5"/>
  <c r="H69" i="5"/>
  <c r="H68" i="5"/>
  <c r="H67" i="5"/>
  <c r="H66" i="5"/>
  <c r="H54" i="5"/>
  <c r="I77" i="5"/>
  <c r="I76" i="5"/>
  <c r="I75" i="5"/>
  <c r="I74" i="5"/>
  <c r="I73" i="5"/>
  <c r="I72" i="5"/>
  <c r="I71" i="5"/>
  <c r="I70" i="5"/>
  <c r="I69" i="5"/>
  <c r="I68" i="5"/>
  <c r="I67" i="5"/>
  <c r="I66" i="5"/>
  <c r="I63" i="5"/>
  <c r="I62" i="5"/>
  <c r="I61" i="5"/>
  <c r="I60" i="5"/>
  <c r="I59" i="5"/>
  <c r="I58" i="5"/>
  <c r="I57" i="5"/>
  <c r="I56" i="5"/>
  <c r="I55" i="5"/>
  <c r="I54" i="5"/>
  <c r="O48" i="5"/>
  <c r="P48" i="5" s="1"/>
  <c r="R48" i="5" s="1"/>
  <c r="T48" i="5" s="1"/>
  <c r="O44" i="5"/>
  <c r="P44" i="5" s="1"/>
  <c r="R44" i="5" s="1"/>
  <c r="T44" i="5" s="1"/>
  <c r="O40" i="5"/>
  <c r="P40" i="5" s="1"/>
  <c r="R40" i="5" s="1"/>
  <c r="T40" i="5" s="1"/>
  <c r="O36" i="5"/>
  <c r="P36" i="5" s="1"/>
  <c r="O32" i="5"/>
  <c r="P32" i="5" s="1"/>
  <c r="O28" i="5"/>
  <c r="P28" i="5" s="1"/>
  <c r="R28" i="5" s="1"/>
  <c r="T28" i="5" s="1"/>
  <c r="O24" i="5"/>
  <c r="P24" i="5" s="1"/>
  <c r="R24" i="5" s="1"/>
  <c r="T24" i="5" s="1"/>
  <c r="O20" i="5"/>
  <c r="P20" i="5" s="1"/>
  <c r="O47" i="5"/>
  <c r="P47" i="5" s="1"/>
  <c r="R47" i="5" s="1"/>
  <c r="T47" i="5" s="1"/>
  <c r="O43" i="5"/>
  <c r="P43" i="5" s="1"/>
  <c r="O39" i="5"/>
  <c r="P39" i="5" s="1"/>
  <c r="R39" i="5" s="1"/>
  <c r="T39" i="5" s="1"/>
  <c r="O35" i="5"/>
  <c r="P35" i="5" s="1"/>
  <c r="R35" i="5" s="1"/>
  <c r="T35" i="5" s="1"/>
  <c r="O31" i="5"/>
  <c r="P31" i="5" s="1"/>
  <c r="R31" i="5" s="1"/>
  <c r="T31" i="5" s="1"/>
  <c r="O27" i="5"/>
  <c r="P27" i="5" s="1"/>
  <c r="R27" i="5" s="1"/>
  <c r="T27" i="5" s="1"/>
  <c r="O23" i="5"/>
  <c r="P23" i="5" s="1"/>
  <c r="R23" i="5" s="1"/>
  <c r="T23" i="5" s="1"/>
  <c r="O19" i="5"/>
  <c r="P19" i="5" s="1"/>
  <c r="R19" i="5" s="1"/>
  <c r="T19" i="5" s="1"/>
  <c r="Q27" i="5"/>
  <c r="S27" i="5" s="1"/>
  <c r="U27" i="5" s="1"/>
  <c r="O46" i="5"/>
  <c r="P46" i="5" s="1"/>
  <c r="R46" i="5" s="1"/>
  <c r="T46" i="5" s="1"/>
  <c r="O42" i="5"/>
  <c r="P42" i="5" s="1"/>
  <c r="R42" i="5" s="1"/>
  <c r="T42" i="5" s="1"/>
  <c r="O38" i="5"/>
  <c r="P38" i="5" s="1"/>
  <c r="R38" i="5" s="1"/>
  <c r="T38" i="5" s="1"/>
  <c r="O34" i="5"/>
  <c r="P34" i="5" s="1"/>
  <c r="R34" i="5" s="1"/>
  <c r="T34" i="5" s="1"/>
  <c r="O30" i="5"/>
  <c r="P30" i="5" s="1"/>
  <c r="R30" i="5" s="1"/>
  <c r="T30" i="5" s="1"/>
  <c r="O26" i="5"/>
  <c r="P26" i="5" s="1"/>
  <c r="R26" i="5" s="1"/>
  <c r="T26" i="5" s="1"/>
  <c r="O22" i="5"/>
  <c r="P22" i="5" s="1"/>
  <c r="R22" i="5" s="1"/>
  <c r="T22" i="5" s="1"/>
  <c r="Q44" i="5"/>
  <c r="S44" i="5" s="1"/>
  <c r="U44" i="5" s="1"/>
  <c r="O49" i="5"/>
  <c r="P49" i="5" s="1"/>
  <c r="O45" i="5"/>
  <c r="P45" i="5" s="1"/>
  <c r="R45" i="5" s="1"/>
  <c r="T45" i="5" s="1"/>
  <c r="O41" i="5"/>
  <c r="P41" i="5" s="1"/>
  <c r="R41" i="5" s="1"/>
  <c r="T41" i="5" s="1"/>
  <c r="O37" i="5"/>
  <c r="P37" i="5" s="1"/>
  <c r="R37" i="5" s="1"/>
  <c r="T37" i="5" s="1"/>
  <c r="O33" i="5"/>
  <c r="P33" i="5" s="1"/>
  <c r="R33" i="5" s="1"/>
  <c r="T33" i="5" s="1"/>
  <c r="O29" i="5"/>
  <c r="P29" i="5" s="1"/>
  <c r="R29" i="5" s="1"/>
  <c r="T29" i="5" s="1"/>
  <c r="O25" i="5"/>
  <c r="P25" i="5" s="1"/>
  <c r="R25" i="5" s="1"/>
  <c r="T25" i="5" s="1"/>
  <c r="O21" i="5"/>
  <c r="P21" i="5" s="1"/>
  <c r="R21" i="5" s="1"/>
  <c r="T21" i="5" s="1"/>
  <c r="E164" i="2"/>
  <c r="F164" i="2" s="1"/>
  <c r="E160" i="2"/>
  <c r="F160" i="2" s="1"/>
  <c r="M100" i="2"/>
  <c r="M96" i="2"/>
  <c r="M92" i="2"/>
  <c r="E165" i="2"/>
  <c r="F165" i="2" s="1"/>
  <c r="M97" i="2"/>
  <c r="M93" i="2"/>
  <c r="F159" i="2"/>
  <c r="L91" i="2"/>
  <c r="G38" i="2"/>
  <c r="H38" i="2" s="1"/>
  <c r="F38" i="2"/>
  <c r="F42" i="2"/>
  <c r="G42" i="2" s="1"/>
  <c r="H42" i="2" s="1"/>
  <c r="L119" i="2"/>
  <c r="H119" i="2"/>
  <c r="D119" i="2"/>
  <c r="J118" i="2"/>
  <c r="F118" i="2"/>
  <c r="E119" i="2"/>
  <c r="K118" i="2"/>
  <c r="C118" i="2"/>
  <c r="J119" i="2"/>
  <c r="F119" i="2"/>
  <c r="L118" i="2"/>
  <c r="H118" i="2"/>
  <c r="D118" i="2"/>
  <c r="I119" i="2"/>
  <c r="G118" i="2"/>
  <c r="K119" i="2"/>
  <c r="G119" i="2"/>
  <c r="C119" i="2"/>
  <c r="I118" i="2"/>
  <c r="L100" i="2"/>
  <c r="K100" i="2"/>
  <c r="L96" i="2"/>
  <c r="K96" i="2"/>
  <c r="L92" i="2"/>
  <c r="K92" i="2"/>
  <c r="L94" i="2"/>
  <c r="K94" i="2"/>
  <c r="L97" i="2"/>
  <c r="K97" i="2"/>
  <c r="L93" i="2"/>
  <c r="K93" i="2"/>
  <c r="L98" i="2"/>
  <c r="K98" i="2"/>
  <c r="L99" i="2"/>
  <c r="K99" i="2"/>
  <c r="L95" i="2"/>
  <c r="K95" i="2"/>
  <c r="O50" i="2"/>
  <c r="K50" i="2"/>
  <c r="Q49" i="2"/>
  <c r="M49" i="2"/>
  <c r="I49" i="2"/>
  <c r="R50" i="2"/>
  <c r="N50" i="2"/>
  <c r="J50" i="2"/>
  <c r="P49" i="2"/>
  <c r="L49" i="2"/>
  <c r="P50" i="2"/>
  <c r="L50" i="2"/>
  <c r="R49" i="2"/>
  <c r="N49" i="2"/>
  <c r="J49" i="2"/>
  <c r="Q50" i="2"/>
  <c r="M50" i="2"/>
  <c r="I50" i="2"/>
  <c r="O49" i="2"/>
  <c r="G44" i="2"/>
  <c r="H44" i="2" s="1"/>
  <c r="G37" i="2"/>
  <c r="H37" i="2" s="1"/>
  <c r="G40" i="2"/>
  <c r="H40" i="2" s="1"/>
  <c r="G36" i="2"/>
  <c r="H36" i="2" s="1"/>
  <c r="F43" i="2"/>
  <c r="G43" i="2" s="1"/>
  <c r="H43" i="2" s="1"/>
  <c r="F39" i="2"/>
  <c r="G39" i="2" s="1"/>
  <c r="H39" i="2" s="1"/>
  <c r="G35" i="2"/>
  <c r="H35" i="2" s="1"/>
  <c r="G41" i="2"/>
  <c r="H41" i="2" s="1"/>
  <c r="G221" i="6" l="1"/>
  <c r="V121" i="5"/>
  <c r="G67" i="6"/>
  <c r="G143" i="6"/>
  <c r="D145" i="6" s="1"/>
  <c r="G148" i="6" s="1" a="1"/>
  <c r="G148" i="6" s="1"/>
  <c r="E168" i="2"/>
  <c r="K72" i="6" a="1"/>
  <c r="J326" i="6"/>
  <c r="J328" i="6" s="1"/>
  <c r="R121" i="5"/>
  <c r="H67" i="6"/>
  <c r="N121" i="5"/>
  <c r="U121" i="5"/>
  <c r="H85" i="5"/>
  <c r="N127" i="5" s="1"/>
  <c r="O133" i="5" s="1" a="1"/>
  <c r="P121" i="5"/>
  <c r="Q121" i="5"/>
  <c r="Q18" i="5"/>
  <c r="S18" i="5" s="1"/>
  <c r="U18" i="5" s="1"/>
  <c r="G375" i="6"/>
  <c r="H375" i="6"/>
  <c r="D378" i="6" s="1"/>
  <c r="J252" i="6"/>
  <c r="G299" i="6"/>
  <c r="H299" i="6"/>
  <c r="D302" i="6" s="1"/>
  <c r="J174" i="6"/>
  <c r="H221" i="6"/>
  <c r="D224" i="6" s="1"/>
  <c r="D223" i="6"/>
  <c r="C224" i="6"/>
  <c r="C146" i="6"/>
  <c r="H143" i="6"/>
  <c r="D146" i="6" s="1"/>
  <c r="J96" i="6"/>
  <c r="Q20" i="5"/>
  <c r="S20" i="5" s="1"/>
  <c r="U20" i="5" s="1"/>
  <c r="R20" i="5"/>
  <c r="T20" i="5" s="1"/>
  <c r="Q36" i="5"/>
  <c r="S36" i="5" s="1"/>
  <c r="U36" i="5" s="1"/>
  <c r="R36" i="5"/>
  <c r="T36" i="5" s="1"/>
  <c r="Q40" i="5"/>
  <c r="S40" i="5" s="1"/>
  <c r="U40" i="5" s="1"/>
  <c r="Q32" i="5"/>
  <c r="S32" i="5" s="1"/>
  <c r="U32" i="5" s="1"/>
  <c r="R32" i="5"/>
  <c r="T32" i="5" s="1"/>
  <c r="Q24" i="5"/>
  <c r="S24" i="5" s="1"/>
  <c r="U24" i="5" s="1"/>
  <c r="Q49" i="5"/>
  <c r="S49" i="5" s="1"/>
  <c r="U49" i="5" s="1"/>
  <c r="R49" i="5"/>
  <c r="T49" i="5" s="1"/>
  <c r="Q43" i="5"/>
  <c r="S43" i="5" s="1"/>
  <c r="U43" i="5" s="1"/>
  <c r="R43" i="5"/>
  <c r="T43" i="5" s="1"/>
  <c r="Q39" i="5"/>
  <c r="S39" i="5" s="1"/>
  <c r="U39" i="5" s="1"/>
  <c r="J85" i="5"/>
  <c r="N129" i="5" s="1"/>
  <c r="Q23" i="5"/>
  <c r="S23" i="5" s="1"/>
  <c r="U23" i="5" s="1"/>
  <c r="I85" i="5"/>
  <c r="N128" i="5" s="1"/>
  <c r="Q28" i="5"/>
  <c r="S28" i="5" s="1"/>
  <c r="U28" i="5" s="1"/>
  <c r="Q19" i="5"/>
  <c r="S19" i="5" s="1"/>
  <c r="U19" i="5" s="1"/>
  <c r="Q48" i="5"/>
  <c r="S48" i="5" s="1"/>
  <c r="U48" i="5" s="1"/>
  <c r="Q35" i="5"/>
  <c r="S35" i="5" s="1"/>
  <c r="U35" i="5" s="1"/>
  <c r="Q31" i="5"/>
  <c r="S31" i="5" s="1"/>
  <c r="U31" i="5" s="1"/>
  <c r="Q47" i="5"/>
  <c r="S47" i="5" s="1"/>
  <c r="U47" i="5" s="1"/>
  <c r="Q29" i="5"/>
  <c r="S29" i="5" s="1"/>
  <c r="U29" i="5" s="1"/>
  <c r="Q45" i="5"/>
  <c r="S45" i="5" s="1"/>
  <c r="U45" i="5" s="1"/>
  <c r="Q30" i="5"/>
  <c r="S30" i="5" s="1"/>
  <c r="U30" i="5" s="1"/>
  <c r="Q46" i="5"/>
  <c r="S46" i="5" s="1"/>
  <c r="U46" i="5" s="1"/>
  <c r="Q25" i="5"/>
  <c r="S25" i="5" s="1"/>
  <c r="U25" i="5" s="1"/>
  <c r="Q41" i="5"/>
  <c r="S41" i="5" s="1"/>
  <c r="U41" i="5" s="1"/>
  <c r="Q26" i="5"/>
  <c r="S26" i="5" s="1"/>
  <c r="U26" i="5" s="1"/>
  <c r="Q42" i="5"/>
  <c r="S42" i="5" s="1"/>
  <c r="U42" i="5" s="1"/>
  <c r="Q21" i="5"/>
  <c r="S21" i="5" s="1"/>
  <c r="U21" i="5" s="1"/>
  <c r="Q37" i="5"/>
  <c r="S37" i="5" s="1"/>
  <c r="U37" i="5" s="1"/>
  <c r="Q22" i="5"/>
  <c r="S22" i="5" s="1"/>
  <c r="U22" i="5" s="1"/>
  <c r="Q38" i="5"/>
  <c r="S38" i="5" s="1"/>
  <c r="U38" i="5" s="1"/>
  <c r="Q33" i="5"/>
  <c r="S33" i="5" s="1"/>
  <c r="U33" i="5" s="1"/>
  <c r="Q34" i="5"/>
  <c r="S34" i="5" s="1"/>
  <c r="U34" i="5" s="1"/>
  <c r="F168" i="2"/>
  <c r="C121" i="2" a="1"/>
  <c r="I53" i="2" a="1"/>
  <c r="O135" i="5" l="1"/>
  <c r="O136" i="5"/>
  <c r="O133" i="5"/>
  <c r="O134" i="5"/>
  <c r="K73" i="6"/>
  <c r="L73" i="6" s="1"/>
  <c r="K72" i="6"/>
  <c r="L72" i="6" s="1"/>
  <c r="T50" i="5"/>
  <c r="T51" i="5" s="1"/>
  <c r="G226" i="6" a="1"/>
  <c r="G226" i="6" s="1"/>
  <c r="U50" i="5"/>
  <c r="D377" i="6"/>
  <c r="C378" i="6"/>
  <c r="D301" i="6"/>
  <c r="G304" i="6" s="1" a="1"/>
  <c r="C302" i="6"/>
  <c r="G149" i="6"/>
  <c r="H148" i="6"/>
  <c r="H149" i="6"/>
  <c r="C122" i="2"/>
  <c r="D121" i="2"/>
  <c r="D122" i="2"/>
  <c r="C121" i="2"/>
  <c r="I54" i="2"/>
  <c r="J53" i="2"/>
  <c r="J54" i="2"/>
  <c r="I53" i="2"/>
  <c r="G227" i="6" l="1"/>
  <c r="G380" i="6" a="1"/>
  <c r="G381" i="6" s="1"/>
  <c r="H226" i="6"/>
  <c r="H227" i="6"/>
  <c r="K148" i="6" a="1"/>
  <c r="K149" i="6" s="1"/>
  <c r="L149" i="6" s="1"/>
  <c r="G305" i="6"/>
  <c r="H305" i="6"/>
  <c r="G304" i="6"/>
  <c r="H304" i="6"/>
  <c r="K226" i="6" a="1"/>
  <c r="M53" i="2" a="1"/>
  <c r="C124" i="2" a="1"/>
  <c r="G380" i="6" l="1"/>
  <c r="K148" i="6"/>
  <c r="L148" i="6" s="1"/>
  <c r="L226" i="6" s="1"/>
  <c r="H380" i="6"/>
  <c r="K380" i="6" s="1" a="1"/>
  <c r="K380" i="6" s="1"/>
  <c r="H381" i="6"/>
  <c r="K304" i="6" a="1"/>
  <c r="K227" i="6"/>
  <c r="L227" i="6" s="1"/>
  <c r="K226" i="6"/>
  <c r="M54" i="2"/>
  <c r="N53" i="2"/>
  <c r="N54" i="2"/>
  <c r="M53" i="2"/>
  <c r="C125" i="2"/>
  <c r="D124" i="2"/>
  <c r="D125" i="2"/>
  <c r="C124" i="2"/>
  <c r="K381" i="6" l="1"/>
  <c r="K305" i="6"/>
  <c r="L305" i="6" s="1"/>
  <c r="L381" i="6" s="1"/>
  <c r="K304" i="6"/>
  <c r="L304" i="6" s="1"/>
  <c r="L380" i="6" s="1"/>
  <c r="I57" i="2" a="1"/>
  <c r="K58" i="2" s="1"/>
  <c r="G122" i="2" a="1"/>
  <c r="I122" i="2" s="1"/>
  <c r="P58" i="2" l="1"/>
  <c r="M57" i="2"/>
  <c r="P57" i="2"/>
  <c r="Q57" i="2"/>
  <c r="R58" i="2"/>
  <c r="O57" i="2"/>
  <c r="R57" i="2"/>
  <c r="J57" i="2"/>
  <c r="L58" i="2"/>
  <c r="O58" i="2"/>
  <c r="N57" i="2"/>
  <c r="K57" i="2"/>
  <c r="J58" i="2"/>
  <c r="L57" i="2"/>
  <c r="M58" i="2"/>
  <c r="Q58" i="2"/>
  <c r="N58" i="2"/>
  <c r="I57" i="2"/>
  <c r="I58" i="2"/>
  <c r="J122" i="2"/>
  <c r="H122" i="2"/>
  <c r="L123" i="2"/>
  <c r="G123" i="2"/>
  <c r="G122" i="2"/>
  <c r="O123" i="2"/>
  <c r="M122" i="2"/>
  <c r="M123" i="2"/>
  <c r="K122" i="2"/>
  <c r="L122" i="2"/>
  <c r="N122" i="2"/>
  <c r="J123" i="2"/>
  <c r="K123" i="2"/>
  <c r="I123" i="2"/>
  <c r="H123" i="2"/>
  <c r="P123" i="2"/>
  <c r="N123" i="2"/>
  <c r="P122" i="2"/>
  <c r="O122" i="2"/>
  <c r="K61" i="2" l="1" a="1"/>
  <c r="G125" i="2" a="1"/>
  <c r="G125" i="2" s="1"/>
  <c r="G126" i="2" l="1"/>
  <c r="E139" i="2" s="1"/>
  <c r="F139" i="2" s="1"/>
  <c r="G139" i="2" s="1"/>
  <c r="I139" i="2" s="1"/>
  <c r="K61" i="2"/>
  <c r="K62" i="2"/>
  <c r="E143" i="2" l="1"/>
  <c r="F143" i="2" s="1"/>
  <c r="G143" i="2" s="1"/>
  <c r="I143" i="2" s="1"/>
  <c r="E137" i="2"/>
  <c r="F137" i="2" s="1"/>
  <c r="G137" i="2" s="1"/>
  <c r="I137" i="2" s="1"/>
  <c r="E140" i="2"/>
  <c r="F140" i="2" s="1"/>
  <c r="G140" i="2" s="1"/>
  <c r="I140" i="2" s="1"/>
  <c r="E145" i="2"/>
  <c r="F145" i="2" s="1"/>
  <c r="G145" i="2" s="1"/>
  <c r="I145" i="2" s="1"/>
  <c r="E138" i="2"/>
  <c r="F138" i="2" s="1"/>
  <c r="G138" i="2" s="1"/>
  <c r="I138" i="2" s="1"/>
  <c r="E144" i="2"/>
  <c r="F144" i="2" s="1"/>
  <c r="G144" i="2" s="1"/>
  <c r="I144" i="2" s="1"/>
  <c r="E142" i="2"/>
  <c r="F142" i="2" s="1"/>
  <c r="G142" i="2" s="1"/>
  <c r="I142" i="2" s="1"/>
  <c r="E141" i="2"/>
  <c r="F141" i="2" s="1"/>
  <c r="G141" i="2" s="1"/>
  <c r="I141" i="2" s="1"/>
  <c r="F69" i="2"/>
  <c r="G69" i="2" s="1"/>
  <c r="F75" i="2"/>
  <c r="G75" i="2" s="1"/>
  <c r="F67" i="2"/>
  <c r="G67" i="2" s="1"/>
  <c r="F76" i="2"/>
  <c r="G76" i="2" s="1"/>
  <c r="F71" i="2"/>
  <c r="G71" i="2" s="1"/>
  <c r="F72" i="2"/>
  <c r="G72" i="2" s="1"/>
  <c r="F74" i="2"/>
  <c r="G74" i="2" s="1"/>
  <c r="F68" i="2"/>
  <c r="G68" i="2" s="1"/>
  <c r="F73" i="2"/>
  <c r="G73" i="2" s="1"/>
  <c r="F70" i="2"/>
  <c r="G70" i="2" s="1"/>
  <c r="E136" i="2"/>
  <c r="F136" i="2" s="1"/>
  <c r="G136" i="2" s="1"/>
  <c r="G146" i="2" l="1"/>
  <c r="G168" i="2" s="1"/>
  <c r="I164" i="2" s="1"/>
  <c r="L136" i="2" a="1"/>
  <c r="P136" i="2" s="1"/>
  <c r="I66" i="2" a="1"/>
  <c r="R66" i="2" s="1"/>
  <c r="K66" i="2" l="1"/>
  <c r="J66" i="2"/>
  <c r="S136" i="2"/>
  <c r="U136" i="2"/>
  <c r="N136" i="2"/>
  <c r="I66" i="2"/>
  <c r="L66" i="2"/>
  <c r="O136" i="2"/>
  <c r="T136" i="2"/>
  <c r="P66" i="2"/>
  <c r="Q66" i="2"/>
  <c r="M66" i="2"/>
  <c r="L136" i="2"/>
  <c r="Q136" i="2"/>
  <c r="O66" i="2"/>
  <c r="N66" i="2"/>
  <c r="M136" i="2"/>
  <c r="R136" i="2"/>
  <c r="C150" i="2" a="1"/>
  <c r="C150" i="2" s="1"/>
  <c r="G150" i="2" s="1"/>
  <c r="I70" i="2" a="1"/>
  <c r="I70" i="2" s="1"/>
  <c r="N70" i="2" s="1"/>
</calcChain>
</file>

<file path=xl/sharedStrings.xml><?xml version="1.0" encoding="utf-8"?>
<sst xmlns="http://schemas.openxmlformats.org/spreadsheetml/2006/main" count="385" uniqueCount="184">
  <si>
    <t>X1</t>
  </si>
  <si>
    <t>X2</t>
  </si>
  <si>
    <t>X3</t>
  </si>
  <si>
    <t>Step 2:</t>
  </si>
  <si>
    <t>Step 1:</t>
  </si>
  <si>
    <t>Step 3:</t>
  </si>
  <si>
    <t>Step 4:</t>
  </si>
  <si>
    <t>Step 5:</t>
  </si>
  <si>
    <t>Step 6:</t>
  </si>
  <si>
    <t>X is:</t>
  </si>
  <si>
    <t>Y is:</t>
  </si>
  <si>
    <t>Note:</t>
  </si>
  <si>
    <r>
      <rPr>
        <b/>
        <sz val="12"/>
        <color rgb="FFFF0000"/>
        <rFont val="Times New Roman"/>
        <family val="1"/>
      </rPr>
      <t xml:space="preserve">LOGISTIC REGRESSION:      </t>
    </r>
    <r>
      <rPr>
        <sz val="12"/>
        <color theme="1"/>
        <rFont val="Times New Roman"/>
        <family val="1"/>
      </rPr>
      <t xml:space="preserve">                                            There are two main uses of logistic regression.</t>
    </r>
    <r>
      <rPr>
        <sz val="12"/>
        <color theme="9" tint="-0.249977111117893"/>
        <rFont val="Times New Roman"/>
        <family val="1"/>
      </rPr>
      <t xml:space="preserve"> 1. The first is the </t>
    </r>
    <r>
      <rPr>
        <b/>
        <u/>
        <sz val="12"/>
        <color theme="9" tint="-0.249977111117893"/>
        <rFont val="Times New Roman"/>
        <family val="1"/>
      </rPr>
      <t>prediction of group membership</t>
    </r>
    <r>
      <rPr>
        <u/>
        <sz val="12"/>
        <color theme="9" tint="-0.249977111117893"/>
        <rFont val="Times New Roman"/>
        <family val="1"/>
      </rPr>
      <t xml:space="preserve">. </t>
    </r>
    <r>
      <rPr>
        <sz val="12"/>
        <color theme="9" tint="-0.249977111117893"/>
        <rFont val="Times New Roman"/>
        <family val="1"/>
      </rPr>
      <t>Since logistic regression calculates the probability or success over the probability of failure, the results of the analysis are in the form of an odds ratio.</t>
    </r>
    <r>
      <rPr>
        <sz val="12"/>
        <color theme="1"/>
        <rFont val="Times New Roman"/>
        <family val="1"/>
      </rPr>
      <t xml:space="preserve"> </t>
    </r>
    <r>
      <rPr>
        <sz val="12"/>
        <color theme="8"/>
        <rFont val="Times New Roman"/>
        <family val="1"/>
      </rPr>
      <t>2.</t>
    </r>
    <r>
      <rPr>
        <b/>
        <u/>
        <sz val="12"/>
        <color theme="8"/>
        <rFont val="Times New Roman"/>
        <family val="1"/>
      </rPr>
      <t xml:space="preserve"> Logit model for individual data</t>
    </r>
    <r>
      <rPr>
        <u/>
        <sz val="12"/>
        <color theme="8"/>
        <rFont val="Times New Roman"/>
        <family val="1"/>
      </rPr>
      <t xml:space="preserve">. </t>
    </r>
    <r>
      <rPr>
        <sz val="12"/>
        <color theme="8"/>
        <rFont val="Times New Roman"/>
        <family val="1"/>
      </rPr>
      <t xml:space="preserve">Data at the individual level cannot be estimated by OLS or WLS routine, we should resort to Nonlinear estimating procedures .
Hence it can be only solved through Maximum Likelihood method .
</t>
    </r>
    <r>
      <rPr>
        <b/>
        <sz val="12"/>
        <color rgb="FF7030A0"/>
        <rFont val="Times New Roman"/>
        <family val="1"/>
      </rPr>
      <t>Maximum likelihood method</t>
    </r>
    <r>
      <rPr>
        <sz val="12"/>
        <color theme="8"/>
        <rFont val="Times New Roman"/>
        <family val="1"/>
      </rPr>
      <t xml:space="preserve"> can be solved by many algorithms, Newton raphson method is one among them, it is executed here to solve for individual level data in logistic regression.</t>
    </r>
    <r>
      <rPr>
        <sz val="12"/>
        <color theme="1"/>
        <rFont val="Times New Roman"/>
        <family val="1"/>
      </rPr>
      <t xml:space="preserve">
</t>
    </r>
  </si>
  <si>
    <t>X</t>
  </si>
  <si>
    <t>Thousands of dollars</t>
  </si>
  <si>
    <t>Ni</t>
  </si>
  <si>
    <t>families</t>
  </si>
  <si>
    <t>ni</t>
  </si>
  <si>
    <t>Home owners</t>
  </si>
  <si>
    <t>Input Sample:</t>
  </si>
  <si>
    <t xml:space="preserve">To predict the probability of the person owning a home </t>
  </si>
  <si>
    <t>The probability of a person owning a home Pi is given by the ratio between home owners in Ni families to Ni families.</t>
  </si>
  <si>
    <t>The log of Odds Ratio gives the model as:</t>
  </si>
  <si>
    <t>Logit = Li = ln (Pi / (1-Pi)) = β1 + β2* Xi + Ui</t>
  </si>
  <si>
    <t>Where,</t>
  </si>
  <si>
    <t xml:space="preserve">            Pi is probability of owning a home</t>
  </si>
  <si>
    <t xml:space="preserve">            1- Pi is probability of not owning a home</t>
  </si>
  <si>
    <t xml:space="preserve">            β1, β2 are Correlation Coefficients</t>
  </si>
  <si>
    <t xml:space="preserve">            Ui is the error term</t>
  </si>
  <si>
    <t>P</t>
  </si>
  <si>
    <t>Probability of owning House(P)</t>
  </si>
  <si>
    <t>Probability of owning House(1-P)</t>
  </si>
  <si>
    <t>P/1-P</t>
  </si>
  <si>
    <t>Natural log is inverse of exponent.Ln is monotonically increasing function</t>
  </si>
  <si>
    <t>Ln(21.02458) is 3</t>
  </si>
  <si>
    <t>Exponent value=2.76, Exp(3) is (2.76)^3=21.02458</t>
  </si>
  <si>
    <t>Li=Ln(P/1-P) (this is Y)</t>
  </si>
  <si>
    <t>Find b=inverse (X transpose * X) * X transpose * Y</t>
  </si>
  <si>
    <t>1. X transpose :</t>
  </si>
  <si>
    <t>2. X transpose * X:</t>
  </si>
  <si>
    <t xml:space="preserve">3. inverse(X transpose * X) </t>
  </si>
  <si>
    <t xml:space="preserve">4. inverse(X transpose * X) * X transpose </t>
  </si>
  <si>
    <t>5.b= inverse(X transpose * X) * X transpose * Y</t>
  </si>
  <si>
    <t>Standrad Error: S=sqrt(e transpose * e/n-p)</t>
  </si>
  <si>
    <t>e is:</t>
  </si>
  <si>
    <t>Y</t>
  </si>
  <si>
    <t>e=Y -Yestimated</t>
  </si>
  <si>
    <t>Yestimated= -1.65867 + 0.079166 X</t>
  </si>
  <si>
    <t>Yestimated</t>
  </si>
  <si>
    <t>e Transpose:</t>
  </si>
  <si>
    <t>e Transpose * e:</t>
  </si>
  <si>
    <t>S=sqrt(e transpose * e/n-p)</t>
  </si>
  <si>
    <t>Yestimated= -1.65867 + 0.079166 X +0.138854</t>
  </si>
  <si>
    <t xml:space="preserve">WEIGHED LEAST SQUARE METHOD </t>
  </si>
  <si>
    <t>With the heteroscedastic nature of Ui (error term), we go for WLS (weighed least square method) in which we multiply the existing model with a weight equivalent to standard deviation.</t>
  </si>
  <si>
    <t>√Wi = √ (n * p * q)</t>
  </si>
  <si>
    <t xml:space="preserve">         = √ (Ni * Pi * (1-Pi))</t>
  </si>
  <si>
    <t>Wi=Ni*P*(1-P)</t>
  </si>
  <si>
    <t>Sqrt(Wi)=Sqrt(Ni*P*(1-P))</t>
  </si>
  <si>
    <t>Li (√Wi) = √Wi * βo + √Wi *X1 * β1 + √Wi * Ui</t>
  </si>
  <si>
    <t>X * Sqrt(Wi)</t>
  </si>
  <si>
    <t>Taking Li* as dependent variable and Xi* as independent variable, we develop a model.</t>
  </si>
  <si>
    <t>X* is:</t>
  </si>
  <si>
    <t>Y * is:</t>
  </si>
  <si>
    <t xml:space="preserve"> b1 = (inv (X*' * X*))*(X*' * Y*)</t>
  </si>
  <si>
    <t>X* Transpose:</t>
  </si>
  <si>
    <t>X* Transpose * X*:</t>
  </si>
  <si>
    <t>inverse(X* Transpose * X*):</t>
  </si>
  <si>
    <t>inverse(X* Transpose * X*) * X* Transpose:</t>
  </si>
  <si>
    <t>b1=inverse(X* Transpose * X*) * X* Transpose * Y*:</t>
  </si>
  <si>
    <t>X*</t>
  </si>
  <si>
    <t>Y*</t>
  </si>
  <si>
    <t>note:Y*=Li*</t>
  </si>
  <si>
    <t>Y*estimated</t>
  </si>
  <si>
    <t>Li*- Xi* * b1</t>
  </si>
  <si>
    <t>e*</t>
  </si>
  <si>
    <t>e* transpose</t>
  </si>
  <si>
    <t>e* transpose * e*</t>
  </si>
  <si>
    <t>STD ERROR Ui*= sqrt ((Li*- Xi* * b1)' * (Li* - Xi* * b1) / 9)</t>
  </si>
  <si>
    <t>Ui*=E124Sqrt((e* transpose * e*)/n-p)</t>
  </si>
  <si>
    <t>Y* or Li*=Sqrt(Wi)*Li</t>
  </si>
  <si>
    <t>sum</t>
  </si>
  <si>
    <t>Square(Li*- Xi* * b1)</t>
  </si>
  <si>
    <t>Average</t>
  </si>
  <si>
    <t>Square(Y*estimated - mean(Y))</t>
  </si>
  <si>
    <t>total variance</t>
  </si>
  <si>
    <t>Square(R)</t>
  </si>
  <si>
    <t xml:space="preserve">In case of individual data ordinary least square or weighed least square method cannot be used. Logit model is logarithm of odds ratio, in a class if Pi = 1 probability of passing the exam and Pi = 0 probability of not passing the exam </t>
  </si>
  <si>
    <t>Logit = ln (1/0)   if the student pass in the exam</t>
  </si>
  <si>
    <t>Logit = ln (0/1)   if the student fails in the exam</t>
  </si>
  <si>
    <t>These values are not possible to evaluate the probability of the student passing or not passing in an exam, hence we go for Maximum likelihood model to estimate the values of β1 and β2. There are many algorithms under Maximum likelihood model to solve and we go for Newton Raphson Method.</t>
  </si>
  <si>
    <t>Sqrt(Wi)</t>
  </si>
  <si>
    <t>Y*estimated= -1.593237788 + 0.078668569 X +Ui*</t>
  </si>
  <si>
    <t>Y*estimated= -1.593237788 + 0.078668569 X +0.4529</t>
  </si>
  <si>
    <t>Y*estimated - mean(Y*)</t>
  </si>
  <si>
    <t>sum of un explained variation</t>
  </si>
  <si>
    <t>Explained variation</t>
  </si>
  <si>
    <t>P/(1-P)=Exp(Y*estimated)</t>
  </si>
  <si>
    <t>Z or Y*estimated= -1.593237788 + 0.078668569 X +Ui*</t>
  </si>
  <si>
    <t>Confusion matrix:</t>
  </si>
  <si>
    <t>pedicted</t>
  </si>
  <si>
    <t>Actual</t>
  </si>
  <si>
    <t>Apparant error rate</t>
  </si>
  <si>
    <t>Using Estimated</t>
  </si>
  <si>
    <t xml:space="preserve">beta </t>
  </si>
  <si>
    <t>p</t>
  </si>
  <si>
    <t>beta(0)</t>
  </si>
  <si>
    <t>beta(1)*X1</t>
  </si>
  <si>
    <t>beta(2)*X2</t>
  </si>
  <si>
    <t>beta(3)*X3</t>
  </si>
  <si>
    <t>iteration 1</t>
  </si>
  <si>
    <t>1-p</t>
  </si>
  <si>
    <t>1-Y</t>
  </si>
  <si>
    <t>liklihood</t>
  </si>
  <si>
    <t>l=</t>
  </si>
  <si>
    <t>S</t>
  </si>
  <si>
    <t>(y-p)</t>
  </si>
  <si>
    <t>(y-p) * X1</t>
  </si>
  <si>
    <t>(y-p) * X2</t>
  </si>
  <si>
    <t>(y-p) * X3</t>
  </si>
  <si>
    <t>J Matrix</t>
  </si>
  <si>
    <t>X1 * X1</t>
  </si>
  <si>
    <t>X1 * X2</t>
  </si>
  <si>
    <t>X1 * X3</t>
  </si>
  <si>
    <t>X2 * X2</t>
  </si>
  <si>
    <t>X2 * X3</t>
  </si>
  <si>
    <t>X3 * X3</t>
  </si>
  <si>
    <t>p*(1-p)</t>
  </si>
  <si>
    <t>p*(1-p)*X1</t>
  </si>
  <si>
    <t>p*(1-p)*X2</t>
  </si>
  <si>
    <t>p*(1-p)*X1*X2</t>
  </si>
  <si>
    <t>p*(1-p)*X3</t>
  </si>
  <si>
    <t>p*(1-p)*X1*X1</t>
  </si>
  <si>
    <t>p*(1-p)*X1*X3</t>
  </si>
  <si>
    <t>p*(1-p)*X2*X2</t>
  </si>
  <si>
    <t>p*(1-p)*X2*X3</t>
  </si>
  <si>
    <t>p*(1-p)*X3*X3</t>
  </si>
  <si>
    <t>j</t>
  </si>
  <si>
    <t>s</t>
  </si>
  <si>
    <t>inverse(s)</t>
  </si>
  <si>
    <t>inverse(j)</t>
  </si>
  <si>
    <t>J inverse * S</t>
  </si>
  <si>
    <t>beta+J inverse *s</t>
  </si>
  <si>
    <t>log(P)</t>
  </si>
  <si>
    <t xml:space="preserve"> log(1-P)</t>
  </si>
  <si>
    <t>hours</t>
  </si>
  <si>
    <t>pass</t>
  </si>
  <si>
    <t>LN(P)</t>
  </si>
  <si>
    <t xml:space="preserve"> LN(1-P)</t>
  </si>
  <si>
    <t>Y*LN(p)</t>
  </si>
  <si>
    <t>Y-P</t>
  </si>
  <si>
    <t>(Y-P)*x</t>
  </si>
  <si>
    <t>J</t>
  </si>
  <si>
    <t>X*X</t>
  </si>
  <si>
    <t>p*(1-P)</t>
  </si>
  <si>
    <t>p*(1-P)*X</t>
  </si>
  <si>
    <t>p*(1-P)*(X*X)</t>
  </si>
  <si>
    <t>S inverse</t>
  </si>
  <si>
    <t>J inverse</t>
  </si>
  <si>
    <t>Beta 0</t>
  </si>
  <si>
    <t>Beta 1</t>
  </si>
  <si>
    <t>(1-Y)*LN(1-p)</t>
  </si>
  <si>
    <t xml:space="preserve">S </t>
  </si>
  <si>
    <t>Y*LN(p)+(1-Y)+K4*LN(1-p)</t>
  </si>
  <si>
    <t>Iteration I</t>
  </si>
  <si>
    <t>Y*LN(p)+(1-Y)*LN(1-p)</t>
  </si>
  <si>
    <t>Iteration 2</t>
  </si>
  <si>
    <t>Iteration 3</t>
  </si>
  <si>
    <t>Iteration4</t>
  </si>
  <si>
    <t>Iteration 5</t>
  </si>
  <si>
    <t>Y=Logit(p)=Odds(P)=ln(p/1-p)</t>
  </si>
  <si>
    <t>p/1-p=exp(y)</t>
  </si>
  <si>
    <t>p=1/(1+exp(-y))</t>
  </si>
  <si>
    <t>Log Likelihood</t>
  </si>
  <si>
    <t>Summation((y*LN(p))+((1-y)*(1-p)))</t>
  </si>
  <si>
    <t>Covariance matrix</t>
  </si>
  <si>
    <t>S matrix</t>
  </si>
  <si>
    <t>y-p</t>
  </si>
  <si>
    <t>y-p*x</t>
  </si>
  <si>
    <t>Beta</t>
  </si>
  <si>
    <t>Covariance matrix * S matrix</t>
  </si>
  <si>
    <t>Gradient</t>
  </si>
  <si>
    <t>Hessian</t>
  </si>
  <si>
    <t>Inverse of(Hessian)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</si>
</sst>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1"/>
      <color rgb="FFFF0000"/>
      <name val="Calibri"/>
      <family val="2"/>
      <scheme val="minor"/>
    </font>
    <font>
      <sz val="12"/>
      <color theme="1"/>
      <name val="Times New Roman"/>
      <family val="1"/>
    </font>
    <font>
      <b/>
      <sz val="12"/>
      <color rgb="FFFF0000"/>
      <name val="Times New Roman"/>
      <family val="1"/>
    </font>
    <font>
      <b/>
      <sz val="12"/>
      <color theme="1"/>
      <name val="Times New Roman"/>
      <family val="1"/>
    </font>
    <font>
      <sz val="12"/>
      <color theme="9" tint="-0.249977111117893"/>
      <name val="Times New Roman"/>
      <family val="1"/>
    </font>
    <font>
      <sz val="12"/>
      <color theme="8"/>
      <name val="Times New Roman"/>
      <family val="1"/>
    </font>
    <font>
      <b/>
      <u/>
      <sz val="12"/>
      <color theme="8"/>
      <name val="Times New Roman"/>
      <family val="1"/>
    </font>
    <font>
      <u/>
      <sz val="12"/>
      <color theme="8"/>
      <name val="Times New Roman"/>
      <family val="1"/>
    </font>
    <font>
      <b/>
      <u/>
      <sz val="12"/>
      <color theme="9" tint="-0.249977111117893"/>
      <name val="Times New Roman"/>
      <family val="1"/>
    </font>
    <font>
      <u/>
      <sz val="12"/>
      <color theme="9" tint="-0.249977111117893"/>
      <name val="Times New Roman"/>
      <family val="1"/>
    </font>
    <font>
      <b/>
      <sz val="12"/>
      <color rgb="FF7030A0"/>
      <name val="Times New Roman"/>
      <family val="1"/>
    </font>
    <font>
      <sz val="14"/>
      <color rgb="FF000000"/>
      <name val="Times New Roman"/>
      <family val="1"/>
    </font>
    <font>
      <b/>
      <sz val="12"/>
      <color rgb="FFFF0000"/>
      <name val="Calibri"/>
      <family val="2"/>
      <scheme val="minor"/>
    </font>
    <font>
      <b/>
      <sz val="14"/>
      <color rgb="FF000000"/>
      <name val="Times New Roman"/>
      <family val="1"/>
    </font>
    <font>
      <b/>
      <sz val="14"/>
      <color rgb="FFFF0000"/>
      <name val="Times New Roman"/>
      <family val="1"/>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07">
    <xf numFmtId="0" fontId="0" fillId="0" borderId="0" xfId="0"/>
    <xf numFmtId="0" fontId="2" fillId="0" borderId="0" xfId="0" applyFont="1" applyAlignment="1">
      <alignment horizontal="center"/>
    </xf>
    <xf numFmtId="0" fontId="2" fillId="0" borderId="0" xfId="0" applyFont="1" applyAlignment="1">
      <alignment horizontal="center" wrapText="1"/>
    </xf>
    <xf numFmtId="0" fontId="0" fillId="0" borderId="0" xfId="0" applyBorder="1"/>
    <xf numFmtId="0" fontId="0" fillId="0" borderId="6" xfId="0" applyBorder="1"/>
    <xf numFmtId="0" fontId="0" fillId="0" borderId="4" xfId="0" applyBorder="1"/>
    <xf numFmtId="0" fontId="0" fillId="0" borderId="12" xfId="0" applyBorder="1"/>
    <xf numFmtId="0" fontId="0" fillId="0" borderId="13" xfId="0" applyBorder="1"/>
    <xf numFmtId="0" fontId="0" fillId="0" borderId="14" xfId="0" applyBorder="1"/>
    <xf numFmtId="0" fontId="0" fillId="0" borderId="7" xfId="0" applyBorder="1"/>
    <xf numFmtId="0" fontId="0" fillId="0" borderId="8" xfId="0" applyBorder="1" applyAlignment="1">
      <alignment horizontal="center" vertical="center"/>
    </xf>
    <xf numFmtId="0" fontId="0" fillId="0" borderId="8" xfId="0" applyBorder="1"/>
    <xf numFmtId="0" fontId="1" fillId="0" borderId="8" xfId="0" applyFont="1" applyBorder="1"/>
    <xf numFmtId="0" fontId="5" fillId="0" borderId="0" xfId="0" applyFont="1" applyAlignment="1">
      <alignment vertical="top" wrapText="1"/>
    </xf>
    <xf numFmtId="0" fontId="15" fillId="0" borderId="1" xfId="0" applyFont="1" applyBorder="1" applyAlignment="1">
      <alignment vertical="top" wrapText="1"/>
    </xf>
    <xf numFmtId="0" fontId="15" fillId="0" borderId="3" xfId="0" applyFont="1" applyBorder="1" applyAlignment="1">
      <alignment vertical="top" wrapText="1"/>
    </xf>
    <xf numFmtId="0" fontId="15" fillId="0" borderId="4" xfId="0" applyFont="1" applyBorder="1" applyAlignment="1">
      <alignment vertical="top" wrapText="1"/>
    </xf>
    <xf numFmtId="0" fontId="15" fillId="0" borderId="6"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7" fillId="0" borderId="0" xfId="0" applyFont="1" applyAlignment="1">
      <alignment vertical="top" wrapText="1"/>
    </xf>
    <xf numFmtId="0" fontId="15" fillId="0" borderId="0" xfId="0" applyFont="1"/>
    <xf numFmtId="0" fontId="15" fillId="0" borderId="5" xfId="0" applyFont="1" applyBorder="1"/>
    <xf numFmtId="0" fontId="2" fillId="0" borderId="2" xfId="0" applyFont="1" applyBorder="1" applyAlignment="1">
      <alignment horizontal="center"/>
    </xf>
    <xf numFmtId="0" fontId="2" fillId="0" borderId="2" xfId="0" applyFont="1" applyBorder="1" applyAlignment="1">
      <alignment horizontal="center" wrapText="1"/>
    </xf>
    <xf numFmtId="0" fontId="0" fillId="0" borderId="2" xfId="0" applyBorder="1"/>
    <xf numFmtId="0" fontId="15" fillId="0" borderId="12" xfId="0" applyFont="1" applyBorder="1"/>
    <xf numFmtId="0" fontId="2" fillId="0" borderId="0" xfId="0" applyFont="1" applyBorder="1" applyAlignment="1">
      <alignment horizontal="center"/>
    </xf>
    <xf numFmtId="0" fontId="2" fillId="0" borderId="0" xfId="0" applyFont="1" applyBorder="1" applyAlignment="1">
      <alignment horizontal="center" wrapText="1"/>
    </xf>
    <xf numFmtId="0" fontId="15" fillId="0" borderId="14" xfId="0" applyFont="1" applyBorder="1"/>
    <xf numFmtId="0" fontId="2" fillId="0" borderId="7" xfId="0" applyFont="1" applyBorder="1" applyAlignment="1">
      <alignment horizontal="center"/>
    </xf>
    <xf numFmtId="0" fontId="2" fillId="0" borderId="7" xfId="0" applyFont="1" applyBorder="1" applyAlignment="1">
      <alignment horizontal="center" wrapText="1"/>
    </xf>
    <xf numFmtId="0" fontId="15" fillId="0" borderId="2" xfId="0" applyFont="1" applyBorder="1" applyAlignment="1">
      <alignment vertical="top" wrapText="1"/>
    </xf>
    <xf numFmtId="0" fontId="15" fillId="0" borderId="7" xfId="0" applyFont="1" applyBorder="1" applyAlignment="1">
      <alignment vertical="top" wrapText="1"/>
    </xf>
    <xf numFmtId="0" fontId="15" fillId="0" borderId="7" xfId="0" applyFont="1" applyBorder="1" applyAlignment="1">
      <alignment horizontal="center" vertical="center" wrapText="1"/>
    </xf>
    <xf numFmtId="0" fontId="2" fillId="0" borderId="8" xfId="0" applyFont="1" applyBorder="1" applyAlignment="1">
      <alignment horizontal="center"/>
    </xf>
    <xf numFmtId="0" fontId="15" fillId="0" borderId="8" xfId="0" applyFont="1" applyBorder="1" applyAlignment="1">
      <alignment horizontal="center" vertical="center" wrapText="1"/>
    </xf>
    <xf numFmtId="0" fontId="1" fillId="0" borderId="0" xfId="0" applyFont="1"/>
    <xf numFmtId="0" fontId="0" fillId="0" borderId="8" xfId="0" applyBorder="1" applyAlignment="1">
      <alignment vertical="center"/>
    </xf>
    <xf numFmtId="0" fontId="0" fillId="0" borderId="9" xfId="0" applyBorder="1"/>
    <xf numFmtId="0" fontId="0" fillId="0" borderId="8" xfId="0" applyBorder="1" applyAlignment="1">
      <alignment horizontal="right"/>
    </xf>
    <xf numFmtId="0" fontId="0" fillId="0" borderId="0" xfId="0" applyAlignment="1">
      <alignment horizontal="center" vertical="center"/>
    </xf>
    <xf numFmtId="0" fontId="1" fillId="0" borderId="8" xfId="0" applyFont="1" applyBorder="1" applyAlignment="1">
      <alignment horizontal="center" vertical="center" wrapText="1"/>
    </xf>
    <xf numFmtId="0" fontId="1" fillId="0" borderId="0" xfId="0" applyFont="1" applyAlignment="1">
      <alignment horizontal="right"/>
    </xf>
    <xf numFmtId="0" fontId="0" fillId="0" borderId="15" xfId="0" applyBorder="1"/>
    <xf numFmtId="0" fontId="1" fillId="0" borderId="8" xfId="0" applyFont="1" applyBorder="1" applyAlignment="1">
      <alignment horizontal="right"/>
    </xf>
    <xf numFmtId="0" fontId="0" fillId="0" borderId="8" xfId="0" applyFill="1" applyBorder="1"/>
    <xf numFmtId="0" fontId="1" fillId="0" borderId="16" xfId="0" applyFont="1" applyBorder="1" applyAlignment="1">
      <alignment horizontal="right"/>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wrapText="1"/>
    </xf>
    <xf numFmtId="0" fontId="0" fillId="0" borderId="0" xfId="0" applyBorder="1" applyAlignment="1">
      <alignment horizontal="center" vertical="center"/>
    </xf>
    <xf numFmtId="0" fontId="15" fillId="0" borderId="0" xfId="0" applyFont="1" applyBorder="1" applyAlignment="1">
      <alignment vertical="top" wrapText="1"/>
    </xf>
    <xf numFmtId="0" fontId="0" fillId="0" borderId="0" xfId="0" applyAlignment="1"/>
    <xf numFmtId="0" fontId="0" fillId="0" borderId="0" xfId="0" applyAlignment="1">
      <alignment horizontal="center"/>
    </xf>
    <xf numFmtId="0" fontId="0" fillId="0" borderId="18" xfId="0" applyBorder="1" applyAlignment="1">
      <alignment horizontal="center"/>
    </xf>
    <xf numFmtId="0" fontId="0" fillId="0" borderId="8" xfId="0" applyBorder="1" applyAlignment="1">
      <alignment horizontal="center"/>
    </xf>
    <xf numFmtId="0" fontId="0" fillId="0" borderId="8" xfId="0" applyBorder="1" applyAlignment="1">
      <alignment horizontal="center" vertical="center"/>
    </xf>
    <xf numFmtId="0" fontId="16" fillId="0" borderId="8"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wrapText="1"/>
    </xf>
    <xf numFmtId="0" fontId="17" fillId="0" borderId="0" xfId="0" applyFont="1" applyAlignment="1">
      <alignment horizontal="center"/>
    </xf>
    <xf numFmtId="0" fontId="1" fillId="0" borderId="8" xfId="0" applyFont="1" applyBorder="1" applyAlignment="1">
      <alignment horizontal="left"/>
    </xf>
    <xf numFmtId="0" fontId="1" fillId="0" borderId="8" xfId="0" applyFont="1" applyBorder="1" applyAlignment="1">
      <alignment horizontal="center" vertical="center" wrapText="1"/>
    </xf>
    <xf numFmtId="0" fontId="18" fillId="0" borderId="0" xfId="0" applyFont="1" applyAlignment="1">
      <alignment horizontal="center"/>
    </xf>
    <xf numFmtId="0" fontId="17" fillId="0" borderId="2" xfId="0" applyFont="1" applyBorder="1" applyAlignment="1">
      <alignment horizontal="center"/>
    </xf>
    <xf numFmtId="0" fontId="1" fillId="0" borderId="8" xfId="0" applyFont="1" applyBorder="1" applyAlignment="1">
      <alignment horizontal="center"/>
    </xf>
    <xf numFmtId="0" fontId="15" fillId="0" borderId="0" xfId="0" applyFont="1" applyBorder="1" applyAlignment="1">
      <alignment horizontal="left" wrapText="1"/>
    </xf>
    <xf numFmtId="0" fontId="15" fillId="0" borderId="13" xfId="0" applyFont="1" applyBorder="1" applyAlignment="1">
      <alignment horizontal="left" wrapText="1"/>
    </xf>
    <xf numFmtId="0" fontId="15" fillId="0" borderId="14" xfId="0" applyFont="1" applyBorder="1" applyAlignment="1">
      <alignment horizontal="left" wrapText="1"/>
    </xf>
    <xf numFmtId="0" fontId="15" fillId="0" borderId="7" xfId="0" applyFont="1" applyBorder="1" applyAlignment="1">
      <alignment horizontal="left" wrapText="1"/>
    </xf>
    <xf numFmtId="0" fontId="15" fillId="0" borderId="6" xfId="0" applyFont="1" applyBorder="1" applyAlignment="1">
      <alignment horizontal="left" wrapText="1"/>
    </xf>
    <xf numFmtId="0" fontId="17" fillId="0" borderId="5" xfId="0" applyFont="1" applyBorder="1" applyAlignment="1">
      <alignment horizontal="center"/>
    </xf>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0" fontId="4" fillId="0" borderId="0" xfId="0" applyFont="1" applyAlignment="1">
      <alignment horizontal="center" wrapText="1"/>
    </xf>
    <xf numFmtId="0" fontId="7" fillId="0" borderId="0" xfId="0" applyFont="1" applyAlignment="1">
      <alignment horizontal="center" vertical="top" wrapText="1"/>
    </xf>
    <xf numFmtId="0" fontId="0" fillId="0" borderId="15" xfId="0"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15" fillId="0" borderId="5" xfId="0" applyFont="1" applyBorder="1" applyAlignment="1">
      <alignment horizontal="center" wrapText="1"/>
    </xf>
    <xf numFmtId="0" fontId="15" fillId="0" borderId="2" xfId="0" applyFont="1" applyBorder="1" applyAlignment="1">
      <alignment horizontal="center" wrapText="1"/>
    </xf>
    <xf numFmtId="0" fontId="15" fillId="0" borderId="4" xfId="0" applyFont="1" applyBorder="1" applyAlignment="1">
      <alignment horizontal="center" wrapText="1"/>
    </xf>
    <xf numFmtId="0" fontId="15" fillId="0" borderId="12" xfId="0" applyFont="1" applyBorder="1" applyAlignment="1">
      <alignment horizontal="center" wrapText="1"/>
    </xf>
    <xf numFmtId="0" fontId="15" fillId="0" borderId="0" xfId="0" applyFont="1" applyBorder="1" applyAlignment="1">
      <alignment horizontal="center" wrapText="1"/>
    </xf>
    <xf numFmtId="0" fontId="15" fillId="0" borderId="1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5"/>
  <sheetViews>
    <sheetView topLeftCell="A42" workbookViewId="0">
      <selection activeCell="C49" sqref="C49:C58"/>
    </sheetView>
  </sheetViews>
  <sheetFormatPr defaultRowHeight="15" x14ac:dyDescent="0.25"/>
  <cols>
    <col min="2" max="2" width="12.85546875" customWidth="1"/>
    <col min="3" max="3" width="12.42578125" customWidth="1"/>
    <col min="4" max="4" width="11.85546875" customWidth="1"/>
    <col min="5" max="5" width="16.5703125" customWidth="1"/>
    <col min="6" max="6" width="12.42578125" customWidth="1"/>
    <col min="7" max="7" width="20" style="41" customWidth="1"/>
    <col min="8" max="8" width="15.5703125" customWidth="1"/>
    <col min="9" max="9" width="11.85546875" customWidth="1"/>
    <col min="11" max="11" width="11.5703125" customWidth="1"/>
  </cols>
  <sheetData>
    <row r="1" spans="2:9" ht="15.75" thickBot="1" x14ac:dyDescent="0.3"/>
    <row r="2" spans="2:9" ht="15.75" customHeight="1" x14ac:dyDescent="0.25">
      <c r="B2" s="86" t="s">
        <v>12</v>
      </c>
      <c r="C2" s="87"/>
      <c r="D2" s="87"/>
      <c r="E2" s="87"/>
      <c r="F2" s="87"/>
      <c r="G2" s="88"/>
    </row>
    <row r="3" spans="2:9" ht="15" customHeight="1" x14ac:dyDescent="0.25">
      <c r="B3" s="89"/>
      <c r="C3" s="90"/>
      <c r="D3" s="90"/>
      <c r="E3" s="90"/>
      <c r="F3" s="90"/>
      <c r="G3" s="91"/>
      <c r="H3" s="1"/>
      <c r="I3" s="2"/>
    </row>
    <row r="4" spans="2:9" ht="15" customHeight="1" x14ac:dyDescent="0.25">
      <c r="B4" s="89"/>
      <c r="C4" s="90"/>
      <c r="D4" s="90"/>
      <c r="E4" s="90"/>
      <c r="F4" s="90"/>
      <c r="G4" s="91"/>
      <c r="H4" s="1"/>
      <c r="I4" s="2"/>
    </row>
    <row r="5" spans="2:9" ht="15" customHeight="1" x14ac:dyDescent="0.25">
      <c r="B5" s="89"/>
      <c r="C5" s="90"/>
      <c r="D5" s="90"/>
      <c r="E5" s="90"/>
      <c r="F5" s="90"/>
      <c r="G5" s="91"/>
      <c r="H5" s="1"/>
      <c r="I5" s="2"/>
    </row>
    <row r="6" spans="2:9" ht="15" customHeight="1" x14ac:dyDescent="0.25">
      <c r="B6" s="89"/>
      <c r="C6" s="90"/>
      <c r="D6" s="90"/>
      <c r="E6" s="90"/>
      <c r="F6" s="90"/>
      <c r="G6" s="91"/>
      <c r="H6" s="1"/>
      <c r="I6" s="2"/>
    </row>
    <row r="7" spans="2:9" ht="15" customHeight="1" x14ac:dyDescent="0.25">
      <c r="B7" s="89"/>
      <c r="C7" s="90"/>
      <c r="D7" s="90"/>
      <c r="E7" s="90"/>
      <c r="F7" s="90"/>
      <c r="G7" s="91"/>
      <c r="H7" s="1"/>
      <c r="I7" s="2"/>
    </row>
    <row r="8" spans="2:9" ht="15" customHeight="1" x14ac:dyDescent="0.25">
      <c r="B8" s="89"/>
      <c r="C8" s="90"/>
      <c r="D8" s="90"/>
      <c r="E8" s="90"/>
      <c r="F8" s="90"/>
      <c r="G8" s="91"/>
      <c r="H8" s="1"/>
      <c r="I8" s="2"/>
    </row>
    <row r="9" spans="2:9" ht="15" customHeight="1" x14ac:dyDescent="0.25">
      <c r="B9" s="89"/>
      <c r="C9" s="90"/>
      <c r="D9" s="90"/>
      <c r="E9" s="90"/>
      <c r="F9" s="90"/>
      <c r="G9" s="91"/>
      <c r="H9" s="1"/>
      <c r="I9" s="2"/>
    </row>
    <row r="10" spans="2:9" ht="15" customHeight="1" x14ac:dyDescent="0.25">
      <c r="B10" s="89"/>
      <c r="C10" s="90"/>
      <c r="D10" s="90"/>
      <c r="E10" s="90"/>
      <c r="F10" s="90"/>
      <c r="G10" s="91"/>
      <c r="H10" s="1"/>
      <c r="I10" s="2"/>
    </row>
    <row r="11" spans="2:9" ht="15" customHeight="1" x14ac:dyDescent="0.25">
      <c r="B11" s="89"/>
      <c r="C11" s="90"/>
      <c r="D11" s="90"/>
      <c r="E11" s="90"/>
      <c r="F11" s="90"/>
      <c r="G11" s="91"/>
      <c r="H11" s="1"/>
      <c r="I11" s="2"/>
    </row>
    <row r="12" spans="2:9" ht="15" customHeight="1" x14ac:dyDescent="0.25">
      <c r="B12" s="89"/>
      <c r="C12" s="90"/>
      <c r="D12" s="90"/>
      <c r="E12" s="90"/>
      <c r="F12" s="90"/>
      <c r="G12" s="91"/>
      <c r="H12" s="1"/>
      <c r="I12" s="2"/>
    </row>
    <row r="13" spans="2:9" ht="15" customHeight="1" x14ac:dyDescent="0.25">
      <c r="B13" s="89"/>
      <c r="C13" s="90"/>
      <c r="D13" s="90"/>
      <c r="E13" s="90"/>
      <c r="F13" s="90"/>
      <c r="G13" s="91"/>
      <c r="H13" s="1"/>
      <c r="I13" s="2"/>
    </row>
    <row r="14" spans="2:9" ht="15" customHeight="1" x14ac:dyDescent="0.25">
      <c r="B14" s="89"/>
      <c r="C14" s="90"/>
      <c r="D14" s="90"/>
      <c r="E14" s="90"/>
      <c r="F14" s="90"/>
      <c r="G14" s="91"/>
      <c r="H14" s="1"/>
      <c r="I14" s="2"/>
    </row>
    <row r="15" spans="2:9" ht="15" customHeight="1" x14ac:dyDescent="0.25">
      <c r="B15" s="89"/>
      <c r="C15" s="90"/>
      <c r="D15" s="90"/>
      <c r="E15" s="90"/>
      <c r="F15" s="90"/>
      <c r="G15" s="91"/>
      <c r="H15" s="1"/>
      <c r="I15" s="2"/>
    </row>
    <row r="16" spans="2:9" ht="15" customHeight="1" thickBot="1" x14ac:dyDescent="0.3">
      <c r="B16" s="92"/>
      <c r="C16" s="93"/>
      <c r="D16" s="93"/>
      <c r="E16" s="93"/>
      <c r="F16" s="93"/>
      <c r="G16" s="94"/>
      <c r="H16" s="1"/>
      <c r="I16" s="2"/>
    </row>
    <row r="17" spans="1:19" ht="15" customHeight="1" x14ac:dyDescent="0.25">
      <c r="B17" s="13"/>
      <c r="C17" s="13"/>
      <c r="D17" s="13"/>
      <c r="E17" s="13"/>
      <c r="F17" s="13"/>
      <c r="G17" s="52"/>
      <c r="H17" s="1"/>
      <c r="I17" s="2"/>
    </row>
    <row r="18" spans="1:19" ht="15" customHeight="1" thickBot="1" x14ac:dyDescent="0.3">
      <c r="A18" s="95" t="s">
        <v>19</v>
      </c>
      <c r="B18" s="95"/>
      <c r="C18" s="96" t="s">
        <v>20</v>
      </c>
      <c r="D18" s="96"/>
      <c r="E18" s="96"/>
      <c r="F18" s="96"/>
      <c r="G18" s="96"/>
      <c r="H18" s="96"/>
      <c r="I18" s="20"/>
    </row>
    <row r="19" spans="1:19" ht="15" customHeight="1" x14ac:dyDescent="0.25">
      <c r="B19" s="14" t="s">
        <v>13</v>
      </c>
      <c r="C19" s="16" t="s">
        <v>15</v>
      </c>
      <c r="D19" s="16" t="s">
        <v>17</v>
      </c>
      <c r="E19" s="13"/>
      <c r="F19" s="13"/>
      <c r="G19" s="52"/>
      <c r="H19" s="1"/>
      <c r="I19" s="2"/>
    </row>
    <row r="20" spans="1:19" ht="49.5" customHeight="1" thickBot="1" x14ac:dyDescent="0.3">
      <c r="B20" s="15" t="s">
        <v>14</v>
      </c>
      <c r="C20" s="17" t="s">
        <v>16</v>
      </c>
      <c r="D20" s="17" t="s">
        <v>18</v>
      </c>
      <c r="E20" s="13"/>
      <c r="F20" s="13"/>
      <c r="G20" s="52"/>
      <c r="H20" s="1"/>
      <c r="I20" s="2"/>
    </row>
    <row r="21" spans="1:19" ht="15" customHeight="1" thickBot="1" x14ac:dyDescent="0.35">
      <c r="B21" s="18">
        <v>6</v>
      </c>
      <c r="C21" s="19">
        <v>40</v>
      </c>
      <c r="D21" s="19">
        <v>8</v>
      </c>
      <c r="E21" s="13"/>
      <c r="F21" s="22" t="s">
        <v>21</v>
      </c>
      <c r="G21" s="53"/>
      <c r="H21" s="23"/>
      <c r="I21" s="24"/>
      <c r="J21" s="25"/>
      <c r="K21" s="25"/>
      <c r="L21" s="25"/>
      <c r="M21" s="25"/>
      <c r="N21" s="25"/>
      <c r="O21" s="25"/>
      <c r="P21" s="25"/>
      <c r="Q21" s="25"/>
      <c r="R21" s="25"/>
      <c r="S21" s="5"/>
    </row>
    <row r="22" spans="1:19" ht="15" customHeight="1" thickBot="1" x14ac:dyDescent="0.35">
      <c r="B22" s="18">
        <v>8</v>
      </c>
      <c r="C22" s="19">
        <v>50</v>
      </c>
      <c r="D22" s="19">
        <v>12</v>
      </c>
      <c r="E22" s="13"/>
      <c r="F22" s="26" t="s">
        <v>22</v>
      </c>
      <c r="G22" s="54"/>
      <c r="H22" s="27"/>
      <c r="I22" s="28"/>
      <c r="J22" s="3"/>
      <c r="K22" s="3"/>
      <c r="L22" s="3"/>
      <c r="M22" s="3"/>
      <c r="N22" s="3"/>
      <c r="O22" s="3"/>
      <c r="P22" s="3"/>
      <c r="Q22" s="3"/>
      <c r="R22" s="3"/>
      <c r="S22" s="7"/>
    </row>
    <row r="23" spans="1:19" ht="15" customHeight="1" thickBot="1" x14ac:dyDescent="0.35">
      <c r="B23" s="18">
        <v>10</v>
      </c>
      <c r="C23" s="19">
        <v>60</v>
      </c>
      <c r="D23" s="19">
        <v>18</v>
      </c>
      <c r="E23" s="13"/>
      <c r="F23" s="26" t="s">
        <v>23</v>
      </c>
      <c r="G23" s="54"/>
      <c r="H23" s="27"/>
      <c r="I23" s="28"/>
      <c r="J23" s="3"/>
      <c r="K23" s="3"/>
      <c r="L23" s="3"/>
      <c r="M23" s="3"/>
      <c r="N23" s="3"/>
      <c r="O23" s="3"/>
      <c r="P23" s="3"/>
      <c r="Q23" s="3"/>
      <c r="R23" s="3"/>
      <c r="S23" s="7"/>
    </row>
    <row r="24" spans="1:19" ht="19.5" thickBot="1" x14ac:dyDescent="0.35">
      <c r="B24" s="18">
        <v>13</v>
      </c>
      <c r="C24" s="19">
        <v>80</v>
      </c>
      <c r="D24" s="19">
        <v>28</v>
      </c>
      <c r="E24" s="1"/>
      <c r="F24" s="26" t="s">
        <v>24</v>
      </c>
      <c r="G24" s="48"/>
      <c r="H24" s="27"/>
      <c r="I24" s="28"/>
      <c r="J24" s="3"/>
      <c r="K24" s="3"/>
      <c r="L24" s="3"/>
      <c r="M24" s="3"/>
      <c r="N24" s="3"/>
      <c r="O24" s="3"/>
      <c r="P24" s="3"/>
      <c r="Q24" s="3"/>
      <c r="R24" s="3"/>
      <c r="S24" s="7"/>
    </row>
    <row r="25" spans="1:19" ht="19.5" thickBot="1" x14ac:dyDescent="0.35">
      <c r="B25" s="18">
        <v>15</v>
      </c>
      <c r="C25" s="19">
        <v>100</v>
      </c>
      <c r="D25" s="19">
        <v>45</v>
      </c>
      <c r="E25" s="1"/>
      <c r="F25" s="26" t="s">
        <v>25</v>
      </c>
      <c r="G25" s="48"/>
      <c r="H25" s="27"/>
      <c r="I25" s="28"/>
      <c r="J25" s="3"/>
      <c r="K25" s="3"/>
      <c r="L25" s="3"/>
      <c r="M25" s="3"/>
      <c r="N25" s="3"/>
      <c r="O25" s="3"/>
      <c r="P25" s="3"/>
      <c r="Q25" s="3"/>
      <c r="R25" s="3"/>
      <c r="S25" s="7"/>
    </row>
    <row r="26" spans="1:19" ht="19.5" thickBot="1" x14ac:dyDescent="0.35">
      <c r="B26" s="18">
        <v>20</v>
      </c>
      <c r="C26" s="19">
        <v>70</v>
      </c>
      <c r="D26" s="19">
        <v>36</v>
      </c>
      <c r="E26" s="1"/>
      <c r="F26" s="26" t="s">
        <v>26</v>
      </c>
      <c r="G26" s="48"/>
      <c r="H26" s="27"/>
      <c r="I26" s="28"/>
      <c r="J26" s="3"/>
      <c r="K26" s="3"/>
      <c r="L26" s="3"/>
      <c r="M26" s="3"/>
      <c r="N26" s="3"/>
      <c r="O26" s="3"/>
      <c r="P26" s="3"/>
      <c r="Q26" s="3"/>
      <c r="R26" s="3"/>
      <c r="S26" s="7"/>
    </row>
    <row r="27" spans="1:19" ht="19.5" thickBot="1" x14ac:dyDescent="0.35">
      <c r="B27" s="18">
        <v>25</v>
      </c>
      <c r="C27" s="19">
        <v>65</v>
      </c>
      <c r="D27" s="19">
        <v>39</v>
      </c>
      <c r="E27" s="1"/>
      <c r="F27" s="26" t="s">
        <v>27</v>
      </c>
      <c r="G27" s="48"/>
      <c r="H27" s="27"/>
      <c r="I27" s="28"/>
      <c r="J27" s="3"/>
      <c r="K27" s="3"/>
      <c r="L27" s="3"/>
      <c r="M27" s="3"/>
      <c r="N27" s="3"/>
      <c r="O27" s="3"/>
      <c r="P27" s="3"/>
      <c r="Q27" s="3"/>
      <c r="R27" s="3"/>
      <c r="S27" s="7"/>
    </row>
    <row r="28" spans="1:19" ht="19.5" thickBot="1" x14ac:dyDescent="0.35">
      <c r="B28" s="18">
        <v>30</v>
      </c>
      <c r="C28" s="19">
        <v>50</v>
      </c>
      <c r="D28" s="19">
        <v>33</v>
      </c>
      <c r="E28" s="1"/>
      <c r="F28" s="29" t="s">
        <v>28</v>
      </c>
      <c r="G28" s="49"/>
      <c r="H28" s="30"/>
      <c r="I28" s="31"/>
      <c r="J28" s="9"/>
      <c r="K28" s="9"/>
      <c r="L28" s="9"/>
      <c r="M28" s="9"/>
      <c r="N28" s="9"/>
      <c r="O28" s="9"/>
      <c r="P28" s="9"/>
      <c r="Q28" s="9"/>
      <c r="R28" s="9"/>
      <c r="S28" s="4"/>
    </row>
    <row r="29" spans="1:19" ht="19.5" thickBot="1" x14ac:dyDescent="0.3">
      <c r="B29" s="18">
        <v>35</v>
      </c>
      <c r="C29" s="19">
        <v>40</v>
      </c>
      <c r="D29" s="19">
        <v>30</v>
      </c>
      <c r="E29" s="1"/>
      <c r="F29" s="1"/>
      <c r="G29" s="50"/>
      <c r="H29" s="1"/>
      <c r="I29" s="2"/>
    </row>
    <row r="30" spans="1:19" ht="19.5" thickBot="1" x14ac:dyDescent="0.3">
      <c r="B30" s="18">
        <v>40</v>
      </c>
      <c r="C30" s="19">
        <v>25</v>
      </c>
      <c r="D30" s="19">
        <v>20</v>
      </c>
      <c r="E30" s="1"/>
      <c r="F30" s="1"/>
      <c r="G30" s="50"/>
      <c r="H30" s="1"/>
      <c r="I30" s="2"/>
    </row>
    <row r="31" spans="1:19" x14ac:dyDescent="0.25">
      <c r="B31" s="1"/>
      <c r="C31" s="1"/>
      <c r="D31" s="1"/>
      <c r="E31" s="1"/>
      <c r="F31" s="1"/>
      <c r="G31" s="50"/>
      <c r="H31" s="1"/>
      <c r="I31" s="2"/>
    </row>
    <row r="32" spans="1:19" ht="15.75" thickBot="1" x14ac:dyDescent="0.3">
      <c r="A32" t="s">
        <v>4</v>
      </c>
      <c r="B32" s="1"/>
      <c r="C32" s="1"/>
      <c r="D32" s="1"/>
      <c r="E32" s="1"/>
      <c r="F32" s="1"/>
      <c r="G32" s="50"/>
      <c r="H32" s="1"/>
      <c r="I32" s="2"/>
    </row>
    <row r="33" spans="1:9" ht="18.75" x14ac:dyDescent="0.25">
      <c r="B33" s="14" t="s">
        <v>13</v>
      </c>
      <c r="C33" s="16" t="s">
        <v>15</v>
      </c>
      <c r="D33" s="32" t="s">
        <v>17</v>
      </c>
      <c r="E33" s="84" t="s">
        <v>30</v>
      </c>
      <c r="F33" s="84" t="s">
        <v>31</v>
      </c>
      <c r="G33" s="85" t="s">
        <v>32</v>
      </c>
      <c r="H33" s="84" t="s">
        <v>36</v>
      </c>
      <c r="I33" s="2"/>
    </row>
    <row r="34" spans="1:9" ht="45" customHeight="1" thickBot="1" x14ac:dyDescent="0.3">
      <c r="B34" s="15" t="s">
        <v>14</v>
      </c>
      <c r="C34" s="17" t="s">
        <v>16</v>
      </c>
      <c r="D34" s="33" t="s">
        <v>18</v>
      </c>
      <c r="E34" s="84"/>
      <c r="F34" s="84"/>
      <c r="G34" s="85"/>
      <c r="H34" s="84"/>
      <c r="I34" s="2"/>
    </row>
    <row r="35" spans="1:9" ht="19.5" thickBot="1" x14ac:dyDescent="0.3">
      <c r="B35" s="18">
        <v>6</v>
      </c>
      <c r="C35" s="19">
        <v>40</v>
      </c>
      <c r="D35" s="34">
        <v>8</v>
      </c>
      <c r="E35" s="35">
        <f>D35/C35</f>
        <v>0.2</v>
      </c>
      <c r="F35" s="35">
        <f>1-E35</f>
        <v>0.8</v>
      </c>
      <c r="G35" s="51">
        <f>E35/F35</f>
        <v>0.25</v>
      </c>
      <c r="H35" s="35">
        <f>LN(G35)</f>
        <v>-1.3862943611198906</v>
      </c>
      <c r="I35" s="2"/>
    </row>
    <row r="36" spans="1:9" ht="19.5" thickBot="1" x14ac:dyDescent="0.3">
      <c r="B36" s="18">
        <v>8</v>
      </c>
      <c r="C36" s="19">
        <v>50</v>
      </c>
      <c r="D36" s="34">
        <v>12</v>
      </c>
      <c r="E36" s="35">
        <f t="shared" ref="E36:E44" si="0">D36/C36</f>
        <v>0.24</v>
      </c>
      <c r="F36" s="35">
        <f t="shared" ref="F36:F44" si="1">1-E36</f>
        <v>0.76</v>
      </c>
      <c r="G36" s="51">
        <f t="shared" ref="G36:G44" si="2">E36/F36</f>
        <v>0.31578947368421051</v>
      </c>
      <c r="H36" s="35">
        <f t="shared" ref="H36:H44" si="3">LN(G36)</f>
        <v>-1.1526795099383855</v>
      </c>
      <c r="I36" s="2"/>
    </row>
    <row r="37" spans="1:9" ht="19.5" thickBot="1" x14ac:dyDescent="0.3">
      <c r="B37" s="18">
        <v>10</v>
      </c>
      <c r="C37" s="19">
        <v>60</v>
      </c>
      <c r="D37" s="34">
        <v>18</v>
      </c>
      <c r="E37" s="35">
        <f t="shared" si="0"/>
        <v>0.3</v>
      </c>
      <c r="F37" s="35">
        <f t="shared" si="1"/>
        <v>0.7</v>
      </c>
      <c r="G37" s="51">
        <f t="shared" si="2"/>
        <v>0.4285714285714286</v>
      </c>
      <c r="H37" s="35">
        <f t="shared" si="3"/>
        <v>-0.84729786038720356</v>
      </c>
      <c r="I37" s="2"/>
    </row>
    <row r="38" spans="1:9" ht="19.5" thickBot="1" x14ac:dyDescent="0.3">
      <c r="B38" s="18">
        <v>13</v>
      </c>
      <c r="C38" s="19">
        <v>80</v>
      </c>
      <c r="D38" s="34">
        <v>28</v>
      </c>
      <c r="E38" s="35">
        <f t="shared" si="0"/>
        <v>0.35</v>
      </c>
      <c r="F38" s="35">
        <f t="shared" si="1"/>
        <v>0.65</v>
      </c>
      <c r="G38" s="51">
        <f t="shared" si="2"/>
        <v>0.53846153846153844</v>
      </c>
      <c r="H38" s="35">
        <f t="shared" si="3"/>
        <v>-0.61903920840622351</v>
      </c>
      <c r="I38" s="2"/>
    </row>
    <row r="39" spans="1:9" ht="19.5" thickBot="1" x14ac:dyDescent="0.3">
      <c r="B39" s="18">
        <v>15</v>
      </c>
      <c r="C39" s="19">
        <v>100</v>
      </c>
      <c r="D39" s="34">
        <v>45</v>
      </c>
      <c r="E39" s="35">
        <f t="shared" si="0"/>
        <v>0.45</v>
      </c>
      <c r="F39" s="35">
        <f t="shared" si="1"/>
        <v>0.55000000000000004</v>
      </c>
      <c r="G39" s="51">
        <f t="shared" si="2"/>
        <v>0.81818181818181812</v>
      </c>
      <c r="H39" s="35">
        <f t="shared" si="3"/>
        <v>-0.20067069546215124</v>
      </c>
      <c r="I39" s="2"/>
    </row>
    <row r="40" spans="1:9" ht="19.5" thickBot="1" x14ac:dyDescent="0.3">
      <c r="B40" s="18">
        <v>20</v>
      </c>
      <c r="C40" s="19">
        <v>70</v>
      </c>
      <c r="D40" s="34">
        <v>36</v>
      </c>
      <c r="E40" s="35">
        <f t="shared" si="0"/>
        <v>0.51428571428571423</v>
      </c>
      <c r="F40" s="35">
        <f t="shared" si="1"/>
        <v>0.48571428571428577</v>
      </c>
      <c r="G40" s="51">
        <f t="shared" si="2"/>
        <v>1.0588235294117645</v>
      </c>
      <c r="H40" s="35">
        <f t="shared" si="3"/>
        <v>5.7158413839948415E-2</v>
      </c>
      <c r="I40" s="2"/>
    </row>
    <row r="41" spans="1:9" ht="19.5" thickBot="1" x14ac:dyDescent="0.3">
      <c r="B41" s="18">
        <v>25</v>
      </c>
      <c r="C41" s="19">
        <v>65</v>
      </c>
      <c r="D41" s="34">
        <v>39</v>
      </c>
      <c r="E41" s="35">
        <f t="shared" si="0"/>
        <v>0.6</v>
      </c>
      <c r="F41" s="35">
        <f t="shared" si="1"/>
        <v>0.4</v>
      </c>
      <c r="G41" s="51">
        <f t="shared" si="2"/>
        <v>1.4999999999999998</v>
      </c>
      <c r="H41" s="35">
        <f t="shared" si="3"/>
        <v>0.40546510810816422</v>
      </c>
      <c r="I41" s="2"/>
    </row>
    <row r="42" spans="1:9" ht="19.5" thickBot="1" x14ac:dyDescent="0.3">
      <c r="B42" s="18">
        <v>30</v>
      </c>
      <c r="C42" s="19">
        <v>50</v>
      </c>
      <c r="D42" s="34">
        <v>33</v>
      </c>
      <c r="E42" s="35">
        <f t="shared" si="0"/>
        <v>0.66</v>
      </c>
      <c r="F42" s="35">
        <f t="shared" si="1"/>
        <v>0.33999999999999997</v>
      </c>
      <c r="G42" s="51">
        <f t="shared" si="2"/>
        <v>1.9411764705882355</v>
      </c>
      <c r="H42" s="35">
        <f t="shared" si="3"/>
        <v>0.66329421741026429</v>
      </c>
      <c r="I42" s="2"/>
    </row>
    <row r="43" spans="1:9" ht="19.5" thickBot="1" x14ac:dyDescent="0.3">
      <c r="B43" s="18">
        <v>35</v>
      </c>
      <c r="C43" s="19">
        <v>40</v>
      </c>
      <c r="D43" s="34">
        <v>30</v>
      </c>
      <c r="E43" s="35">
        <f t="shared" si="0"/>
        <v>0.75</v>
      </c>
      <c r="F43" s="35">
        <f t="shared" si="1"/>
        <v>0.25</v>
      </c>
      <c r="G43" s="51">
        <f t="shared" si="2"/>
        <v>3</v>
      </c>
      <c r="H43" s="35">
        <f t="shared" si="3"/>
        <v>1.0986122886681098</v>
      </c>
      <c r="I43" s="2"/>
    </row>
    <row r="44" spans="1:9" ht="19.5" thickBot="1" x14ac:dyDescent="0.3">
      <c r="B44" s="18">
        <v>40</v>
      </c>
      <c r="C44" s="19">
        <v>25</v>
      </c>
      <c r="D44" s="34">
        <v>20</v>
      </c>
      <c r="E44" s="35">
        <f t="shared" si="0"/>
        <v>0.8</v>
      </c>
      <c r="F44" s="35">
        <f t="shared" si="1"/>
        <v>0.19999999999999996</v>
      </c>
      <c r="G44" s="51">
        <f t="shared" si="2"/>
        <v>4.0000000000000009</v>
      </c>
      <c r="H44" s="35">
        <f t="shared" si="3"/>
        <v>1.3862943611198908</v>
      </c>
      <c r="I44" s="2"/>
    </row>
    <row r="45" spans="1:9" x14ac:dyDescent="0.25">
      <c r="B45" s="1"/>
      <c r="C45" s="1"/>
      <c r="D45" s="1"/>
      <c r="E45" s="1"/>
      <c r="F45" s="1"/>
      <c r="G45" s="50"/>
      <c r="H45" s="1"/>
      <c r="I45" s="2"/>
    </row>
    <row r="46" spans="1:9" x14ac:dyDescent="0.25">
      <c r="A46" s="37" t="s">
        <v>3</v>
      </c>
      <c r="B46" s="65" t="s">
        <v>37</v>
      </c>
      <c r="C46" s="65"/>
      <c r="D46" s="65"/>
      <c r="E46" s="65"/>
    </row>
    <row r="48" spans="1:9" x14ac:dyDescent="0.25">
      <c r="B48" s="12" t="s">
        <v>9</v>
      </c>
      <c r="F48" s="12" t="s">
        <v>10</v>
      </c>
      <c r="H48" s="37" t="s">
        <v>38</v>
      </c>
    </row>
    <row r="49" spans="1:21" ht="18.75" x14ac:dyDescent="0.25">
      <c r="C49" s="10">
        <v>1</v>
      </c>
      <c r="D49" s="36">
        <v>6</v>
      </c>
      <c r="G49" s="10">
        <v>-1.3862943611198906</v>
      </c>
      <c r="I49" s="10">
        <f t="array" ref="I49:R50">TRANSPOSE(C49:D58)</f>
        <v>1</v>
      </c>
      <c r="J49" s="10">
        <v>1</v>
      </c>
      <c r="K49" s="10">
        <v>1</v>
      </c>
      <c r="L49" s="10">
        <v>1</v>
      </c>
      <c r="M49" s="10">
        <v>1</v>
      </c>
      <c r="N49" s="10">
        <v>1</v>
      </c>
      <c r="O49" s="10">
        <v>1</v>
      </c>
      <c r="P49" s="10">
        <v>1</v>
      </c>
      <c r="Q49" s="10">
        <v>1</v>
      </c>
      <c r="R49" s="10">
        <v>1</v>
      </c>
    </row>
    <row r="50" spans="1:21" ht="18.75" x14ac:dyDescent="0.25">
      <c r="C50" s="10">
        <v>1</v>
      </c>
      <c r="D50" s="36">
        <v>8</v>
      </c>
      <c r="G50" s="10">
        <v>-1.1526795099383855</v>
      </c>
      <c r="I50" s="10">
        <v>6</v>
      </c>
      <c r="J50" s="10">
        <v>8</v>
      </c>
      <c r="K50" s="10">
        <v>10</v>
      </c>
      <c r="L50" s="10">
        <v>13</v>
      </c>
      <c r="M50" s="10">
        <v>15</v>
      </c>
      <c r="N50" s="10">
        <v>20</v>
      </c>
      <c r="O50" s="10">
        <v>25</v>
      </c>
      <c r="P50" s="10">
        <v>30</v>
      </c>
      <c r="Q50" s="10">
        <v>35</v>
      </c>
      <c r="R50" s="10">
        <v>40</v>
      </c>
    </row>
    <row r="51" spans="1:21" ht="18.75" x14ac:dyDescent="0.25">
      <c r="C51" s="10">
        <v>1</v>
      </c>
      <c r="D51" s="36">
        <v>10</v>
      </c>
      <c r="G51" s="10">
        <v>-0.84729786038720356</v>
      </c>
    </row>
    <row r="52" spans="1:21" ht="18.75" x14ac:dyDescent="0.25">
      <c r="C52" s="10">
        <v>1</v>
      </c>
      <c r="D52" s="36">
        <v>13</v>
      </c>
      <c r="G52" s="10">
        <v>-0.61903920840622351</v>
      </c>
      <c r="H52" s="12" t="s">
        <v>39</v>
      </c>
      <c r="K52" s="77" t="s">
        <v>40</v>
      </c>
      <c r="L52" s="77"/>
      <c r="M52" s="77"/>
    </row>
    <row r="53" spans="1:21" ht="18.75" x14ac:dyDescent="0.25">
      <c r="C53" s="10">
        <v>1</v>
      </c>
      <c r="D53" s="36">
        <v>15</v>
      </c>
      <c r="G53" s="10">
        <v>-0.20067069546215124</v>
      </c>
      <c r="I53" s="10">
        <f t="array" ref="I53:J54">MMULT(I49:R50,C49:D58)</f>
        <v>10</v>
      </c>
      <c r="J53" s="10">
        <v>202</v>
      </c>
      <c r="L53" s="3"/>
      <c r="M53" s="39">
        <f t="array" ref="M53:N54">MINVERSE(I53:J54)</f>
        <v>0.42291864514086713</v>
      </c>
      <c r="N53" s="11">
        <v>-1.5986071541627084E-2</v>
      </c>
      <c r="O53" s="3"/>
      <c r="P53" s="3"/>
      <c r="Q53" s="3"/>
      <c r="R53" s="3"/>
      <c r="S53" s="3"/>
      <c r="T53" s="3"/>
      <c r="U53" s="3"/>
    </row>
    <row r="54" spans="1:21" ht="18.75" x14ac:dyDescent="0.25">
      <c r="C54" s="10">
        <v>1</v>
      </c>
      <c r="D54" s="36">
        <v>20</v>
      </c>
      <c r="G54" s="10">
        <v>5.7158413839948415E-2</v>
      </c>
      <c r="I54" s="10">
        <v>202</v>
      </c>
      <c r="J54" s="10">
        <v>5344</v>
      </c>
      <c r="L54" s="3"/>
      <c r="M54" s="11">
        <v>-1.5986071541627088E-2</v>
      </c>
      <c r="N54" s="11">
        <v>7.913896802785687E-4</v>
      </c>
      <c r="O54" s="3"/>
      <c r="P54" s="3"/>
      <c r="Q54" s="3"/>
      <c r="R54" s="3"/>
      <c r="S54" s="3"/>
      <c r="T54" s="3"/>
      <c r="U54" s="3"/>
    </row>
    <row r="55" spans="1:21" ht="18.75" x14ac:dyDescent="0.25">
      <c r="C55" s="10">
        <v>1</v>
      </c>
      <c r="D55" s="36">
        <v>25</v>
      </c>
      <c r="G55" s="10">
        <v>0.40546510810816422</v>
      </c>
    </row>
    <row r="56" spans="1:21" ht="18.75" x14ac:dyDescent="0.25">
      <c r="C56" s="10">
        <v>1</v>
      </c>
      <c r="D56" s="36">
        <v>30</v>
      </c>
      <c r="G56" s="10">
        <v>0.66329421741026429</v>
      </c>
      <c r="H56" s="77" t="s">
        <v>41</v>
      </c>
      <c r="I56" s="77"/>
      <c r="J56" s="77"/>
      <c r="K56" s="77"/>
    </row>
    <row r="57" spans="1:21" ht="18.75" x14ac:dyDescent="0.25">
      <c r="C57" s="10">
        <v>1</v>
      </c>
      <c r="D57" s="36">
        <v>35</v>
      </c>
      <c r="G57" s="10">
        <v>1.0986122886681098</v>
      </c>
      <c r="I57" s="39">
        <f t="array" ref="I57:R58">MMULT(M53:N54,I49:R50)</f>
        <v>0.32700221589110462</v>
      </c>
      <c r="J57" s="39">
        <v>0.29503007280785043</v>
      </c>
      <c r="K57" s="39">
        <v>0.2630579297245963</v>
      </c>
      <c r="L57" s="11">
        <v>0.21509971509971504</v>
      </c>
      <c r="M57" s="11">
        <v>0.18312757201646088</v>
      </c>
      <c r="N57" s="11">
        <v>0.10319721430832546</v>
      </c>
      <c r="O57" s="11">
        <v>2.3266856600190011E-2</v>
      </c>
      <c r="P57" s="11">
        <v>-5.666350110794538E-2</v>
      </c>
      <c r="Q57" s="11">
        <v>-0.13659385881608083</v>
      </c>
      <c r="R57" s="11">
        <v>-0.21652421652421622</v>
      </c>
    </row>
    <row r="58" spans="1:21" ht="18.75" x14ac:dyDescent="0.25">
      <c r="C58" s="10">
        <v>1</v>
      </c>
      <c r="D58" s="36">
        <v>40</v>
      </c>
      <c r="G58" s="10">
        <v>1.3862943611198908</v>
      </c>
      <c r="I58" s="11">
        <v>-1.1237733459955676E-2</v>
      </c>
      <c r="J58" s="11">
        <v>-9.6549540993985383E-3</v>
      </c>
      <c r="K58" s="11">
        <v>-8.0721747388414009E-3</v>
      </c>
      <c r="L58" s="11">
        <v>-5.698005698005694E-3</v>
      </c>
      <c r="M58" s="11">
        <v>-4.1152263374485583E-3</v>
      </c>
      <c r="N58" s="11">
        <v>-1.5827793605571391E-4</v>
      </c>
      <c r="O58" s="11">
        <v>3.7986704653371305E-3</v>
      </c>
      <c r="P58" s="11">
        <v>7.7556188667299714E-3</v>
      </c>
      <c r="Q58" s="11">
        <v>1.1712567268122816E-2</v>
      </c>
      <c r="R58" s="11">
        <v>1.566951566951566E-2</v>
      </c>
    </row>
    <row r="60" spans="1:21" x14ac:dyDescent="0.25">
      <c r="H60" s="77" t="s">
        <v>42</v>
      </c>
      <c r="I60" s="77"/>
      <c r="J60" s="77"/>
      <c r="K60" s="77"/>
    </row>
    <row r="61" spans="1:21" x14ac:dyDescent="0.25">
      <c r="K61" s="11">
        <f t="array" ref="K61:K62">MMULT(I57:R58,G49:G58)</f>
        <v>-1.6586704405960826</v>
      </c>
      <c r="M61" s="69" t="s">
        <v>47</v>
      </c>
      <c r="N61" s="69"/>
      <c r="O61" s="69"/>
      <c r="P61" s="69"/>
    </row>
    <row r="62" spans="1:21" x14ac:dyDescent="0.25">
      <c r="K62" s="11">
        <v>7.9166075048481971E-2</v>
      </c>
      <c r="M62" s="69"/>
      <c r="N62" s="69"/>
      <c r="O62" s="69"/>
      <c r="P62" s="69"/>
    </row>
    <row r="63" spans="1:21" x14ac:dyDescent="0.25">
      <c r="A63" s="37" t="s">
        <v>5</v>
      </c>
      <c r="C63" s="73" t="s">
        <v>43</v>
      </c>
      <c r="D63" s="73"/>
      <c r="E63" s="73"/>
      <c r="F63" s="73"/>
      <c r="G63" s="73"/>
      <c r="H63" s="11" t="s">
        <v>46</v>
      </c>
    </row>
    <row r="65" spans="1:18" x14ac:dyDescent="0.25">
      <c r="C65" s="40" t="s">
        <v>44</v>
      </c>
      <c r="H65" s="40" t="s">
        <v>49</v>
      </c>
    </row>
    <row r="66" spans="1:18" x14ac:dyDescent="0.25">
      <c r="D66" s="11" t="s">
        <v>13</v>
      </c>
      <c r="E66" s="11" t="s">
        <v>45</v>
      </c>
      <c r="F66" s="11" t="s">
        <v>48</v>
      </c>
      <c r="G66" s="10" t="s">
        <v>46</v>
      </c>
      <c r="I66" s="11">
        <f t="array" ref="I66:R66">TRANSPOSE(G67:G76)</f>
        <v>-0.20262037081469986</v>
      </c>
      <c r="J66" s="11">
        <v>-0.1273376697301587</v>
      </c>
      <c r="K66" s="11">
        <v>1.9711829724059382E-2</v>
      </c>
      <c r="L66" s="11">
        <v>1.0472256559593385E-2</v>
      </c>
      <c r="M66" s="11">
        <v>0.27050861940670179</v>
      </c>
      <c r="N66" s="11">
        <v>0.1325073534663917</v>
      </c>
      <c r="O66" s="11">
        <v>8.4983672492197571E-2</v>
      </c>
      <c r="P66" s="11">
        <v>-5.3017593448112299E-2</v>
      </c>
      <c r="Q66" s="11">
        <v>-1.3529897432676519E-2</v>
      </c>
      <c r="R66" s="11">
        <v>-0.12167820022330522</v>
      </c>
    </row>
    <row r="67" spans="1:18" ht="18.75" x14ac:dyDescent="0.25">
      <c r="D67" s="36">
        <v>6</v>
      </c>
      <c r="E67" s="11">
        <v>-1.3862943611198906</v>
      </c>
      <c r="F67" s="11">
        <f>K$61+K$62*D67</f>
        <v>-1.1836739903051907</v>
      </c>
      <c r="G67" s="10">
        <f>E67-F67</f>
        <v>-0.20262037081469986</v>
      </c>
    </row>
    <row r="68" spans="1:18" ht="18.75" x14ac:dyDescent="0.25">
      <c r="D68" s="36">
        <v>8</v>
      </c>
      <c r="E68" s="11">
        <v>-1.1526795099383855</v>
      </c>
      <c r="F68" s="11">
        <f t="shared" ref="F68:F76" si="4">K$61+K$62*D68</f>
        <v>-1.0253418402082268</v>
      </c>
      <c r="G68" s="10">
        <f t="shared" ref="G68:G76" si="5">E68-F68</f>
        <v>-0.1273376697301587</v>
      </c>
    </row>
    <row r="69" spans="1:18" ht="18.75" x14ac:dyDescent="0.25">
      <c r="D69" s="36">
        <v>10</v>
      </c>
      <c r="E69" s="11">
        <v>-0.84729786038720356</v>
      </c>
      <c r="F69" s="11">
        <f t="shared" si="4"/>
        <v>-0.86700969011126294</v>
      </c>
      <c r="G69" s="10">
        <f t="shared" si="5"/>
        <v>1.9711829724059382E-2</v>
      </c>
      <c r="H69" s="40" t="s">
        <v>50</v>
      </c>
      <c r="K69" s="67" t="s">
        <v>51</v>
      </c>
      <c r="L69" s="67"/>
      <c r="M69" s="67"/>
    </row>
    <row r="70" spans="1:18" ht="18.75" x14ac:dyDescent="0.25">
      <c r="D70" s="36">
        <v>13</v>
      </c>
      <c r="E70" s="11">
        <v>-0.61903920840622351</v>
      </c>
      <c r="F70" s="11">
        <f t="shared" si="4"/>
        <v>-0.62951146496581689</v>
      </c>
      <c r="G70" s="10">
        <f t="shared" si="5"/>
        <v>1.0472256559593385E-2</v>
      </c>
      <c r="I70">
        <f t="array" ref="I70">MMULT(I66:R66,G67:G76)</f>
        <v>0.17352296542531276</v>
      </c>
      <c r="N70">
        <f>SQRT(I70/9)</f>
        <v>0.13885362613810781</v>
      </c>
    </row>
    <row r="71" spans="1:18" ht="18.75" x14ac:dyDescent="0.25">
      <c r="D71" s="36">
        <v>15</v>
      </c>
      <c r="E71" s="11">
        <v>-0.20067069546215124</v>
      </c>
      <c r="F71" s="11">
        <f t="shared" si="4"/>
        <v>-0.47117931486885301</v>
      </c>
      <c r="G71" s="10">
        <f t="shared" si="5"/>
        <v>0.27050861940670179</v>
      </c>
    </row>
    <row r="72" spans="1:18" ht="18.75" x14ac:dyDescent="0.25">
      <c r="D72" s="36">
        <v>20</v>
      </c>
      <c r="E72" s="11">
        <v>5.7158413839948415E-2</v>
      </c>
      <c r="F72" s="11">
        <f t="shared" si="4"/>
        <v>-7.534893962644329E-2</v>
      </c>
      <c r="G72" s="10">
        <f t="shared" si="5"/>
        <v>0.1325073534663917</v>
      </c>
    </row>
    <row r="73" spans="1:18" ht="18.75" x14ac:dyDescent="0.25">
      <c r="D73" s="36">
        <v>25</v>
      </c>
      <c r="E73" s="11">
        <v>0.40546510810816422</v>
      </c>
      <c r="F73" s="11">
        <f t="shared" si="4"/>
        <v>0.32048143561596665</v>
      </c>
      <c r="G73" s="10">
        <f t="shared" si="5"/>
        <v>8.4983672492197571E-2</v>
      </c>
    </row>
    <row r="74" spans="1:18" ht="18.75" x14ac:dyDescent="0.25">
      <c r="D74" s="36">
        <v>30</v>
      </c>
      <c r="E74" s="11">
        <v>0.66329421741026429</v>
      </c>
      <c r="F74" s="11">
        <f t="shared" si="4"/>
        <v>0.71631181085837659</v>
      </c>
      <c r="G74" s="10">
        <f t="shared" si="5"/>
        <v>-5.3017593448112299E-2</v>
      </c>
      <c r="K74" s="69" t="s">
        <v>52</v>
      </c>
      <c r="L74" s="69"/>
      <c r="M74" s="69"/>
      <c r="N74" s="69"/>
    </row>
    <row r="75" spans="1:18" ht="18.75" x14ac:dyDescent="0.25">
      <c r="D75" s="36">
        <v>35</v>
      </c>
      <c r="E75" s="11">
        <v>1.0986122886681098</v>
      </c>
      <c r="F75" s="11">
        <f t="shared" si="4"/>
        <v>1.1121421861007863</v>
      </c>
      <c r="G75" s="10">
        <f t="shared" si="5"/>
        <v>-1.3529897432676519E-2</v>
      </c>
      <c r="K75" s="69"/>
      <c r="L75" s="69"/>
      <c r="M75" s="69"/>
      <c r="N75" s="69"/>
    </row>
    <row r="76" spans="1:18" ht="18.75" x14ac:dyDescent="0.25">
      <c r="D76" s="36">
        <v>40</v>
      </c>
      <c r="E76" s="11">
        <v>1.3862943611198908</v>
      </c>
      <c r="F76" s="11">
        <f t="shared" si="4"/>
        <v>1.507972561343196</v>
      </c>
      <c r="G76" s="10">
        <f t="shared" si="5"/>
        <v>-0.12167820022330522</v>
      </c>
    </row>
    <row r="79" spans="1:18" ht="15.75" thickBot="1" x14ac:dyDescent="0.3">
      <c r="A79" s="37" t="s">
        <v>6</v>
      </c>
    </row>
    <row r="80" spans="1:18" ht="18.75" x14ac:dyDescent="0.3">
      <c r="B80" s="83" t="s">
        <v>53</v>
      </c>
      <c r="C80" s="76"/>
      <c r="D80" s="76"/>
      <c r="E80" s="76"/>
      <c r="F80" s="25"/>
      <c r="G80" s="55"/>
      <c r="H80" s="25"/>
      <c r="I80" s="25"/>
      <c r="J80" s="25"/>
      <c r="K80" s="25"/>
      <c r="L80" s="25"/>
      <c r="M80" s="25"/>
      <c r="N80" s="25"/>
      <c r="O80" s="25"/>
      <c r="P80" s="5"/>
    </row>
    <row r="81" spans="2:16" ht="36.75" customHeight="1" x14ac:dyDescent="0.3">
      <c r="B81" s="26"/>
      <c r="C81" s="78" t="s">
        <v>54</v>
      </c>
      <c r="D81" s="78"/>
      <c r="E81" s="78"/>
      <c r="F81" s="78"/>
      <c r="G81" s="78"/>
      <c r="H81" s="78"/>
      <c r="I81" s="78"/>
      <c r="J81" s="78"/>
      <c r="K81" s="78"/>
      <c r="L81" s="78"/>
      <c r="M81" s="78"/>
      <c r="N81" s="78"/>
      <c r="O81" s="78"/>
      <c r="P81" s="79"/>
    </row>
    <row r="82" spans="2:16" ht="37.5" customHeight="1" thickBot="1" x14ac:dyDescent="0.35">
      <c r="B82" s="80" t="s">
        <v>54</v>
      </c>
      <c r="C82" s="81"/>
      <c r="D82" s="81"/>
      <c r="E82" s="81"/>
      <c r="F82" s="81"/>
      <c r="G82" s="81"/>
      <c r="H82" s="81"/>
      <c r="I82" s="81"/>
      <c r="J82" s="81"/>
      <c r="K82" s="81"/>
      <c r="L82" s="81"/>
      <c r="M82" s="81"/>
      <c r="N82" s="81"/>
      <c r="O82" s="81"/>
      <c r="P82" s="82"/>
    </row>
    <row r="83" spans="2:16" ht="18.75" x14ac:dyDescent="0.3">
      <c r="C83" s="76" t="s">
        <v>59</v>
      </c>
      <c r="D83" s="76"/>
      <c r="E83" s="76"/>
      <c r="F83" s="76"/>
      <c r="G83" s="76"/>
      <c r="H83" s="76"/>
    </row>
    <row r="84" spans="2:16" ht="15.75" thickBot="1" x14ac:dyDescent="0.3"/>
    <row r="85" spans="2:16" ht="18.75" customHeight="1" x14ac:dyDescent="0.3">
      <c r="E85" s="22" t="s">
        <v>55</v>
      </c>
      <c r="F85" s="25"/>
      <c r="G85" s="56"/>
    </row>
    <row r="86" spans="2:16" ht="18.75" customHeight="1" x14ac:dyDescent="0.3">
      <c r="E86" s="26" t="s">
        <v>56</v>
      </c>
      <c r="F86" s="3"/>
      <c r="G86" s="57"/>
    </row>
    <row r="87" spans="2:16" ht="15.75" thickBot="1" x14ac:dyDescent="0.3">
      <c r="E87" s="8"/>
      <c r="F87" s="9"/>
      <c r="G87" s="58"/>
    </row>
    <row r="89" spans="2:16" ht="34.5" customHeight="1" x14ac:dyDescent="0.25">
      <c r="B89" s="42" t="s">
        <v>13</v>
      </c>
      <c r="C89" s="42" t="s">
        <v>15</v>
      </c>
      <c r="D89" s="42" t="s">
        <v>17</v>
      </c>
      <c r="E89" s="74" t="s">
        <v>30</v>
      </c>
      <c r="F89" s="74" t="s">
        <v>31</v>
      </c>
      <c r="G89" s="74" t="s">
        <v>32</v>
      </c>
      <c r="H89" s="74" t="s">
        <v>36</v>
      </c>
      <c r="I89" s="74" t="s">
        <v>57</v>
      </c>
      <c r="J89" s="74" t="s">
        <v>58</v>
      </c>
      <c r="K89" s="74" t="s">
        <v>80</v>
      </c>
      <c r="L89" s="74" t="s">
        <v>60</v>
      </c>
      <c r="M89" s="68" t="s">
        <v>91</v>
      </c>
    </row>
    <row r="90" spans="2:16" ht="30" customHeight="1" x14ac:dyDescent="0.25">
      <c r="B90" s="42" t="s">
        <v>14</v>
      </c>
      <c r="C90" s="42" t="s">
        <v>16</v>
      </c>
      <c r="D90" s="42" t="s">
        <v>18</v>
      </c>
      <c r="E90" s="74"/>
      <c r="F90" s="74"/>
      <c r="G90" s="74"/>
      <c r="H90" s="74"/>
      <c r="I90" s="74"/>
      <c r="J90" s="74"/>
      <c r="K90" s="74"/>
      <c r="L90" s="74"/>
      <c r="M90" s="68"/>
    </row>
    <row r="91" spans="2:16" x14ac:dyDescent="0.25">
      <c r="B91" s="10">
        <v>6</v>
      </c>
      <c r="C91" s="10">
        <v>40</v>
      </c>
      <c r="D91" s="10">
        <v>8</v>
      </c>
      <c r="E91" s="10">
        <v>0.2</v>
      </c>
      <c r="F91" s="10">
        <v>0.8</v>
      </c>
      <c r="G91" s="10">
        <v>0.25</v>
      </c>
      <c r="H91" s="10">
        <v>-1.3862943611198906</v>
      </c>
      <c r="I91" s="11">
        <f>C91*E91*F91</f>
        <v>6.4</v>
      </c>
      <c r="J91" s="11">
        <f>SQRT(I91)</f>
        <v>2.5298221281347035</v>
      </c>
      <c r="K91" s="11">
        <f>J91*H91</f>
        <v>-3.5070781508694608</v>
      </c>
      <c r="L91" s="11">
        <f>B91*J91</f>
        <v>15.17893276880822</v>
      </c>
      <c r="M91" s="38">
        <f>SQRT(I91)</f>
        <v>2.5298221281347035</v>
      </c>
    </row>
    <row r="92" spans="2:16" x14ac:dyDescent="0.25">
      <c r="B92" s="10">
        <v>8</v>
      </c>
      <c r="C92" s="10">
        <v>50</v>
      </c>
      <c r="D92" s="10">
        <v>12</v>
      </c>
      <c r="E92" s="10">
        <v>0.24</v>
      </c>
      <c r="F92" s="10">
        <v>0.76</v>
      </c>
      <c r="G92" s="10">
        <v>0.31578947368421051</v>
      </c>
      <c r="H92" s="10">
        <v>-1.1526795099383855</v>
      </c>
      <c r="I92" s="11">
        <f t="shared" ref="I92:I100" si="6">C92*E92*F92</f>
        <v>9.120000000000001</v>
      </c>
      <c r="J92" s="11">
        <f t="shared" ref="J92:J100" si="7">SQRT(I92)</f>
        <v>3.0199337741083001</v>
      </c>
      <c r="K92" s="11">
        <f t="shared" ref="K92:K100" si="8">J92*H92</f>
        <v>-3.4810157827855344</v>
      </c>
      <c r="L92" s="11">
        <f t="shared" ref="L92:L100" si="9">B92*J92</f>
        <v>24.159470192866401</v>
      </c>
      <c r="M92" s="38">
        <f t="shared" ref="M92:M100" si="10">SQRT(I92)</f>
        <v>3.0199337741083001</v>
      </c>
    </row>
    <row r="93" spans="2:16" x14ac:dyDescent="0.25">
      <c r="B93" s="10">
        <v>10</v>
      </c>
      <c r="C93" s="10">
        <v>60</v>
      </c>
      <c r="D93" s="10">
        <v>18</v>
      </c>
      <c r="E93" s="10">
        <v>0.3</v>
      </c>
      <c r="F93" s="10">
        <v>0.7</v>
      </c>
      <c r="G93" s="10">
        <v>0.4285714285714286</v>
      </c>
      <c r="H93" s="10">
        <v>-0.84729786038720356</v>
      </c>
      <c r="I93" s="11">
        <f t="shared" si="6"/>
        <v>12.6</v>
      </c>
      <c r="J93" s="11">
        <f t="shared" si="7"/>
        <v>3.5496478698597698</v>
      </c>
      <c r="K93" s="11">
        <f t="shared" si="8"/>
        <v>-3.0076090452601778</v>
      </c>
      <c r="L93" s="11">
        <f t="shared" si="9"/>
        <v>35.496478698597699</v>
      </c>
      <c r="M93" s="38">
        <f t="shared" si="10"/>
        <v>3.5496478698597698</v>
      </c>
    </row>
    <row r="94" spans="2:16" x14ac:dyDescent="0.25">
      <c r="B94" s="10">
        <v>13</v>
      </c>
      <c r="C94" s="10">
        <v>80</v>
      </c>
      <c r="D94" s="10">
        <v>28</v>
      </c>
      <c r="E94" s="10">
        <v>0.35</v>
      </c>
      <c r="F94" s="10">
        <v>0.65</v>
      </c>
      <c r="G94" s="10">
        <v>0.53846153846153844</v>
      </c>
      <c r="H94" s="10">
        <v>-0.61903920840622351</v>
      </c>
      <c r="I94" s="11">
        <f t="shared" si="6"/>
        <v>18.2</v>
      </c>
      <c r="J94" s="11">
        <f t="shared" si="7"/>
        <v>4.2661458015403086</v>
      </c>
      <c r="K94" s="11">
        <f t="shared" si="8"/>
        <v>-2.6409115199310467</v>
      </c>
      <c r="L94" s="11">
        <f t="shared" si="9"/>
        <v>55.459895420024012</v>
      </c>
      <c r="M94" s="38">
        <f t="shared" si="10"/>
        <v>4.2661458015403086</v>
      </c>
    </row>
    <row r="95" spans="2:16" x14ac:dyDescent="0.25">
      <c r="B95" s="10">
        <v>15</v>
      </c>
      <c r="C95" s="10">
        <v>100</v>
      </c>
      <c r="D95" s="10">
        <v>45</v>
      </c>
      <c r="E95" s="10">
        <v>0.45</v>
      </c>
      <c r="F95" s="10">
        <v>0.55000000000000004</v>
      </c>
      <c r="G95" s="10">
        <v>0.81818181818181812</v>
      </c>
      <c r="H95" s="10">
        <v>-0.20067069546215124</v>
      </c>
      <c r="I95" s="11">
        <f t="shared" si="6"/>
        <v>24.750000000000004</v>
      </c>
      <c r="J95" s="11">
        <f t="shared" si="7"/>
        <v>4.9749371855330997</v>
      </c>
      <c r="K95" s="11">
        <f t="shared" si="8"/>
        <v>-0.99832410490144452</v>
      </c>
      <c r="L95" s="11">
        <f t="shared" si="9"/>
        <v>74.624057782996502</v>
      </c>
      <c r="M95" s="38">
        <f t="shared" si="10"/>
        <v>4.9749371855330997</v>
      </c>
    </row>
    <row r="96" spans="2:16" x14ac:dyDescent="0.25">
      <c r="B96" s="10">
        <v>20</v>
      </c>
      <c r="C96" s="10">
        <v>70</v>
      </c>
      <c r="D96" s="10">
        <v>36</v>
      </c>
      <c r="E96" s="10">
        <v>0.51428571428571423</v>
      </c>
      <c r="F96" s="10">
        <v>0.48571428571428577</v>
      </c>
      <c r="G96" s="10">
        <v>1.0588235294117645</v>
      </c>
      <c r="H96" s="10">
        <v>5.7158413839948415E-2</v>
      </c>
      <c r="I96" s="11">
        <f t="shared" si="6"/>
        <v>17.485714285714288</v>
      </c>
      <c r="J96" s="11">
        <f t="shared" si="7"/>
        <v>4.1815923146230176</v>
      </c>
      <c r="K96" s="11">
        <f t="shared" si="8"/>
        <v>0.23901318402917021</v>
      </c>
      <c r="L96" s="11">
        <f t="shared" si="9"/>
        <v>83.631846292460352</v>
      </c>
      <c r="M96" s="38">
        <f t="shared" si="10"/>
        <v>4.1815923146230176</v>
      </c>
    </row>
    <row r="97" spans="1:13" x14ac:dyDescent="0.25">
      <c r="B97" s="10">
        <v>25</v>
      </c>
      <c r="C97" s="10">
        <v>65</v>
      </c>
      <c r="D97" s="10">
        <v>39</v>
      </c>
      <c r="E97" s="10">
        <v>0.6</v>
      </c>
      <c r="F97" s="10">
        <v>0.4</v>
      </c>
      <c r="G97" s="10">
        <v>1.4999999999999998</v>
      </c>
      <c r="H97" s="10">
        <v>0.40546510810816422</v>
      </c>
      <c r="I97" s="11">
        <f t="shared" si="6"/>
        <v>15.600000000000001</v>
      </c>
      <c r="J97" s="11">
        <f t="shared" si="7"/>
        <v>3.9496835316263001</v>
      </c>
      <c r="K97" s="11">
        <f t="shared" si="8"/>
        <v>1.6014588601438937</v>
      </c>
      <c r="L97" s="11">
        <f t="shared" si="9"/>
        <v>98.742088290657506</v>
      </c>
      <c r="M97" s="38">
        <f t="shared" si="10"/>
        <v>3.9496835316263001</v>
      </c>
    </row>
    <row r="98" spans="1:13" x14ac:dyDescent="0.25">
      <c r="B98" s="10">
        <v>30</v>
      </c>
      <c r="C98" s="10">
        <v>50</v>
      </c>
      <c r="D98" s="10">
        <v>33</v>
      </c>
      <c r="E98" s="10">
        <v>0.66</v>
      </c>
      <c r="F98" s="10">
        <v>0.33999999999999997</v>
      </c>
      <c r="G98" s="10">
        <v>1.9411764705882355</v>
      </c>
      <c r="H98" s="10">
        <v>0.66329421741026429</v>
      </c>
      <c r="I98" s="11">
        <f t="shared" si="6"/>
        <v>11.219999999999999</v>
      </c>
      <c r="J98" s="11">
        <f t="shared" si="7"/>
        <v>3.3496268448888449</v>
      </c>
      <c r="K98" s="11">
        <f t="shared" si="8"/>
        <v>2.2217881166969593</v>
      </c>
      <c r="L98" s="11">
        <f t="shared" si="9"/>
        <v>100.48880534666534</v>
      </c>
      <c r="M98" s="38">
        <f t="shared" si="10"/>
        <v>3.3496268448888449</v>
      </c>
    </row>
    <row r="99" spans="1:13" x14ac:dyDescent="0.25">
      <c r="B99" s="10">
        <v>35</v>
      </c>
      <c r="C99" s="10">
        <v>40</v>
      </c>
      <c r="D99" s="10">
        <v>30</v>
      </c>
      <c r="E99" s="10">
        <v>0.75</v>
      </c>
      <c r="F99" s="10">
        <v>0.25</v>
      </c>
      <c r="G99" s="10">
        <v>3</v>
      </c>
      <c r="H99" s="10">
        <v>1.0986122886681098</v>
      </c>
      <c r="I99" s="11">
        <f t="shared" si="6"/>
        <v>7.5</v>
      </c>
      <c r="J99" s="11">
        <f t="shared" si="7"/>
        <v>2.7386127875258306</v>
      </c>
      <c r="K99" s="11">
        <f t="shared" si="8"/>
        <v>3.0086736622795045</v>
      </c>
      <c r="L99" s="11">
        <f t="shared" si="9"/>
        <v>95.851447563404065</v>
      </c>
      <c r="M99" s="38">
        <f t="shared" si="10"/>
        <v>2.7386127875258306</v>
      </c>
    </row>
    <row r="100" spans="1:13" x14ac:dyDescent="0.25">
      <c r="B100" s="10">
        <v>40</v>
      </c>
      <c r="C100" s="10">
        <v>25</v>
      </c>
      <c r="D100" s="10">
        <v>20</v>
      </c>
      <c r="E100" s="10">
        <v>0.8</v>
      </c>
      <c r="F100" s="10">
        <v>0.19999999999999996</v>
      </c>
      <c r="G100" s="10">
        <v>4.0000000000000009</v>
      </c>
      <c r="H100" s="10">
        <v>1.3862943611198908</v>
      </c>
      <c r="I100" s="11">
        <f t="shared" si="6"/>
        <v>3.9999999999999991</v>
      </c>
      <c r="J100" s="11">
        <f t="shared" si="7"/>
        <v>1.9999999999999998</v>
      </c>
      <c r="K100" s="11">
        <f t="shared" si="8"/>
        <v>2.7725887222397811</v>
      </c>
      <c r="L100" s="11">
        <f t="shared" si="9"/>
        <v>79.999999999999986</v>
      </c>
      <c r="M100" s="38">
        <f t="shared" si="10"/>
        <v>1.9999999999999998</v>
      </c>
    </row>
    <row r="102" spans="1:13" ht="18.75" x14ac:dyDescent="0.3">
      <c r="B102" s="72" t="s">
        <v>61</v>
      </c>
      <c r="C102" s="72"/>
      <c r="D102" s="72"/>
      <c r="E102" s="72"/>
      <c r="F102" s="72"/>
      <c r="G102" s="72"/>
      <c r="H102" s="72"/>
      <c r="I102" s="72"/>
    </row>
    <row r="103" spans="1:13" x14ac:dyDescent="0.25">
      <c r="A103" s="37" t="s">
        <v>7</v>
      </c>
    </row>
    <row r="104" spans="1:13" x14ac:dyDescent="0.25">
      <c r="B104" s="45" t="s">
        <v>62</v>
      </c>
      <c r="F104" s="43" t="s">
        <v>63</v>
      </c>
    </row>
    <row r="105" spans="1:13" x14ac:dyDescent="0.25">
      <c r="C105" s="10">
        <v>2.5298221281347035</v>
      </c>
      <c r="D105" s="10">
        <v>15.17893276880822</v>
      </c>
      <c r="G105" s="10">
        <v>-3.5070781508694608</v>
      </c>
    </row>
    <row r="106" spans="1:13" x14ac:dyDescent="0.25">
      <c r="C106" s="10">
        <v>3.0199337741083001</v>
      </c>
      <c r="D106" s="10">
        <v>24.159470192866401</v>
      </c>
      <c r="G106" s="10">
        <v>-3.4810157827855344</v>
      </c>
    </row>
    <row r="107" spans="1:13" ht="18.75" x14ac:dyDescent="0.3">
      <c r="C107" s="10">
        <v>3.5496478698597698</v>
      </c>
      <c r="D107" s="10">
        <v>35.496478698597699</v>
      </c>
      <c r="G107" s="10">
        <v>-3.0076090452601778</v>
      </c>
      <c r="I107" s="75" t="s">
        <v>64</v>
      </c>
      <c r="J107" s="75"/>
      <c r="K107" s="75"/>
      <c r="L107" s="75"/>
    </row>
    <row r="108" spans="1:13" x14ac:dyDescent="0.25">
      <c r="C108" s="10">
        <v>4.2661458015403086</v>
      </c>
      <c r="D108" s="10">
        <v>55.459895420024012</v>
      </c>
      <c r="G108" s="10">
        <v>-2.6409115199310467</v>
      </c>
    </row>
    <row r="109" spans="1:13" x14ac:dyDescent="0.25">
      <c r="C109" s="10">
        <v>4.9749371855330997</v>
      </c>
      <c r="D109" s="10">
        <v>74.624057782996502</v>
      </c>
      <c r="G109" s="10">
        <v>-0.99832410490144452</v>
      </c>
    </row>
    <row r="110" spans="1:13" x14ac:dyDescent="0.25">
      <c r="C110" s="10">
        <v>4.1815923146230176</v>
      </c>
      <c r="D110" s="10">
        <v>83.631846292460352</v>
      </c>
      <c r="G110" s="10">
        <v>0.23901318402917021</v>
      </c>
    </row>
    <row r="111" spans="1:13" x14ac:dyDescent="0.25">
      <c r="C111" s="10">
        <v>3.9496835316263001</v>
      </c>
      <c r="D111" s="10">
        <v>98.742088290657506</v>
      </c>
      <c r="G111" s="10">
        <v>1.6014588601438937</v>
      </c>
    </row>
    <row r="112" spans="1:13" x14ac:dyDescent="0.25">
      <c r="C112" s="10">
        <v>3.3496268448888449</v>
      </c>
      <c r="D112" s="10">
        <v>100.48880534666534</v>
      </c>
      <c r="G112" s="10">
        <v>2.2217881166969593</v>
      </c>
    </row>
    <row r="113" spans="2:16" x14ac:dyDescent="0.25">
      <c r="C113" s="10">
        <v>2.7386127875258306</v>
      </c>
      <c r="D113" s="10">
        <v>95.851447563404065</v>
      </c>
      <c r="G113" s="10">
        <v>3.0086736622795045</v>
      </c>
    </row>
    <row r="114" spans="2:16" x14ac:dyDescent="0.25">
      <c r="C114" s="10">
        <v>1.9999999999999998</v>
      </c>
      <c r="D114" s="10">
        <v>79.999999999999986</v>
      </c>
      <c r="G114" s="10">
        <v>2.7725887222397811</v>
      </c>
    </row>
    <row r="116" spans="2:16" x14ac:dyDescent="0.25">
      <c r="M116" s="37" t="s">
        <v>72</v>
      </c>
    </row>
    <row r="117" spans="2:16" x14ac:dyDescent="0.25">
      <c r="B117" s="45" t="s">
        <v>65</v>
      </c>
    </row>
    <row r="118" spans="2:16" x14ac:dyDescent="0.25">
      <c r="C118" s="11">
        <f t="array" ref="C118:L119">TRANSPOSE(C105:D114)</f>
        <v>2.5298221281347035</v>
      </c>
      <c r="D118" s="11">
        <v>3.0199337741083001</v>
      </c>
      <c r="E118" s="11">
        <v>3.5496478698597698</v>
      </c>
      <c r="F118" s="11">
        <v>4.2661458015403086</v>
      </c>
      <c r="G118" s="10">
        <v>4.9749371855330997</v>
      </c>
      <c r="H118" s="11">
        <v>4.1815923146230176</v>
      </c>
      <c r="I118" s="11">
        <v>3.9496835316263001</v>
      </c>
      <c r="J118" s="11">
        <v>3.3496268448888449</v>
      </c>
      <c r="K118" s="11">
        <v>2.7386127875258306</v>
      </c>
      <c r="L118" s="11">
        <v>1.9999999999999998</v>
      </c>
    </row>
    <row r="119" spans="2:16" x14ac:dyDescent="0.25">
      <c r="C119" s="44">
        <v>15.17893276880822</v>
      </c>
      <c r="D119" s="11">
        <v>24.159470192866401</v>
      </c>
      <c r="E119" s="11">
        <v>35.496478698597699</v>
      </c>
      <c r="F119" s="11">
        <v>55.459895420024012</v>
      </c>
      <c r="G119" s="10">
        <v>74.624057782996502</v>
      </c>
      <c r="H119" s="11">
        <v>83.631846292460352</v>
      </c>
      <c r="I119" s="11">
        <v>98.742088290657506</v>
      </c>
      <c r="J119" s="11">
        <v>100.48880534666534</v>
      </c>
      <c r="K119" s="11">
        <v>95.851447563404065</v>
      </c>
      <c r="L119" s="11">
        <v>79.999999999999986</v>
      </c>
    </row>
    <row r="120" spans="2:16" x14ac:dyDescent="0.25">
      <c r="B120" s="73" t="s">
        <v>66</v>
      </c>
      <c r="C120" s="73"/>
    </row>
    <row r="121" spans="2:16" x14ac:dyDescent="0.25">
      <c r="C121" s="39">
        <f t="array" ref="C121:D122">MMULT(C118:L119,C105:D114)</f>
        <v>126.8757142857143</v>
      </c>
      <c r="D121" s="11">
        <v>2344.0242857142857</v>
      </c>
      <c r="F121" s="73" t="s">
        <v>68</v>
      </c>
      <c r="G121" s="73"/>
      <c r="H121" s="73"/>
    </row>
    <row r="122" spans="2:16" x14ac:dyDescent="0.25">
      <c r="C122" s="44">
        <v>2344.0242857142857</v>
      </c>
      <c r="D122" s="11">
        <v>53148.415714285715</v>
      </c>
      <c r="G122" s="59">
        <f t="array" ref="G122:P123">MMULT(C124:D125,C118:L119)</f>
        <v>7.9177432135711601E-2</v>
      </c>
      <c r="H122" s="39">
        <v>8.3179743379845766E-2</v>
      </c>
      <c r="I122" s="11">
        <v>8.4444357496948438E-2</v>
      </c>
      <c r="J122" s="11">
        <v>7.7466418628694092E-2</v>
      </c>
      <c r="K122" s="11">
        <v>7.1660716000103541E-2</v>
      </c>
      <c r="L122" s="11">
        <v>2.0988202582959525E-2</v>
      </c>
      <c r="M122" s="11">
        <v>-1.7244190652082214E-2</v>
      </c>
      <c r="N122" s="11">
        <v>-4.6061135663537894E-2</v>
      </c>
      <c r="O122" s="11">
        <v>-6.3361315695700582E-2</v>
      </c>
      <c r="P122" s="11">
        <v>-6.5042876077767722E-2</v>
      </c>
    </row>
    <row r="123" spans="2:16" x14ac:dyDescent="0.25">
      <c r="B123" s="73" t="s">
        <v>67</v>
      </c>
      <c r="C123" s="73"/>
      <c r="G123" s="60">
        <v>-3.2063964418790536E-3</v>
      </c>
      <c r="H123" s="44">
        <v>-3.2139409251113532E-3</v>
      </c>
      <c r="I123" s="11">
        <v>-3.0564061766026589E-3</v>
      </c>
      <c r="J123" s="11">
        <v>-2.3730391485412413E-3</v>
      </c>
      <c r="K123" s="11">
        <v>-1.7564098496322435E-3</v>
      </c>
      <c r="L123" s="11">
        <v>6.4790246824339946E-4</v>
      </c>
      <c r="M123" s="11">
        <v>2.618382657250496E-3</v>
      </c>
      <c r="N123" s="11">
        <v>3.9221719625698558E-3</v>
      </c>
      <c r="O123" s="11">
        <v>4.5979152350020362E-3</v>
      </c>
      <c r="P123" s="11">
        <v>4.3738289846428852E-3</v>
      </c>
    </row>
    <row r="124" spans="2:16" x14ac:dyDescent="0.25">
      <c r="C124" s="39">
        <f t="array" ref="C124:D125">MINVERSE(C121:D122)</f>
        <v>4.2559816246899904E-2</v>
      </c>
      <c r="D124" s="11">
        <v>-1.8770313571445944E-3</v>
      </c>
      <c r="F124" s="73" t="s">
        <v>69</v>
      </c>
      <c r="G124" s="73"/>
      <c r="H124" s="73"/>
    </row>
    <row r="125" spans="2:16" x14ac:dyDescent="0.25">
      <c r="C125" s="11">
        <v>-1.8770313571445944E-3</v>
      </c>
      <c r="D125" s="11">
        <v>1.0159864623665094E-4</v>
      </c>
      <c r="G125" s="10">
        <f t="array" ref="G125:G126">MMULT(G122:P123,G105:G114)</f>
        <v>-1.5932377878036128</v>
      </c>
    </row>
    <row r="126" spans="2:16" x14ac:dyDescent="0.25">
      <c r="G126" s="10">
        <v>7.8668569348362388E-2</v>
      </c>
    </row>
    <row r="129" spans="1:21" x14ac:dyDescent="0.25">
      <c r="C129" s="69" t="s">
        <v>92</v>
      </c>
      <c r="D129" s="69"/>
      <c r="E129" s="69"/>
      <c r="F129" s="69"/>
    </row>
    <row r="130" spans="1:21" x14ac:dyDescent="0.25">
      <c r="C130" s="69"/>
      <c r="D130" s="69"/>
      <c r="E130" s="69"/>
      <c r="F130" s="69"/>
    </row>
    <row r="132" spans="1:21" x14ac:dyDescent="0.25">
      <c r="A132" t="s">
        <v>8</v>
      </c>
    </row>
    <row r="133" spans="1:21" ht="18.75" x14ac:dyDescent="0.3">
      <c r="B133" s="72" t="s">
        <v>78</v>
      </c>
      <c r="C133" s="72"/>
      <c r="D133" s="72"/>
      <c r="E133" s="72"/>
      <c r="F133" s="72"/>
      <c r="G133" s="72"/>
    </row>
    <row r="135" spans="1:21" x14ac:dyDescent="0.25">
      <c r="B135" t="s">
        <v>70</v>
      </c>
      <c r="C135" s="11" t="s">
        <v>70</v>
      </c>
      <c r="D135" s="11" t="s">
        <v>71</v>
      </c>
      <c r="E135" s="11" t="s">
        <v>73</v>
      </c>
      <c r="F135" s="11" t="s">
        <v>74</v>
      </c>
      <c r="G135" s="10" t="s">
        <v>82</v>
      </c>
      <c r="H135" s="47" t="s">
        <v>75</v>
      </c>
      <c r="K135" s="37" t="s">
        <v>76</v>
      </c>
    </row>
    <row r="136" spans="1:21" x14ac:dyDescent="0.25">
      <c r="B136" s="10">
        <v>2.5298221281347035</v>
      </c>
      <c r="C136" s="10">
        <v>15.17893276880822</v>
      </c>
      <c r="D136" s="11">
        <v>-3.50707815086946</v>
      </c>
      <c r="E136" s="11">
        <f>G$125*B136+G$126*C136</f>
        <v>-2.8365032858088428</v>
      </c>
      <c r="F136" s="11">
        <f>D136-E136</f>
        <v>-0.67057486506061714</v>
      </c>
      <c r="G136" s="10">
        <f>F136*F136</f>
        <v>0.4496706496510649</v>
      </c>
      <c r="I136" s="11">
        <v>-0.67057486506061714</v>
      </c>
      <c r="L136" s="11">
        <f t="array" ref="L136:U136">TRANSPOSE(I136:I145)</f>
        <v>-0.67057486506061714</v>
      </c>
      <c r="M136" s="11">
        <v>0.32505293018067249</v>
      </c>
      <c r="N136" s="11">
        <v>2.091873990029277E-2</v>
      </c>
      <c r="O136" s="11">
        <v>4.2798279128332291E-2</v>
      </c>
      <c r="P136" s="11">
        <v>1.1180227443555197</v>
      </c>
      <c r="Q136" s="11">
        <v>0.10373963172752329</v>
      </c>
      <c r="R136" s="11">
        <v>1.5963082348504919E-2</v>
      </c>
      <c r="S136" s="11">
        <v>0.12024969029570048</v>
      </c>
      <c r="T136" s="11">
        <v>2.8412880928294113E-2</v>
      </c>
      <c r="U136" s="11">
        <v>0.11183757246626594</v>
      </c>
    </row>
    <row r="137" spans="1:21" x14ac:dyDescent="0.25">
      <c r="B137" s="10">
        <v>3.0199337741083001</v>
      </c>
      <c r="C137" s="10">
        <v>24.159470192866401</v>
      </c>
      <c r="D137" s="11">
        <v>-3.4810157827855344</v>
      </c>
      <c r="E137" s="11">
        <f t="shared" ref="E137:E145" si="11">G$125*B137+G$126*C137</f>
        <v>-2.9108816492865195</v>
      </c>
      <c r="F137" s="11">
        <f t="shared" ref="F137:F145" si="12">D137-E137</f>
        <v>-0.57013413349901487</v>
      </c>
      <c r="G137" s="10">
        <f t="shared" ref="G137:G144" si="13">F137*F137</f>
        <v>0.32505293018067249</v>
      </c>
      <c r="I137" s="11">
        <f t="shared" ref="I137:I145" si="14">G137-H137</f>
        <v>0.32505293018067249</v>
      </c>
    </row>
    <row r="138" spans="1:21" x14ac:dyDescent="0.25">
      <c r="B138" s="10">
        <v>3.5496478698597698</v>
      </c>
      <c r="C138" s="10">
        <v>35.496478698597699</v>
      </c>
      <c r="D138" s="11">
        <v>-3.0076090452601778</v>
      </c>
      <c r="E138" s="11">
        <f t="shared" si="11"/>
        <v>-2.8629759235338845</v>
      </c>
      <c r="F138" s="11">
        <f t="shared" si="12"/>
        <v>-0.14463312172629328</v>
      </c>
      <c r="G138" s="10">
        <f t="shared" si="13"/>
        <v>2.091873990029277E-2</v>
      </c>
      <c r="I138" s="11">
        <f t="shared" si="14"/>
        <v>2.091873990029277E-2</v>
      </c>
    </row>
    <row r="139" spans="1:21" x14ac:dyDescent="0.25">
      <c r="B139" s="10">
        <v>4.2661458015403086</v>
      </c>
      <c r="C139" s="10">
        <v>55.459895420024012</v>
      </c>
      <c r="D139" s="11">
        <v>-2.6409115199310467</v>
      </c>
      <c r="E139" s="11">
        <f t="shared" si="11"/>
        <v>-2.4340340703906671</v>
      </c>
      <c r="F139" s="11">
        <f t="shared" si="12"/>
        <v>-0.20687744954037957</v>
      </c>
      <c r="G139" s="10">
        <f t="shared" si="13"/>
        <v>4.2798279128332291E-2</v>
      </c>
      <c r="I139" s="11">
        <f t="shared" si="14"/>
        <v>4.2798279128332291E-2</v>
      </c>
      <c r="L139" s="3"/>
      <c r="M139" s="62"/>
    </row>
    <row r="140" spans="1:21" x14ac:dyDescent="0.25">
      <c r="B140" s="10">
        <v>4.9749371855330997</v>
      </c>
      <c r="C140" s="10">
        <v>74.624057782996502</v>
      </c>
      <c r="D140" s="11">
        <v>-0.99832410490144452</v>
      </c>
      <c r="E140" s="11">
        <f t="shared" si="11"/>
        <v>-2.0556900511828253</v>
      </c>
      <c r="F140" s="11">
        <f t="shared" si="12"/>
        <v>1.0573659462813807</v>
      </c>
      <c r="G140" s="10">
        <f t="shared" si="13"/>
        <v>1.1180227443555197</v>
      </c>
      <c r="I140" s="11">
        <f t="shared" si="14"/>
        <v>1.1180227443555197</v>
      </c>
      <c r="L140" s="3"/>
      <c r="M140" s="62"/>
    </row>
    <row r="141" spans="1:21" x14ac:dyDescent="0.25">
      <c r="B141" s="10">
        <v>4.1815923146230176</v>
      </c>
      <c r="C141" s="10">
        <v>83.631846292460352</v>
      </c>
      <c r="D141" s="11">
        <v>0.23901318402917021</v>
      </c>
      <c r="E141" s="11">
        <f t="shared" si="11"/>
        <v>-8.30731890565648E-2</v>
      </c>
      <c r="F141" s="11">
        <f t="shared" si="12"/>
        <v>0.32208637308573501</v>
      </c>
      <c r="G141" s="10">
        <f t="shared" si="13"/>
        <v>0.10373963172752329</v>
      </c>
      <c r="I141" s="11">
        <f t="shared" si="14"/>
        <v>0.10373963172752329</v>
      </c>
      <c r="L141" s="3"/>
      <c r="M141" s="62"/>
    </row>
    <row r="142" spans="1:21" x14ac:dyDescent="0.25">
      <c r="B142" s="10">
        <v>3.9496835316263001</v>
      </c>
      <c r="C142" s="10">
        <v>98.742088290657506</v>
      </c>
      <c r="D142" s="11">
        <v>1.6014588601438937</v>
      </c>
      <c r="E142" s="11">
        <f t="shared" si="11"/>
        <v>1.475113767843065</v>
      </c>
      <c r="F142" s="11">
        <f t="shared" si="12"/>
        <v>0.12634509230082869</v>
      </c>
      <c r="G142" s="10">
        <f t="shared" si="13"/>
        <v>1.5963082348504919E-2</v>
      </c>
      <c r="I142" s="11">
        <f t="shared" si="14"/>
        <v>1.5963082348504919E-2</v>
      </c>
      <c r="L142" s="3"/>
      <c r="M142" s="62"/>
    </row>
    <row r="143" spans="1:21" x14ac:dyDescent="0.25">
      <c r="B143" s="10">
        <v>3.3496268448888449</v>
      </c>
      <c r="C143" s="10">
        <v>100.48880534666534</v>
      </c>
      <c r="D143" s="11">
        <v>2.2217881166969593</v>
      </c>
      <c r="E143" s="11">
        <f t="shared" si="11"/>
        <v>2.5685584878299332</v>
      </c>
      <c r="F143" s="11">
        <f t="shared" si="12"/>
        <v>-0.34677037113297393</v>
      </c>
      <c r="G143" s="10">
        <f t="shared" si="13"/>
        <v>0.12024969029570048</v>
      </c>
      <c r="I143" s="11">
        <f t="shared" si="14"/>
        <v>0.12024969029570048</v>
      </c>
      <c r="L143" s="3"/>
      <c r="M143" s="62"/>
    </row>
    <row r="144" spans="1:21" x14ac:dyDescent="0.25">
      <c r="B144" s="10">
        <v>2.7386127875258306</v>
      </c>
      <c r="C144" s="10">
        <v>95.851447563404065</v>
      </c>
      <c r="D144" s="11">
        <v>3.0086736622795045</v>
      </c>
      <c r="E144" s="11">
        <f t="shared" si="11"/>
        <v>3.1772348705342335</v>
      </c>
      <c r="F144" s="11">
        <f t="shared" si="12"/>
        <v>-0.16856120825472898</v>
      </c>
      <c r="G144" s="10">
        <f t="shared" si="13"/>
        <v>2.8412880928294113E-2</v>
      </c>
      <c r="I144" s="11">
        <f t="shared" si="14"/>
        <v>2.8412880928294113E-2</v>
      </c>
      <c r="L144" s="3"/>
      <c r="M144" s="62"/>
    </row>
    <row r="145" spans="2:13" x14ac:dyDescent="0.25">
      <c r="B145" s="10">
        <v>1.9999999999999998</v>
      </c>
      <c r="C145" s="10">
        <v>79.999999999999986</v>
      </c>
      <c r="D145" s="11">
        <v>2.7725887222397811</v>
      </c>
      <c r="E145" s="11">
        <f t="shared" si="11"/>
        <v>3.1070099722617646</v>
      </c>
      <c r="F145" s="11">
        <f t="shared" si="12"/>
        <v>-0.33442125002198342</v>
      </c>
      <c r="G145" s="10">
        <f>F145*F145</f>
        <v>0.11183757246626594</v>
      </c>
      <c r="I145" s="11">
        <f t="shared" si="14"/>
        <v>0.11183757246626594</v>
      </c>
      <c r="L145" s="3"/>
      <c r="M145" s="62"/>
    </row>
    <row r="146" spans="2:13" x14ac:dyDescent="0.25">
      <c r="D146">
        <f>AVERAGE(D136:D145)</f>
        <v>-0.3791416058358355</v>
      </c>
      <c r="F146" s="46" t="s">
        <v>81</v>
      </c>
      <c r="G146" s="10">
        <f>SUM(G136:G145)</f>
        <v>2.336666200982171</v>
      </c>
      <c r="L146" s="3"/>
      <c r="M146" s="62"/>
    </row>
    <row r="147" spans="2:13" x14ac:dyDescent="0.25">
      <c r="G147" s="41" t="s">
        <v>96</v>
      </c>
      <c r="L147" s="3"/>
      <c r="M147" s="62"/>
    </row>
    <row r="148" spans="2:13" x14ac:dyDescent="0.25">
      <c r="L148" s="3"/>
      <c r="M148" s="62"/>
    </row>
    <row r="149" spans="2:13" x14ac:dyDescent="0.25">
      <c r="B149" s="73" t="s">
        <v>77</v>
      </c>
      <c r="C149" s="73"/>
      <c r="E149" s="73" t="s">
        <v>79</v>
      </c>
      <c r="F149" s="73"/>
    </row>
    <row r="150" spans="2:13" x14ac:dyDescent="0.25">
      <c r="C150" s="11">
        <f t="array" ref="C150">MMULT(L136:U136,I136:I145)</f>
        <v>1.8463658539647489</v>
      </c>
      <c r="G150" s="10">
        <f>SQRT(C150/9)</f>
        <v>0.45293681849860556</v>
      </c>
    </row>
    <row r="153" spans="2:13" ht="15" customHeight="1" x14ac:dyDescent="0.25">
      <c r="D153" s="69" t="s">
        <v>93</v>
      </c>
      <c r="E153" s="69"/>
      <c r="F153" s="69"/>
      <c r="G153" s="69"/>
    </row>
    <row r="154" spans="2:13" ht="15" customHeight="1" x14ac:dyDescent="0.25">
      <c r="D154" s="69"/>
      <c r="E154" s="69"/>
      <c r="F154" s="69"/>
      <c r="G154" s="69"/>
    </row>
    <row r="156" spans="2:13" ht="22.5" customHeight="1" x14ac:dyDescent="0.25">
      <c r="C156" s="70" t="s">
        <v>36</v>
      </c>
      <c r="D156" s="71" t="s">
        <v>73</v>
      </c>
      <c r="E156" s="71" t="s">
        <v>94</v>
      </c>
      <c r="F156" s="71" t="s">
        <v>84</v>
      </c>
    </row>
    <row r="157" spans="2:13" ht="21" customHeight="1" x14ac:dyDescent="0.25">
      <c r="C157" s="70"/>
      <c r="D157" s="71"/>
      <c r="E157" s="71"/>
      <c r="F157" s="71"/>
    </row>
    <row r="158" spans="2:13" x14ac:dyDescent="0.25">
      <c r="C158" s="11">
        <v>-1.3862943611198906</v>
      </c>
      <c r="D158" s="11">
        <v>-2.8365032858088428</v>
      </c>
      <c r="E158" s="11">
        <f>D158-D$146</f>
        <v>-2.4573616799730074</v>
      </c>
      <c r="F158" s="11">
        <f>E158*E158</f>
        <v>6.0386264261997606</v>
      </c>
    </row>
    <row r="159" spans="2:13" x14ac:dyDescent="0.25">
      <c r="C159" s="11">
        <v>-1.1526795099383855</v>
      </c>
      <c r="D159" s="11">
        <v>-2.9108816492865195</v>
      </c>
      <c r="E159" s="11">
        <f t="shared" ref="E159:E167" si="15">D159-D$146</f>
        <v>-2.531740043450684</v>
      </c>
      <c r="F159" s="11">
        <f t="shared" ref="F159:F166" si="16">E159*E159</f>
        <v>6.4097076476116719</v>
      </c>
    </row>
    <row r="160" spans="2:13" x14ac:dyDescent="0.25">
      <c r="C160" s="11">
        <v>-0.84729786038720356</v>
      </c>
      <c r="D160" s="11">
        <v>-2.8629759235338845</v>
      </c>
      <c r="E160" s="11">
        <f t="shared" si="15"/>
        <v>-2.4838343176980491</v>
      </c>
      <c r="F160" s="11">
        <f t="shared" si="16"/>
        <v>6.1694329177745333</v>
      </c>
    </row>
    <row r="161" spans="2:12" x14ac:dyDescent="0.25">
      <c r="C161" s="11">
        <v>-0.61903920840622351</v>
      </c>
      <c r="D161" s="11">
        <v>-2.4340340703906671</v>
      </c>
      <c r="E161" s="11">
        <f t="shared" si="15"/>
        <v>-2.0548924645548317</v>
      </c>
      <c r="F161" s="11">
        <f t="shared" si="16"/>
        <v>4.2225830408842304</v>
      </c>
    </row>
    <row r="162" spans="2:12" x14ac:dyDescent="0.25">
      <c r="C162" s="11">
        <v>-0.20067069546215124</v>
      </c>
      <c r="D162" s="11">
        <v>-2.0556900511828253</v>
      </c>
      <c r="E162" s="11">
        <f t="shared" si="15"/>
        <v>-1.6765484453469899</v>
      </c>
      <c r="F162" s="11">
        <f t="shared" si="16"/>
        <v>2.8108146895954089</v>
      </c>
    </row>
    <row r="163" spans="2:12" x14ac:dyDescent="0.25">
      <c r="C163" s="11">
        <v>5.7158413839948415E-2</v>
      </c>
      <c r="D163" s="11">
        <v>-8.30731890565648E-2</v>
      </c>
      <c r="E163" s="11">
        <f t="shared" si="15"/>
        <v>0.2960684167792707</v>
      </c>
      <c r="F163" s="11">
        <f t="shared" si="16"/>
        <v>8.7656507414183946E-2</v>
      </c>
    </row>
    <row r="164" spans="2:12" x14ac:dyDescent="0.25">
      <c r="C164" s="11">
        <v>0.40546510810816422</v>
      </c>
      <c r="D164" s="11">
        <v>1.475113767843065</v>
      </c>
      <c r="E164" s="11">
        <f t="shared" si="15"/>
        <v>1.8542553736789005</v>
      </c>
      <c r="F164" s="11">
        <f t="shared" si="16"/>
        <v>3.438262990817079</v>
      </c>
      <c r="H164" t="s">
        <v>86</v>
      </c>
      <c r="I164">
        <f>F168/G168</f>
        <v>0.96405336457011614</v>
      </c>
    </row>
    <row r="165" spans="2:12" x14ac:dyDescent="0.25">
      <c r="C165" s="11">
        <v>0.66329421741026429</v>
      </c>
      <c r="D165" s="11">
        <v>2.5685584878299332</v>
      </c>
      <c r="E165" s="11">
        <f t="shared" si="15"/>
        <v>2.9477000936657687</v>
      </c>
      <c r="F165" s="11">
        <f t="shared" si="16"/>
        <v>8.6889358421971821</v>
      </c>
    </row>
    <row r="166" spans="2:12" x14ac:dyDescent="0.25">
      <c r="C166" s="11">
        <v>1.0986122886681098</v>
      </c>
      <c r="D166" s="11">
        <v>3.1772348705342335</v>
      </c>
      <c r="E166" s="11">
        <f t="shared" si="15"/>
        <v>3.5563764763700689</v>
      </c>
      <c r="F166" s="11">
        <f t="shared" si="16"/>
        <v>12.647813641678388</v>
      </c>
    </row>
    <row r="167" spans="2:12" x14ac:dyDescent="0.25">
      <c r="C167" s="11">
        <v>1.3862943611198908</v>
      </c>
      <c r="D167" s="11">
        <v>3.1070099722617646</v>
      </c>
      <c r="E167" s="11">
        <f t="shared" si="15"/>
        <v>3.4861515780976</v>
      </c>
      <c r="F167" s="11">
        <f>E167*E167</f>
        <v>12.153252825472387</v>
      </c>
    </row>
    <row r="168" spans="2:12" x14ac:dyDescent="0.25">
      <c r="B168" t="s">
        <v>83</v>
      </c>
      <c r="C168" s="11">
        <f>AVERAGE(C158:C167)</f>
        <v>-5.9515724616747721E-2</v>
      </c>
      <c r="E168" s="6">
        <f>SUM(E158:E167)</f>
        <v>0.93617498756804585</v>
      </c>
      <c r="F168" s="7">
        <f>SUM(F158:F167)</f>
        <v>62.667086529644834</v>
      </c>
      <c r="G168" s="41">
        <f>F168+G146</f>
        <v>65.003752730626999</v>
      </c>
    </row>
    <row r="169" spans="2:12" ht="45.75" thickBot="1" x14ac:dyDescent="0.3">
      <c r="E169" s="8" t="s">
        <v>81</v>
      </c>
      <c r="F169" s="61" t="s">
        <v>95</v>
      </c>
      <c r="G169" s="41" t="s">
        <v>85</v>
      </c>
    </row>
    <row r="172" spans="2:12" x14ac:dyDescent="0.25">
      <c r="B172" s="69" t="s">
        <v>98</v>
      </c>
      <c r="C172" s="69"/>
      <c r="D172" s="69"/>
      <c r="E172" s="69"/>
    </row>
    <row r="173" spans="2:12" x14ac:dyDescent="0.25">
      <c r="B173" s="69"/>
      <c r="C173" s="69"/>
      <c r="D173" s="69"/>
      <c r="E173" s="69"/>
      <c r="K173">
        <v>2.5298221281347035</v>
      </c>
      <c r="L173">
        <v>15.17893276880822</v>
      </c>
    </row>
    <row r="174" spans="2:12" x14ac:dyDescent="0.25">
      <c r="B174" t="s">
        <v>101</v>
      </c>
      <c r="C174" s="66" t="s">
        <v>103</v>
      </c>
      <c r="D174" s="66"/>
      <c r="E174" s="66"/>
      <c r="F174" s="66"/>
      <c r="K174">
        <v>3.0199337741083001</v>
      </c>
      <c r="L174">
        <v>24.159470192866401</v>
      </c>
    </row>
    <row r="175" spans="2:12" ht="15" customHeight="1" x14ac:dyDescent="0.25">
      <c r="B175" s="70" t="s">
        <v>36</v>
      </c>
      <c r="C175" s="70" t="s">
        <v>36</v>
      </c>
      <c r="D175" s="70" t="s">
        <v>97</v>
      </c>
      <c r="E175" s="70" t="s">
        <v>29</v>
      </c>
      <c r="F175" s="68" t="s">
        <v>29</v>
      </c>
      <c r="K175">
        <v>3.5496478698597698</v>
      </c>
      <c r="L175">
        <v>35.496478698597699</v>
      </c>
    </row>
    <row r="176" spans="2:12" ht="34.5" customHeight="1" x14ac:dyDescent="0.25">
      <c r="B176" s="70"/>
      <c r="C176" s="70"/>
      <c r="D176" s="70"/>
      <c r="E176" s="70"/>
      <c r="F176" s="68"/>
      <c r="K176">
        <v>4.2661458015403086</v>
      </c>
      <c r="L176">
        <v>55.459895420024012</v>
      </c>
    </row>
    <row r="177" spans="1:12" x14ac:dyDescent="0.25">
      <c r="B177" s="38">
        <v>-1.3862943611198906</v>
      </c>
      <c r="C177" s="38">
        <v>0</v>
      </c>
      <c r="D177" s="38">
        <f>EXP(-1.593237788*K173+0.078668569*L173)</f>
        <v>5.8630321082948543E-2</v>
      </c>
      <c r="E177" s="38">
        <f>D177/(1+D177)</f>
        <v>5.5383187043963937E-2</v>
      </c>
      <c r="F177" s="38">
        <v>0</v>
      </c>
      <c r="K177">
        <v>4.9749371855330997</v>
      </c>
      <c r="L177">
        <v>74.624057782996502</v>
      </c>
    </row>
    <row r="178" spans="1:12" x14ac:dyDescent="0.25">
      <c r="B178" s="38">
        <v>-1.1526795099383855</v>
      </c>
      <c r="C178" s="38">
        <v>0</v>
      </c>
      <c r="D178" s="38">
        <f>EXP(-1.593237788*K174+0.078668569*L174)</f>
        <v>5.4427722056381432E-2</v>
      </c>
      <c r="E178" s="38">
        <f t="shared" ref="E178:E186" si="17">D178/(1+D178)</f>
        <v>5.1618257864308244E-2</v>
      </c>
      <c r="F178" s="38">
        <v>0</v>
      </c>
      <c r="K178">
        <v>4.1815923146230176</v>
      </c>
      <c r="L178">
        <v>83.631846292460352</v>
      </c>
    </row>
    <row r="179" spans="1:12" x14ac:dyDescent="0.25">
      <c r="B179" s="38">
        <v>-0.84729786038720356</v>
      </c>
      <c r="C179" s="38">
        <v>0</v>
      </c>
      <c r="D179" s="38">
        <f t="shared" ref="D179:D186" si="18">EXP(-1.593237788*K175+0.078668569*L175)</f>
        <v>5.7098585406337214E-2</v>
      </c>
      <c r="E179" s="38">
        <f t="shared" si="17"/>
        <v>5.4014437437156476E-2</v>
      </c>
      <c r="F179" s="38">
        <v>0</v>
      </c>
      <c r="K179">
        <v>3.9496835316263001</v>
      </c>
      <c r="L179">
        <v>98.742088290657506</v>
      </c>
    </row>
    <row r="180" spans="1:12" x14ac:dyDescent="0.25">
      <c r="B180" s="38">
        <v>-0.61903920840622351</v>
      </c>
      <c r="C180" s="38">
        <v>0</v>
      </c>
      <c r="D180" s="38">
        <f t="shared" si="18"/>
        <v>8.7682399416530304E-2</v>
      </c>
      <c r="E180" s="38">
        <f t="shared" si="17"/>
        <v>8.0613972850499482E-2</v>
      </c>
      <c r="F180" s="38">
        <v>0</v>
      </c>
      <c r="K180">
        <v>3.3496268448888449</v>
      </c>
      <c r="L180">
        <v>100.48880534666534</v>
      </c>
    </row>
    <row r="181" spans="1:12" x14ac:dyDescent="0.25">
      <c r="B181" s="38">
        <v>-0.20067069546215124</v>
      </c>
      <c r="C181" s="38">
        <v>0</v>
      </c>
      <c r="D181" s="38">
        <f t="shared" si="18"/>
        <v>0.1280044720021461</v>
      </c>
      <c r="E181" s="38">
        <f t="shared" si="17"/>
        <v>0.11347869195495758</v>
      </c>
      <c r="F181" s="38">
        <v>0</v>
      </c>
      <c r="K181">
        <v>2.7386127875258306</v>
      </c>
      <c r="L181">
        <v>95.851447563404065</v>
      </c>
    </row>
    <row r="182" spans="1:12" x14ac:dyDescent="0.25">
      <c r="B182" s="38">
        <v>5.7158413839948415E-2</v>
      </c>
      <c r="C182" s="38">
        <v>0</v>
      </c>
      <c r="D182" s="38">
        <f t="shared" si="18"/>
        <v>0.92028376248541577</v>
      </c>
      <c r="E182" s="38">
        <f t="shared" si="17"/>
        <v>0.4792436307925117</v>
      </c>
      <c r="F182" s="38">
        <v>0</v>
      </c>
      <c r="K182">
        <v>1.9999999999999998</v>
      </c>
      <c r="L182">
        <v>79.999999999999986</v>
      </c>
    </row>
    <row r="183" spans="1:12" x14ac:dyDescent="0.25">
      <c r="B183" s="38">
        <v>0.40546510810816422</v>
      </c>
      <c r="C183" s="38">
        <v>0</v>
      </c>
      <c r="D183" s="38">
        <f t="shared" si="18"/>
        <v>4.3715329307671213</v>
      </c>
      <c r="E183" s="38">
        <f t="shared" si="17"/>
        <v>0.81383340419041461</v>
      </c>
      <c r="F183" s="38">
        <v>1</v>
      </c>
    </row>
    <row r="184" spans="1:12" x14ac:dyDescent="0.25">
      <c r="B184" s="38">
        <v>0.66329421741026429</v>
      </c>
      <c r="C184" s="38">
        <v>1</v>
      </c>
      <c r="D184" s="38">
        <f t="shared" si="18"/>
        <v>13.047002999270509</v>
      </c>
      <c r="E184" s="38">
        <f t="shared" si="17"/>
        <v>0.9288104373543643</v>
      </c>
      <c r="F184" s="38">
        <v>1</v>
      </c>
    </row>
    <row r="185" spans="1:12" x14ac:dyDescent="0.25">
      <c r="B185" s="38">
        <v>1.0986122886681098</v>
      </c>
      <c r="C185" s="38">
        <v>1</v>
      </c>
      <c r="D185" s="38">
        <f t="shared" si="18"/>
        <v>23.980352196990175</v>
      </c>
      <c r="E185" s="38">
        <f t="shared" si="17"/>
        <v>0.95996853878943755</v>
      </c>
      <c r="F185" s="38">
        <v>1</v>
      </c>
    </row>
    <row r="186" spans="1:12" x14ac:dyDescent="0.25">
      <c r="B186" s="38">
        <v>1.3862943611198908</v>
      </c>
      <c r="C186" s="38">
        <v>1</v>
      </c>
      <c r="D186" s="38">
        <f t="shared" si="18"/>
        <v>22.354104349533241</v>
      </c>
      <c r="E186" s="38">
        <f t="shared" si="17"/>
        <v>0.95718097405777902</v>
      </c>
      <c r="F186" s="38">
        <v>1</v>
      </c>
    </row>
    <row r="188" spans="1:12" x14ac:dyDescent="0.25">
      <c r="A188" t="s">
        <v>99</v>
      </c>
    </row>
    <row r="189" spans="1:12" x14ac:dyDescent="0.25">
      <c r="D189" s="67" t="s">
        <v>100</v>
      </c>
      <c r="E189" s="67"/>
      <c r="F189" s="67"/>
    </row>
    <row r="190" spans="1:12" x14ac:dyDescent="0.25">
      <c r="C190" s="67" t="s">
        <v>101</v>
      </c>
      <c r="D190" s="11"/>
      <c r="E190" s="11">
        <v>1</v>
      </c>
      <c r="F190" s="11">
        <v>0</v>
      </c>
    </row>
    <row r="191" spans="1:12" x14ac:dyDescent="0.25">
      <c r="C191" s="67"/>
      <c r="D191" s="11">
        <v>1</v>
      </c>
      <c r="E191" s="11">
        <v>3</v>
      </c>
      <c r="F191" s="11">
        <v>0</v>
      </c>
    </row>
    <row r="192" spans="1:12" x14ac:dyDescent="0.25">
      <c r="C192" s="67"/>
      <c r="D192" s="11">
        <v>0</v>
      </c>
      <c r="E192" s="11">
        <v>1</v>
      </c>
      <c r="F192" s="11">
        <v>6</v>
      </c>
    </row>
    <row r="194" spans="4:6" x14ac:dyDescent="0.25">
      <c r="D194" s="65" t="s">
        <v>102</v>
      </c>
      <c r="E194" s="65"/>
      <c r="F194">
        <f>(E192+F191)/10</f>
        <v>0.1</v>
      </c>
    </row>
    <row r="195" spans="4:6" x14ac:dyDescent="0.25">
      <c r="D195" s="65" t="s">
        <v>86</v>
      </c>
      <c r="E195" s="65"/>
      <c r="F195">
        <f>(E191+F192)/10</f>
        <v>0.9</v>
      </c>
    </row>
  </sheetData>
  <mergeCells count="54">
    <mergeCell ref="E33:E34"/>
    <mergeCell ref="F33:F34"/>
    <mergeCell ref="G33:G34"/>
    <mergeCell ref="H33:H34"/>
    <mergeCell ref="B2:G16"/>
    <mergeCell ref="A18:B18"/>
    <mergeCell ref="C18:H18"/>
    <mergeCell ref="C83:H83"/>
    <mergeCell ref="B46:E46"/>
    <mergeCell ref="K52:M52"/>
    <mergeCell ref="H56:K56"/>
    <mergeCell ref="H60:K60"/>
    <mergeCell ref="C63:G63"/>
    <mergeCell ref="M61:P62"/>
    <mergeCell ref="K74:N75"/>
    <mergeCell ref="K69:M69"/>
    <mergeCell ref="C81:P81"/>
    <mergeCell ref="B82:P82"/>
    <mergeCell ref="B80:E80"/>
    <mergeCell ref="M89:M90"/>
    <mergeCell ref="B120:C120"/>
    <mergeCell ref="B123:C123"/>
    <mergeCell ref="F124:H124"/>
    <mergeCell ref="F121:H121"/>
    <mergeCell ref="J89:J90"/>
    <mergeCell ref="K89:K90"/>
    <mergeCell ref="L89:L90"/>
    <mergeCell ref="B102:I102"/>
    <mergeCell ref="I107:L107"/>
    <mergeCell ref="E89:E90"/>
    <mergeCell ref="F89:F90"/>
    <mergeCell ref="G89:G90"/>
    <mergeCell ref="H89:H90"/>
    <mergeCell ref="I89:I90"/>
    <mergeCell ref="C156:C157"/>
    <mergeCell ref="D156:D157"/>
    <mergeCell ref="E156:E157"/>
    <mergeCell ref="F156:F157"/>
    <mergeCell ref="C129:F130"/>
    <mergeCell ref="B133:G133"/>
    <mergeCell ref="B149:C149"/>
    <mergeCell ref="E149:F149"/>
    <mergeCell ref="D153:G154"/>
    <mergeCell ref="B172:E173"/>
    <mergeCell ref="B175:B176"/>
    <mergeCell ref="C175:C176"/>
    <mergeCell ref="D175:D176"/>
    <mergeCell ref="E175:E176"/>
    <mergeCell ref="D195:E195"/>
    <mergeCell ref="C174:F174"/>
    <mergeCell ref="D189:F189"/>
    <mergeCell ref="C190:C192"/>
    <mergeCell ref="D194:E194"/>
    <mergeCell ref="F175:F176"/>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U381"/>
  <sheetViews>
    <sheetView tabSelected="1" topLeftCell="A138" workbookViewId="0">
      <selection activeCell="P150" sqref="P150"/>
    </sheetView>
  </sheetViews>
  <sheetFormatPr defaultRowHeight="15" x14ac:dyDescent="0.25"/>
  <sheetData>
    <row r="2" spans="1:21" x14ac:dyDescent="0.25">
      <c r="A2" t="s">
        <v>164</v>
      </c>
    </row>
    <row r="3" spans="1:21" x14ac:dyDescent="0.25">
      <c r="B3" s="11" t="s">
        <v>145</v>
      </c>
      <c r="C3" s="11" t="s">
        <v>146</v>
      </c>
      <c r="D3" s="11"/>
      <c r="E3" s="11"/>
      <c r="F3" s="11"/>
      <c r="G3" s="11"/>
      <c r="H3" s="11"/>
      <c r="I3" s="11"/>
      <c r="J3" s="11"/>
      <c r="K3" s="11" t="s">
        <v>173</v>
      </c>
    </row>
    <row r="4" spans="1:21" x14ac:dyDescent="0.25">
      <c r="B4" s="11" t="s">
        <v>13</v>
      </c>
      <c r="C4" s="11" t="s">
        <v>45</v>
      </c>
      <c r="D4" s="11" t="s">
        <v>112</v>
      </c>
      <c r="E4" s="11" t="s">
        <v>29</v>
      </c>
      <c r="F4" s="11" t="s">
        <v>111</v>
      </c>
      <c r="G4" s="11" t="s">
        <v>147</v>
      </c>
      <c r="H4" s="11" t="s">
        <v>148</v>
      </c>
      <c r="I4" s="11" t="s">
        <v>149</v>
      </c>
      <c r="J4" s="11" t="s">
        <v>161</v>
      </c>
      <c r="K4" s="11" t="s">
        <v>163</v>
      </c>
      <c r="N4" t="s">
        <v>4</v>
      </c>
      <c r="O4" s="65" t="s">
        <v>170</v>
      </c>
      <c r="P4" s="65"/>
      <c r="Q4" s="65"/>
      <c r="R4" s="64"/>
      <c r="S4" s="64"/>
      <c r="T4" s="64"/>
      <c r="U4" s="64"/>
    </row>
    <row r="5" spans="1:21" x14ac:dyDescent="0.25">
      <c r="B5" s="11">
        <v>0.5</v>
      </c>
      <c r="C5" s="11">
        <v>0</v>
      </c>
      <c r="D5" s="11">
        <f>1-C5</f>
        <v>1</v>
      </c>
      <c r="E5" s="11">
        <v>0.5</v>
      </c>
      <c r="F5" s="11">
        <f>1-E5</f>
        <v>0.5</v>
      </c>
      <c r="G5" s="11">
        <f>LN(E5)</f>
        <v>-0.69314718055994529</v>
      </c>
      <c r="H5" s="11">
        <f>LN(F5)</f>
        <v>-0.69314718055994529</v>
      </c>
      <c r="I5" s="11">
        <f>C5*G5</f>
        <v>0</v>
      </c>
      <c r="J5" s="11">
        <f>D5*H5</f>
        <v>-0.69314718055994529</v>
      </c>
      <c r="K5" s="11">
        <f>I5+J5</f>
        <v>-0.69314718055994529</v>
      </c>
      <c r="N5" t="s">
        <v>3</v>
      </c>
      <c r="O5" s="65" t="s">
        <v>171</v>
      </c>
      <c r="P5" s="65"/>
      <c r="Q5" s="65"/>
      <c r="R5" s="64"/>
      <c r="S5" s="64"/>
      <c r="T5" s="64"/>
      <c r="U5" s="64"/>
    </row>
    <row r="6" spans="1:21" x14ac:dyDescent="0.25">
      <c r="B6" s="11">
        <v>0.75</v>
      </c>
      <c r="C6" s="11">
        <v>0</v>
      </c>
      <c r="D6" s="11">
        <f t="shared" ref="D6:D23" si="0">1-C6</f>
        <v>1</v>
      </c>
      <c r="E6" s="11">
        <v>0.5</v>
      </c>
      <c r="F6" s="11">
        <f t="shared" ref="F6:F23" si="1">1-E6</f>
        <v>0.5</v>
      </c>
      <c r="G6" s="11">
        <f t="shared" ref="G6:G23" si="2">LN(E6)</f>
        <v>-0.69314718055994529</v>
      </c>
      <c r="H6" s="11">
        <f t="shared" ref="H6:H23" si="3">LN(F6)</f>
        <v>-0.69314718055994529</v>
      </c>
      <c r="I6" s="11">
        <f t="shared" ref="I6:I23" si="4">C6*G6</f>
        <v>0</v>
      </c>
      <c r="J6" s="11">
        <f t="shared" ref="J6:J23" si="5">D6*H6</f>
        <v>-0.69314718055994529</v>
      </c>
      <c r="K6" s="11">
        <f t="shared" ref="K6:K23" si="6">I6+J6</f>
        <v>-0.69314718055994529</v>
      </c>
      <c r="N6" t="s">
        <v>5</v>
      </c>
      <c r="O6" s="65" t="s">
        <v>172</v>
      </c>
      <c r="P6" s="65"/>
      <c r="Q6" s="65"/>
      <c r="R6" s="64"/>
      <c r="S6" s="64"/>
      <c r="T6" s="64"/>
      <c r="U6" s="64"/>
    </row>
    <row r="7" spans="1:21" x14ac:dyDescent="0.25">
      <c r="B7" s="11">
        <v>1</v>
      </c>
      <c r="C7" s="11">
        <v>0</v>
      </c>
      <c r="D7" s="11">
        <f t="shared" si="0"/>
        <v>1</v>
      </c>
      <c r="E7" s="11">
        <v>0.5</v>
      </c>
      <c r="F7" s="11">
        <f t="shared" si="1"/>
        <v>0.5</v>
      </c>
      <c r="G7" s="11">
        <f t="shared" si="2"/>
        <v>-0.69314718055994529</v>
      </c>
      <c r="H7" s="11">
        <f t="shared" si="3"/>
        <v>-0.69314718055994529</v>
      </c>
      <c r="I7" s="11">
        <f t="shared" si="4"/>
        <v>0</v>
      </c>
      <c r="J7" s="11">
        <f t="shared" si="5"/>
        <v>-0.69314718055994529</v>
      </c>
      <c r="K7" s="11">
        <f t="shared" si="6"/>
        <v>-0.69314718055994529</v>
      </c>
      <c r="O7" s="64"/>
      <c r="P7" s="64"/>
      <c r="Q7" s="64"/>
      <c r="R7" s="64"/>
      <c r="S7" s="64"/>
      <c r="T7" s="64"/>
      <c r="U7" s="64"/>
    </row>
    <row r="8" spans="1:21" x14ac:dyDescent="0.25">
      <c r="B8" s="11">
        <v>1.25</v>
      </c>
      <c r="C8" s="11">
        <v>0</v>
      </c>
      <c r="D8" s="11">
        <f t="shared" si="0"/>
        <v>1</v>
      </c>
      <c r="E8" s="11">
        <v>0.5</v>
      </c>
      <c r="F8" s="11">
        <f t="shared" si="1"/>
        <v>0.5</v>
      </c>
      <c r="G8" s="11">
        <f t="shared" si="2"/>
        <v>-0.69314718055994529</v>
      </c>
      <c r="H8" s="11">
        <f t="shared" si="3"/>
        <v>-0.69314718055994529</v>
      </c>
      <c r="I8" s="11">
        <f t="shared" si="4"/>
        <v>0</v>
      </c>
      <c r="J8" s="11">
        <f t="shared" si="5"/>
        <v>-0.69314718055994529</v>
      </c>
      <c r="K8" s="11">
        <f t="shared" si="6"/>
        <v>-0.69314718055994529</v>
      </c>
      <c r="N8" t="s">
        <v>173</v>
      </c>
      <c r="O8" s="64"/>
      <c r="P8" s="64" t="s">
        <v>174</v>
      </c>
      <c r="Q8" s="64"/>
      <c r="R8" s="64"/>
      <c r="S8" s="64"/>
      <c r="T8" s="64"/>
      <c r="U8" s="64"/>
    </row>
    <row r="9" spans="1:21" x14ac:dyDescent="0.25">
      <c r="B9" s="11">
        <v>1.5</v>
      </c>
      <c r="C9" s="11">
        <v>0</v>
      </c>
      <c r="D9" s="11">
        <f t="shared" si="0"/>
        <v>1</v>
      </c>
      <c r="E9" s="11">
        <v>0.5</v>
      </c>
      <c r="F9" s="11">
        <f t="shared" si="1"/>
        <v>0.5</v>
      </c>
      <c r="G9" s="11">
        <f t="shared" si="2"/>
        <v>-0.69314718055994529</v>
      </c>
      <c r="H9" s="11">
        <f t="shared" si="3"/>
        <v>-0.69314718055994529</v>
      </c>
      <c r="I9" s="11">
        <f t="shared" si="4"/>
        <v>0</v>
      </c>
      <c r="J9" s="11">
        <f t="shared" si="5"/>
        <v>-0.69314718055994529</v>
      </c>
      <c r="K9" s="11">
        <f t="shared" si="6"/>
        <v>-0.69314718055994529</v>
      </c>
      <c r="O9" s="64"/>
      <c r="P9" s="64"/>
      <c r="Q9" s="64"/>
      <c r="R9" s="64"/>
      <c r="S9" s="64"/>
      <c r="T9" s="64"/>
      <c r="U9" s="64"/>
    </row>
    <row r="10" spans="1:21" x14ac:dyDescent="0.25">
      <c r="B10" s="11">
        <v>1.75</v>
      </c>
      <c r="C10" s="11">
        <v>0</v>
      </c>
      <c r="D10" s="11">
        <f t="shared" si="0"/>
        <v>1</v>
      </c>
      <c r="E10" s="11">
        <v>0.5</v>
      </c>
      <c r="F10" s="11">
        <f t="shared" si="1"/>
        <v>0.5</v>
      </c>
      <c r="G10" s="11">
        <f t="shared" si="2"/>
        <v>-0.69314718055994529</v>
      </c>
      <c r="H10" s="11">
        <f t="shared" si="3"/>
        <v>-0.69314718055994529</v>
      </c>
      <c r="I10" s="11">
        <f t="shared" si="4"/>
        <v>0</v>
      </c>
      <c r="J10" s="11">
        <f t="shared" si="5"/>
        <v>-0.69314718055994529</v>
      </c>
      <c r="K10" s="11">
        <f t="shared" si="6"/>
        <v>-0.69314718055994529</v>
      </c>
      <c r="N10" t="s">
        <v>175</v>
      </c>
      <c r="O10" s="64"/>
      <c r="P10" s="64" t="s">
        <v>183</v>
      </c>
      <c r="Q10" s="64"/>
      <c r="R10" s="64"/>
      <c r="S10" s="64"/>
      <c r="T10" s="64"/>
      <c r="U10" s="64"/>
    </row>
    <row r="11" spans="1:21" x14ac:dyDescent="0.25">
      <c r="B11" s="11">
        <v>1.75</v>
      </c>
      <c r="C11" s="11">
        <v>1</v>
      </c>
      <c r="D11" s="11">
        <f t="shared" si="0"/>
        <v>0</v>
      </c>
      <c r="E11" s="11">
        <v>0.5</v>
      </c>
      <c r="F11" s="11">
        <f t="shared" si="1"/>
        <v>0.5</v>
      </c>
      <c r="G11" s="11">
        <f t="shared" si="2"/>
        <v>-0.69314718055994529</v>
      </c>
      <c r="H11" s="11">
        <f t="shared" si="3"/>
        <v>-0.69314718055994529</v>
      </c>
      <c r="I11" s="11">
        <f t="shared" si="4"/>
        <v>-0.69314718055994529</v>
      </c>
      <c r="J11" s="11">
        <f t="shared" si="5"/>
        <v>0</v>
      </c>
      <c r="K11" s="11">
        <f t="shared" si="6"/>
        <v>-0.69314718055994529</v>
      </c>
      <c r="N11" t="s">
        <v>176</v>
      </c>
      <c r="O11" s="64"/>
      <c r="P11" s="64" t="s">
        <v>177</v>
      </c>
      <c r="Q11" s="64"/>
      <c r="R11" s="64"/>
      <c r="S11" s="64"/>
      <c r="T11" s="64"/>
      <c r="U11" s="64"/>
    </row>
    <row r="12" spans="1:21" x14ac:dyDescent="0.25">
      <c r="B12" s="11">
        <v>2</v>
      </c>
      <c r="C12" s="11">
        <v>0</v>
      </c>
      <c r="D12" s="11">
        <f t="shared" si="0"/>
        <v>1</v>
      </c>
      <c r="E12" s="11">
        <v>0.5</v>
      </c>
      <c r="F12" s="11">
        <f t="shared" si="1"/>
        <v>0.5</v>
      </c>
      <c r="G12" s="11">
        <f t="shared" si="2"/>
        <v>-0.69314718055994529</v>
      </c>
      <c r="H12" s="11">
        <f t="shared" si="3"/>
        <v>-0.69314718055994529</v>
      </c>
      <c r="I12" s="11">
        <f t="shared" si="4"/>
        <v>0</v>
      </c>
      <c r="J12" s="11">
        <f t="shared" si="5"/>
        <v>-0.69314718055994529</v>
      </c>
      <c r="K12" s="11">
        <f t="shared" si="6"/>
        <v>-0.69314718055994529</v>
      </c>
      <c r="O12" s="64"/>
      <c r="P12" s="64" t="s">
        <v>178</v>
      </c>
      <c r="Q12" s="64"/>
      <c r="R12" s="64"/>
      <c r="S12" s="64"/>
      <c r="T12" s="64"/>
      <c r="U12" s="64"/>
    </row>
    <row r="13" spans="1:21" x14ac:dyDescent="0.25">
      <c r="B13" s="11">
        <v>2.25</v>
      </c>
      <c r="C13" s="11">
        <v>1</v>
      </c>
      <c r="D13" s="11">
        <f t="shared" si="0"/>
        <v>0</v>
      </c>
      <c r="E13" s="11">
        <v>0.5</v>
      </c>
      <c r="F13" s="11">
        <f t="shared" si="1"/>
        <v>0.5</v>
      </c>
      <c r="G13" s="11">
        <f t="shared" si="2"/>
        <v>-0.69314718055994529</v>
      </c>
      <c r="H13" s="11">
        <f t="shared" si="3"/>
        <v>-0.69314718055994529</v>
      </c>
      <c r="I13" s="11">
        <f t="shared" si="4"/>
        <v>-0.69314718055994529</v>
      </c>
      <c r="J13" s="11">
        <f t="shared" si="5"/>
        <v>0</v>
      </c>
      <c r="K13" s="11">
        <f t="shared" si="6"/>
        <v>-0.69314718055994529</v>
      </c>
      <c r="O13" s="64"/>
      <c r="P13" s="64"/>
      <c r="Q13" s="64"/>
      <c r="R13" s="64"/>
      <c r="S13" s="64"/>
      <c r="T13" s="64"/>
      <c r="U13" s="64"/>
    </row>
    <row r="14" spans="1:21" x14ac:dyDescent="0.25">
      <c r="B14" s="11">
        <v>2.5</v>
      </c>
      <c r="C14" s="11">
        <v>0</v>
      </c>
      <c r="D14" s="11">
        <f t="shared" si="0"/>
        <v>1</v>
      </c>
      <c r="E14" s="11">
        <v>0.5</v>
      </c>
      <c r="F14" s="11">
        <f t="shared" si="1"/>
        <v>0.5</v>
      </c>
      <c r="G14" s="11">
        <f t="shared" si="2"/>
        <v>-0.69314718055994529</v>
      </c>
      <c r="H14" s="11">
        <f t="shared" si="3"/>
        <v>-0.69314718055994529</v>
      </c>
      <c r="I14" s="11">
        <f t="shared" si="4"/>
        <v>0</v>
      </c>
      <c r="J14" s="11">
        <f t="shared" si="5"/>
        <v>-0.69314718055994529</v>
      </c>
      <c r="K14" s="11">
        <f t="shared" si="6"/>
        <v>-0.69314718055994529</v>
      </c>
      <c r="N14" t="s">
        <v>179</v>
      </c>
      <c r="O14" t="s">
        <v>180</v>
      </c>
      <c r="P14" s="64"/>
      <c r="Q14" s="64"/>
      <c r="R14" s="64"/>
      <c r="S14" s="64"/>
      <c r="T14" s="64"/>
      <c r="U14" s="64"/>
    </row>
    <row r="15" spans="1:21" x14ac:dyDescent="0.25">
      <c r="B15" s="11">
        <v>2.75</v>
      </c>
      <c r="C15" s="11">
        <v>1</v>
      </c>
      <c r="D15" s="11">
        <f t="shared" si="0"/>
        <v>0</v>
      </c>
      <c r="E15" s="11">
        <v>0.5</v>
      </c>
      <c r="F15" s="11">
        <f t="shared" si="1"/>
        <v>0.5</v>
      </c>
      <c r="G15" s="11">
        <f t="shared" si="2"/>
        <v>-0.69314718055994529</v>
      </c>
      <c r="H15" s="11">
        <f t="shared" si="3"/>
        <v>-0.69314718055994529</v>
      </c>
      <c r="I15" s="11">
        <f t="shared" si="4"/>
        <v>-0.69314718055994529</v>
      </c>
      <c r="J15" s="11">
        <f t="shared" si="5"/>
        <v>0</v>
      </c>
      <c r="K15" s="11">
        <f t="shared" si="6"/>
        <v>-0.69314718055994529</v>
      </c>
      <c r="O15" s="64"/>
      <c r="P15" s="64"/>
      <c r="Q15" s="64"/>
      <c r="R15" s="64"/>
      <c r="S15" s="64"/>
      <c r="T15" s="64"/>
      <c r="U15" s="64"/>
    </row>
    <row r="16" spans="1:21" x14ac:dyDescent="0.25">
      <c r="B16" s="11">
        <v>3</v>
      </c>
      <c r="C16" s="11">
        <v>0</v>
      </c>
      <c r="D16" s="11">
        <f t="shared" si="0"/>
        <v>1</v>
      </c>
      <c r="E16" s="11">
        <v>0.5</v>
      </c>
      <c r="F16" s="11">
        <f t="shared" si="1"/>
        <v>0.5</v>
      </c>
      <c r="G16" s="11">
        <f t="shared" si="2"/>
        <v>-0.69314718055994529</v>
      </c>
      <c r="H16" s="11">
        <f t="shared" si="3"/>
        <v>-0.69314718055994529</v>
      </c>
      <c r="I16" s="11">
        <f t="shared" si="4"/>
        <v>0</v>
      </c>
      <c r="J16" s="11">
        <f t="shared" si="5"/>
        <v>-0.69314718055994529</v>
      </c>
      <c r="K16" s="11">
        <f t="shared" si="6"/>
        <v>-0.69314718055994529</v>
      </c>
      <c r="O16" s="64"/>
      <c r="P16" s="64"/>
      <c r="Q16" s="64"/>
      <c r="R16" s="64"/>
      <c r="S16" s="64"/>
      <c r="T16" s="64"/>
      <c r="U16" s="64"/>
    </row>
    <row r="17" spans="1:21" x14ac:dyDescent="0.25">
      <c r="B17" s="11">
        <v>3.25</v>
      </c>
      <c r="C17" s="11">
        <v>1</v>
      </c>
      <c r="D17" s="11">
        <f t="shared" si="0"/>
        <v>0</v>
      </c>
      <c r="E17" s="11">
        <v>0.5</v>
      </c>
      <c r="F17" s="11">
        <f t="shared" si="1"/>
        <v>0.5</v>
      </c>
      <c r="G17" s="11">
        <f t="shared" si="2"/>
        <v>-0.69314718055994529</v>
      </c>
      <c r="H17" s="11">
        <f t="shared" si="3"/>
        <v>-0.69314718055994529</v>
      </c>
      <c r="I17" s="11">
        <f t="shared" si="4"/>
        <v>-0.69314718055994529</v>
      </c>
      <c r="J17" s="11">
        <f t="shared" si="5"/>
        <v>0</v>
      </c>
      <c r="K17" s="11">
        <f t="shared" si="6"/>
        <v>-0.69314718055994529</v>
      </c>
      <c r="O17" s="64"/>
      <c r="P17" s="64"/>
      <c r="Q17" s="64"/>
      <c r="R17" s="64"/>
      <c r="S17" s="64"/>
      <c r="T17" s="64"/>
      <c r="U17" s="64"/>
    </row>
    <row r="18" spans="1:21" x14ac:dyDescent="0.25">
      <c r="B18" s="11">
        <v>3.5</v>
      </c>
      <c r="C18" s="11">
        <v>0</v>
      </c>
      <c r="D18" s="11">
        <f t="shared" si="0"/>
        <v>1</v>
      </c>
      <c r="E18" s="11">
        <v>0.5</v>
      </c>
      <c r="F18" s="11">
        <f t="shared" si="1"/>
        <v>0.5</v>
      </c>
      <c r="G18" s="11">
        <f t="shared" si="2"/>
        <v>-0.69314718055994529</v>
      </c>
      <c r="H18" s="11">
        <f t="shared" si="3"/>
        <v>-0.69314718055994529</v>
      </c>
      <c r="I18" s="11">
        <f t="shared" si="4"/>
        <v>0</v>
      </c>
      <c r="J18" s="11">
        <f t="shared" si="5"/>
        <v>-0.69314718055994529</v>
      </c>
      <c r="K18" s="11">
        <f t="shared" si="6"/>
        <v>-0.69314718055994529</v>
      </c>
      <c r="O18" s="64"/>
      <c r="P18" s="64"/>
      <c r="Q18" s="64"/>
      <c r="R18" s="64"/>
      <c r="S18" s="64"/>
      <c r="T18" s="64"/>
      <c r="U18" s="64"/>
    </row>
    <row r="19" spans="1:21" x14ac:dyDescent="0.25">
      <c r="B19" s="11">
        <v>4</v>
      </c>
      <c r="C19" s="11">
        <v>1</v>
      </c>
      <c r="D19" s="11">
        <f t="shared" si="0"/>
        <v>0</v>
      </c>
      <c r="E19" s="11">
        <v>0.5</v>
      </c>
      <c r="F19" s="11">
        <f t="shared" si="1"/>
        <v>0.5</v>
      </c>
      <c r="G19" s="11">
        <f t="shared" si="2"/>
        <v>-0.69314718055994529</v>
      </c>
      <c r="H19" s="11">
        <f t="shared" si="3"/>
        <v>-0.69314718055994529</v>
      </c>
      <c r="I19" s="11">
        <f t="shared" si="4"/>
        <v>-0.69314718055994529</v>
      </c>
      <c r="J19" s="11">
        <f t="shared" si="5"/>
        <v>0</v>
      </c>
      <c r="K19" s="11">
        <f t="shared" si="6"/>
        <v>-0.69314718055994529</v>
      </c>
      <c r="O19" s="64"/>
      <c r="P19" s="64"/>
      <c r="Q19" s="64"/>
      <c r="R19" s="64"/>
      <c r="S19" s="64"/>
      <c r="T19" s="64"/>
      <c r="U19" s="64"/>
    </row>
    <row r="20" spans="1:21" x14ac:dyDescent="0.25">
      <c r="B20" s="11">
        <v>4.25</v>
      </c>
      <c r="C20" s="11">
        <v>1</v>
      </c>
      <c r="D20" s="11">
        <f t="shared" si="0"/>
        <v>0</v>
      </c>
      <c r="E20" s="11">
        <v>0.5</v>
      </c>
      <c r="F20" s="11">
        <f t="shared" si="1"/>
        <v>0.5</v>
      </c>
      <c r="G20" s="11">
        <f t="shared" si="2"/>
        <v>-0.69314718055994529</v>
      </c>
      <c r="H20" s="11">
        <f t="shared" si="3"/>
        <v>-0.69314718055994529</v>
      </c>
      <c r="I20" s="11">
        <f t="shared" si="4"/>
        <v>-0.69314718055994529</v>
      </c>
      <c r="J20" s="11">
        <f t="shared" si="5"/>
        <v>0</v>
      </c>
      <c r="K20" s="11">
        <f t="shared" si="6"/>
        <v>-0.69314718055994529</v>
      </c>
    </row>
    <row r="21" spans="1:21" x14ac:dyDescent="0.25">
      <c r="B21" s="11">
        <v>4.5</v>
      </c>
      <c r="C21" s="11">
        <v>1</v>
      </c>
      <c r="D21" s="11">
        <f t="shared" si="0"/>
        <v>0</v>
      </c>
      <c r="E21" s="11">
        <v>0.5</v>
      </c>
      <c r="F21" s="11">
        <f t="shared" si="1"/>
        <v>0.5</v>
      </c>
      <c r="G21" s="11">
        <f t="shared" si="2"/>
        <v>-0.69314718055994529</v>
      </c>
      <c r="H21" s="11">
        <f t="shared" si="3"/>
        <v>-0.69314718055994529</v>
      </c>
      <c r="I21" s="11">
        <f t="shared" si="4"/>
        <v>-0.69314718055994529</v>
      </c>
      <c r="J21" s="11">
        <f t="shared" si="5"/>
        <v>0</v>
      </c>
      <c r="K21" s="11">
        <f t="shared" si="6"/>
        <v>-0.69314718055994529</v>
      </c>
    </row>
    <row r="22" spans="1:21" x14ac:dyDescent="0.25">
      <c r="B22" s="11">
        <v>4.75</v>
      </c>
      <c r="C22" s="11">
        <v>1</v>
      </c>
      <c r="D22" s="11">
        <f t="shared" si="0"/>
        <v>0</v>
      </c>
      <c r="E22" s="11">
        <v>0.5</v>
      </c>
      <c r="F22" s="11">
        <f t="shared" si="1"/>
        <v>0.5</v>
      </c>
      <c r="G22" s="11">
        <f t="shared" si="2"/>
        <v>-0.69314718055994529</v>
      </c>
      <c r="H22" s="11">
        <f t="shared" si="3"/>
        <v>-0.69314718055994529</v>
      </c>
      <c r="I22" s="11">
        <f t="shared" si="4"/>
        <v>-0.69314718055994529</v>
      </c>
      <c r="J22" s="11">
        <f t="shared" si="5"/>
        <v>0</v>
      </c>
      <c r="K22" s="11">
        <f t="shared" si="6"/>
        <v>-0.69314718055994529</v>
      </c>
    </row>
    <row r="23" spans="1:21" x14ac:dyDescent="0.25">
      <c r="B23" s="11">
        <v>5</v>
      </c>
      <c r="C23" s="11">
        <v>1</v>
      </c>
      <c r="D23" s="11">
        <f t="shared" si="0"/>
        <v>0</v>
      </c>
      <c r="E23" s="11">
        <v>0.5</v>
      </c>
      <c r="F23" s="11">
        <f t="shared" si="1"/>
        <v>0.5</v>
      </c>
      <c r="G23" s="11">
        <f t="shared" si="2"/>
        <v>-0.69314718055994529</v>
      </c>
      <c r="H23" s="11">
        <f t="shared" si="3"/>
        <v>-0.69314718055994529</v>
      </c>
      <c r="I23" s="11">
        <f t="shared" si="4"/>
        <v>-0.69314718055994529</v>
      </c>
      <c r="J23" s="11">
        <f t="shared" si="5"/>
        <v>0</v>
      </c>
      <c r="K23" s="11">
        <f t="shared" si="6"/>
        <v>-0.69314718055994529</v>
      </c>
    </row>
    <row r="24" spans="1:21" x14ac:dyDescent="0.25">
      <c r="B24" s="11"/>
      <c r="C24" s="11"/>
      <c r="D24" s="11"/>
      <c r="E24" s="11"/>
      <c r="F24" s="11"/>
      <c r="G24" s="11"/>
      <c r="H24" s="11"/>
      <c r="I24" s="11"/>
      <c r="J24" s="11"/>
      <c r="K24" s="11">
        <f>SUM(K5:K23)</f>
        <v>-13.169796430638961</v>
      </c>
    </row>
    <row r="25" spans="1:21" x14ac:dyDescent="0.25">
      <c r="A25" t="s">
        <v>115</v>
      </c>
      <c r="B25" s="11" t="s">
        <v>13</v>
      </c>
      <c r="C25" s="11" t="s">
        <v>45</v>
      </c>
      <c r="D25" s="11" t="s">
        <v>29</v>
      </c>
      <c r="E25" s="11" t="s">
        <v>150</v>
      </c>
      <c r="F25" s="11" t="s">
        <v>151</v>
      </c>
      <c r="N25" t="s">
        <v>115</v>
      </c>
      <c r="O25" t="s">
        <v>181</v>
      </c>
    </row>
    <row r="26" spans="1:21" x14ac:dyDescent="0.25">
      <c r="B26" s="11">
        <v>0.5</v>
      </c>
      <c r="C26" s="11">
        <v>0</v>
      </c>
      <c r="D26" s="11">
        <v>0.5</v>
      </c>
      <c r="E26" s="11">
        <f>C26-D26</f>
        <v>-0.5</v>
      </c>
      <c r="F26" s="11">
        <f>E26*B26</f>
        <v>-0.25</v>
      </c>
      <c r="N26" t="s">
        <v>152</v>
      </c>
      <c r="O26" t="s">
        <v>182</v>
      </c>
    </row>
    <row r="27" spans="1:21" x14ac:dyDescent="0.25">
      <c r="B27" s="11">
        <v>0.75</v>
      </c>
      <c r="C27" s="11">
        <v>0</v>
      </c>
      <c r="D27" s="11">
        <v>0.5</v>
      </c>
      <c r="E27" s="11">
        <f t="shared" ref="E27:E44" si="7">C27-D27</f>
        <v>-0.5</v>
      </c>
      <c r="F27" s="11">
        <f t="shared" ref="F27:F44" si="8">E27*B27</f>
        <v>-0.375</v>
      </c>
    </row>
    <row r="28" spans="1:21" x14ac:dyDescent="0.25">
      <c r="B28" s="11">
        <v>1</v>
      </c>
      <c r="C28" s="11">
        <v>0</v>
      </c>
      <c r="D28" s="11">
        <v>0.5</v>
      </c>
      <c r="E28" s="11">
        <f t="shared" si="7"/>
        <v>-0.5</v>
      </c>
      <c r="F28" s="11">
        <f t="shared" si="8"/>
        <v>-0.5</v>
      </c>
    </row>
    <row r="29" spans="1:21" x14ac:dyDescent="0.25">
      <c r="B29" s="11">
        <v>1.25</v>
      </c>
      <c r="C29" s="11">
        <v>0</v>
      </c>
      <c r="D29" s="11">
        <v>0.5</v>
      </c>
      <c r="E29" s="11">
        <f t="shared" si="7"/>
        <v>-0.5</v>
      </c>
      <c r="F29" s="11">
        <f t="shared" si="8"/>
        <v>-0.625</v>
      </c>
    </row>
    <row r="30" spans="1:21" x14ac:dyDescent="0.25">
      <c r="B30" s="11">
        <v>1.5</v>
      </c>
      <c r="C30" s="11">
        <v>0</v>
      </c>
      <c r="D30" s="11">
        <v>0.5</v>
      </c>
      <c r="E30" s="11">
        <f t="shared" si="7"/>
        <v>-0.5</v>
      </c>
      <c r="F30" s="11">
        <f t="shared" si="8"/>
        <v>-0.75</v>
      </c>
    </row>
    <row r="31" spans="1:21" x14ac:dyDescent="0.25">
      <c r="B31" s="11">
        <v>1.75</v>
      </c>
      <c r="C31" s="11">
        <v>0</v>
      </c>
      <c r="D31" s="11">
        <v>0.5</v>
      </c>
      <c r="E31" s="11">
        <f t="shared" si="7"/>
        <v>-0.5</v>
      </c>
      <c r="F31" s="11">
        <f t="shared" si="8"/>
        <v>-0.875</v>
      </c>
    </row>
    <row r="32" spans="1:21" x14ac:dyDescent="0.25">
      <c r="B32" s="11">
        <v>1.75</v>
      </c>
      <c r="C32" s="11">
        <v>1</v>
      </c>
      <c r="D32" s="11">
        <v>0.5</v>
      </c>
      <c r="E32" s="11">
        <f t="shared" si="7"/>
        <v>0.5</v>
      </c>
      <c r="F32" s="11">
        <f t="shared" si="8"/>
        <v>0.875</v>
      </c>
    </row>
    <row r="33" spans="1:8" x14ac:dyDescent="0.25">
      <c r="B33" s="11">
        <v>2</v>
      </c>
      <c r="C33" s="11">
        <v>0</v>
      </c>
      <c r="D33" s="11">
        <v>0.5</v>
      </c>
      <c r="E33" s="11">
        <f t="shared" si="7"/>
        <v>-0.5</v>
      </c>
      <c r="F33" s="11">
        <f t="shared" si="8"/>
        <v>-1</v>
      </c>
    </row>
    <row r="34" spans="1:8" x14ac:dyDescent="0.25">
      <c r="B34" s="11">
        <v>2.25</v>
      </c>
      <c r="C34" s="11">
        <v>1</v>
      </c>
      <c r="D34" s="11">
        <v>0.5</v>
      </c>
      <c r="E34" s="11">
        <f t="shared" si="7"/>
        <v>0.5</v>
      </c>
      <c r="F34" s="11">
        <f t="shared" si="8"/>
        <v>1.125</v>
      </c>
    </row>
    <row r="35" spans="1:8" x14ac:dyDescent="0.25">
      <c r="B35" s="11">
        <v>2.5</v>
      </c>
      <c r="C35" s="11">
        <v>0</v>
      </c>
      <c r="D35" s="11">
        <v>0.5</v>
      </c>
      <c r="E35" s="11">
        <f t="shared" si="7"/>
        <v>-0.5</v>
      </c>
      <c r="F35" s="11">
        <f t="shared" si="8"/>
        <v>-1.25</v>
      </c>
    </row>
    <row r="36" spans="1:8" x14ac:dyDescent="0.25">
      <c r="B36" s="11">
        <v>2.75</v>
      </c>
      <c r="C36" s="11">
        <v>1</v>
      </c>
      <c r="D36" s="11">
        <v>0.5</v>
      </c>
      <c r="E36" s="11">
        <f t="shared" si="7"/>
        <v>0.5</v>
      </c>
      <c r="F36" s="11">
        <f t="shared" si="8"/>
        <v>1.375</v>
      </c>
    </row>
    <row r="37" spans="1:8" x14ac:dyDescent="0.25">
      <c r="B37" s="11">
        <v>3</v>
      </c>
      <c r="C37" s="11">
        <v>0</v>
      </c>
      <c r="D37" s="11">
        <v>0.5</v>
      </c>
      <c r="E37" s="11">
        <f t="shared" si="7"/>
        <v>-0.5</v>
      </c>
      <c r="F37" s="11">
        <f t="shared" si="8"/>
        <v>-1.5</v>
      </c>
    </row>
    <row r="38" spans="1:8" x14ac:dyDescent="0.25">
      <c r="B38" s="11">
        <v>3.25</v>
      </c>
      <c r="C38" s="11">
        <v>1</v>
      </c>
      <c r="D38" s="11">
        <v>0.5</v>
      </c>
      <c r="E38" s="11">
        <f t="shared" si="7"/>
        <v>0.5</v>
      </c>
      <c r="F38" s="11">
        <f t="shared" si="8"/>
        <v>1.625</v>
      </c>
    </row>
    <row r="39" spans="1:8" x14ac:dyDescent="0.25">
      <c r="B39" s="11">
        <v>3.5</v>
      </c>
      <c r="C39" s="11">
        <v>0</v>
      </c>
      <c r="D39" s="11">
        <v>0.5</v>
      </c>
      <c r="E39" s="11">
        <f t="shared" si="7"/>
        <v>-0.5</v>
      </c>
      <c r="F39" s="11">
        <f t="shared" si="8"/>
        <v>-1.75</v>
      </c>
    </row>
    <row r="40" spans="1:8" x14ac:dyDescent="0.25">
      <c r="B40" s="11">
        <v>4</v>
      </c>
      <c r="C40" s="11">
        <v>1</v>
      </c>
      <c r="D40" s="11">
        <v>0.5</v>
      </c>
      <c r="E40" s="11">
        <f t="shared" si="7"/>
        <v>0.5</v>
      </c>
      <c r="F40" s="11">
        <f t="shared" si="8"/>
        <v>2</v>
      </c>
    </row>
    <row r="41" spans="1:8" x14ac:dyDescent="0.25">
      <c r="B41" s="11">
        <v>4.25</v>
      </c>
      <c r="C41" s="11">
        <v>1</v>
      </c>
      <c r="D41" s="11">
        <v>0.5</v>
      </c>
      <c r="E41" s="11">
        <f t="shared" si="7"/>
        <v>0.5</v>
      </c>
      <c r="F41" s="11">
        <f t="shared" si="8"/>
        <v>2.125</v>
      </c>
    </row>
    <row r="42" spans="1:8" x14ac:dyDescent="0.25">
      <c r="B42" s="11">
        <v>4.5</v>
      </c>
      <c r="C42" s="11">
        <v>1</v>
      </c>
      <c r="D42" s="11">
        <v>0.5</v>
      </c>
      <c r="E42" s="11">
        <f t="shared" si="7"/>
        <v>0.5</v>
      </c>
      <c r="F42" s="11">
        <f t="shared" si="8"/>
        <v>2.25</v>
      </c>
    </row>
    <row r="43" spans="1:8" x14ac:dyDescent="0.25">
      <c r="B43" s="11">
        <v>4.75</v>
      </c>
      <c r="C43" s="11">
        <v>1</v>
      </c>
      <c r="D43" s="11">
        <v>0.5</v>
      </c>
      <c r="E43" s="11">
        <f t="shared" si="7"/>
        <v>0.5</v>
      </c>
      <c r="F43" s="11">
        <f t="shared" si="8"/>
        <v>2.375</v>
      </c>
    </row>
    <row r="44" spans="1:8" x14ac:dyDescent="0.25">
      <c r="B44" s="11">
        <v>5</v>
      </c>
      <c r="C44" s="11">
        <v>1</v>
      </c>
      <c r="D44" s="11">
        <v>0.5</v>
      </c>
      <c r="E44" s="11">
        <f t="shared" si="7"/>
        <v>0.5</v>
      </c>
      <c r="F44" s="11">
        <f t="shared" si="8"/>
        <v>2.5</v>
      </c>
    </row>
    <row r="45" spans="1:8" x14ac:dyDescent="0.25">
      <c r="B45" s="11"/>
      <c r="C45" s="11"/>
      <c r="D45" s="11"/>
      <c r="E45" s="11">
        <f>SUM(E26:E44)</f>
        <v>-0.5</v>
      </c>
      <c r="F45" s="11">
        <f>SUM(F26:F44)</f>
        <v>7.375</v>
      </c>
    </row>
    <row r="47" spans="1:8" x14ac:dyDescent="0.25">
      <c r="A47" t="s">
        <v>152</v>
      </c>
      <c r="B47" s="11" t="s">
        <v>13</v>
      </c>
      <c r="C47" s="11" t="s">
        <v>153</v>
      </c>
      <c r="D47" s="11" t="s">
        <v>105</v>
      </c>
      <c r="E47" s="11" t="s">
        <v>111</v>
      </c>
      <c r="F47" s="11" t="s">
        <v>154</v>
      </c>
      <c r="G47" s="11" t="s">
        <v>155</v>
      </c>
      <c r="H47" s="11" t="s">
        <v>156</v>
      </c>
    </row>
    <row r="48" spans="1:8" x14ac:dyDescent="0.25">
      <c r="B48" s="11">
        <v>0.5</v>
      </c>
      <c r="C48" s="11">
        <f>B48*B48</f>
        <v>0.25</v>
      </c>
      <c r="D48" s="11">
        <v>0.5</v>
      </c>
      <c r="E48" s="11">
        <v>0.5</v>
      </c>
      <c r="F48" s="11">
        <f>D48*E48</f>
        <v>0.25</v>
      </c>
      <c r="G48" s="11">
        <f>F48*B48</f>
        <v>0.125</v>
      </c>
      <c r="H48" s="11">
        <f>F48*C48</f>
        <v>6.25E-2</v>
      </c>
    </row>
    <row r="49" spans="2:8" x14ac:dyDescent="0.25">
      <c r="B49" s="11">
        <v>0.75</v>
      </c>
      <c r="C49" s="11">
        <f t="shared" ref="C49:C66" si="9">B49*B49</f>
        <v>0.5625</v>
      </c>
      <c r="D49" s="11">
        <v>0.5</v>
      </c>
      <c r="E49" s="11">
        <v>0.5</v>
      </c>
      <c r="F49" s="11">
        <f t="shared" ref="F49:F66" si="10">D49*E49</f>
        <v>0.25</v>
      </c>
      <c r="G49" s="11">
        <f t="shared" ref="G49:G66" si="11">F49*B49</f>
        <v>0.1875</v>
      </c>
      <c r="H49" s="11">
        <f t="shared" ref="H49:H66" si="12">F49*C49</f>
        <v>0.140625</v>
      </c>
    </row>
    <row r="50" spans="2:8" x14ac:dyDescent="0.25">
      <c r="B50" s="11">
        <v>1</v>
      </c>
      <c r="C50" s="11">
        <f t="shared" si="9"/>
        <v>1</v>
      </c>
      <c r="D50" s="11">
        <v>0.5</v>
      </c>
      <c r="E50" s="11">
        <v>0.5</v>
      </c>
      <c r="F50" s="11">
        <f t="shared" si="10"/>
        <v>0.25</v>
      </c>
      <c r="G50" s="11">
        <f t="shared" si="11"/>
        <v>0.25</v>
      </c>
      <c r="H50" s="11">
        <f t="shared" si="12"/>
        <v>0.25</v>
      </c>
    </row>
    <row r="51" spans="2:8" x14ac:dyDescent="0.25">
      <c r="B51" s="11">
        <v>1.25</v>
      </c>
      <c r="C51" s="11">
        <f t="shared" si="9"/>
        <v>1.5625</v>
      </c>
      <c r="D51" s="11">
        <v>0.5</v>
      </c>
      <c r="E51" s="11">
        <v>0.5</v>
      </c>
      <c r="F51" s="11">
        <f t="shared" si="10"/>
        <v>0.25</v>
      </c>
      <c r="G51" s="11">
        <f t="shared" si="11"/>
        <v>0.3125</v>
      </c>
      <c r="H51" s="11">
        <f t="shared" si="12"/>
        <v>0.390625</v>
      </c>
    </row>
    <row r="52" spans="2:8" x14ac:dyDescent="0.25">
      <c r="B52" s="11">
        <v>1.5</v>
      </c>
      <c r="C52" s="11">
        <f t="shared" si="9"/>
        <v>2.25</v>
      </c>
      <c r="D52" s="11">
        <v>0.5</v>
      </c>
      <c r="E52" s="11">
        <v>0.5</v>
      </c>
      <c r="F52" s="11">
        <f t="shared" si="10"/>
        <v>0.25</v>
      </c>
      <c r="G52" s="11">
        <f t="shared" si="11"/>
        <v>0.375</v>
      </c>
      <c r="H52" s="11">
        <f t="shared" si="12"/>
        <v>0.5625</v>
      </c>
    </row>
    <row r="53" spans="2:8" x14ac:dyDescent="0.25">
      <c r="B53" s="11">
        <v>1.75</v>
      </c>
      <c r="C53" s="11">
        <f t="shared" si="9"/>
        <v>3.0625</v>
      </c>
      <c r="D53" s="11">
        <v>0.5</v>
      </c>
      <c r="E53" s="11">
        <v>0.5</v>
      </c>
      <c r="F53" s="11">
        <f t="shared" si="10"/>
        <v>0.25</v>
      </c>
      <c r="G53" s="11">
        <f t="shared" si="11"/>
        <v>0.4375</v>
      </c>
      <c r="H53" s="11">
        <f t="shared" si="12"/>
        <v>0.765625</v>
      </c>
    </row>
    <row r="54" spans="2:8" x14ac:dyDescent="0.25">
      <c r="B54" s="11">
        <v>1.75</v>
      </c>
      <c r="C54" s="11">
        <f t="shared" si="9"/>
        <v>3.0625</v>
      </c>
      <c r="D54" s="11">
        <v>0.5</v>
      </c>
      <c r="E54" s="11">
        <v>0.5</v>
      </c>
      <c r="F54" s="11">
        <f t="shared" si="10"/>
        <v>0.25</v>
      </c>
      <c r="G54" s="11">
        <f t="shared" si="11"/>
        <v>0.4375</v>
      </c>
      <c r="H54" s="11">
        <f t="shared" si="12"/>
        <v>0.765625</v>
      </c>
    </row>
    <row r="55" spans="2:8" x14ac:dyDescent="0.25">
      <c r="B55" s="11">
        <v>2</v>
      </c>
      <c r="C55" s="11">
        <f t="shared" si="9"/>
        <v>4</v>
      </c>
      <c r="D55" s="11">
        <v>0.5</v>
      </c>
      <c r="E55" s="11">
        <v>0.5</v>
      </c>
      <c r="F55" s="11">
        <f t="shared" si="10"/>
        <v>0.25</v>
      </c>
      <c r="G55" s="11">
        <f t="shared" si="11"/>
        <v>0.5</v>
      </c>
      <c r="H55" s="11">
        <f t="shared" si="12"/>
        <v>1</v>
      </c>
    </row>
    <row r="56" spans="2:8" x14ac:dyDescent="0.25">
      <c r="B56" s="11">
        <v>2.25</v>
      </c>
      <c r="C56" s="11">
        <f t="shared" si="9"/>
        <v>5.0625</v>
      </c>
      <c r="D56" s="11">
        <v>0.5</v>
      </c>
      <c r="E56" s="11">
        <v>0.5</v>
      </c>
      <c r="F56" s="11">
        <f t="shared" si="10"/>
        <v>0.25</v>
      </c>
      <c r="G56" s="11">
        <f t="shared" si="11"/>
        <v>0.5625</v>
      </c>
      <c r="H56" s="11">
        <f t="shared" si="12"/>
        <v>1.265625</v>
      </c>
    </row>
    <row r="57" spans="2:8" x14ac:dyDescent="0.25">
      <c r="B57" s="11">
        <v>2.5</v>
      </c>
      <c r="C57" s="11">
        <f t="shared" si="9"/>
        <v>6.25</v>
      </c>
      <c r="D57" s="11">
        <v>0.5</v>
      </c>
      <c r="E57" s="11">
        <v>0.5</v>
      </c>
      <c r="F57" s="11">
        <f t="shared" si="10"/>
        <v>0.25</v>
      </c>
      <c r="G57" s="11">
        <f t="shared" si="11"/>
        <v>0.625</v>
      </c>
      <c r="H57" s="11">
        <f t="shared" si="12"/>
        <v>1.5625</v>
      </c>
    </row>
    <row r="58" spans="2:8" x14ac:dyDescent="0.25">
      <c r="B58" s="11">
        <v>2.75</v>
      </c>
      <c r="C58" s="11">
        <f t="shared" si="9"/>
        <v>7.5625</v>
      </c>
      <c r="D58" s="11">
        <v>0.5</v>
      </c>
      <c r="E58" s="11">
        <v>0.5</v>
      </c>
      <c r="F58" s="11">
        <f t="shared" si="10"/>
        <v>0.25</v>
      </c>
      <c r="G58" s="11">
        <f t="shared" si="11"/>
        <v>0.6875</v>
      </c>
      <c r="H58" s="11">
        <f t="shared" si="12"/>
        <v>1.890625</v>
      </c>
    </row>
    <row r="59" spans="2:8" x14ac:dyDescent="0.25">
      <c r="B59" s="11">
        <v>3</v>
      </c>
      <c r="C59" s="11">
        <f t="shared" si="9"/>
        <v>9</v>
      </c>
      <c r="D59" s="11">
        <v>0.5</v>
      </c>
      <c r="E59" s="11">
        <v>0.5</v>
      </c>
      <c r="F59" s="11">
        <f t="shared" si="10"/>
        <v>0.25</v>
      </c>
      <c r="G59" s="11">
        <f t="shared" si="11"/>
        <v>0.75</v>
      </c>
      <c r="H59" s="11">
        <f t="shared" si="12"/>
        <v>2.25</v>
      </c>
    </row>
    <row r="60" spans="2:8" x14ac:dyDescent="0.25">
      <c r="B60" s="11">
        <v>3.25</v>
      </c>
      <c r="C60" s="11">
        <f t="shared" si="9"/>
        <v>10.5625</v>
      </c>
      <c r="D60" s="11">
        <v>0.5</v>
      </c>
      <c r="E60" s="11">
        <v>0.5</v>
      </c>
      <c r="F60" s="11">
        <f t="shared" si="10"/>
        <v>0.25</v>
      </c>
      <c r="G60" s="11">
        <f t="shared" si="11"/>
        <v>0.8125</v>
      </c>
      <c r="H60" s="11">
        <f t="shared" si="12"/>
        <v>2.640625</v>
      </c>
    </row>
    <row r="61" spans="2:8" x14ac:dyDescent="0.25">
      <c r="B61" s="11">
        <v>3.5</v>
      </c>
      <c r="C61" s="11">
        <f t="shared" si="9"/>
        <v>12.25</v>
      </c>
      <c r="D61" s="11">
        <v>0.5</v>
      </c>
      <c r="E61" s="11">
        <v>0.5</v>
      </c>
      <c r="F61" s="11">
        <f t="shared" si="10"/>
        <v>0.25</v>
      </c>
      <c r="G61" s="11">
        <f t="shared" si="11"/>
        <v>0.875</v>
      </c>
      <c r="H61" s="11">
        <f t="shared" si="12"/>
        <v>3.0625</v>
      </c>
    </row>
    <row r="62" spans="2:8" x14ac:dyDescent="0.25">
      <c r="B62" s="11">
        <v>4</v>
      </c>
      <c r="C62" s="11">
        <f t="shared" si="9"/>
        <v>16</v>
      </c>
      <c r="D62" s="11">
        <v>0.5</v>
      </c>
      <c r="E62" s="11">
        <v>0.5</v>
      </c>
      <c r="F62" s="11">
        <f t="shared" si="10"/>
        <v>0.25</v>
      </c>
      <c r="G62" s="11">
        <f t="shared" si="11"/>
        <v>1</v>
      </c>
      <c r="H62" s="11">
        <f t="shared" si="12"/>
        <v>4</v>
      </c>
    </row>
    <row r="63" spans="2:8" x14ac:dyDescent="0.25">
      <c r="B63" s="11">
        <v>4.25</v>
      </c>
      <c r="C63" s="11">
        <f t="shared" si="9"/>
        <v>18.0625</v>
      </c>
      <c r="D63" s="11">
        <v>0.5</v>
      </c>
      <c r="E63" s="11">
        <v>0.5</v>
      </c>
      <c r="F63" s="11">
        <f t="shared" si="10"/>
        <v>0.25</v>
      </c>
      <c r="G63" s="11">
        <f t="shared" si="11"/>
        <v>1.0625</v>
      </c>
      <c r="H63" s="11">
        <f t="shared" si="12"/>
        <v>4.515625</v>
      </c>
    </row>
    <row r="64" spans="2:8" x14ac:dyDescent="0.25">
      <c r="B64" s="11">
        <v>4.5</v>
      </c>
      <c r="C64" s="11">
        <f t="shared" si="9"/>
        <v>20.25</v>
      </c>
      <c r="D64" s="11">
        <v>0.5</v>
      </c>
      <c r="E64" s="11">
        <v>0.5</v>
      </c>
      <c r="F64" s="11">
        <f t="shared" si="10"/>
        <v>0.25</v>
      </c>
      <c r="G64" s="11">
        <f t="shared" si="11"/>
        <v>1.125</v>
      </c>
      <c r="H64" s="11">
        <f t="shared" si="12"/>
        <v>5.0625</v>
      </c>
    </row>
    <row r="65" spans="1:13" x14ac:dyDescent="0.25">
      <c r="B65" s="11">
        <v>4.75</v>
      </c>
      <c r="C65" s="11">
        <f t="shared" si="9"/>
        <v>22.5625</v>
      </c>
      <c r="D65" s="11">
        <v>0.5</v>
      </c>
      <c r="E65" s="11">
        <v>0.5</v>
      </c>
      <c r="F65" s="11">
        <f t="shared" si="10"/>
        <v>0.25</v>
      </c>
      <c r="G65" s="11">
        <f t="shared" si="11"/>
        <v>1.1875</v>
      </c>
      <c r="H65" s="11">
        <f t="shared" si="12"/>
        <v>5.640625</v>
      </c>
    </row>
    <row r="66" spans="1:13" x14ac:dyDescent="0.25">
      <c r="B66" s="11">
        <v>5</v>
      </c>
      <c r="C66" s="11">
        <f t="shared" si="9"/>
        <v>25</v>
      </c>
      <c r="D66" s="11">
        <v>0.5</v>
      </c>
      <c r="E66" s="11">
        <v>0.5</v>
      </c>
      <c r="F66" s="11">
        <f t="shared" si="10"/>
        <v>0.25</v>
      </c>
      <c r="G66" s="11">
        <f t="shared" si="11"/>
        <v>1.25</v>
      </c>
      <c r="H66" s="11">
        <f t="shared" si="12"/>
        <v>6.25</v>
      </c>
    </row>
    <row r="67" spans="1:13" x14ac:dyDescent="0.25">
      <c r="B67" s="11"/>
      <c r="C67" s="11"/>
      <c r="D67" s="11"/>
      <c r="E67" s="11"/>
      <c r="F67" s="11">
        <f>SUM(F48:F66)</f>
        <v>4.75</v>
      </c>
      <c r="G67" s="11">
        <f t="shared" ref="G67:H67" si="13">SUM(G48:G66)</f>
        <v>12.5625</v>
      </c>
      <c r="H67" s="11">
        <f t="shared" si="13"/>
        <v>42.078125</v>
      </c>
    </row>
    <row r="68" spans="1:13" x14ac:dyDescent="0.25">
      <c r="F68" t="s">
        <v>154</v>
      </c>
      <c r="G68" t="s">
        <v>155</v>
      </c>
      <c r="H68" t="s">
        <v>156</v>
      </c>
    </row>
    <row r="69" spans="1:13" x14ac:dyDescent="0.25">
      <c r="A69" t="s">
        <v>152</v>
      </c>
      <c r="C69">
        <v>4.75</v>
      </c>
      <c r="D69">
        <v>12.5625</v>
      </c>
    </row>
    <row r="70" spans="1:13" x14ac:dyDescent="0.25">
      <c r="C70">
        <v>12.5625</v>
      </c>
      <c r="D70">
        <v>42.078125</v>
      </c>
    </row>
    <row r="72" spans="1:13" x14ac:dyDescent="0.25">
      <c r="A72" t="s">
        <v>162</v>
      </c>
      <c r="C72">
        <v>-0.5</v>
      </c>
      <c r="F72" t="s">
        <v>158</v>
      </c>
      <c r="G72">
        <f t="array" ref="G72:H73">MINVERSE(C69:D70)</f>
        <v>1.0005573100501581</v>
      </c>
      <c r="H72">
        <v>-0.29871818688463686</v>
      </c>
      <c r="K72">
        <f t="array" ref="K72:K73">MMULT(G72:H73,C72:C73)</f>
        <v>-2.703325283299276</v>
      </c>
      <c r="L72">
        <f>K72+0</f>
        <v>-2.703325283299276</v>
      </c>
      <c r="M72" t="s">
        <v>159</v>
      </c>
    </row>
    <row r="73" spans="1:13" x14ac:dyDescent="0.25">
      <c r="C73">
        <v>7.375</v>
      </c>
      <c r="G73">
        <v>-0.29871818688463686</v>
      </c>
      <c r="H73">
        <v>0.11294817016533533</v>
      </c>
      <c r="K73">
        <v>0.98235184841166656</v>
      </c>
      <c r="L73">
        <f>K73+0</f>
        <v>0.98235184841166656</v>
      </c>
      <c r="M73" t="s">
        <v>160</v>
      </c>
    </row>
    <row r="75" spans="1:13" x14ac:dyDescent="0.25">
      <c r="A75" t="s">
        <v>166</v>
      </c>
    </row>
    <row r="76" spans="1:13" x14ac:dyDescent="0.25">
      <c r="A76" s="11" t="s">
        <v>13</v>
      </c>
      <c r="B76" s="11" t="s">
        <v>45</v>
      </c>
      <c r="C76" s="11" t="s">
        <v>112</v>
      </c>
      <c r="D76" s="11" t="s">
        <v>29</v>
      </c>
      <c r="E76" s="11" t="s">
        <v>111</v>
      </c>
      <c r="F76" s="11" t="s">
        <v>147</v>
      </c>
      <c r="G76" s="11" t="s">
        <v>148</v>
      </c>
      <c r="H76" s="11" t="s">
        <v>149</v>
      </c>
      <c r="I76" s="11" t="s">
        <v>161</v>
      </c>
      <c r="J76" s="11" t="s">
        <v>165</v>
      </c>
    </row>
    <row r="77" spans="1:13" x14ac:dyDescent="0.25">
      <c r="A77" s="11">
        <v>0.5</v>
      </c>
      <c r="B77" s="11">
        <v>0</v>
      </c>
      <c r="C77" s="11">
        <f>1-B77</f>
        <v>1</v>
      </c>
      <c r="D77" s="11">
        <f>1/(1+EXP(-(-2.70333+0.982352*A77)))</f>
        <v>9.86643529442085E-2</v>
      </c>
      <c r="E77" s="11">
        <f>1-D77</f>
        <v>0.9013356470557915</v>
      </c>
      <c r="F77" s="11">
        <f>LN(D77)</f>
        <v>-2.3160315634909181</v>
      </c>
      <c r="G77" s="11">
        <f>LN(E77)</f>
        <v>-0.10387756349091809</v>
      </c>
      <c r="H77" s="11">
        <f>B77*F77</f>
        <v>0</v>
      </c>
      <c r="I77" s="11">
        <f>C77*G77</f>
        <v>-0.10387756349091809</v>
      </c>
      <c r="J77" s="11">
        <f>H77+I77</f>
        <v>-0.10387756349091809</v>
      </c>
    </row>
    <row r="78" spans="1:13" x14ac:dyDescent="0.25">
      <c r="A78" s="11">
        <v>0.75</v>
      </c>
      <c r="B78" s="11">
        <v>0</v>
      </c>
      <c r="C78" s="11">
        <f t="shared" ref="C78:C95" si="14">1-B78</f>
        <v>1</v>
      </c>
      <c r="D78" s="11">
        <f t="shared" ref="D78:D95" si="15">1/(1+EXP(-(-2.70333+0.982352*A78)))</f>
        <v>0.12275821078391556</v>
      </c>
      <c r="E78" s="11">
        <f t="shared" ref="E78:E95" si="16">1-D78</f>
        <v>0.87724178921608442</v>
      </c>
      <c r="F78" s="11">
        <f t="shared" ref="F78:F95" si="17">LN(D78)</f>
        <v>-2.0975386242478988</v>
      </c>
      <c r="G78" s="11">
        <f t="shared" ref="G78:G95" si="18">LN(E78)</f>
        <v>-0.13097262424789891</v>
      </c>
      <c r="H78" s="11">
        <f t="shared" ref="H78:H95" si="19">B78*F78</f>
        <v>0</v>
      </c>
      <c r="I78" s="11">
        <f t="shared" ref="I78:I95" si="20">C78*G78</f>
        <v>-0.13097262424789891</v>
      </c>
      <c r="J78" s="11">
        <f t="shared" ref="J78:J95" si="21">H78+I78</f>
        <v>-0.13097262424789891</v>
      </c>
    </row>
    <row r="79" spans="1:13" x14ac:dyDescent="0.25">
      <c r="A79" s="11">
        <v>1</v>
      </c>
      <c r="B79" s="11">
        <v>0</v>
      </c>
      <c r="C79" s="11">
        <f t="shared" si="14"/>
        <v>1</v>
      </c>
      <c r="D79" s="11">
        <f t="shared" si="15"/>
        <v>0.15174523396756479</v>
      </c>
      <c r="E79" s="11">
        <f t="shared" si="16"/>
        <v>0.84825476603243521</v>
      </c>
      <c r="F79" s="11">
        <f t="shared" si="17"/>
        <v>-1.8855522566687599</v>
      </c>
      <c r="G79" s="11">
        <f t="shared" si="18"/>
        <v>-0.16457425666876022</v>
      </c>
      <c r="H79" s="11">
        <f t="shared" si="19"/>
        <v>0</v>
      </c>
      <c r="I79" s="11">
        <f t="shared" si="20"/>
        <v>-0.16457425666876022</v>
      </c>
      <c r="J79" s="11">
        <f t="shared" si="21"/>
        <v>-0.16457425666876022</v>
      </c>
    </row>
    <row r="80" spans="1:13" x14ac:dyDescent="0.25">
      <c r="A80" s="11">
        <v>1.25</v>
      </c>
      <c r="B80" s="11">
        <v>0</v>
      </c>
      <c r="C80" s="11">
        <f t="shared" si="14"/>
        <v>1</v>
      </c>
      <c r="D80" s="11">
        <f t="shared" si="15"/>
        <v>0.18612474256366149</v>
      </c>
      <c r="E80" s="11">
        <f t="shared" si="16"/>
        <v>0.81387525743633848</v>
      </c>
      <c r="F80" s="11">
        <f>LN(D80)</f>
        <v>-1.6813381711157291</v>
      </c>
      <c r="G80" s="11">
        <f t="shared" si="18"/>
        <v>-0.20594817111572952</v>
      </c>
      <c r="H80" s="11">
        <f t="shared" si="19"/>
        <v>0</v>
      </c>
      <c r="I80" s="11">
        <f t="shared" si="20"/>
        <v>-0.20594817111572952</v>
      </c>
      <c r="J80" s="11">
        <f t="shared" si="21"/>
        <v>-0.20594817111572952</v>
      </c>
    </row>
    <row r="81" spans="1:10" x14ac:dyDescent="0.25">
      <c r="A81" s="11">
        <v>1.5</v>
      </c>
      <c r="B81" s="11">
        <v>0</v>
      </c>
      <c r="C81" s="11">
        <f t="shared" si="14"/>
        <v>1</v>
      </c>
      <c r="D81" s="11">
        <f t="shared" si="15"/>
        <v>0.22621608224027326</v>
      </c>
      <c r="E81" s="11">
        <f t="shared" si="16"/>
        <v>0.77378391775972677</v>
      </c>
      <c r="F81" s="11">
        <f t="shared" si="17"/>
        <v>-1.4862646203903145</v>
      </c>
      <c r="G81" s="11">
        <f t="shared" si="18"/>
        <v>-0.25646262039031459</v>
      </c>
      <c r="H81" s="11">
        <f t="shared" si="19"/>
        <v>0</v>
      </c>
      <c r="I81" s="11">
        <f t="shared" si="20"/>
        <v>-0.25646262039031459</v>
      </c>
      <c r="J81" s="11">
        <f t="shared" si="21"/>
        <v>-0.25646262039031459</v>
      </c>
    </row>
    <row r="82" spans="1:10" x14ac:dyDescent="0.25">
      <c r="A82" s="11">
        <v>1.75</v>
      </c>
      <c r="B82" s="11">
        <v>0</v>
      </c>
      <c r="C82" s="11">
        <f t="shared" si="14"/>
        <v>1</v>
      </c>
      <c r="D82" s="11">
        <f t="shared" si="15"/>
        <v>0.27205643464255508</v>
      </c>
      <c r="E82" s="11">
        <f t="shared" si="16"/>
        <v>0.72794356535744487</v>
      </c>
      <c r="F82" s="11">
        <f t="shared" si="17"/>
        <v>-1.3017457539036899</v>
      </c>
      <c r="G82" s="11">
        <f t="shared" si="18"/>
        <v>-0.31753175390369026</v>
      </c>
      <c r="H82" s="11">
        <f t="shared" si="19"/>
        <v>0</v>
      </c>
      <c r="I82" s="11">
        <f t="shared" si="20"/>
        <v>-0.31753175390369026</v>
      </c>
      <c r="J82" s="11">
        <f t="shared" si="21"/>
        <v>-0.31753175390369026</v>
      </c>
    </row>
    <row r="83" spans="1:10" x14ac:dyDescent="0.25">
      <c r="A83" s="11">
        <v>1.75</v>
      </c>
      <c r="B83" s="11">
        <v>1</v>
      </c>
      <c r="C83" s="11">
        <f t="shared" si="14"/>
        <v>0</v>
      </c>
      <c r="D83" s="11">
        <f t="shared" si="15"/>
        <v>0.27205643464255508</v>
      </c>
      <c r="E83" s="11">
        <f t="shared" si="16"/>
        <v>0.72794356535744487</v>
      </c>
      <c r="F83" s="11">
        <f t="shared" si="17"/>
        <v>-1.3017457539036899</v>
      </c>
      <c r="G83" s="11">
        <f t="shared" si="18"/>
        <v>-0.31753175390369026</v>
      </c>
      <c r="H83" s="11">
        <f t="shared" si="19"/>
        <v>-1.3017457539036899</v>
      </c>
      <c r="I83" s="11">
        <f t="shared" si="20"/>
        <v>0</v>
      </c>
      <c r="J83" s="11">
        <f t="shared" si="21"/>
        <v>-1.3017457539036899</v>
      </c>
    </row>
    <row r="84" spans="1:10" x14ac:dyDescent="0.25">
      <c r="A84" s="11">
        <v>2</v>
      </c>
      <c r="B84" s="11">
        <v>0</v>
      </c>
      <c r="C84" s="11">
        <f t="shared" si="14"/>
        <v>1</v>
      </c>
      <c r="D84" s="11">
        <f t="shared" si="15"/>
        <v>0.32330467277002511</v>
      </c>
      <c r="E84" s="11">
        <f t="shared" si="16"/>
        <v>0.67669532722997494</v>
      </c>
      <c r="F84" s="11">
        <f t="shared" si="17"/>
        <v>-1.1291601409991046</v>
      </c>
      <c r="G84" s="11">
        <f t="shared" si="18"/>
        <v>-0.39053414099910488</v>
      </c>
      <c r="H84" s="11">
        <f t="shared" si="19"/>
        <v>0</v>
      </c>
      <c r="I84" s="11">
        <f t="shared" si="20"/>
        <v>-0.39053414099910488</v>
      </c>
      <c r="J84" s="11">
        <f t="shared" si="21"/>
        <v>-0.39053414099910488</v>
      </c>
    </row>
    <row r="85" spans="1:10" x14ac:dyDescent="0.25">
      <c r="A85" s="11">
        <v>2.25</v>
      </c>
      <c r="B85" s="11">
        <v>1</v>
      </c>
      <c r="C85" s="11">
        <f t="shared" si="14"/>
        <v>0</v>
      </c>
      <c r="D85" s="11">
        <f t="shared" si="15"/>
        <v>0.37917815408600725</v>
      </c>
      <c r="E85" s="11">
        <f t="shared" si="16"/>
        <v>0.6208218459139927</v>
      </c>
      <c r="F85" s="11">
        <f t="shared" si="17"/>
        <v>-0.96974912079350206</v>
      </c>
      <c r="G85" s="11">
        <f t="shared" si="18"/>
        <v>-0.47671112079350253</v>
      </c>
      <c r="H85" s="11">
        <f t="shared" si="19"/>
        <v>-0.96974912079350206</v>
      </c>
      <c r="I85" s="11">
        <f t="shared" si="20"/>
        <v>0</v>
      </c>
      <c r="J85" s="11">
        <f t="shared" si="21"/>
        <v>-0.96974912079350206</v>
      </c>
    </row>
    <row r="86" spans="1:10" x14ac:dyDescent="0.25">
      <c r="A86" s="11">
        <v>2.5</v>
      </c>
      <c r="B86" s="11">
        <v>0</v>
      </c>
      <c r="C86" s="11">
        <f t="shared" si="14"/>
        <v>1</v>
      </c>
      <c r="D86" s="11">
        <f t="shared" si="15"/>
        <v>0.43845124021342541</v>
      </c>
      <c r="E86" s="11">
        <f t="shared" si="16"/>
        <v>0.56154875978657459</v>
      </c>
      <c r="F86" s="11">
        <f t="shared" si="17"/>
        <v>-0.82450667012940015</v>
      </c>
      <c r="G86" s="11">
        <f t="shared" si="18"/>
        <v>-0.57705667012940032</v>
      </c>
      <c r="H86" s="11">
        <f t="shared" si="19"/>
        <v>0</v>
      </c>
      <c r="I86" s="11">
        <f t="shared" si="20"/>
        <v>-0.57705667012940032</v>
      </c>
      <c r="J86" s="11">
        <f t="shared" si="21"/>
        <v>-0.57705667012940032</v>
      </c>
    </row>
    <row r="87" spans="1:10" x14ac:dyDescent="0.25">
      <c r="A87" s="11">
        <v>2.75</v>
      </c>
      <c r="B87" s="11">
        <v>1</v>
      </c>
      <c r="C87" s="11">
        <f t="shared" si="14"/>
        <v>0</v>
      </c>
      <c r="D87" s="11">
        <f t="shared" si="15"/>
        <v>0.49953450013449247</v>
      </c>
      <c r="E87" s="11">
        <f t="shared" si="16"/>
        <v>0.50046549986550759</v>
      </c>
      <c r="F87" s="11">
        <f t="shared" si="17"/>
        <v>-0.69407861394038251</v>
      </c>
      <c r="G87" s="11">
        <f t="shared" si="18"/>
        <v>-0.69221661394038281</v>
      </c>
      <c r="H87" s="11">
        <f t="shared" si="19"/>
        <v>-0.69407861394038251</v>
      </c>
      <c r="I87" s="11">
        <f t="shared" si="20"/>
        <v>0</v>
      </c>
      <c r="J87" s="11">
        <f t="shared" si="21"/>
        <v>-0.69407861394038251</v>
      </c>
    </row>
    <row r="88" spans="1:10" x14ac:dyDescent="0.25">
      <c r="A88" s="11">
        <v>3</v>
      </c>
      <c r="B88" s="11">
        <v>0</v>
      </c>
      <c r="C88" s="11">
        <f t="shared" si="14"/>
        <v>1</v>
      </c>
      <c r="D88" s="11">
        <f t="shared" si="15"/>
        <v>0.56063165808215976</v>
      </c>
      <c r="E88" s="11">
        <f t="shared" si="16"/>
        <v>0.43936834191784024</v>
      </c>
      <c r="F88" s="11">
        <f t="shared" si="17"/>
        <v>-0.57869117006183224</v>
      </c>
      <c r="G88" s="11">
        <f t="shared" si="18"/>
        <v>-0.82241717006183246</v>
      </c>
      <c r="H88" s="11">
        <f t="shared" si="19"/>
        <v>0</v>
      </c>
      <c r="I88" s="11">
        <f t="shared" si="20"/>
        <v>-0.82241717006183246</v>
      </c>
      <c r="J88" s="11">
        <f t="shared" si="21"/>
        <v>-0.82241717006183246</v>
      </c>
    </row>
    <row r="89" spans="1:10" x14ac:dyDescent="0.25">
      <c r="A89" s="11">
        <v>3.25</v>
      </c>
      <c r="B89" s="11">
        <v>1</v>
      </c>
      <c r="C89" s="11">
        <f t="shared" si="14"/>
        <v>0</v>
      </c>
      <c r="D89" s="11">
        <f t="shared" si="15"/>
        <v>0.61994481496407738</v>
      </c>
      <c r="E89" s="11">
        <f t="shared" si="16"/>
        <v>0.38005518503592262</v>
      </c>
      <c r="F89" s="11">
        <f t="shared" si="17"/>
        <v>-0.47812481302691362</v>
      </c>
      <c r="G89" s="11">
        <f t="shared" si="18"/>
        <v>-0.96743881302691404</v>
      </c>
      <c r="H89" s="11">
        <f t="shared" si="19"/>
        <v>-0.47812481302691362</v>
      </c>
      <c r="I89" s="11">
        <f t="shared" si="20"/>
        <v>0</v>
      </c>
      <c r="J89" s="11">
        <f t="shared" si="21"/>
        <v>-0.47812481302691362</v>
      </c>
    </row>
    <row r="90" spans="1:10" x14ac:dyDescent="0.25">
      <c r="A90" s="11">
        <v>3.5</v>
      </c>
      <c r="B90" s="11">
        <v>0</v>
      </c>
      <c r="C90" s="11">
        <f t="shared" si="14"/>
        <v>1</v>
      </c>
      <c r="D90" s="11">
        <f t="shared" si="15"/>
        <v>0.67588005960793374</v>
      </c>
      <c r="E90" s="11">
        <f t="shared" si="16"/>
        <v>0.32411994039206626</v>
      </c>
      <c r="F90" s="11">
        <f t="shared" si="17"/>
        <v>-0.39173964529661959</v>
      </c>
      <c r="G90" s="11">
        <f t="shared" si="18"/>
        <v>-1.1266416452966199</v>
      </c>
      <c r="H90" s="11">
        <f t="shared" si="19"/>
        <v>0</v>
      </c>
      <c r="I90" s="11">
        <f t="shared" si="20"/>
        <v>-1.1266416452966199</v>
      </c>
      <c r="J90" s="11">
        <f t="shared" si="21"/>
        <v>-1.1266416452966199</v>
      </c>
    </row>
    <row r="91" spans="1:10" x14ac:dyDescent="0.25">
      <c r="A91" s="11">
        <v>4</v>
      </c>
      <c r="B91" s="11">
        <v>1</v>
      </c>
      <c r="C91" s="11">
        <f t="shared" si="14"/>
        <v>0</v>
      </c>
      <c r="D91" s="11">
        <f t="shared" si="15"/>
        <v>0.77313139544842224</v>
      </c>
      <c r="E91" s="11">
        <f t="shared" si="16"/>
        <v>0.22686860455157776</v>
      </c>
      <c r="F91" s="11">
        <f t="shared" si="17"/>
        <v>-0.25730626366468767</v>
      </c>
      <c r="G91" s="11">
        <f t="shared" si="18"/>
        <v>-1.4833842636646881</v>
      </c>
      <c r="H91" s="11">
        <f t="shared" si="19"/>
        <v>-0.25730626366468767</v>
      </c>
      <c r="I91" s="11">
        <f t="shared" si="20"/>
        <v>0</v>
      </c>
      <c r="J91" s="11">
        <f t="shared" si="21"/>
        <v>-0.25730626366468767</v>
      </c>
    </row>
    <row r="92" spans="1:10" x14ac:dyDescent="0.25">
      <c r="A92" s="11">
        <v>4.25</v>
      </c>
      <c r="B92" s="11">
        <v>1</v>
      </c>
      <c r="C92" s="11">
        <f t="shared" si="14"/>
        <v>0</v>
      </c>
      <c r="D92" s="11">
        <f t="shared" si="15"/>
        <v>0.81331047776421184</v>
      </c>
      <c r="E92" s="11">
        <f t="shared" si="16"/>
        <v>0.18668952223578816</v>
      </c>
      <c r="F92" s="11">
        <f t="shared" si="17"/>
        <v>-0.20664235086741839</v>
      </c>
      <c r="G92" s="11">
        <f t="shared" si="18"/>
        <v>-1.6783083508674188</v>
      </c>
      <c r="H92" s="11">
        <f t="shared" si="19"/>
        <v>-0.20664235086741839</v>
      </c>
      <c r="I92" s="11">
        <f t="shared" si="20"/>
        <v>0</v>
      </c>
      <c r="J92" s="11">
        <f t="shared" si="21"/>
        <v>-0.20664235086741839</v>
      </c>
    </row>
    <row r="93" spans="1:10" x14ac:dyDescent="0.25">
      <c r="A93" s="11">
        <v>4.5</v>
      </c>
      <c r="B93" s="11">
        <v>1</v>
      </c>
      <c r="C93" s="11">
        <f t="shared" si="14"/>
        <v>0</v>
      </c>
      <c r="D93" s="11">
        <f t="shared" si="15"/>
        <v>0.84777479598041527</v>
      </c>
      <c r="E93" s="11">
        <f t="shared" si="16"/>
        <v>0.15222520401958473</v>
      </c>
      <c r="F93" s="11">
        <f t="shared" si="17"/>
        <v>-0.1651402492382098</v>
      </c>
      <c r="G93" s="11">
        <f t="shared" si="18"/>
        <v>-1.8823942492382104</v>
      </c>
      <c r="H93" s="11">
        <f t="shared" si="19"/>
        <v>-0.1651402492382098</v>
      </c>
      <c r="I93" s="11">
        <f t="shared" si="20"/>
        <v>0</v>
      </c>
      <c r="J93" s="11">
        <f t="shared" si="21"/>
        <v>-0.1651402492382098</v>
      </c>
    </row>
    <row r="94" spans="1:10" x14ac:dyDescent="0.25">
      <c r="A94" s="11">
        <v>4.75</v>
      </c>
      <c r="B94" s="11">
        <v>1</v>
      </c>
      <c r="C94" s="11">
        <f t="shared" si="14"/>
        <v>0</v>
      </c>
      <c r="D94" s="11">
        <f t="shared" si="15"/>
        <v>0.87684019303111971</v>
      </c>
      <c r="E94" s="11">
        <f t="shared" si="16"/>
        <v>0.12315980696888029</v>
      </c>
      <c r="F94" s="11">
        <f t="shared" si="17"/>
        <v>-0.13143052324697208</v>
      </c>
      <c r="G94" s="11">
        <f t="shared" si="18"/>
        <v>-2.0942725232469726</v>
      </c>
      <c r="H94" s="11">
        <f t="shared" si="19"/>
        <v>-0.13143052324697208</v>
      </c>
      <c r="I94" s="11">
        <f t="shared" si="20"/>
        <v>0</v>
      </c>
      <c r="J94" s="11">
        <f t="shared" si="21"/>
        <v>-0.13143052324697208</v>
      </c>
    </row>
    <row r="95" spans="1:10" x14ac:dyDescent="0.25">
      <c r="A95" s="11">
        <v>5</v>
      </c>
      <c r="B95" s="11">
        <v>1</v>
      </c>
      <c r="C95" s="11">
        <f t="shared" si="14"/>
        <v>0</v>
      </c>
      <c r="D95" s="11">
        <f t="shared" si="15"/>
        <v>0.90100397753762385</v>
      </c>
      <c r="E95" s="11">
        <f t="shared" si="16"/>
        <v>9.8996022462376154E-2</v>
      </c>
      <c r="F95" s="11">
        <f t="shared" si="17"/>
        <v>-0.10424560680238483</v>
      </c>
      <c r="G95" s="11">
        <f t="shared" si="18"/>
        <v>-2.3126756068023862</v>
      </c>
      <c r="H95" s="11">
        <f t="shared" si="19"/>
        <v>-0.10424560680238483</v>
      </c>
      <c r="I95" s="11">
        <f t="shared" si="20"/>
        <v>0</v>
      </c>
      <c r="J95" s="11">
        <f t="shared" si="21"/>
        <v>-0.10424560680238483</v>
      </c>
    </row>
    <row r="96" spans="1:10" x14ac:dyDescent="0.25">
      <c r="J96">
        <f>SUM(J77:J95)</f>
        <v>-8.4044799117884317</v>
      </c>
    </row>
    <row r="101" spans="1:6" x14ac:dyDescent="0.25">
      <c r="A101" t="s">
        <v>115</v>
      </c>
      <c r="B101" s="11" t="s">
        <v>13</v>
      </c>
      <c r="C101" s="11" t="s">
        <v>45</v>
      </c>
      <c r="D101" s="11" t="s">
        <v>29</v>
      </c>
      <c r="E101" s="11" t="s">
        <v>150</v>
      </c>
      <c r="F101" s="11" t="s">
        <v>151</v>
      </c>
    </row>
    <row r="102" spans="1:6" x14ac:dyDescent="0.25">
      <c r="B102" s="11">
        <v>0.5</v>
      </c>
      <c r="C102" s="11">
        <v>0</v>
      </c>
      <c r="D102" s="11">
        <v>9.86643529442085E-2</v>
      </c>
      <c r="E102" s="11">
        <f>C102-D102</f>
        <v>-9.86643529442085E-2</v>
      </c>
      <c r="F102" s="11">
        <f>E102*B102</f>
        <v>-4.933217647210425E-2</v>
      </c>
    </row>
    <row r="103" spans="1:6" x14ac:dyDescent="0.25">
      <c r="B103" s="11">
        <v>0.75</v>
      </c>
      <c r="C103" s="11">
        <v>0</v>
      </c>
      <c r="D103" s="11">
        <v>0.12275821078391556</v>
      </c>
      <c r="E103" s="11">
        <f t="shared" ref="E103:E120" si="22">C103-D103</f>
        <v>-0.12275821078391556</v>
      </c>
      <c r="F103" s="11">
        <f t="shared" ref="F103:F119" si="23">E103*B103</f>
        <v>-9.2068658087936669E-2</v>
      </c>
    </row>
    <row r="104" spans="1:6" x14ac:dyDescent="0.25">
      <c r="B104" s="11">
        <v>1</v>
      </c>
      <c r="C104" s="11">
        <v>0</v>
      </c>
      <c r="D104" s="11">
        <v>0.15174523396756479</v>
      </c>
      <c r="E104" s="11">
        <f t="shared" si="22"/>
        <v>-0.15174523396756479</v>
      </c>
      <c r="F104" s="11">
        <f t="shared" si="23"/>
        <v>-0.15174523396756479</v>
      </c>
    </row>
    <row r="105" spans="1:6" x14ac:dyDescent="0.25">
      <c r="B105" s="11">
        <v>1.25</v>
      </c>
      <c r="C105" s="11">
        <v>0</v>
      </c>
      <c r="D105" s="11">
        <v>0.18612474256366149</v>
      </c>
      <c r="E105" s="11">
        <f t="shared" si="22"/>
        <v>-0.18612474256366149</v>
      </c>
      <c r="F105" s="11">
        <f t="shared" si="23"/>
        <v>-0.23265592820457687</v>
      </c>
    </row>
    <row r="106" spans="1:6" x14ac:dyDescent="0.25">
      <c r="B106" s="11">
        <v>1.5</v>
      </c>
      <c r="C106" s="11">
        <v>0</v>
      </c>
      <c r="D106" s="11">
        <v>0.22621608224027326</v>
      </c>
      <c r="E106" s="11">
        <f t="shared" si="22"/>
        <v>-0.22621608224027326</v>
      </c>
      <c r="F106" s="11">
        <f t="shared" si="23"/>
        <v>-0.3393241233604099</v>
      </c>
    </row>
    <row r="107" spans="1:6" x14ac:dyDescent="0.25">
      <c r="B107" s="11">
        <v>1.75</v>
      </c>
      <c r="C107" s="11">
        <v>0</v>
      </c>
      <c r="D107" s="11">
        <v>0.27205643464255508</v>
      </c>
      <c r="E107" s="11">
        <f t="shared" si="22"/>
        <v>-0.27205643464255508</v>
      </c>
      <c r="F107" s="11">
        <f t="shared" si="23"/>
        <v>-0.47609876062447137</v>
      </c>
    </row>
    <row r="108" spans="1:6" x14ac:dyDescent="0.25">
      <c r="B108" s="11">
        <v>1.75</v>
      </c>
      <c r="C108" s="11">
        <v>1</v>
      </c>
      <c r="D108" s="11">
        <v>0.27205643464255508</v>
      </c>
      <c r="E108" s="11">
        <f t="shared" si="22"/>
        <v>0.72794356535744487</v>
      </c>
      <c r="F108" s="11">
        <f t="shared" si="23"/>
        <v>1.2739012393755285</v>
      </c>
    </row>
    <row r="109" spans="1:6" x14ac:dyDescent="0.25">
      <c r="B109" s="11">
        <v>2</v>
      </c>
      <c r="C109" s="11">
        <v>0</v>
      </c>
      <c r="D109" s="11">
        <v>0.32330467277002511</v>
      </c>
      <c r="E109" s="11">
        <f t="shared" si="22"/>
        <v>-0.32330467277002511</v>
      </c>
      <c r="F109" s="11">
        <f t="shared" si="23"/>
        <v>-0.64660934554005023</v>
      </c>
    </row>
    <row r="110" spans="1:6" x14ac:dyDescent="0.25">
      <c r="B110" s="11">
        <v>2.25</v>
      </c>
      <c r="C110" s="11">
        <v>1</v>
      </c>
      <c r="D110" s="11">
        <v>0.37917815408600725</v>
      </c>
      <c r="E110" s="11">
        <f t="shared" si="22"/>
        <v>0.6208218459139927</v>
      </c>
      <c r="F110" s="11">
        <f t="shared" si="23"/>
        <v>1.3968491533064835</v>
      </c>
    </row>
    <row r="111" spans="1:6" x14ac:dyDescent="0.25">
      <c r="B111" s="11">
        <v>2.5</v>
      </c>
      <c r="C111" s="11">
        <v>0</v>
      </c>
      <c r="D111" s="11">
        <v>0.43845124021342541</v>
      </c>
      <c r="E111" s="11">
        <f t="shared" si="22"/>
        <v>-0.43845124021342541</v>
      </c>
      <c r="F111" s="11">
        <f t="shared" si="23"/>
        <v>-1.0961281005335635</v>
      </c>
    </row>
    <row r="112" spans="1:6" x14ac:dyDescent="0.25">
      <c r="B112" s="11">
        <v>2.75</v>
      </c>
      <c r="C112" s="11">
        <v>1</v>
      </c>
      <c r="D112" s="11">
        <v>0.49953450013449247</v>
      </c>
      <c r="E112" s="11">
        <f t="shared" si="22"/>
        <v>0.50046549986550759</v>
      </c>
      <c r="F112" s="11">
        <f t="shared" si="23"/>
        <v>1.3762801246301459</v>
      </c>
    </row>
    <row r="113" spans="1:8" x14ac:dyDescent="0.25">
      <c r="B113" s="11">
        <v>3</v>
      </c>
      <c r="C113" s="11">
        <v>0</v>
      </c>
      <c r="D113" s="11">
        <v>0.56063165808215976</v>
      </c>
      <c r="E113" s="11">
        <f t="shared" si="22"/>
        <v>-0.56063165808215976</v>
      </c>
      <c r="F113" s="11">
        <f t="shared" si="23"/>
        <v>-1.6818949742464793</v>
      </c>
    </row>
    <row r="114" spans="1:8" x14ac:dyDescent="0.25">
      <c r="B114" s="11">
        <v>3.25</v>
      </c>
      <c r="C114" s="11">
        <v>1</v>
      </c>
      <c r="D114" s="11">
        <v>0.61994481496407738</v>
      </c>
      <c r="E114" s="11">
        <f t="shared" si="22"/>
        <v>0.38005518503592262</v>
      </c>
      <c r="F114" s="11">
        <f t="shared" si="23"/>
        <v>1.2351793513667486</v>
      </c>
    </row>
    <row r="115" spans="1:8" x14ac:dyDescent="0.25">
      <c r="B115" s="11">
        <v>3.5</v>
      </c>
      <c r="C115" s="11">
        <v>0</v>
      </c>
      <c r="D115" s="11">
        <v>0.67588005960793374</v>
      </c>
      <c r="E115" s="11">
        <f t="shared" si="22"/>
        <v>-0.67588005960793374</v>
      </c>
      <c r="F115" s="11">
        <f t="shared" si="23"/>
        <v>-2.365580208627768</v>
      </c>
    </row>
    <row r="116" spans="1:8" x14ac:dyDescent="0.25">
      <c r="B116" s="11">
        <v>4</v>
      </c>
      <c r="C116" s="11">
        <v>1</v>
      </c>
      <c r="D116" s="11">
        <v>0.77313139544842224</v>
      </c>
      <c r="E116" s="11">
        <f t="shared" si="22"/>
        <v>0.22686860455157776</v>
      </c>
      <c r="F116" s="11">
        <f t="shared" si="23"/>
        <v>0.90747441820631103</v>
      </c>
    </row>
    <row r="117" spans="1:8" x14ac:dyDescent="0.25">
      <c r="B117" s="11">
        <v>4.25</v>
      </c>
      <c r="C117" s="11">
        <v>1</v>
      </c>
      <c r="D117" s="11">
        <v>0.81331047776421184</v>
      </c>
      <c r="E117" s="11">
        <f t="shared" si="22"/>
        <v>0.18668952223578816</v>
      </c>
      <c r="F117" s="11">
        <f t="shared" si="23"/>
        <v>0.79343046950209972</v>
      </c>
    </row>
    <row r="118" spans="1:8" x14ac:dyDescent="0.25">
      <c r="B118" s="11">
        <v>4.5</v>
      </c>
      <c r="C118" s="11">
        <v>1</v>
      </c>
      <c r="D118" s="11">
        <v>0.84777479598041527</v>
      </c>
      <c r="E118" s="11">
        <f t="shared" si="22"/>
        <v>0.15222520401958473</v>
      </c>
      <c r="F118" s="11">
        <f t="shared" si="23"/>
        <v>0.68501341808813132</v>
      </c>
    </row>
    <row r="119" spans="1:8" x14ac:dyDescent="0.25">
      <c r="B119" s="11">
        <v>4.75</v>
      </c>
      <c r="C119" s="11">
        <v>1</v>
      </c>
      <c r="D119" s="11">
        <v>0.87684019303111971</v>
      </c>
      <c r="E119" s="11">
        <f>C119-D119</f>
        <v>0.12315980696888029</v>
      </c>
      <c r="F119" s="11">
        <f t="shared" si="23"/>
        <v>0.58500908310218136</v>
      </c>
    </row>
    <row r="120" spans="1:8" x14ac:dyDescent="0.25">
      <c r="B120" s="11">
        <v>5</v>
      </c>
      <c r="C120" s="11">
        <v>1</v>
      </c>
      <c r="D120" s="11">
        <v>0.90100397753762385</v>
      </c>
      <c r="E120" s="11">
        <f t="shared" si="22"/>
        <v>9.8996022462376154E-2</v>
      </c>
      <c r="F120" s="11">
        <f>E120*B120</f>
        <v>0.49498011231188077</v>
      </c>
    </row>
    <row r="121" spans="1:8" x14ac:dyDescent="0.25">
      <c r="B121" s="11"/>
      <c r="C121" s="11"/>
      <c r="D121" s="11"/>
      <c r="E121" s="11">
        <f>SUM(E102:E120)</f>
        <v>-3.860743140464773E-2</v>
      </c>
      <c r="F121" s="11">
        <f>SUM(F102:F120)</f>
        <v>1.6166798602245862</v>
      </c>
    </row>
    <row r="123" spans="1:8" x14ac:dyDescent="0.25">
      <c r="A123" t="s">
        <v>152</v>
      </c>
      <c r="B123" s="11" t="s">
        <v>13</v>
      </c>
      <c r="C123" s="11" t="s">
        <v>153</v>
      </c>
      <c r="D123" s="11" t="s">
        <v>105</v>
      </c>
      <c r="E123" s="11" t="s">
        <v>111</v>
      </c>
      <c r="F123" s="11" t="s">
        <v>154</v>
      </c>
      <c r="G123" s="11" t="s">
        <v>155</v>
      </c>
      <c r="H123" s="11" t="s">
        <v>156</v>
      </c>
    </row>
    <row r="124" spans="1:8" x14ac:dyDescent="0.25">
      <c r="B124" s="11">
        <v>0.5</v>
      </c>
      <c r="C124" s="11">
        <f>B124*B124</f>
        <v>0.25</v>
      </c>
      <c r="D124" s="11">
        <v>9.86643529442085E-2</v>
      </c>
      <c r="E124" s="11">
        <f>1-D124</f>
        <v>0.9013356470557915</v>
      </c>
      <c r="F124" s="11">
        <f>D124*E124</f>
        <v>8.892969840230916E-2</v>
      </c>
      <c r="G124" s="11">
        <f>F124*B124</f>
        <v>4.446484920115458E-2</v>
      </c>
      <c r="H124" s="11">
        <f>F124*C124</f>
        <v>2.223242460057729E-2</v>
      </c>
    </row>
    <row r="125" spans="1:8" x14ac:dyDescent="0.25">
      <c r="B125" s="11">
        <v>0.75</v>
      </c>
      <c r="C125" s="11">
        <f t="shared" ref="C125:C142" si="24">B125*B125</f>
        <v>0.5625</v>
      </c>
      <c r="D125" s="11">
        <v>0.12275821078391556</v>
      </c>
      <c r="E125" s="11">
        <f t="shared" ref="E125:E142" si="25">1-D125</f>
        <v>0.87724178921608442</v>
      </c>
      <c r="F125" s="11">
        <f t="shared" ref="F125:F142" si="26">D125*E125</f>
        <v>0.10768863246904732</v>
      </c>
      <c r="G125" s="11">
        <f t="shared" ref="G125:G142" si="27">F125*B125</f>
        <v>8.0766474351785494E-2</v>
      </c>
      <c r="H125" s="11">
        <f t="shared" ref="H125:H142" si="28">F125*C125</f>
        <v>6.0574855763839121E-2</v>
      </c>
    </row>
    <row r="126" spans="1:8" x14ac:dyDescent="0.25">
      <c r="B126" s="11">
        <v>1</v>
      </c>
      <c r="C126" s="11">
        <f t="shared" si="24"/>
        <v>1</v>
      </c>
      <c r="D126" s="11">
        <v>0.15174523396756479</v>
      </c>
      <c r="E126" s="11">
        <f t="shared" si="25"/>
        <v>0.84825476603243521</v>
      </c>
      <c r="F126" s="11">
        <f t="shared" si="26"/>
        <v>0.12871861793569381</v>
      </c>
      <c r="G126" s="11">
        <f t="shared" si="27"/>
        <v>0.12871861793569381</v>
      </c>
      <c r="H126" s="11">
        <f t="shared" si="28"/>
        <v>0.12871861793569381</v>
      </c>
    </row>
    <row r="127" spans="1:8" x14ac:dyDescent="0.25">
      <c r="B127" s="11">
        <v>1.25</v>
      </c>
      <c r="C127" s="11">
        <f t="shared" si="24"/>
        <v>1.5625</v>
      </c>
      <c r="D127" s="11">
        <v>0.18612474256366149</v>
      </c>
      <c r="E127" s="11">
        <f t="shared" si="25"/>
        <v>0.81387525743633848</v>
      </c>
      <c r="F127" s="11">
        <f t="shared" si="26"/>
        <v>0.15148232276927223</v>
      </c>
      <c r="G127" s="11">
        <f t="shared" si="27"/>
        <v>0.18935290346159028</v>
      </c>
      <c r="H127" s="11">
        <f t="shared" si="28"/>
        <v>0.23669112932698785</v>
      </c>
    </row>
    <row r="128" spans="1:8" x14ac:dyDescent="0.25">
      <c r="B128" s="11">
        <v>1.5</v>
      </c>
      <c r="C128" s="11">
        <f t="shared" si="24"/>
        <v>2.25</v>
      </c>
      <c r="D128" s="11">
        <v>0.22621608224027326</v>
      </c>
      <c r="E128" s="11">
        <f t="shared" si="25"/>
        <v>0.77378391775972677</v>
      </c>
      <c r="F128" s="11">
        <f t="shared" si="26"/>
        <v>0.17504236637613518</v>
      </c>
      <c r="G128" s="11">
        <f t="shared" si="27"/>
        <v>0.2625635495642028</v>
      </c>
      <c r="H128" s="11">
        <f t="shared" si="28"/>
        <v>0.39384532434630415</v>
      </c>
    </row>
    <row r="129" spans="2:8" x14ac:dyDescent="0.25">
      <c r="B129" s="11">
        <v>1.75</v>
      </c>
      <c r="C129" s="11">
        <f t="shared" si="24"/>
        <v>3.0625</v>
      </c>
      <c r="D129" s="11">
        <v>0.27205643464255508</v>
      </c>
      <c r="E129" s="11">
        <f t="shared" si="25"/>
        <v>0.72794356535744487</v>
      </c>
      <c r="F129" s="11">
        <f t="shared" si="26"/>
        <v>0.19804173101213621</v>
      </c>
      <c r="G129" s="11">
        <f t="shared" si="27"/>
        <v>0.34657302927123834</v>
      </c>
      <c r="H129" s="11">
        <f t="shared" si="28"/>
        <v>0.60650280122466715</v>
      </c>
    </row>
    <row r="130" spans="2:8" x14ac:dyDescent="0.25">
      <c r="B130" s="11">
        <v>1.75</v>
      </c>
      <c r="C130" s="11">
        <f t="shared" si="24"/>
        <v>3.0625</v>
      </c>
      <c r="D130" s="11">
        <v>0.27205643464255508</v>
      </c>
      <c r="E130" s="11">
        <f t="shared" si="25"/>
        <v>0.72794356535744487</v>
      </c>
      <c r="F130" s="11">
        <f t="shared" si="26"/>
        <v>0.19804173101213621</v>
      </c>
      <c r="G130" s="11">
        <f t="shared" si="27"/>
        <v>0.34657302927123834</v>
      </c>
      <c r="H130" s="11">
        <f t="shared" si="28"/>
        <v>0.60650280122466715</v>
      </c>
    </row>
    <row r="131" spans="2:8" x14ac:dyDescent="0.25">
      <c r="B131" s="11">
        <v>2</v>
      </c>
      <c r="C131" s="11">
        <f t="shared" si="24"/>
        <v>4</v>
      </c>
      <c r="D131" s="11">
        <v>0.32330467277002511</v>
      </c>
      <c r="E131" s="11">
        <f t="shared" si="25"/>
        <v>0.67669532722997494</v>
      </c>
      <c r="F131" s="11">
        <f t="shared" si="26"/>
        <v>0.21877876133509211</v>
      </c>
      <c r="G131" s="11">
        <f t="shared" si="27"/>
        <v>0.43755752267018422</v>
      </c>
      <c r="H131" s="11">
        <f t="shared" si="28"/>
        <v>0.87511504534036844</v>
      </c>
    </row>
    <row r="132" spans="2:8" x14ac:dyDescent="0.25">
      <c r="B132" s="11">
        <v>2.25</v>
      </c>
      <c r="C132" s="11">
        <f t="shared" si="24"/>
        <v>5.0625</v>
      </c>
      <c r="D132" s="11">
        <v>0.37917815408600725</v>
      </c>
      <c r="E132" s="11">
        <f t="shared" si="25"/>
        <v>0.6208218459139927</v>
      </c>
      <c r="F132" s="11">
        <f t="shared" si="26"/>
        <v>0.23540208154993536</v>
      </c>
      <c r="G132" s="11">
        <f t="shared" si="27"/>
        <v>0.52965468348735456</v>
      </c>
      <c r="H132" s="11">
        <f t="shared" si="28"/>
        <v>1.1917230378465478</v>
      </c>
    </row>
    <row r="133" spans="2:8" x14ac:dyDescent="0.25">
      <c r="B133" s="11">
        <v>2.5</v>
      </c>
      <c r="C133" s="11">
        <f t="shared" si="24"/>
        <v>6.25</v>
      </c>
      <c r="D133" s="11">
        <v>0.43845124021342541</v>
      </c>
      <c r="E133" s="11">
        <f t="shared" si="25"/>
        <v>0.56154875978657459</v>
      </c>
      <c r="F133" s="11">
        <f t="shared" si="26"/>
        <v>0.24621175016873453</v>
      </c>
      <c r="G133" s="11">
        <f t="shared" si="27"/>
        <v>0.61552937542183628</v>
      </c>
      <c r="H133" s="11">
        <f t="shared" si="28"/>
        <v>1.5388234385545909</v>
      </c>
    </row>
    <row r="134" spans="2:8" x14ac:dyDescent="0.25">
      <c r="B134" s="11">
        <v>2.75</v>
      </c>
      <c r="C134" s="11">
        <f t="shared" si="24"/>
        <v>7.5625</v>
      </c>
      <c r="D134" s="11">
        <v>0.49953450013449247</v>
      </c>
      <c r="E134" s="11">
        <f t="shared" si="25"/>
        <v>0.50046549986550759</v>
      </c>
      <c r="F134" s="11">
        <f t="shared" si="26"/>
        <v>0.24999978330987524</v>
      </c>
      <c r="G134" s="11">
        <f t="shared" si="27"/>
        <v>0.68749940410215693</v>
      </c>
      <c r="H134" s="11">
        <f t="shared" si="28"/>
        <v>1.8906233612809316</v>
      </c>
    </row>
    <row r="135" spans="2:8" x14ac:dyDescent="0.25">
      <c r="B135" s="11">
        <v>3</v>
      </c>
      <c r="C135" s="11">
        <f t="shared" si="24"/>
        <v>9</v>
      </c>
      <c r="D135" s="11">
        <v>0.56063165808215976</v>
      </c>
      <c r="E135" s="11">
        <f t="shared" si="25"/>
        <v>0.43936834191784024</v>
      </c>
      <c r="F135" s="11">
        <f t="shared" si="26"/>
        <v>0.24632380203820808</v>
      </c>
      <c r="G135" s="11">
        <f t="shared" si="27"/>
        <v>0.7389714061146242</v>
      </c>
      <c r="H135" s="11">
        <f t="shared" si="28"/>
        <v>2.2169142183438728</v>
      </c>
    </row>
    <row r="136" spans="2:8" x14ac:dyDescent="0.25">
      <c r="B136" s="11">
        <v>3.25</v>
      </c>
      <c r="C136" s="11">
        <f t="shared" si="24"/>
        <v>10.5625</v>
      </c>
      <c r="D136" s="11">
        <v>0.61994481496407738</v>
      </c>
      <c r="E136" s="11">
        <f t="shared" si="25"/>
        <v>0.38005518503592262</v>
      </c>
      <c r="F136" s="11">
        <f t="shared" si="26"/>
        <v>0.23561324136323325</v>
      </c>
      <c r="G136" s="11">
        <f t="shared" si="27"/>
        <v>0.76574303443050806</v>
      </c>
      <c r="H136" s="11">
        <f t="shared" si="28"/>
        <v>2.4886648618991511</v>
      </c>
    </row>
    <row r="137" spans="2:8" x14ac:dyDescent="0.25">
      <c r="B137" s="11">
        <v>3.5</v>
      </c>
      <c r="C137" s="11">
        <f t="shared" si="24"/>
        <v>12.25</v>
      </c>
      <c r="D137" s="11">
        <v>0.67588005960793374</v>
      </c>
      <c r="E137" s="11">
        <f t="shared" si="25"/>
        <v>0.32411994039206626</v>
      </c>
      <c r="F137" s="11">
        <f t="shared" si="26"/>
        <v>0.21906620463230966</v>
      </c>
      <c r="G137" s="11">
        <f t="shared" si="27"/>
        <v>0.76673171621308378</v>
      </c>
      <c r="H137" s="11">
        <f t="shared" si="28"/>
        <v>2.6835610067457933</v>
      </c>
    </row>
    <row r="138" spans="2:8" x14ac:dyDescent="0.25">
      <c r="B138" s="11">
        <v>4</v>
      </c>
      <c r="C138" s="11">
        <f t="shared" si="24"/>
        <v>16</v>
      </c>
      <c r="D138" s="11">
        <v>0.77313139544842224</v>
      </c>
      <c r="E138" s="11">
        <f t="shared" si="25"/>
        <v>0.22686860455157776</v>
      </c>
      <c r="F138" s="11">
        <f t="shared" si="26"/>
        <v>0.1753992408203976</v>
      </c>
      <c r="G138" s="11">
        <f t="shared" si="27"/>
        <v>0.70159696328159038</v>
      </c>
      <c r="H138" s="11">
        <f t="shared" si="28"/>
        <v>2.8063878531263615</v>
      </c>
    </row>
    <row r="139" spans="2:8" x14ac:dyDescent="0.25">
      <c r="B139" s="11">
        <v>4.25</v>
      </c>
      <c r="C139" s="11">
        <f t="shared" si="24"/>
        <v>18.0625</v>
      </c>
      <c r="D139" s="11">
        <v>0.81331047776421184</v>
      </c>
      <c r="E139" s="11">
        <f t="shared" si="25"/>
        <v>0.18668952223578816</v>
      </c>
      <c r="F139" s="11">
        <f t="shared" si="26"/>
        <v>0.15183654452316131</v>
      </c>
      <c r="G139" s="11">
        <f t="shared" si="27"/>
        <v>0.64530531422343551</v>
      </c>
      <c r="H139" s="11">
        <f t="shared" si="28"/>
        <v>2.7425475854496013</v>
      </c>
    </row>
    <row r="140" spans="2:8" x14ac:dyDescent="0.25">
      <c r="B140" s="11">
        <v>4.5</v>
      </c>
      <c r="C140" s="11">
        <f t="shared" si="24"/>
        <v>20.25</v>
      </c>
      <c r="D140" s="11">
        <v>0.84777479598041527</v>
      </c>
      <c r="E140" s="11">
        <f t="shared" si="25"/>
        <v>0.15222520401958473</v>
      </c>
      <c r="F140" s="11">
        <f t="shared" si="26"/>
        <v>0.12905269128078053</v>
      </c>
      <c r="G140" s="11">
        <f t="shared" si="27"/>
        <v>0.58073711076351242</v>
      </c>
      <c r="H140" s="11">
        <f t="shared" si="28"/>
        <v>2.6133169984358058</v>
      </c>
    </row>
    <row r="141" spans="2:8" x14ac:dyDescent="0.25">
      <c r="B141" s="11">
        <v>4.75</v>
      </c>
      <c r="C141" s="11">
        <f t="shared" si="24"/>
        <v>22.5625</v>
      </c>
      <c r="D141" s="11">
        <v>0.87684019303111971</v>
      </c>
      <c r="E141" s="11">
        <f t="shared" si="25"/>
        <v>0.12315980696888029</v>
      </c>
      <c r="F141" s="11">
        <f t="shared" si="26"/>
        <v>0.10799146891626844</v>
      </c>
      <c r="G141" s="11">
        <f t="shared" si="27"/>
        <v>0.5129594773522751</v>
      </c>
      <c r="H141" s="11">
        <f t="shared" si="28"/>
        <v>2.436557517423307</v>
      </c>
    </row>
    <row r="142" spans="2:8" x14ac:dyDescent="0.25">
      <c r="B142" s="11">
        <v>5</v>
      </c>
      <c r="C142" s="11">
        <f t="shared" si="24"/>
        <v>25</v>
      </c>
      <c r="D142" s="11">
        <v>0.90100397753762385</v>
      </c>
      <c r="E142" s="11">
        <f t="shared" si="25"/>
        <v>9.8996022462376154E-2</v>
      </c>
      <c r="F142" s="11">
        <f t="shared" si="26"/>
        <v>8.9195809999004866E-2</v>
      </c>
      <c r="G142" s="11">
        <f t="shared" si="27"/>
        <v>0.44597904999502436</v>
      </c>
      <c r="H142" s="11">
        <f t="shared" si="28"/>
        <v>2.2298952499751215</v>
      </c>
    </row>
    <row r="143" spans="2:8" x14ac:dyDescent="0.25">
      <c r="B143" s="11"/>
      <c r="C143" s="11"/>
      <c r="D143" s="11"/>
      <c r="E143" s="11"/>
      <c r="F143" s="11">
        <f>SUM(F124:F142)</f>
        <v>3.3528164799137303</v>
      </c>
      <c r="G143" s="11">
        <f t="shared" ref="G143" si="29">SUM(G124:G142)</f>
        <v>8.8272775111124879</v>
      </c>
      <c r="H143" s="11">
        <f t="shared" ref="H143" si="30">SUM(H124:H142)</f>
        <v>27.769198128844192</v>
      </c>
    </row>
    <row r="144" spans="2:8" x14ac:dyDescent="0.25">
      <c r="F144" t="s">
        <v>154</v>
      </c>
      <c r="G144" t="s">
        <v>155</v>
      </c>
      <c r="H144" t="s">
        <v>156</v>
      </c>
    </row>
    <row r="145" spans="1:13" x14ac:dyDescent="0.25">
      <c r="A145" t="s">
        <v>152</v>
      </c>
      <c r="C145">
        <f>F143</f>
        <v>3.3528164799137303</v>
      </c>
      <c r="D145">
        <f>G143</f>
        <v>8.8272775111124879</v>
      </c>
    </row>
    <row r="146" spans="1:13" x14ac:dyDescent="0.25">
      <c r="C146">
        <f>G143</f>
        <v>8.8272775111124879</v>
      </c>
      <c r="D146">
        <f>H143</f>
        <v>27.769198128844192</v>
      </c>
    </row>
    <row r="148" spans="1:13" x14ac:dyDescent="0.25">
      <c r="A148" t="s">
        <v>162</v>
      </c>
      <c r="C148">
        <f>E121</f>
        <v>-3.860743140464773E-2</v>
      </c>
      <c r="F148" t="s">
        <v>158</v>
      </c>
      <c r="G148">
        <f t="array" ref="G148:H149">MINVERSE(C145:D146)</f>
        <v>1.8288223197368567</v>
      </c>
      <c r="H148">
        <v>-0.58134635576910176</v>
      </c>
      <c r="K148">
        <f t="array" ref="K148:K149">MMULT(G148:H149,C148:C149)</f>
        <v>-1.0104570774473933</v>
      </c>
      <c r="L148">
        <f>K148+L72</f>
        <v>-3.7137823607466691</v>
      </c>
      <c r="M148" t="s">
        <v>159</v>
      </c>
    </row>
    <row r="149" spans="1:13" x14ac:dyDescent="0.25">
      <c r="C149">
        <f>F121</f>
        <v>1.6166798602245862</v>
      </c>
      <c r="G149">
        <v>-0.58134635576910165</v>
      </c>
      <c r="H149">
        <v>0.22080960292759469</v>
      </c>
      <c r="K149">
        <v>0.37942272754992767</v>
      </c>
      <c r="L149">
        <f>K149+L73</f>
        <v>1.3617745759615942</v>
      </c>
      <c r="M149" t="s">
        <v>160</v>
      </c>
    </row>
    <row r="153" spans="1:13" x14ac:dyDescent="0.25">
      <c r="A153" t="s">
        <v>167</v>
      </c>
    </row>
    <row r="154" spans="1:13" x14ac:dyDescent="0.25">
      <c r="A154" s="11" t="s">
        <v>13</v>
      </c>
      <c r="B154" s="11" t="s">
        <v>45</v>
      </c>
      <c r="C154" s="11" t="s">
        <v>112</v>
      </c>
      <c r="D154" s="11" t="s">
        <v>29</v>
      </c>
      <c r="E154" s="11" t="s">
        <v>111</v>
      </c>
      <c r="F154" s="11" t="s">
        <v>147</v>
      </c>
      <c r="G154" s="11" t="s">
        <v>148</v>
      </c>
      <c r="H154" s="11" t="s">
        <v>149</v>
      </c>
      <c r="I154" s="11" t="s">
        <v>161</v>
      </c>
      <c r="J154" s="11" t="s">
        <v>165</v>
      </c>
    </row>
    <row r="155" spans="1:13" x14ac:dyDescent="0.25">
      <c r="A155" s="11">
        <v>0.5</v>
      </c>
      <c r="B155" s="11">
        <v>0</v>
      </c>
      <c r="C155" s="11">
        <f>1-B155</f>
        <v>1</v>
      </c>
      <c r="D155" s="11">
        <f>1/(1+EXP(-(-3.71378+1.361775*A155)))</f>
        <v>4.5961826128534146E-2</v>
      </c>
      <c r="E155" s="11">
        <f>1-D155</f>
        <v>0.95403817387146583</v>
      </c>
      <c r="F155" s="11">
        <f>LN(D155)</f>
        <v>-3.0799440937940901</v>
      </c>
      <c r="G155" s="11">
        <f>LN(E155)</f>
        <v>-4.705159379409031E-2</v>
      </c>
      <c r="H155" s="11">
        <f>B155*F155</f>
        <v>0</v>
      </c>
      <c r="I155" s="11">
        <f>C155*G155</f>
        <v>-4.705159379409031E-2</v>
      </c>
      <c r="J155" s="11">
        <f>H155+I155</f>
        <v>-4.705159379409031E-2</v>
      </c>
    </row>
    <row r="156" spans="1:13" x14ac:dyDescent="0.25">
      <c r="A156" s="11">
        <v>0.75</v>
      </c>
      <c r="B156" s="11">
        <v>0</v>
      </c>
      <c r="C156" s="11">
        <f t="shared" ref="C156:C173" si="31">1-B156</f>
        <v>1</v>
      </c>
      <c r="D156" s="11">
        <f t="shared" ref="D156:D172" si="32">1/(1+EXP(-(-3.71378+1.361775*A156)))</f>
        <v>6.3420411247275418E-2</v>
      </c>
      <c r="E156" s="11">
        <f t="shared" ref="E156:E173" si="33">1-D156</f>
        <v>0.93657958875272462</v>
      </c>
      <c r="F156" s="11">
        <f t="shared" ref="F156:F157" si="34">LN(D156)</f>
        <v>-2.7579695253884595</v>
      </c>
      <c r="G156" s="11">
        <f t="shared" ref="G156:G173" si="35">LN(E156)</f>
        <v>-6.5520775388460059E-2</v>
      </c>
      <c r="H156" s="11">
        <f t="shared" ref="H156:H173" si="36">B156*F156</f>
        <v>0</v>
      </c>
      <c r="I156" s="11">
        <f t="shared" ref="I156:I173" si="37">C156*G156</f>
        <v>-6.5520775388460059E-2</v>
      </c>
      <c r="J156" s="11">
        <f t="shared" ref="J156:J173" si="38">H156+I156</f>
        <v>-6.5520775388460059E-2</v>
      </c>
    </row>
    <row r="157" spans="1:13" x14ac:dyDescent="0.25">
      <c r="A157" s="11">
        <v>1</v>
      </c>
      <c r="B157" s="11">
        <v>0</v>
      </c>
      <c r="C157" s="11">
        <f t="shared" si="31"/>
        <v>1</v>
      </c>
      <c r="D157" s="11">
        <f t="shared" si="32"/>
        <v>8.6906536256489295E-2</v>
      </c>
      <c r="E157" s="11">
        <f t="shared" si="33"/>
        <v>0.91309346374351075</v>
      </c>
      <c r="F157" s="11">
        <f t="shared" si="34"/>
        <v>-2.4429220336994373</v>
      </c>
      <c r="G157" s="11">
        <f t="shared" si="35"/>
        <v>-9.0917033699437044E-2</v>
      </c>
      <c r="H157" s="11">
        <f t="shared" si="36"/>
        <v>0</v>
      </c>
      <c r="I157" s="11">
        <f t="shared" si="37"/>
        <v>-9.0917033699437044E-2</v>
      </c>
      <c r="J157" s="11">
        <f t="shared" si="38"/>
        <v>-9.0917033699437044E-2</v>
      </c>
    </row>
    <row r="158" spans="1:13" x14ac:dyDescent="0.25">
      <c r="A158" s="11">
        <v>1.25</v>
      </c>
      <c r="B158" s="11">
        <v>0</v>
      </c>
      <c r="C158" s="11">
        <f t="shared" si="31"/>
        <v>1</v>
      </c>
      <c r="D158" s="11">
        <f t="shared" si="32"/>
        <v>0.11799439890522662</v>
      </c>
      <c r="E158" s="11">
        <f t="shared" si="33"/>
        <v>0.88200560109477344</v>
      </c>
      <c r="F158" s="11">
        <f>LN(D158)</f>
        <v>-2.1371181225479208</v>
      </c>
      <c r="G158" s="11">
        <f t="shared" si="35"/>
        <v>-0.12555687254792083</v>
      </c>
      <c r="H158" s="11">
        <f t="shared" si="36"/>
        <v>0</v>
      </c>
      <c r="I158" s="11">
        <f t="shared" si="37"/>
        <v>-0.12555687254792083</v>
      </c>
      <c r="J158" s="11">
        <f t="shared" si="38"/>
        <v>-0.12555687254792083</v>
      </c>
    </row>
    <row r="159" spans="1:13" x14ac:dyDescent="0.25">
      <c r="A159" s="11">
        <v>1.5</v>
      </c>
      <c r="B159" s="11">
        <v>0</v>
      </c>
      <c r="C159" s="11">
        <f t="shared" si="31"/>
        <v>1</v>
      </c>
      <c r="D159" s="11">
        <f t="shared" si="32"/>
        <v>0.15827524395202452</v>
      </c>
      <c r="E159" s="11">
        <f t="shared" si="33"/>
        <v>0.84172475604797548</v>
      </c>
      <c r="F159" s="11">
        <f t="shared" ref="F159:F173" si="39">LN(D159)</f>
        <v>-1.8434197112356523</v>
      </c>
      <c r="G159" s="11">
        <f t="shared" si="35"/>
        <v>-0.17230221123565256</v>
      </c>
      <c r="H159" s="11">
        <f t="shared" si="36"/>
        <v>0</v>
      </c>
      <c r="I159" s="11">
        <f t="shared" si="37"/>
        <v>-0.17230221123565256</v>
      </c>
      <c r="J159" s="11">
        <f t="shared" si="38"/>
        <v>-0.17230221123565256</v>
      </c>
    </row>
    <row r="160" spans="1:13" x14ac:dyDescent="0.25">
      <c r="A160" s="11">
        <v>1.75</v>
      </c>
      <c r="B160" s="11">
        <v>0</v>
      </c>
      <c r="C160" s="11">
        <f t="shared" si="31"/>
        <v>1</v>
      </c>
      <c r="D160" s="11">
        <f t="shared" si="32"/>
        <v>0.20904794090147988</v>
      </c>
      <c r="E160" s="11">
        <f t="shared" si="33"/>
        <v>0.79095205909852018</v>
      </c>
      <c r="F160" s="11">
        <f t="shared" si="39"/>
        <v>-1.5651916710176927</v>
      </c>
      <c r="G160" s="11">
        <f t="shared" si="35"/>
        <v>-0.23451792101769278</v>
      </c>
      <c r="H160" s="11">
        <f t="shared" si="36"/>
        <v>0</v>
      </c>
      <c r="I160" s="11">
        <f t="shared" si="37"/>
        <v>-0.23451792101769278</v>
      </c>
      <c r="J160" s="11">
        <f t="shared" si="38"/>
        <v>-0.23451792101769278</v>
      </c>
    </row>
    <row r="161" spans="1:10" x14ac:dyDescent="0.25">
      <c r="A161" s="11">
        <v>1.75</v>
      </c>
      <c r="B161" s="11">
        <v>1</v>
      </c>
      <c r="C161" s="11">
        <f t="shared" si="31"/>
        <v>0</v>
      </c>
      <c r="D161" s="11">
        <f t="shared" si="32"/>
        <v>0.20904794090147988</v>
      </c>
      <c r="E161" s="11">
        <f t="shared" si="33"/>
        <v>0.79095205909852018</v>
      </c>
      <c r="F161" s="11">
        <f t="shared" si="39"/>
        <v>-1.5651916710176927</v>
      </c>
      <c r="G161" s="11">
        <f t="shared" si="35"/>
        <v>-0.23451792101769278</v>
      </c>
      <c r="H161" s="11">
        <f t="shared" si="36"/>
        <v>-1.5651916710176927</v>
      </c>
      <c r="I161" s="11">
        <f t="shared" si="37"/>
        <v>0</v>
      </c>
      <c r="J161" s="11">
        <f t="shared" si="38"/>
        <v>-1.5651916710176927</v>
      </c>
    </row>
    <row r="162" spans="1:10" x14ac:dyDescent="0.25">
      <c r="A162" s="11">
        <v>2</v>
      </c>
      <c r="B162" s="11">
        <v>0</v>
      </c>
      <c r="C162" s="11">
        <f t="shared" si="31"/>
        <v>1</v>
      </c>
      <c r="D162" s="11">
        <f t="shared" si="32"/>
        <v>0.27086665073796617</v>
      </c>
      <c r="E162" s="11">
        <f t="shared" si="33"/>
        <v>0.72913334926203377</v>
      </c>
      <c r="F162" s="11">
        <f t="shared" si="39"/>
        <v>-1.3061286429030476</v>
      </c>
      <c r="G162" s="11">
        <f t="shared" si="35"/>
        <v>-0.31589864290304803</v>
      </c>
      <c r="H162" s="11">
        <f t="shared" si="36"/>
        <v>0</v>
      </c>
      <c r="I162" s="11">
        <f t="shared" si="37"/>
        <v>-0.31589864290304803</v>
      </c>
      <c r="J162" s="11">
        <f t="shared" si="38"/>
        <v>-0.31589864290304803</v>
      </c>
    </row>
    <row r="163" spans="1:10" x14ac:dyDescent="0.25">
      <c r="A163" s="11">
        <v>2.25</v>
      </c>
      <c r="B163" s="11">
        <v>1</v>
      </c>
      <c r="C163" s="11">
        <f t="shared" si="31"/>
        <v>0</v>
      </c>
      <c r="D163" s="11">
        <f t="shared" si="32"/>
        <v>0.34303770701693825</v>
      </c>
      <c r="E163" s="11">
        <f t="shared" si="33"/>
        <v>0.65696229298306175</v>
      </c>
      <c r="F163" s="11">
        <f t="shared" si="39"/>
        <v>-1.0699149048643968</v>
      </c>
      <c r="G163" s="11">
        <f t="shared" si="35"/>
        <v>-0.42012865486439682</v>
      </c>
      <c r="H163" s="11">
        <f t="shared" si="36"/>
        <v>-1.0699149048643968</v>
      </c>
      <c r="I163" s="11">
        <f t="shared" si="37"/>
        <v>0</v>
      </c>
      <c r="J163" s="11">
        <f t="shared" si="38"/>
        <v>-1.0699149048643968</v>
      </c>
    </row>
    <row r="164" spans="1:10" x14ac:dyDescent="0.25">
      <c r="A164" s="11">
        <v>2.5</v>
      </c>
      <c r="B164" s="11">
        <v>0</v>
      </c>
      <c r="C164" s="11">
        <f t="shared" si="31"/>
        <v>1</v>
      </c>
      <c r="D164" s="11">
        <f t="shared" si="32"/>
        <v>0.4232752352673233</v>
      </c>
      <c r="E164" s="11">
        <f t="shared" si="33"/>
        <v>0.57672476473267675</v>
      </c>
      <c r="F164" s="11">
        <f t="shared" si="39"/>
        <v>-0.85973263714182324</v>
      </c>
      <c r="G164" s="11">
        <f t="shared" si="35"/>
        <v>-0.55039013714182328</v>
      </c>
      <c r="H164" s="11">
        <f t="shared" si="36"/>
        <v>0</v>
      </c>
      <c r="I164" s="11">
        <f t="shared" si="37"/>
        <v>-0.55039013714182328</v>
      </c>
      <c r="J164" s="11">
        <f t="shared" si="38"/>
        <v>-0.55039013714182328</v>
      </c>
    </row>
    <row r="165" spans="1:10" x14ac:dyDescent="0.25">
      <c r="A165" s="11">
        <v>2.75</v>
      </c>
      <c r="B165" s="11">
        <v>1</v>
      </c>
      <c r="C165" s="11">
        <f t="shared" si="31"/>
        <v>0</v>
      </c>
      <c r="D165" s="11">
        <f t="shared" si="32"/>
        <v>0.50777468581357299</v>
      </c>
      <c r="E165" s="11">
        <f t="shared" si="33"/>
        <v>0.49222531418642701</v>
      </c>
      <c r="F165" s="11">
        <f t="shared" si="39"/>
        <v>-0.67771746165605085</v>
      </c>
      <c r="G165" s="11">
        <f t="shared" si="35"/>
        <v>-0.70881871165605059</v>
      </c>
      <c r="H165" s="11">
        <f t="shared" si="36"/>
        <v>-0.67771746165605085</v>
      </c>
      <c r="I165" s="11">
        <f t="shared" si="37"/>
        <v>0</v>
      </c>
      <c r="J165" s="11">
        <f t="shared" si="38"/>
        <v>-0.67771746165605085</v>
      </c>
    </row>
    <row r="166" spans="1:10" x14ac:dyDescent="0.25">
      <c r="A166" s="11">
        <v>3</v>
      </c>
      <c r="B166" s="11">
        <v>0</v>
      </c>
      <c r="C166" s="11">
        <f t="shared" si="31"/>
        <v>1</v>
      </c>
      <c r="D166" s="11">
        <f t="shared" si="32"/>
        <v>0.59183225208280665</v>
      </c>
      <c r="E166" s="11">
        <f t="shared" si="33"/>
        <v>0.40816774791719335</v>
      </c>
      <c r="F166" s="11">
        <f t="shared" si="39"/>
        <v>-0.52453204221981786</v>
      </c>
      <c r="G166" s="11">
        <f t="shared" si="35"/>
        <v>-0.89607704221981799</v>
      </c>
      <c r="H166" s="11">
        <f t="shared" si="36"/>
        <v>0</v>
      </c>
      <c r="I166" s="11">
        <f t="shared" si="37"/>
        <v>-0.89607704221981799</v>
      </c>
      <c r="J166" s="11">
        <f t="shared" si="38"/>
        <v>-0.89607704221981799</v>
      </c>
    </row>
    <row r="167" spans="1:10" x14ac:dyDescent="0.25">
      <c r="A167" s="11">
        <v>3.25</v>
      </c>
      <c r="B167" s="11">
        <v>1</v>
      </c>
      <c r="C167" s="11">
        <f t="shared" si="31"/>
        <v>0</v>
      </c>
      <c r="D167" s="11">
        <f t="shared" si="32"/>
        <v>0.67084045184518248</v>
      </c>
      <c r="E167" s="11">
        <f t="shared" si="33"/>
        <v>0.32915954815481752</v>
      </c>
      <c r="F167" s="11">
        <f t="shared" si="39"/>
        <v>-0.39922394696759456</v>
      </c>
      <c r="G167" s="11">
        <f t="shared" si="35"/>
        <v>-1.1112126969675944</v>
      </c>
      <c r="H167" s="11">
        <f t="shared" si="36"/>
        <v>-0.39922394696759456</v>
      </c>
      <c r="I167" s="11">
        <f t="shared" si="37"/>
        <v>0</v>
      </c>
      <c r="J167" s="11">
        <f t="shared" si="38"/>
        <v>-0.39922394696759456</v>
      </c>
    </row>
    <row r="168" spans="1:10" x14ac:dyDescent="0.25">
      <c r="A168" s="11">
        <v>3.5</v>
      </c>
      <c r="B168" s="11">
        <v>0</v>
      </c>
      <c r="C168" s="11">
        <f t="shared" si="31"/>
        <v>1</v>
      </c>
      <c r="D168" s="11">
        <f t="shared" si="32"/>
        <v>0.74124173230191015</v>
      </c>
      <c r="E168" s="11">
        <f t="shared" si="33"/>
        <v>0.25875826769808985</v>
      </c>
      <c r="F168" s="11">
        <f t="shared" si="39"/>
        <v>-0.299428482456641</v>
      </c>
      <c r="G168" s="11">
        <f t="shared" si="35"/>
        <v>-1.3518609824566412</v>
      </c>
      <c r="H168" s="11">
        <f t="shared" si="36"/>
        <v>0</v>
      </c>
      <c r="I168" s="11">
        <f t="shared" si="37"/>
        <v>-1.3518609824566412</v>
      </c>
      <c r="J168" s="11">
        <f t="shared" si="38"/>
        <v>-1.3518609824566412</v>
      </c>
    </row>
    <row r="169" spans="1:10" x14ac:dyDescent="0.25">
      <c r="A169" s="11">
        <v>4</v>
      </c>
      <c r="B169" s="11">
        <v>1</v>
      </c>
      <c r="C169" s="11">
        <f t="shared" si="31"/>
        <v>0</v>
      </c>
      <c r="D169" s="11">
        <f t="shared" si="32"/>
        <v>0.84983659219330587</v>
      </c>
      <c r="E169" s="11">
        <f t="shared" si="33"/>
        <v>0.15016340780669413</v>
      </c>
      <c r="F169" s="11">
        <f t="shared" si="39"/>
        <v>-0.16271119245757701</v>
      </c>
      <c r="G169" s="11">
        <f t="shared" si="35"/>
        <v>-1.8960311924575766</v>
      </c>
      <c r="H169" s="11">
        <f t="shared" si="36"/>
        <v>-0.16271119245757701</v>
      </c>
      <c r="I169" s="11">
        <f t="shared" si="37"/>
        <v>0</v>
      </c>
      <c r="J169" s="11">
        <f t="shared" si="38"/>
        <v>-0.16271119245757701</v>
      </c>
    </row>
    <row r="170" spans="1:10" x14ac:dyDescent="0.25">
      <c r="A170" s="11">
        <v>4.25</v>
      </c>
      <c r="B170" s="11">
        <v>1</v>
      </c>
      <c r="C170" s="11">
        <f t="shared" si="31"/>
        <v>0</v>
      </c>
      <c r="D170" s="11">
        <f t="shared" si="32"/>
        <v>0.88832687991734305</v>
      </c>
      <c r="E170" s="11">
        <f t="shared" si="33"/>
        <v>0.11167312008265695</v>
      </c>
      <c r="F170" s="11">
        <f t="shared" si="39"/>
        <v>-0.11841549571007434</v>
      </c>
      <c r="G170" s="11">
        <f t="shared" si="35"/>
        <v>-2.1921792457100735</v>
      </c>
      <c r="H170" s="11">
        <f t="shared" si="36"/>
        <v>-0.11841549571007434</v>
      </c>
      <c r="I170" s="11">
        <f t="shared" si="37"/>
        <v>0</v>
      </c>
      <c r="J170" s="11">
        <f t="shared" si="38"/>
        <v>-0.11841549571007434</v>
      </c>
    </row>
    <row r="171" spans="1:10" x14ac:dyDescent="0.25">
      <c r="A171" s="11">
        <v>4.5</v>
      </c>
      <c r="B171" s="11">
        <v>1</v>
      </c>
      <c r="C171" s="11">
        <f t="shared" si="31"/>
        <v>0</v>
      </c>
      <c r="D171" s="11">
        <f t="shared" si="32"/>
        <v>0.91790430023467851</v>
      </c>
      <c r="E171" s="11">
        <f t="shared" si="33"/>
        <v>8.2095699765321495E-2</v>
      </c>
      <c r="F171" s="11">
        <f t="shared" si="39"/>
        <v>-8.5662141906230518E-2</v>
      </c>
      <c r="G171" s="11">
        <f t="shared" si="35"/>
        <v>-2.4998696419062307</v>
      </c>
      <c r="H171" s="11">
        <f t="shared" si="36"/>
        <v>-8.5662141906230518E-2</v>
      </c>
      <c r="I171" s="11">
        <f t="shared" si="37"/>
        <v>0</v>
      </c>
      <c r="J171" s="11">
        <f t="shared" si="38"/>
        <v>-8.5662141906230518E-2</v>
      </c>
    </row>
    <row r="172" spans="1:10" x14ac:dyDescent="0.25">
      <c r="A172" s="11">
        <v>4.75</v>
      </c>
      <c r="B172" s="11">
        <v>1</v>
      </c>
      <c r="C172" s="11">
        <f t="shared" si="31"/>
        <v>0</v>
      </c>
      <c r="D172" s="11">
        <f t="shared" si="32"/>
        <v>0.94017549809240408</v>
      </c>
      <c r="E172" s="11">
        <f t="shared" si="33"/>
        <v>5.9824501907595917E-2</v>
      </c>
      <c r="F172" s="11">
        <f t="shared" si="39"/>
        <v>-6.1688721046079649E-2</v>
      </c>
      <c r="G172" s="11">
        <f t="shared" si="35"/>
        <v>-2.8163399710460806</v>
      </c>
      <c r="H172" s="11">
        <f t="shared" si="36"/>
        <v>-6.1688721046079649E-2</v>
      </c>
      <c r="I172" s="11">
        <f t="shared" si="37"/>
        <v>0</v>
      </c>
      <c r="J172" s="11">
        <f t="shared" si="38"/>
        <v>-6.1688721046079649E-2</v>
      </c>
    </row>
    <row r="173" spans="1:10" x14ac:dyDescent="0.25">
      <c r="A173" s="11">
        <v>5</v>
      </c>
      <c r="B173" s="11">
        <v>1</v>
      </c>
      <c r="C173" s="11">
        <f t="shared" si="31"/>
        <v>0</v>
      </c>
      <c r="D173" s="11">
        <f>1/(1+EXP(-(-3.71378+1.361775*A173)))</f>
        <v>0.95668996458176714</v>
      </c>
      <c r="E173" s="11">
        <f t="shared" si="33"/>
        <v>4.3310035418232862E-2</v>
      </c>
      <c r="F173" s="11">
        <f t="shared" si="39"/>
        <v>-4.4275905971755451E-2</v>
      </c>
      <c r="G173" s="11">
        <f t="shared" si="35"/>
        <v>-3.1393709059717554</v>
      </c>
      <c r="H173" s="11">
        <f t="shared" si="36"/>
        <v>-4.4275905971755451E-2</v>
      </c>
      <c r="I173" s="11">
        <f t="shared" si="37"/>
        <v>0</v>
      </c>
      <c r="J173" s="11">
        <f t="shared" si="38"/>
        <v>-4.4275905971755451E-2</v>
      </c>
    </row>
    <row r="174" spans="1:10" x14ac:dyDescent="0.25">
      <c r="J174">
        <f>SUM(J155:J173)</f>
        <v>-8.0348946540020361</v>
      </c>
    </row>
    <row r="179" spans="1:6" x14ac:dyDescent="0.25">
      <c r="A179" t="s">
        <v>115</v>
      </c>
      <c r="B179" s="11" t="s">
        <v>13</v>
      </c>
      <c r="C179" s="11" t="s">
        <v>45</v>
      </c>
      <c r="D179" s="11" t="s">
        <v>29</v>
      </c>
      <c r="E179" s="11" t="s">
        <v>150</v>
      </c>
      <c r="F179" s="11" t="s">
        <v>151</v>
      </c>
    </row>
    <row r="180" spans="1:6" x14ac:dyDescent="0.25">
      <c r="B180" s="11">
        <v>0.5</v>
      </c>
      <c r="C180" s="11">
        <v>0</v>
      </c>
      <c r="D180" s="11">
        <v>4.5961826128534146E-2</v>
      </c>
      <c r="E180" s="11">
        <f>C180-D180</f>
        <v>-4.5961826128534146E-2</v>
      </c>
      <c r="F180" s="11">
        <f>E180*B180</f>
        <v>-2.2980913064267073E-2</v>
      </c>
    </row>
    <row r="181" spans="1:6" x14ac:dyDescent="0.25">
      <c r="B181" s="11">
        <v>0.75</v>
      </c>
      <c r="C181" s="11">
        <v>0</v>
      </c>
      <c r="D181" s="11">
        <v>6.3420411247275418E-2</v>
      </c>
      <c r="E181" s="11">
        <f t="shared" ref="E181:E196" si="40">C181-D181</f>
        <v>-6.3420411247275418E-2</v>
      </c>
      <c r="F181" s="11">
        <f t="shared" ref="F181:F197" si="41">E181*B181</f>
        <v>-4.756530843545656E-2</v>
      </c>
    </row>
    <row r="182" spans="1:6" x14ac:dyDescent="0.25">
      <c r="B182" s="11">
        <v>1</v>
      </c>
      <c r="C182" s="11">
        <v>0</v>
      </c>
      <c r="D182" s="11">
        <v>8.6906536256489295E-2</v>
      </c>
      <c r="E182" s="11">
        <f t="shared" si="40"/>
        <v>-8.6906536256489295E-2</v>
      </c>
      <c r="F182" s="11">
        <f t="shared" si="41"/>
        <v>-8.6906536256489295E-2</v>
      </c>
    </row>
    <row r="183" spans="1:6" x14ac:dyDescent="0.25">
      <c r="B183" s="11">
        <v>1.25</v>
      </c>
      <c r="C183" s="11">
        <v>0</v>
      </c>
      <c r="D183" s="11">
        <v>0.11799439890522662</v>
      </c>
      <c r="E183" s="11">
        <f t="shared" si="40"/>
        <v>-0.11799439890522662</v>
      </c>
      <c r="F183" s="11">
        <f t="shared" si="41"/>
        <v>-0.14749299863153326</v>
      </c>
    </row>
    <row r="184" spans="1:6" x14ac:dyDescent="0.25">
      <c r="B184" s="11">
        <v>1.5</v>
      </c>
      <c r="C184" s="11">
        <v>0</v>
      </c>
      <c r="D184" s="11">
        <v>0.15827524395202452</v>
      </c>
      <c r="E184" s="11">
        <f t="shared" si="40"/>
        <v>-0.15827524395202452</v>
      </c>
      <c r="F184" s="11">
        <f t="shared" si="41"/>
        <v>-0.23741286592803679</v>
      </c>
    </row>
    <row r="185" spans="1:6" x14ac:dyDescent="0.25">
      <c r="B185" s="11">
        <v>1.75</v>
      </c>
      <c r="C185" s="11">
        <v>0</v>
      </c>
      <c r="D185" s="11">
        <v>0.20904794090147988</v>
      </c>
      <c r="E185" s="11">
        <f t="shared" si="40"/>
        <v>-0.20904794090147988</v>
      </c>
      <c r="F185" s="11">
        <f t="shared" si="41"/>
        <v>-0.3658338965775898</v>
      </c>
    </row>
    <row r="186" spans="1:6" x14ac:dyDescent="0.25">
      <c r="B186" s="11">
        <v>1.75</v>
      </c>
      <c r="C186" s="11">
        <v>1</v>
      </c>
      <c r="D186" s="11">
        <v>0.20904794090147988</v>
      </c>
      <c r="E186" s="11">
        <f t="shared" si="40"/>
        <v>0.79095205909852018</v>
      </c>
      <c r="F186" s="11">
        <f t="shared" si="41"/>
        <v>1.3841661034224102</v>
      </c>
    </row>
    <row r="187" spans="1:6" x14ac:dyDescent="0.25">
      <c r="B187" s="11">
        <v>2</v>
      </c>
      <c r="C187" s="11">
        <v>0</v>
      </c>
      <c r="D187" s="11">
        <v>0.27086665073796617</v>
      </c>
      <c r="E187" s="11">
        <f t="shared" si="40"/>
        <v>-0.27086665073796617</v>
      </c>
      <c r="F187" s="11">
        <f t="shared" si="41"/>
        <v>-0.54173330147593235</v>
      </c>
    </row>
    <row r="188" spans="1:6" x14ac:dyDescent="0.25">
      <c r="B188" s="11">
        <v>2.25</v>
      </c>
      <c r="C188" s="11">
        <v>1</v>
      </c>
      <c r="D188" s="11">
        <v>0.34303770701693825</v>
      </c>
      <c r="E188" s="11">
        <f t="shared" si="40"/>
        <v>0.65696229298306175</v>
      </c>
      <c r="F188" s="11">
        <f t="shared" si="41"/>
        <v>1.478165159211889</v>
      </c>
    </row>
    <row r="189" spans="1:6" x14ac:dyDescent="0.25">
      <c r="B189" s="11">
        <v>2.5</v>
      </c>
      <c r="C189" s="11">
        <v>0</v>
      </c>
      <c r="D189" s="11">
        <v>0.4232752352673233</v>
      </c>
      <c r="E189" s="11">
        <f t="shared" si="40"/>
        <v>-0.4232752352673233</v>
      </c>
      <c r="F189" s="11">
        <f t="shared" si="41"/>
        <v>-1.0581880881683083</v>
      </c>
    </row>
    <row r="190" spans="1:6" x14ac:dyDescent="0.25">
      <c r="B190" s="11">
        <v>2.75</v>
      </c>
      <c r="C190" s="11">
        <v>1</v>
      </c>
      <c r="D190" s="11">
        <v>0.50777468581357299</v>
      </c>
      <c r="E190" s="11">
        <f t="shared" si="40"/>
        <v>0.49222531418642701</v>
      </c>
      <c r="F190" s="11">
        <f t="shared" si="41"/>
        <v>1.3536196140126742</v>
      </c>
    </row>
    <row r="191" spans="1:6" x14ac:dyDescent="0.25">
      <c r="B191" s="11">
        <v>3</v>
      </c>
      <c r="C191" s="11">
        <v>0</v>
      </c>
      <c r="D191" s="11">
        <v>0.59183225208280665</v>
      </c>
      <c r="E191" s="11">
        <f t="shared" si="40"/>
        <v>-0.59183225208280665</v>
      </c>
      <c r="F191" s="11">
        <f t="shared" si="41"/>
        <v>-1.7754967562484198</v>
      </c>
    </row>
    <row r="192" spans="1:6" x14ac:dyDescent="0.25">
      <c r="B192" s="11">
        <v>3.25</v>
      </c>
      <c r="C192" s="11">
        <v>1</v>
      </c>
      <c r="D192" s="11">
        <v>0.67084045184518248</v>
      </c>
      <c r="E192" s="11">
        <f t="shared" si="40"/>
        <v>0.32915954815481752</v>
      </c>
      <c r="F192" s="11">
        <f t="shared" si="41"/>
        <v>1.0697685315031569</v>
      </c>
    </row>
    <row r="193" spans="1:8" x14ac:dyDescent="0.25">
      <c r="B193" s="11">
        <v>3.5</v>
      </c>
      <c r="C193" s="11">
        <v>0</v>
      </c>
      <c r="D193" s="11">
        <v>0.74124173230191015</v>
      </c>
      <c r="E193" s="11">
        <f t="shared" si="40"/>
        <v>-0.74124173230191015</v>
      </c>
      <c r="F193" s="11">
        <f t="shared" si="41"/>
        <v>-2.5943460630566855</v>
      </c>
    </row>
    <row r="194" spans="1:8" x14ac:dyDescent="0.25">
      <c r="B194" s="11">
        <v>4</v>
      </c>
      <c r="C194" s="11">
        <v>1</v>
      </c>
      <c r="D194" s="11">
        <v>0.84983659219330587</v>
      </c>
      <c r="E194" s="11">
        <f t="shared" si="40"/>
        <v>0.15016340780669413</v>
      </c>
      <c r="F194" s="11">
        <f t="shared" si="41"/>
        <v>0.60065363122677651</v>
      </c>
    </row>
    <row r="195" spans="1:8" x14ac:dyDescent="0.25">
      <c r="B195" s="11">
        <v>4.25</v>
      </c>
      <c r="C195" s="11">
        <v>1</v>
      </c>
      <c r="D195" s="11">
        <v>0.88832687991734305</v>
      </c>
      <c r="E195" s="11">
        <f t="shared" si="40"/>
        <v>0.11167312008265695</v>
      </c>
      <c r="F195" s="11">
        <f t="shared" si="41"/>
        <v>0.47461076035129202</v>
      </c>
    </row>
    <row r="196" spans="1:8" x14ac:dyDescent="0.25">
      <c r="B196" s="11">
        <v>4.5</v>
      </c>
      <c r="C196" s="11">
        <v>1</v>
      </c>
      <c r="D196" s="11">
        <v>0.91790430023467851</v>
      </c>
      <c r="E196" s="11">
        <f t="shared" si="40"/>
        <v>8.2095699765321495E-2</v>
      </c>
      <c r="F196" s="11">
        <f t="shared" si="41"/>
        <v>0.36943064894394673</v>
      </c>
    </row>
    <row r="197" spans="1:8" x14ac:dyDescent="0.25">
      <c r="B197" s="11">
        <v>4.75</v>
      </c>
      <c r="C197" s="11">
        <v>1</v>
      </c>
      <c r="D197" s="11">
        <v>0.94017549809240408</v>
      </c>
      <c r="E197" s="11">
        <f>C197-D197</f>
        <v>5.9824501907595917E-2</v>
      </c>
      <c r="F197" s="11">
        <f t="shared" si="41"/>
        <v>0.28416638406108063</v>
      </c>
    </row>
    <row r="198" spans="1:8" x14ac:dyDescent="0.25">
      <c r="B198" s="11">
        <v>5</v>
      </c>
      <c r="C198" s="11">
        <v>1</v>
      </c>
      <c r="D198" s="11">
        <v>0.95668996458176714</v>
      </c>
      <c r="E198" s="11">
        <f t="shared" ref="E198" si="42">C198-D198</f>
        <v>4.3310035418232862E-2</v>
      </c>
      <c r="F198" s="11">
        <f>E198*B198</f>
        <v>0.21655017709116431</v>
      </c>
    </row>
    <row r="199" spans="1:8" x14ac:dyDescent="0.25">
      <c r="E199">
        <f>SUM(E180:E198)</f>
        <v>7.5437516222917056E-3</v>
      </c>
      <c r="F199">
        <f>SUM(F180:F198)</f>
        <v>0.35317428198167167</v>
      </c>
    </row>
    <row r="201" spans="1:8" x14ac:dyDescent="0.25">
      <c r="A201" t="s">
        <v>152</v>
      </c>
      <c r="B201" s="11" t="s">
        <v>13</v>
      </c>
      <c r="C201" s="11" t="s">
        <v>153</v>
      </c>
      <c r="D201" s="11" t="s">
        <v>105</v>
      </c>
      <c r="E201" s="11" t="s">
        <v>111</v>
      </c>
      <c r="F201" s="11" t="s">
        <v>154</v>
      </c>
      <c r="G201" s="11" t="s">
        <v>155</v>
      </c>
      <c r="H201" s="11" t="s">
        <v>156</v>
      </c>
    </row>
    <row r="202" spans="1:8" x14ac:dyDescent="0.25">
      <c r="B202" s="11">
        <v>0.5</v>
      </c>
      <c r="C202" s="11">
        <f>B202*B202</f>
        <v>0.25</v>
      </c>
      <c r="D202" s="11">
        <v>4.5961826128534146E-2</v>
      </c>
      <c r="E202" s="11">
        <f>1-D202</f>
        <v>0.95403817387146583</v>
      </c>
      <c r="F202" s="11">
        <f>D202*E202</f>
        <v>4.3849336667464538E-2</v>
      </c>
      <c r="G202" s="11">
        <f>F202*B202</f>
        <v>2.1924668333732269E-2</v>
      </c>
      <c r="H202" s="11">
        <f>F202*C202</f>
        <v>1.0962334166866134E-2</v>
      </c>
    </row>
    <row r="203" spans="1:8" x14ac:dyDescent="0.25">
      <c r="B203" s="11">
        <v>0.75</v>
      </c>
      <c r="C203" s="11">
        <f t="shared" ref="C203:C220" si="43">B203*B203</f>
        <v>0.5625</v>
      </c>
      <c r="D203" s="11">
        <v>6.3420411247275418E-2</v>
      </c>
      <c r="E203" s="11">
        <f t="shared" ref="E203:E220" si="44">1-D203</f>
        <v>0.93657958875272462</v>
      </c>
      <c r="F203" s="11">
        <f t="shared" ref="F203:F220" si="45">D203*E203</f>
        <v>5.9398262684501886E-2</v>
      </c>
      <c r="G203" s="11">
        <f t="shared" ref="G203:G220" si="46">F203*B203</f>
        <v>4.4548697013376416E-2</v>
      </c>
      <c r="H203" s="11">
        <f t="shared" ref="H203:H220" si="47">F203*C203</f>
        <v>3.3411522760032314E-2</v>
      </c>
    </row>
    <row r="204" spans="1:8" x14ac:dyDescent="0.25">
      <c r="B204" s="11">
        <v>1</v>
      </c>
      <c r="C204" s="11">
        <f t="shared" si="43"/>
        <v>1</v>
      </c>
      <c r="D204" s="11">
        <v>8.6906536256489295E-2</v>
      </c>
      <c r="E204" s="11">
        <f t="shared" si="44"/>
        <v>0.91309346374351075</v>
      </c>
      <c r="F204" s="11">
        <f t="shared" si="45"/>
        <v>7.9353790212388808E-2</v>
      </c>
      <c r="G204" s="11">
        <f t="shared" si="46"/>
        <v>7.9353790212388808E-2</v>
      </c>
      <c r="H204" s="11">
        <f t="shared" si="47"/>
        <v>7.9353790212388808E-2</v>
      </c>
    </row>
    <row r="205" spans="1:8" x14ac:dyDescent="0.25">
      <c r="B205" s="11">
        <v>1.25</v>
      </c>
      <c r="C205" s="11">
        <f t="shared" si="43"/>
        <v>1.5625</v>
      </c>
      <c r="D205" s="11">
        <v>0.11799439890522662</v>
      </c>
      <c r="E205" s="11">
        <f t="shared" si="44"/>
        <v>0.88200560109477344</v>
      </c>
      <c r="F205" s="11">
        <f t="shared" si="45"/>
        <v>0.10407172073222087</v>
      </c>
      <c r="G205" s="11">
        <f t="shared" si="46"/>
        <v>0.13008965091527608</v>
      </c>
      <c r="H205" s="11">
        <f t="shared" si="47"/>
        <v>0.16261206364409511</v>
      </c>
    </row>
    <row r="206" spans="1:8" x14ac:dyDescent="0.25">
      <c r="B206" s="11">
        <v>1.5</v>
      </c>
      <c r="C206" s="11">
        <f t="shared" si="43"/>
        <v>2.25</v>
      </c>
      <c r="D206" s="11">
        <v>0.15827524395202452</v>
      </c>
      <c r="E206" s="11">
        <f t="shared" si="44"/>
        <v>0.84172475604797548</v>
      </c>
      <c r="F206" s="11">
        <f t="shared" si="45"/>
        <v>0.13322419110395164</v>
      </c>
      <c r="G206" s="11">
        <f t="shared" si="46"/>
        <v>0.19983628665592745</v>
      </c>
      <c r="H206" s="11">
        <f t="shared" si="47"/>
        <v>0.29975442998389118</v>
      </c>
    </row>
    <row r="207" spans="1:8" x14ac:dyDescent="0.25">
      <c r="B207" s="11">
        <v>1.75</v>
      </c>
      <c r="C207" s="11">
        <f t="shared" si="43"/>
        <v>3.0625</v>
      </c>
      <c r="D207" s="11">
        <v>0.20904794090147988</v>
      </c>
      <c r="E207" s="11">
        <f t="shared" si="44"/>
        <v>0.79095205909852018</v>
      </c>
      <c r="F207" s="11">
        <f t="shared" si="45"/>
        <v>0.16534689930633126</v>
      </c>
      <c r="G207" s="11">
        <f t="shared" si="46"/>
        <v>0.28935707378607972</v>
      </c>
      <c r="H207" s="11">
        <f t="shared" si="47"/>
        <v>0.5063748791256395</v>
      </c>
    </row>
    <row r="208" spans="1:8" x14ac:dyDescent="0.25">
      <c r="B208" s="11">
        <v>1.75</v>
      </c>
      <c r="C208" s="11">
        <f t="shared" si="43"/>
        <v>3.0625</v>
      </c>
      <c r="D208" s="11">
        <v>0.20904794090147988</v>
      </c>
      <c r="E208" s="11">
        <f t="shared" si="44"/>
        <v>0.79095205909852018</v>
      </c>
      <c r="F208" s="11">
        <f t="shared" si="45"/>
        <v>0.16534689930633126</v>
      </c>
      <c r="G208" s="11">
        <f t="shared" si="46"/>
        <v>0.28935707378607972</v>
      </c>
      <c r="H208" s="11">
        <f t="shared" si="47"/>
        <v>0.5063748791256395</v>
      </c>
    </row>
    <row r="209" spans="1:8" x14ac:dyDescent="0.25">
      <c r="B209" s="11">
        <v>2</v>
      </c>
      <c r="C209" s="11">
        <f t="shared" si="43"/>
        <v>4</v>
      </c>
      <c r="D209" s="11">
        <v>0.27086665073796617</v>
      </c>
      <c r="E209" s="11">
        <f t="shared" si="44"/>
        <v>0.72913334926203377</v>
      </c>
      <c r="F209" s="11">
        <f t="shared" si="45"/>
        <v>0.19749790825596281</v>
      </c>
      <c r="G209" s="11">
        <f t="shared" si="46"/>
        <v>0.39499581651192561</v>
      </c>
      <c r="H209" s="11">
        <f t="shared" si="47"/>
        <v>0.78999163302385123</v>
      </c>
    </row>
    <row r="210" spans="1:8" x14ac:dyDescent="0.25">
      <c r="B210" s="11">
        <v>2.25</v>
      </c>
      <c r="C210" s="11">
        <f t="shared" si="43"/>
        <v>5.0625</v>
      </c>
      <c r="D210" s="11">
        <v>0.34303770701693825</v>
      </c>
      <c r="E210" s="11">
        <f t="shared" si="44"/>
        <v>0.65696229298306175</v>
      </c>
      <c r="F210" s="11">
        <f t="shared" si="45"/>
        <v>0.2253628385814995</v>
      </c>
      <c r="G210" s="11">
        <f t="shared" si="46"/>
        <v>0.5070663868083739</v>
      </c>
      <c r="H210" s="11">
        <f t="shared" si="47"/>
        <v>1.1408993703188413</v>
      </c>
    </row>
    <row r="211" spans="1:8" x14ac:dyDescent="0.25">
      <c r="B211" s="11">
        <v>2.5</v>
      </c>
      <c r="C211" s="11">
        <f t="shared" si="43"/>
        <v>6.25</v>
      </c>
      <c r="D211" s="11">
        <v>0.4232752352673233</v>
      </c>
      <c r="E211" s="11">
        <f t="shared" si="44"/>
        <v>0.57672476473267675</v>
      </c>
      <c r="F211" s="11">
        <f t="shared" si="45"/>
        <v>0.24411331047671544</v>
      </c>
      <c r="G211" s="11">
        <f t="shared" si="46"/>
        <v>0.61028327619178857</v>
      </c>
      <c r="H211" s="11">
        <f t="shared" si="47"/>
        <v>1.5257081904794716</v>
      </c>
    </row>
    <row r="212" spans="1:8" x14ac:dyDescent="0.25">
      <c r="B212" s="11">
        <v>2.75</v>
      </c>
      <c r="C212" s="11">
        <f t="shared" si="43"/>
        <v>7.5625</v>
      </c>
      <c r="D212" s="11">
        <v>0.50777468581357299</v>
      </c>
      <c r="E212" s="11">
        <f t="shared" si="44"/>
        <v>0.49222531418642701</v>
      </c>
      <c r="F212" s="11">
        <f t="shared" si="45"/>
        <v>0.24993955426050024</v>
      </c>
      <c r="G212" s="11">
        <f t="shared" si="46"/>
        <v>0.68733377421637565</v>
      </c>
      <c r="H212" s="11">
        <f t="shared" si="47"/>
        <v>1.8901678790950331</v>
      </c>
    </row>
    <row r="213" spans="1:8" x14ac:dyDescent="0.25">
      <c r="B213" s="11">
        <v>3</v>
      </c>
      <c r="C213" s="11">
        <f t="shared" si="43"/>
        <v>9</v>
      </c>
      <c r="D213" s="11">
        <v>0.59183225208280665</v>
      </c>
      <c r="E213" s="11">
        <f t="shared" si="44"/>
        <v>0.40816774791719335</v>
      </c>
      <c r="F213" s="11">
        <f t="shared" si="45"/>
        <v>0.24156683747739985</v>
      </c>
      <c r="G213" s="11">
        <f t="shared" si="46"/>
        <v>0.72470051243219957</v>
      </c>
      <c r="H213" s="11">
        <f t="shared" si="47"/>
        <v>2.1741015372965986</v>
      </c>
    </row>
    <row r="214" spans="1:8" x14ac:dyDescent="0.25">
      <c r="B214" s="11">
        <v>3.25</v>
      </c>
      <c r="C214" s="11">
        <f t="shared" si="43"/>
        <v>10.5625</v>
      </c>
      <c r="D214" s="11">
        <v>0.67084045184518248</v>
      </c>
      <c r="E214" s="11">
        <f t="shared" si="44"/>
        <v>0.32915954815481752</v>
      </c>
      <c r="F214" s="11">
        <f t="shared" si="45"/>
        <v>0.22081354001333389</v>
      </c>
      <c r="G214" s="11">
        <f t="shared" si="46"/>
        <v>0.71764400504333514</v>
      </c>
      <c r="H214" s="11">
        <f t="shared" si="47"/>
        <v>2.3323430163908392</v>
      </c>
    </row>
    <row r="215" spans="1:8" x14ac:dyDescent="0.25">
      <c r="B215" s="11">
        <v>3.5</v>
      </c>
      <c r="C215" s="11">
        <f t="shared" si="43"/>
        <v>12.25</v>
      </c>
      <c r="D215" s="11">
        <v>0.74124173230191015</v>
      </c>
      <c r="E215" s="11">
        <f t="shared" si="44"/>
        <v>0.25875826769808985</v>
      </c>
      <c r="F215" s="11">
        <f t="shared" si="45"/>
        <v>0.19180242659597352</v>
      </c>
      <c r="G215" s="11">
        <f t="shared" si="46"/>
        <v>0.67130849308590734</v>
      </c>
      <c r="H215" s="11">
        <f t="shared" si="47"/>
        <v>2.3495797258006754</v>
      </c>
    </row>
    <row r="216" spans="1:8" x14ac:dyDescent="0.25">
      <c r="B216" s="11">
        <v>4</v>
      </c>
      <c r="C216" s="11">
        <f t="shared" si="43"/>
        <v>16</v>
      </c>
      <c r="D216" s="11">
        <v>0.84983659219330587</v>
      </c>
      <c r="E216" s="11">
        <f t="shared" si="44"/>
        <v>0.15016340780669413</v>
      </c>
      <c r="F216" s="11">
        <f t="shared" si="45"/>
        <v>0.1276143587625746</v>
      </c>
      <c r="G216" s="11">
        <f t="shared" si="46"/>
        <v>0.51045743505029839</v>
      </c>
      <c r="H216" s="11">
        <f t="shared" si="47"/>
        <v>2.0418297402011936</v>
      </c>
    </row>
    <row r="217" spans="1:8" x14ac:dyDescent="0.25">
      <c r="B217" s="11">
        <v>4.25</v>
      </c>
      <c r="C217" s="11">
        <f t="shared" si="43"/>
        <v>18.0625</v>
      </c>
      <c r="D217" s="11">
        <v>0.88832687991734305</v>
      </c>
      <c r="E217" s="11">
        <f t="shared" si="44"/>
        <v>0.11167312008265695</v>
      </c>
      <c r="F217" s="11">
        <f t="shared" si="45"/>
        <v>9.9202234333661432E-2</v>
      </c>
      <c r="G217" s="11">
        <f t="shared" si="46"/>
        <v>0.42160949591806107</v>
      </c>
      <c r="H217" s="11">
        <f t="shared" si="47"/>
        <v>1.7918403576517596</v>
      </c>
    </row>
    <row r="218" spans="1:8" x14ac:dyDescent="0.25">
      <c r="B218" s="11">
        <v>4.5</v>
      </c>
      <c r="C218" s="11">
        <f t="shared" si="43"/>
        <v>20.25</v>
      </c>
      <c r="D218" s="11">
        <v>0.91790430023467851</v>
      </c>
      <c r="E218" s="11">
        <f t="shared" si="44"/>
        <v>8.2095699765321495E-2</v>
      </c>
      <c r="F218" s="11">
        <f t="shared" si="45"/>
        <v>7.5355995845363691E-2</v>
      </c>
      <c r="G218" s="11">
        <f t="shared" si="46"/>
        <v>0.3391019813041366</v>
      </c>
      <c r="H218" s="11">
        <f t="shared" si="47"/>
        <v>1.5259589158686147</v>
      </c>
    </row>
    <row r="219" spans="1:8" x14ac:dyDescent="0.25">
      <c r="B219" s="11">
        <v>4.75</v>
      </c>
      <c r="C219" s="11">
        <f t="shared" si="43"/>
        <v>22.5625</v>
      </c>
      <c r="D219" s="11">
        <v>0.94017549809240408</v>
      </c>
      <c r="E219" s="11">
        <f t="shared" si="44"/>
        <v>5.9824501907595917E-2</v>
      </c>
      <c r="F219" s="11">
        <f t="shared" si="45"/>
        <v>5.6245530879103972E-2</v>
      </c>
      <c r="G219" s="11">
        <f t="shared" si="46"/>
        <v>0.26716627167574386</v>
      </c>
      <c r="H219" s="11">
        <f t="shared" si="47"/>
        <v>1.2690397904597834</v>
      </c>
    </row>
    <row r="220" spans="1:8" x14ac:dyDescent="0.25">
      <c r="B220" s="11">
        <v>5</v>
      </c>
      <c r="C220" s="11">
        <f t="shared" si="43"/>
        <v>25</v>
      </c>
      <c r="D220" s="11">
        <v>0.95668996458176714</v>
      </c>
      <c r="E220" s="11">
        <f t="shared" si="44"/>
        <v>4.3310035418232862E-2</v>
      </c>
      <c r="F220" s="11">
        <f t="shared" si="45"/>
        <v>4.1434276250304276E-2</v>
      </c>
      <c r="G220" s="11">
        <f t="shared" si="46"/>
        <v>0.20717138125152137</v>
      </c>
      <c r="H220" s="11">
        <f t="shared" si="47"/>
        <v>1.0358569062576068</v>
      </c>
    </row>
    <row r="221" spans="1:8" x14ac:dyDescent="0.25">
      <c r="B221" s="11"/>
      <c r="C221" s="11"/>
      <c r="D221" s="11"/>
      <c r="E221" s="11"/>
      <c r="F221" s="11">
        <f>SUM(F202:F220)</f>
        <v>2.7215399117455834</v>
      </c>
      <c r="G221" s="11">
        <f t="shared" ref="G221" si="48">SUM(G202:G220)</f>
        <v>7.1133060701925288</v>
      </c>
      <c r="H221" s="11">
        <f t="shared" ref="H221" si="49">SUM(H202:H220)</f>
        <v>21.466160961862819</v>
      </c>
    </row>
    <row r="222" spans="1:8" x14ac:dyDescent="0.25">
      <c r="F222" t="s">
        <v>154</v>
      </c>
      <c r="G222" t="s">
        <v>155</v>
      </c>
      <c r="H222" t="s">
        <v>156</v>
      </c>
    </row>
    <row r="223" spans="1:8" x14ac:dyDescent="0.25">
      <c r="A223" t="s">
        <v>152</v>
      </c>
      <c r="C223">
        <f>F221</f>
        <v>2.7215399117455834</v>
      </c>
      <c r="D223">
        <f>G221</f>
        <v>7.1133060701925288</v>
      </c>
    </row>
    <row r="224" spans="1:8" x14ac:dyDescent="0.25">
      <c r="C224">
        <f>G221</f>
        <v>7.1133060701925288</v>
      </c>
      <c r="D224">
        <f>H221</f>
        <v>21.466160961862819</v>
      </c>
    </row>
    <row r="226" spans="1:13" x14ac:dyDescent="0.25">
      <c r="A226" t="s">
        <v>162</v>
      </c>
      <c r="C226">
        <f>E199</f>
        <v>7.5437516222917056E-3</v>
      </c>
      <c r="F226" t="s">
        <v>158</v>
      </c>
      <c r="G226">
        <f t="array" ref="G226:H227">MINVERSE(C223:D224)</f>
        <v>2.7443698928392188</v>
      </c>
      <c r="H226">
        <v>-0.90941007347653702</v>
      </c>
      <c r="K226">
        <f t="array" ref="K226:K227">MMULT(G226:H227,C226:C227)</f>
        <v>-0.30047740489570085</v>
      </c>
      <c r="L226">
        <f>K226+L148</f>
        <v>-4.01425976564237</v>
      </c>
      <c r="M226" t="s">
        <v>159</v>
      </c>
    </row>
    <row r="227" spans="1:13" x14ac:dyDescent="0.25">
      <c r="C227">
        <f>F199</f>
        <v>0.35317428198167167</v>
      </c>
      <c r="G227">
        <v>-0.90941007347653702</v>
      </c>
      <c r="H227">
        <v>0.34793888899017822</v>
      </c>
      <c r="K227">
        <v>0.11602270357548972</v>
      </c>
      <c r="L227">
        <f>K227+L149</f>
        <v>1.477797279537084</v>
      </c>
      <c r="M227" t="s">
        <v>160</v>
      </c>
    </row>
    <row r="231" spans="1:13" x14ac:dyDescent="0.25">
      <c r="A231" t="s">
        <v>168</v>
      </c>
    </row>
    <row r="232" spans="1:13" x14ac:dyDescent="0.25">
      <c r="A232" s="11" t="s">
        <v>13</v>
      </c>
      <c r="B232" s="11" t="s">
        <v>45</v>
      </c>
      <c r="C232" s="11" t="s">
        <v>112</v>
      </c>
      <c r="D232" s="11" t="s">
        <v>29</v>
      </c>
      <c r="E232" s="11" t="s">
        <v>111</v>
      </c>
      <c r="F232" s="11" t="s">
        <v>147</v>
      </c>
      <c r="G232" s="11" t="s">
        <v>148</v>
      </c>
      <c r="H232" s="11" t="s">
        <v>149</v>
      </c>
      <c r="I232" s="11" t="s">
        <v>161</v>
      </c>
      <c r="J232" s="11" t="s">
        <v>165</v>
      </c>
    </row>
    <row r="233" spans="1:13" x14ac:dyDescent="0.25">
      <c r="A233" s="11">
        <v>0.5</v>
      </c>
      <c r="B233" s="11">
        <v>0</v>
      </c>
      <c r="C233" s="11">
        <f>1-B233</f>
        <v>1</v>
      </c>
      <c r="D233" s="11">
        <f>1/(1+EXP(-(-4.01426+1.477797*A233)))</f>
        <v>3.6426174894188687E-2</v>
      </c>
      <c r="E233" s="11">
        <f>1-D233</f>
        <v>0.96357382510581135</v>
      </c>
      <c r="F233" s="11">
        <f>LN(D233)</f>
        <v>-3.3124676722614481</v>
      </c>
      <c r="G233" s="11">
        <f>LN(E233)</f>
        <v>-3.7106172261447662E-2</v>
      </c>
      <c r="H233" s="11">
        <f>B233*F233</f>
        <v>0</v>
      </c>
      <c r="I233" s="11">
        <f>C233*G233</f>
        <v>-3.7106172261447662E-2</v>
      </c>
      <c r="J233" s="11">
        <f>H233+I233</f>
        <v>-3.7106172261447662E-2</v>
      </c>
    </row>
    <row r="234" spans="1:13" x14ac:dyDescent="0.25">
      <c r="A234" s="11">
        <v>0.75</v>
      </c>
      <c r="B234" s="11">
        <v>0</v>
      </c>
      <c r="C234" s="11">
        <f t="shared" ref="C234:C251" si="50">1-B234</f>
        <v>1</v>
      </c>
      <c r="D234" s="11">
        <f t="shared" ref="D234:D251" si="51">1/(1+EXP(-(-4.01426+1.477797*A234)))</f>
        <v>5.1862072113528369E-2</v>
      </c>
      <c r="E234" s="11">
        <f t="shared" ref="E234:E251" si="52">1-D234</f>
        <v>0.94813792788647167</v>
      </c>
      <c r="F234" s="11">
        <f t="shared" ref="F234:F235" si="53">LN(D234)</f>
        <v>-2.9591675437591451</v>
      </c>
      <c r="G234" s="11">
        <f t="shared" ref="G234:G251" si="54">LN(E234)</f>
        <v>-5.3255293759144999E-2</v>
      </c>
      <c r="H234" s="11">
        <f t="shared" ref="H234:H251" si="55">B234*F234</f>
        <v>0</v>
      </c>
      <c r="I234" s="11">
        <f t="shared" ref="I234:I251" si="56">C234*G234</f>
        <v>-5.3255293759144999E-2</v>
      </c>
      <c r="J234" s="11">
        <f t="shared" ref="J234:J251" si="57">H234+I234</f>
        <v>-5.3255293759144999E-2</v>
      </c>
    </row>
    <row r="235" spans="1:13" x14ac:dyDescent="0.25">
      <c r="A235" s="11">
        <v>1</v>
      </c>
      <c r="B235" s="11">
        <v>0</v>
      </c>
      <c r="C235" s="11">
        <f t="shared" si="50"/>
        <v>1</v>
      </c>
      <c r="D235" s="11">
        <f t="shared" si="51"/>
        <v>7.3341193483349068E-2</v>
      </c>
      <c r="E235" s="11">
        <f t="shared" si="52"/>
        <v>0.92665880651665089</v>
      </c>
      <c r="F235" s="11">
        <f t="shared" si="53"/>
        <v>-2.6126328431778143</v>
      </c>
      <c r="G235" s="11">
        <f t="shared" si="54"/>
        <v>-7.6169843177813876E-2</v>
      </c>
      <c r="H235" s="11">
        <f t="shared" si="55"/>
        <v>0</v>
      </c>
      <c r="I235" s="11">
        <f t="shared" si="56"/>
        <v>-7.6169843177813876E-2</v>
      </c>
      <c r="J235" s="11">
        <f t="shared" si="57"/>
        <v>-7.6169843177813876E-2</v>
      </c>
    </row>
    <row r="236" spans="1:13" x14ac:dyDescent="0.25">
      <c r="A236" s="11">
        <v>1.25</v>
      </c>
      <c r="B236" s="11">
        <v>0</v>
      </c>
      <c r="C236" s="11">
        <f t="shared" si="50"/>
        <v>1</v>
      </c>
      <c r="D236" s="11">
        <f t="shared" si="51"/>
        <v>0.10275202148904405</v>
      </c>
      <c r="E236" s="11">
        <f t="shared" si="52"/>
        <v>0.89724797851095595</v>
      </c>
      <c r="F236" s="11">
        <f>LN(D236)</f>
        <v>-2.2754367519400112</v>
      </c>
      <c r="G236" s="11">
        <f t="shared" si="54"/>
        <v>-0.1084230019400111</v>
      </c>
      <c r="H236" s="11">
        <f t="shared" si="55"/>
        <v>0</v>
      </c>
      <c r="I236" s="11">
        <f t="shared" si="56"/>
        <v>-0.1084230019400111</v>
      </c>
      <c r="J236" s="11">
        <f t="shared" si="57"/>
        <v>-0.1084230019400111</v>
      </c>
    </row>
    <row r="237" spans="1:13" x14ac:dyDescent="0.25">
      <c r="A237" s="11">
        <v>1.5</v>
      </c>
      <c r="B237" s="11">
        <v>0</v>
      </c>
      <c r="C237" s="11">
        <f t="shared" si="50"/>
        <v>1</v>
      </c>
      <c r="D237" s="11">
        <f t="shared" si="51"/>
        <v>0.14214779539170097</v>
      </c>
      <c r="E237" s="11">
        <f t="shared" si="52"/>
        <v>0.85785220460829903</v>
      </c>
      <c r="F237" s="11">
        <f t="shared" ref="F237:F251" si="58">LN(D237)</f>
        <v>-1.9508879500331753</v>
      </c>
      <c r="G237" s="11">
        <f t="shared" si="54"/>
        <v>-0.15332345003317521</v>
      </c>
      <c r="H237" s="11">
        <f t="shared" si="55"/>
        <v>0</v>
      </c>
      <c r="I237" s="11">
        <f t="shared" si="56"/>
        <v>-0.15332345003317521</v>
      </c>
      <c r="J237" s="11">
        <f t="shared" si="57"/>
        <v>-0.15332345003317521</v>
      </c>
    </row>
    <row r="238" spans="1:13" x14ac:dyDescent="0.25">
      <c r="A238" s="11">
        <v>1.75</v>
      </c>
      <c r="B238" s="11">
        <v>0</v>
      </c>
      <c r="C238" s="11">
        <f t="shared" si="50"/>
        <v>1</v>
      </c>
      <c r="D238" s="11">
        <f t="shared" si="51"/>
        <v>0.19339251999020543</v>
      </c>
      <c r="E238" s="11">
        <f t="shared" si="52"/>
        <v>0.80660748000979454</v>
      </c>
      <c r="F238" s="11">
        <f t="shared" si="58"/>
        <v>-1.6430333730800482</v>
      </c>
      <c r="G238" s="11">
        <f t="shared" si="54"/>
        <v>-0.21491812308004782</v>
      </c>
      <c r="H238" s="11">
        <f t="shared" si="55"/>
        <v>0</v>
      </c>
      <c r="I238" s="11">
        <f t="shared" si="56"/>
        <v>-0.21491812308004782</v>
      </c>
      <c r="J238" s="11">
        <f t="shared" si="57"/>
        <v>-0.21491812308004782</v>
      </c>
    </row>
    <row r="239" spans="1:13" x14ac:dyDescent="0.25">
      <c r="A239" s="11">
        <v>1.75</v>
      </c>
      <c r="B239" s="11">
        <v>1</v>
      </c>
      <c r="C239" s="11">
        <f t="shared" si="50"/>
        <v>0</v>
      </c>
      <c r="D239" s="11">
        <f t="shared" si="51"/>
        <v>0.19339251999020543</v>
      </c>
      <c r="E239" s="11">
        <f t="shared" si="52"/>
        <v>0.80660748000979454</v>
      </c>
      <c r="F239" s="11">
        <f t="shared" si="58"/>
        <v>-1.6430333730800482</v>
      </c>
      <c r="G239" s="11">
        <f t="shared" si="54"/>
        <v>-0.21491812308004782</v>
      </c>
      <c r="H239" s="11">
        <f t="shared" si="55"/>
        <v>-1.6430333730800482</v>
      </c>
      <c r="I239" s="11">
        <f t="shared" si="56"/>
        <v>0</v>
      </c>
      <c r="J239" s="11">
        <f t="shared" si="57"/>
        <v>-1.6430333730800482</v>
      </c>
    </row>
    <row r="240" spans="1:13" x14ac:dyDescent="0.25">
      <c r="A240" s="11">
        <v>2</v>
      </c>
      <c r="B240" s="11">
        <v>0</v>
      </c>
      <c r="C240" s="11">
        <f t="shared" si="50"/>
        <v>1</v>
      </c>
      <c r="D240" s="11">
        <f t="shared" si="51"/>
        <v>0.25756446635247349</v>
      </c>
      <c r="E240" s="11">
        <f t="shared" si="52"/>
        <v>0.74243553364752657</v>
      </c>
      <c r="F240" s="11">
        <f t="shared" si="58"/>
        <v>-1.3564852354449839</v>
      </c>
      <c r="G240" s="11">
        <f t="shared" si="54"/>
        <v>-0.29781923544498395</v>
      </c>
      <c r="H240" s="11">
        <f t="shared" si="55"/>
        <v>0</v>
      </c>
      <c r="I240" s="11">
        <f t="shared" si="56"/>
        <v>-0.29781923544498395</v>
      </c>
      <c r="J240" s="11">
        <f t="shared" si="57"/>
        <v>-0.29781923544498395</v>
      </c>
    </row>
    <row r="241" spans="1:10" x14ac:dyDescent="0.25">
      <c r="A241" s="11">
        <v>2.25</v>
      </c>
      <c r="B241" s="11">
        <v>1</v>
      </c>
      <c r="C241" s="11">
        <f t="shared" si="50"/>
        <v>0</v>
      </c>
      <c r="D241" s="11">
        <f t="shared" si="51"/>
        <v>0.33420733375449835</v>
      </c>
      <c r="E241" s="11">
        <f t="shared" si="52"/>
        <v>0.6657926662455016</v>
      </c>
      <c r="F241" s="11">
        <f t="shared" si="58"/>
        <v>-1.0959937188530615</v>
      </c>
      <c r="G241" s="11">
        <f t="shared" si="54"/>
        <v>-0.40677696885306164</v>
      </c>
      <c r="H241" s="11">
        <f t="shared" si="55"/>
        <v>-1.0959937188530615</v>
      </c>
      <c r="I241" s="11">
        <f t="shared" si="56"/>
        <v>0</v>
      </c>
      <c r="J241" s="11">
        <f t="shared" si="57"/>
        <v>-1.0959937188530615</v>
      </c>
    </row>
    <row r="242" spans="1:10" x14ac:dyDescent="0.25">
      <c r="A242" s="11">
        <v>2.5</v>
      </c>
      <c r="B242" s="11">
        <v>0</v>
      </c>
      <c r="C242" s="11">
        <f t="shared" si="50"/>
        <v>1</v>
      </c>
      <c r="D242" s="11">
        <f t="shared" si="51"/>
        <v>0.42073241092767844</v>
      </c>
      <c r="E242" s="11">
        <f t="shared" si="52"/>
        <v>0.57926758907232156</v>
      </c>
      <c r="F242" s="11">
        <f t="shared" si="58"/>
        <v>-0.86575825087849301</v>
      </c>
      <c r="G242" s="11">
        <f t="shared" si="54"/>
        <v>-0.5459907508784928</v>
      </c>
      <c r="H242" s="11">
        <f t="shared" si="55"/>
        <v>0</v>
      </c>
      <c r="I242" s="11">
        <f t="shared" si="56"/>
        <v>-0.5459907508784928</v>
      </c>
      <c r="J242" s="11">
        <f t="shared" si="57"/>
        <v>-0.5459907508784928</v>
      </c>
    </row>
    <row r="243" spans="1:10" x14ac:dyDescent="0.25">
      <c r="A243" s="11">
        <v>2.75</v>
      </c>
      <c r="B243" s="11">
        <v>1</v>
      </c>
      <c r="C243" s="11">
        <f t="shared" si="50"/>
        <v>0</v>
      </c>
      <c r="D243" s="11">
        <f t="shared" si="51"/>
        <v>0.51241788337448457</v>
      </c>
      <c r="E243" s="11">
        <f t="shared" si="52"/>
        <v>0.48758211662551543</v>
      </c>
      <c r="F243" s="11">
        <f t="shared" si="58"/>
        <v>-0.66861480836936227</v>
      </c>
      <c r="G243" s="11">
        <f t="shared" si="54"/>
        <v>-0.71829655836936179</v>
      </c>
      <c r="H243" s="11">
        <f t="shared" si="55"/>
        <v>-0.66861480836936227</v>
      </c>
      <c r="I243" s="11">
        <f t="shared" si="56"/>
        <v>0</v>
      </c>
      <c r="J243" s="11">
        <f t="shared" si="57"/>
        <v>-0.66861480836936227</v>
      </c>
    </row>
    <row r="244" spans="1:10" x14ac:dyDescent="0.25">
      <c r="A244" s="11">
        <v>3</v>
      </c>
      <c r="B244" s="11">
        <v>0</v>
      </c>
      <c r="C244" s="11">
        <f t="shared" si="50"/>
        <v>1</v>
      </c>
      <c r="D244" s="11">
        <f t="shared" si="51"/>
        <v>0.60327528710878753</v>
      </c>
      <c r="E244" s="11">
        <f t="shared" si="52"/>
        <v>0.39672471289121247</v>
      </c>
      <c r="F244" s="11">
        <f t="shared" si="58"/>
        <v>-0.50538165723073281</v>
      </c>
      <c r="G244" s="11">
        <f t="shared" si="54"/>
        <v>-0.92451265723073295</v>
      </c>
      <c r="H244" s="11">
        <f t="shared" si="55"/>
        <v>0</v>
      </c>
      <c r="I244" s="11">
        <f t="shared" si="56"/>
        <v>-0.92451265723073295</v>
      </c>
      <c r="J244" s="11">
        <f t="shared" si="57"/>
        <v>-0.92451265723073295</v>
      </c>
    </row>
    <row r="245" spans="1:10" x14ac:dyDescent="0.25">
      <c r="A245" s="11">
        <v>3.25</v>
      </c>
      <c r="B245" s="11">
        <v>1</v>
      </c>
      <c r="C245" s="11">
        <f t="shared" si="50"/>
        <v>0</v>
      </c>
      <c r="D245" s="11">
        <f t="shared" si="51"/>
        <v>0.68752640146180566</v>
      </c>
      <c r="E245" s="11">
        <f t="shared" si="52"/>
        <v>0.31247359853819434</v>
      </c>
      <c r="F245" s="11">
        <f t="shared" si="58"/>
        <v>-0.37465504805249067</v>
      </c>
      <c r="G245" s="11">
        <f t="shared" si="54"/>
        <v>-1.1632352980524905</v>
      </c>
      <c r="H245" s="11">
        <f t="shared" si="55"/>
        <v>-0.37465504805249067</v>
      </c>
      <c r="I245" s="11">
        <f t="shared" si="56"/>
        <v>0</v>
      </c>
      <c r="J245" s="11">
        <f t="shared" si="57"/>
        <v>-0.37465504805249067</v>
      </c>
    </row>
    <row r="246" spans="1:10" x14ac:dyDescent="0.25">
      <c r="A246" s="11">
        <v>3.5</v>
      </c>
      <c r="B246" s="11">
        <v>0</v>
      </c>
      <c r="C246" s="11">
        <f t="shared" si="50"/>
        <v>1</v>
      </c>
      <c r="D246" s="11">
        <f t="shared" si="51"/>
        <v>0.76097448036324222</v>
      </c>
      <c r="E246" s="11">
        <f t="shared" si="52"/>
        <v>0.23902551963675778</v>
      </c>
      <c r="F246" s="11">
        <f t="shared" si="58"/>
        <v>-0.27315545602801955</v>
      </c>
      <c r="G246" s="11">
        <f t="shared" si="54"/>
        <v>-1.431184956028019</v>
      </c>
      <c r="H246" s="11">
        <f t="shared" si="55"/>
        <v>0</v>
      </c>
      <c r="I246" s="11">
        <f t="shared" si="56"/>
        <v>-1.431184956028019</v>
      </c>
      <c r="J246" s="11">
        <f t="shared" si="57"/>
        <v>-1.431184956028019</v>
      </c>
    </row>
    <row r="247" spans="1:10" x14ac:dyDescent="0.25">
      <c r="A247" s="11">
        <v>4</v>
      </c>
      <c r="B247" s="11">
        <v>1</v>
      </c>
      <c r="C247" s="11">
        <f t="shared" si="50"/>
        <v>0</v>
      </c>
      <c r="D247" s="11">
        <f t="shared" si="51"/>
        <v>0.86954344062293787</v>
      </c>
      <c r="E247" s="11">
        <f t="shared" si="52"/>
        <v>0.13045655937706213</v>
      </c>
      <c r="F247" s="11">
        <f t="shared" si="58"/>
        <v>-0.13978698597236841</v>
      </c>
      <c r="G247" s="11">
        <f t="shared" si="54"/>
        <v>-2.0367149859723694</v>
      </c>
      <c r="H247" s="11">
        <f t="shared" si="55"/>
        <v>-0.13978698597236841</v>
      </c>
      <c r="I247" s="11">
        <f t="shared" si="56"/>
        <v>0</v>
      </c>
      <c r="J247" s="11">
        <f t="shared" si="57"/>
        <v>-0.13978698597236841</v>
      </c>
    </row>
    <row r="248" spans="1:10" x14ac:dyDescent="0.25">
      <c r="A248" s="11">
        <v>4.25</v>
      </c>
      <c r="B248" s="11">
        <v>1</v>
      </c>
      <c r="C248" s="11">
        <f t="shared" si="50"/>
        <v>0</v>
      </c>
      <c r="D248" s="11">
        <f t="shared" si="51"/>
        <v>0.90605387165568119</v>
      </c>
      <c r="E248" s="11">
        <f t="shared" si="52"/>
        <v>9.3946128344318813E-2</v>
      </c>
      <c r="F248" s="11">
        <f t="shared" si="58"/>
        <v>-9.8656513718281644E-2</v>
      </c>
      <c r="G248" s="11">
        <f t="shared" si="54"/>
        <v>-2.365033763718281</v>
      </c>
      <c r="H248" s="11">
        <f t="shared" si="55"/>
        <v>-9.8656513718281644E-2</v>
      </c>
      <c r="I248" s="11">
        <f t="shared" si="56"/>
        <v>0</v>
      </c>
      <c r="J248" s="11">
        <f t="shared" si="57"/>
        <v>-9.8656513718281644E-2</v>
      </c>
    </row>
    <row r="249" spans="1:10" x14ac:dyDescent="0.25">
      <c r="A249" s="11">
        <v>4.5</v>
      </c>
      <c r="B249" s="11">
        <v>1</v>
      </c>
      <c r="C249" s="11">
        <f t="shared" si="50"/>
        <v>0</v>
      </c>
      <c r="D249" s="11">
        <f t="shared" si="51"/>
        <v>0.93313202226940484</v>
      </c>
      <c r="E249" s="11">
        <f t="shared" si="52"/>
        <v>6.6867977730595163E-2</v>
      </c>
      <c r="F249" s="11">
        <f t="shared" si="58"/>
        <v>-6.9208585177114326E-2</v>
      </c>
      <c r="G249" s="11">
        <f t="shared" si="54"/>
        <v>-2.7050350851771139</v>
      </c>
      <c r="H249" s="11">
        <f t="shared" si="55"/>
        <v>-6.9208585177114326E-2</v>
      </c>
      <c r="I249" s="11">
        <f t="shared" si="56"/>
        <v>0</v>
      </c>
      <c r="J249" s="11">
        <f t="shared" si="57"/>
        <v>-6.9208585177114326E-2</v>
      </c>
    </row>
    <row r="250" spans="1:10" x14ac:dyDescent="0.25">
      <c r="A250" s="11">
        <v>4.75</v>
      </c>
      <c r="B250" s="11">
        <v>1</v>
      </c>
      <c r="C250" s="11">
        <f t="shared" si="50"/>
        <v>0</v>
      </c>
      <c r="D250" s="11">
        <f t="shared" si="51"/>
        <v>0.9528118993117527</v>
      </c>
      <c r="E250" s="11">
        <f t="shared" si="52"/>
        <v>4.7188100688247303E-2</v>
      </c>
      <c r="F250" s="11">
        <f t="shared" si="58"/>
        <v>-4.8337772236754763E-2</v>
      </c>
      <c r="G250" s="11">
        <f t="shared" si="54"/>
        <v>-3.0536135222367555</v>
      </c>
      <c r="H250" s="11">
        <f t="shared" si="55"/>
        <v>-4.8337772236754763E-2</v>
      </c>
      <c r="I250" s="11">
        <f t="shared" si="56"/>
        <v>0</v>
      </c>
      <c r="J250" s="11">
        <f t="shared" si="57"/>
        <v>-4.8337772236754763E-2</v>
      </c>
    </row>
    <row r="251" spans="1:10" x14ac:dyDescent="0.25">
      <c r="A251" s="11">
        <v>5</v>
      </c>
      <c r="B251" s="11">
        <v>1</v>
      </c>
      <c r="C251" s="11">
        <f t="shared" si="50"/>
        <v>0</v>
      </c>
      <c r="D251" s="11">
        <f t="shared" si="51"/>
        <v>0.96690522287506553</v>
      </c>
      <c r="E251" s="11">
        <f t="shared" si="52"/>
        <v>3.3094777124934471E-2</v>
      </c>
      <c r="F251" s="11">
        <f t="shared" si="58"/>
        <v>-3.3654799836869906E-2</v>
      </c>
      <c r="G251" s="11">
        <f t="shared" si="54"/>
        <v>-3.4083797998368741</v>
      </c>
      <c r="H251" s="11">
        <f t="shared" si="55"/>
        <v>-3.3654799836869906E-2</v>
      </c>
      <c r="I251" s="11">
        <f t="shared" si="56"/>
        <v>0</v>
      </c>
      <c r="J251" s="11">
        <f t="shared" si="57"/>
        <v>-3.3654799836869906E-2</v>
      </c>
    </row>
    <row r="252" spans="1:10" x14ac:dyDescent="0.25">
      <c r="J252">
        <f>SUM(J233:J251)</f>
        <v>-8.0146450891302212</v>
      </c>
    </row>
    <row r="257" spans="1:6" x14ac:dyDescent="0.25">
      <c r="A257" t="s">
        <v>115</v>
      </c>
      <c r="B257" s="11" t="s">
        <v>13</v>
      </c>
      <c r="C257" s="11" t="s">
        <v>45</v>
      </c>
      <c r="D257" s="11" t="s">
        <v>29</v>
      </c>
      <c r="E257" s="11" t="s">
        <v>150</v>
      </c>
      <c r="F257" s="11" t="s">
        <v>151</v>
      </c>
    </row>
    <row r="258" spans="1:6" x14ac:dyDescent="0.25">
      <c r="B258" s="11">
        <v>0.5</v>
      </c>
      <c r="C258" s="11">
        <v>0</v>
      </c>
      <c r="D258" s="11">
        <v>3.6426174894188687E-2</v>
      </c>
      <c r="E258" s="11">
        <f>C258-D258</f>
        <v>-3.6426174894188687E-2</v>
      </c>
      <c r="F258" s="11">
        <f>E258*B258</f>
        <v>-1.8213087447094344E-2</v>
      </c>
    </row>
    <row r="259" spans="1:6" x14ac:dyDescent="0.25">
      <c r="B259" s="11">
        <v>0.75</v>
      </c>
      <c r="C259" s="11">
        <v>0</v>
      </c>
      <c r="D259" s="11">
        <v>5.1862072113528369E-2</v>
      </c>
      <c r="E259" s="11">
        <f t="shared" ref="E259:E274" si="59">C259-D259</f>
        <v>-5.1862072113528369E-2</v>
      </c>
      <c r="F259" s="11">
        <f t="shared" ref="F259:F275" si="60">E259*B259</f>
        <v>-3.8896554085146279E-2</v>
      </c>
    </row>
    <row r="260" spans="1:6" x14ac:dyDescent="0.25">
      <c r="B260" s="11">
        <v>1</v>
      </c>
      <c r="C260" s="11">
        <v>0</v>
      </c>
      <c r="D260" s="11">
        <v>7.3341193483349068E-2</v>
      </c>
      <c r="E260" s="11">
        <f t="shared" si="59"/>
        <v>-7.3341193483349068E-2</v>
      </c>
      <c r="F260" s="11">
        <f t="shared" si="60"/>
        <v>-7.3341193483349068E-2</v>
      </c>
    </row>
    <row r="261" spans="1:6" x14ac:dyDescent="0.25">
      <c r="B261" s="11">
        <v>1.25</v>
      </c>
      <c r="C261" s="11">
        <v>0</v>
      </c>
      <c r="D261" s="11">
        <v>0.10275202148904405</v>
      </c>
      <c r="E261" s="11">
        <f t="shared" si="59"/>
        <v>-0.10275202148904405</v>
      </c>
      <c r="F261" s="11">
        <f t="shared" si="60"/>
        <v>-0.12844002686130507</v>
      </c>
    </row>
    <row r="262" spans="1:6" x14ac:dyDescent="0.25">
      <c r="B262" s="11">
        <v>1.5</v>
      </c>
      <c r="C262" s="11">
        <v>0</v>
      </c>
      <c r="D262" s="11">
        <v>0.14214779539170097</v>
      </c>
      <c r="E262" s="11">
        <f t="shared" si="59"/>
        <v>-0.14214779539170097</v>
      </c>
      <c r="F262" s="11">
        <f t="shared" si="60"/>
        <v>-0.21322169308755146</v>
      </c>
    </row>
    <row r="263" spans="1:6" x14ac:dyDescent="0.25">
      <c r="B263" s="11">
        <v>1.75</v>
      </c>
      <c r="C263" s="11">
        <v>0</v>
      </c>
      <c r="D263" s="11">
        <v>0.19339251999020543</v>
      </c>
      <c r="E263" s="11">
        <f t="shared" si="59"/>
        <v>-0.19339251999020543</v>
      </c>
      <c r="F263" s="11">
        <f t="shared" si="60"/>
        <v>-0.33843690998285952</v>
      </c>
    </row>
    <row r="264" spans="1:6" x14ac:dyDescent="0.25">
      <c r="B264" s="11">
        <v>1.75</v>
      </c>
      <c r="C264" s="11">
        <v>1</v>
      </c>
      <c r="D264" s="11">
        <v>0.19339251999020543</v>
      </c>
      <c r="E264" s="11">
        <f t="shared" si="59"/>
        <v>0.80660748000979454</v>
      </c>
      <c r="F264" s="11">
        <f t="shared" si="60"/>
        <v>1.4115630900171405</v>
      </c>
    </row>
    <row r="265" spans="1:6" x14ac:dyDescent="0.25">
      <c r="B265" s="11">
        <v>2</v>
      </c>
      <c r="C265" s="11">
        <v>0</v>
      </c>
      <c r="D265" s="11">
        <v>0.25756446635247349</v>
      </c>
      <c r="E265" s="11">
        <f t="shared" si="59"/>
        <v>-0.25756446635247349</v>
      </c>
      <c r="F265" s="11">
        <f t="shared" si="60"/>
        <v>-0.51512893270494697</v>
      </c>
    </row>
    <row r="266" spans="1:6" x14ac:dyDescent="0.25">
      <c r="B266" s="11">
        <v>2.25</v>
      </c>
      <c r="C266" s="11">
        <v>1</v>
      </c>
      <c r="D266" s="11">
        <v>0.33420733375449835</v>
      </c>
      <c r="E266" s="11">
        <f t="shared" si="59"/>
        <v>0.6657926662455016</v>
      </c>
      <c r="F266" s="11">
        <f t="shared" si="60"/>
        <v>1.4980334990523785</v>
      </c>
    </row>
    <row r="267" spans="1:6" x14ac:dyDescent="0.25">
      <c r="B267" s="11">
        <v>2.5</v>
      </c>
      <c r="C267" s="11">
        <v>0</v>
      </c>
      <c r="D267" s="11">
        <v>0.42073241092767844</v>
      </c>
      <c r="E267" s="11">
        <f t="shared" si="59"/>
        <v>-0.42073241092767844</v>
      </c>
      <c r="F267" s="11">
        <f t="shared" si="60"/>
        <v>-1.0518310273191962</v>
      </c>
    </row>
    <row r="268" spans="1:6" x14ac:dyDescent="0.25">
      <c r="B268" s="11">
        <v>2.75</v>
      </c>
      <c r="C268" s="11">
        <v>1</v>
      </c>
      <c r="D268" s="11">
        <v>0.51241788337448457</v>
      </c>
      <c r="E268" s="11">
        <f t="shared" si="59"/>
        <v>0.48758211662551543</v>
      </c>
      <c r="F268" s="11">
        <f t="shared" si="60"/>
        <v>1.3408508207201675</v>
      </c>
    </row>
    <row r="269" spans="1:6" x14ac:dyDescent="0.25">
      <c r="B269" s="11">
        <v>3</v>
      </c>
      <c r="C269" s="11">
        <v>0</v>
      </c>
      <c r="D269" s="11">
        <v>0.60327528710878753</v>
      </c>
      <c r="E269" s="11">
        <f t="shared" si="59"/>
        <v>-0.60327528710878753</v>
      </c>
      <c r="F269" s="11">
        <f t="shared" si="60"/>
        <v>-1.8098258613263627</v>
      </c>
    </row>
    <row r="270" spans="1:6" x14ac:dyDescent="0.25">
      <c r="B270" s="11">
        <v>3.25</v>
      </c>
      <c r="C270" s="11">
        <v>1</v>
      </c>
      <c r="D270" s="11">
        <v>0.68752640146180566</v>
      </c>
      <c r="E270" s="11">
        <f t="shared" si="59"/>
        <v>0.31247359853819434</v>
      </c>
      <c r="F270" s="11">
        <f t="shared" si="60"/>
        <v>1.0155391952491315</v>
      </c>
    </row>
    <row r="271" spans="1:6" x14ac:dyDescent="0.25">
      <c r="B271" s="11">
        <v>3.5</v>
      </c>
      <c r="C271" s="11">
        <v>0</v>
      </c>
      <c r="D271" s="11">
        <v>0.76097448036324222</v>
      </c>
      <c r="E271" s="11">
        <f t="shared" si="59"/>
        <v>-0.76097448036324222</v>
      </c>
      <c r="F271" s="11">
        <f t="shared" si="60"/>
        <v>-2.6634106812713476</v>
      </c>
    </row>
    <row r="272" spans="1:6" x14ac:dyDescent="0.25">
      <c r="B272" s="11">
        <v>4</v>
      </c>
      <c r="C272" s="11">
        <v>1</v>
      </c>
      <c r="D272" s="11">
        <v>0.86954344062293787</v>
      </c>
      <c r="E272" s="11">
        <f t="shared" si="59"/>
        <v>0.13045655937706213</v>
      </c>
      <c r="F272" s="11">
        <f t="shared" si="60"/>
        <v>0.52182623750824852</v>
      </c>
    </row>
    <row r="273" spans="1:8" x14ac:dyDescent="0.25">
      <c r="B273" s="11">
        <v>4.25</v>
      </c>
      <c r="C273" s="11">
        <v>1</v>
      </c>
      <c r="D273" s="11">
        <v>0.90605387165568119</v>
      </c>
      <c r="E273" s="11">
        <f t="shared" si="59"/>
        <v>9.3946128344318813E-2</v>
      </c>
      <c r="F273" s="11">
        <f t="shared" si="60"/>
        <v>0.39927104546335496</v>
      </c>
    </row>
    <row r="274" spans="1:8" x14ac:dyDescent="0.25">
      <c r="B274" s="11">
        <v>4.5</v>
      </c>
      <c r="C274" s="11">
        <v>1</v>
      </c>
      <c r="D274" s="11">
        <v>0.93313202226940484</v>
      </c>
      <c r="E274" s="11">
        <f t="shared" si="59"/>
        <v>6.6867977730595163E-2</v>
      </c>
      <c r="F274" s="11">
        <f t="shared" si="60"/>
        <v>0.30090589978767823</v>
      </c>
    </row>
    <row r="275" spans="1:8" x14ac:dyDescent="0.25">
      <c r="B275" s="11">
        <v>4.75</v>
      </c>
      <c r="C275" s="11">
        <v>1</v>
      </c>
      <c r="D275" s="11">
        <v>0.9528118993117527</v>
      </c>
      <c r="E275" s="11">
        <f>C275-D275</f>
        <v>4.7188100688247303E-2</v>
      </c>
      <c r="F275" s="11">
        <f t="shared" si="60"/>
        <v>0.22414347826917469</v>
      </c>
    </row>
    <row r="276" spans="1:8" x14ac:dyDescent="0.25">
      <c r="B276" s="11">
        <v>5</v>
      </c>
      <c r="C276" s="11">
        <v>1</v>
      </c>
      <c r="D276" s="11">
        <v>0.96690522287506553</v>
      </c>
      <c r="E276" s="11">
        <f t="shared" ref="E276" si="61">C276-D276</f>
        <v>3.3094777124934471E-2</v>
      </c>
      <c r="F276" s="11">
        <f>E276*B276</f>
        <v>0.16547388562467236</v>
      </c>
    </row>
    <row r="277" spans="1:8" x14ac:dyDescent="0.25">
      <c r="B277" s="11"/>
      <c r="C277" s="11"/>
      <c r="D277" s="11"/>
      <c r="E277" s="11">
        <f>SUM(E258:E276)</f>
        <v>1.5409825699655988E-3</v>
      </c>
      <c r="F277" s="11">
        <f>SUM(F258:F276)</f>
        <v>2.6861184122787485E-2</v>
      </c>
    </row>
    <row r="279" spans="1:8" x14ac:dyDescent="0.25">
      <c r="A279" t="s">
        <v>152</v>
      </c>
      <c r="B279" s="11" t="s">
        <v>13</v>
      </c>
      <c r="C279" s="11" t="s">
        <v>153</v>
      </c>
      <c r="D279" s="11" t="s">
        <v>105</v>
      </c>
      <c r="E279" s="11" t="s">
        <v>111</v>
      </c>
      <c r="F279" s="11" t="s">
        <v>154</v>
      </c>
      <c r="G279" s="11" t="s">
        <v>155</v>
      </c>
      <c r="H279" s="11" t="s">
        <v>156</v>
      </c>
    </row>
    <row r="280" spans="1:8" x14ac:dyDescent="0.25">
      <c r="B280" s="11">
        <v>0.5</v>
      </c>
      <c r="C280" s="11">
        <f>B280*B280</f>
        <v>0.25</v>
      </c>
      <c r="D280" s="11">
        <v>3.6426174894188687E-2</v>
      </c>
      <c r="E280" s="11">
        <f>1-D280</f>
        <v>0.96357382510581135</v>
      </c>
      <c r="F280" s="11">
        <f>D280*E280</f>
        <v>3.5099308676766666E-2</v>
      </c>
      <c r="G280" s="11">
        <f>F280*B280</f>
        <v>1.7549654338383333E-2</v>
      </c>
      <c r="H280" s="11">
        <f>F280*C280</f>
        <v>8.7748271691916666E-3</v>
      </c>
    </row>
    <row r="281" spans="1:8" x14ac:dyDescent="0.25">
      <c r="B281" s="11">
        <v>0.75</v>
      </c>
      <c r="C281" s="11">
        <f t="shared" ref="C281:C298" si="62">B281*B281</f>
        <v>0.5625</v>
      </c>
      <c r="D281" s="11">
        <v>5.1862072113528369E-2</v>
      </c>
      <c r="E281" s="11">
        <f t="shared" ref="E281:E298" si="63">1-D281</f>
        <v>0.94813792788647167</v>
      </c>
      <c r="F281" s="11">
        <f t="shared" ref="F281:F298" si="64">D281*E281</f>
        <v>4.9172397589619554E-2</v>
      </c>
      <c r="G281" s="11">
        <f t="shared" ref="G281:G298" si="65">F281*B281</f>
        <v>3.6879298192214666E-2</v>
      </c>
      <c r="H281" s="11">
        <f t="shared" ref="H281:H298" si="66">F281*C281</f>
        <v>2.7659473644160999E-2</v>
      </c>
    </row>
    <row r="282" spans="1:8" x14ac:dyDescent="0.25">
      <c r="B282" s="11">
        <v>1</v>
      </c>
      <c r="C282" s="11">
        <f t="shared" si="62"/>
        <v>1</v>
      </c>
      <c r="D282" s="11">
        <v>7.3341193483349068E-2</v>
      </c>
      <c r="E282" s="11">
        <f t="shared" si="63"/>
        <v>0.92665880651665089</v>
      </c>
      <c r="F282" s="11">
        <f t="shared" si="64"/>
        <v>6.7962262821787023E-2</v>
      </c>
      <c r="G282" s="11">
        <f t="shared" si="65"/>
        <v>6.7962262821787023E-2</v>
      </c>
      <c r="H282" s="11">
        <f t="shared" si="66"/>
        <v>6.7962262821787023E-2</v>
      </c>
    </row>
    <row r="283" spans="1:8" x14ac:dyDescent="0.25">
      <c r="B283" s="11">
        <v>1.25</v>
      </c>
      <c r="C283" s="11">
        <f t="shared" si="62"/>
        <v>1.5625</v>
      </c>
      <c r="D283" s="11">
        <v>0.10275202148904405</v>
      </c>
      <c r="E283" s="11">
        <f t="shared" si="63"/>
        <v>0.89724797851095595</v>
      </c>
      <c r="F283" s="11">
        <f t="shared" si="64"/>
        <v>9.2194043568959078E-2</v>
      </c>
      <c r="G283" s="11">
        <f t="shared" si="65"/>
        <v>0.11524255446119885</v>
      </c>
      <c r="H283" s="11">
        <f t="shared" si="66"/>
        <v>0.14405319307649855</v>
      </c>
    </row>
    <row r="284" spans="1:8" x14ac:dyDescent="0.25">
      <c r="B284" s="11">
        <v>1.5</v>
      </c>
      <c r="C284" s="11">
        <f t="shared" si="62"/>
        <v>2.25</v>
      </c>
      <c r="D284" s="11">
        <v>0.14214779539170097</v>
      </c>
      <c r="E284" s="11">
        <f t="shared" si="63"/>
        <v>0.85785220460829903</v>
      </c>
      <c r="F284" s="11">
        <f t="shared" si="64"/>
        <v>0.12194179965698008</v>
      </c>
      <c r="G284" s="11">
        <f t="shared" si="65"/>
        <v>0.18291269948547012</v>
      </c>
      <c r="H284" s="11">
        <f t="shared" si="66"/>
        <v>0.27436904922820521</v>
      </c>
    </row>
    <row r="285" spans="1:8" x14ac:dyDescent="0.25">
      <c r="B285" s="11">
        <v>1.75</v>
      </c>
      <c r="C285" s="11">
        <f t="shared" si="62"/>
        <v>3.0625</v>
      </c>
      <c r="D285" s="11">
        <v>0.19339251999020543</v>
      </c>
      <c r="E285" s="11">
        <f t="shared" si="63"/>
        <v>0.80660748000979454</v>
      </c>
      <c r="F285" s="11">
        <f t="shared" si="64"/>
        <v>0.15599185320204342</v>
      </c>
      <c r="G285" s="11">
        <f t="shared" si="65"/>
        <v>0.27298574310357598</v>
      </c>
      <c r="H285" s="11">
        <f t="shared" si="66"/>
        <v>0.47772505043125796</v>
      </c>
    </row>
    <row r="286" spans="1:8" x14ac:dyDescent="0.25">
      <c r="B286" s="11">
        <v>1.75</v>
      </c>
      <c r="C286" s="11">
        <f t="shared" si="62"/>
        <v>3.0625</v>
      </c>
      <c r="D286" s="11">
        <v>0.19339251999020543</v>
      </c>
      <c r="E286" s="11">
        <f t="shared" si="63"/>
        <v>0.80660748000979454</v>
      </c>
      <c r="F286" s="11">
        <f t="shared" si="64"/>
        <v>0.15599185320204342</v>
      </c>
      <c r="G286" s="11">
        <f t="shared" si="65"/>
        <v>0.27298574310357598</v>
      </c>
      <c r="H286" s="11">
        <f t="shared" si="66"/>
        <v>0.47772505043125796</v>
      </c>
    </row>
    <row r="287" spans="1:8" x14ac:dyDescent="0.25">
      <c r="B287" s="11">
        <v>2</v>
      </c>
      <c r="C287" s="11">
        <f t="shared" si="62"/>
        <v>4</v>
      </c>
      <c r="D287" s="11">
        <v>0.25756446635247349</v>
      </c>
      <c r="E287" s="11">
        <f t="shared" si="63"/>
        <v>0.74243553364752657</v>
      </c>
      <c r="F287" s="11">
        <f t="shared" si="64"/>
        <v>0.19122501202503905</v>
      </c>
      <c r="G287" s="11">
        <f t="shared" si="65"/>
        <v>0.38245002405007811</v>
      </c>
      <c r="H287" s="11">
        <f t="shared" si="66"/>
        <v>0.76490004810015622</v>
      </c>
    </row>
    <row r="288" spans="1:8" x14ac:dyDescent="0.25">
      <c r="B288" s="11">
        <v>2.25</v>
      </c>
      <c r="C288" s="11">
        <f t="shared" si="62"/>
        <v>5.0625</v>
      </c>
      <c r="D288" s="11">
        <v>0.33420733375449835</v>
      </c>
      <c r="E288" s="11">
        <f t="shared" si="63"/>
        <v>0.6657926662455016</v>
      </c>
      <c r="F288" s="11">
        <f t="shared" si="64"/>
        <v>0.22251279181920769</v>
      </c>
      <c r="G288" s="11">
        <f t="shared" si="65"/>
        <v>0.50065378159321727</v>
      </c>
      <c r="H288" s="11">
        <f t="shared" si="66"/>
        <v>1.1264710085847389</v>
      </c>
    </row>
    <row r="289" spans="1:13" x14ac:dyDescent="0.25">
      <c r="B289" s="11">
        <v>2.5</v>
      </c>
      <c r="C289" s="11">
        <f t="shared" si="62"/>
        <v>6.25</v>
      </c>
      <c r="D289" s="11">
        <v>0.42073241092767844</v>
      </c>
      <c r="E289" s="11">
        <f t="shared" si="63"/>
        <v>0.57926758907232156</v>
      </c>
      <c r="F289" s="11">
        <f t="shared" si="64"/>
        <v>0.24371664932266157</v>
      </c>
      <c r="G289" s="11">
        <f t="shared" si="65"/>
        <v>0.60929162330665387</v>
      </c>
      <c r="H289" s="11">
        <f t="shared" si="66"/>
        <v>1.5232290582666348</v>
      </c>
    </row>
    <row r="290" spans="1:13" x14ac:dyDescent="0.25">
      <c r="B290" s="11">
        <v>2.75</v>
      </c>
      <c r="C290" s="11">
        <f t="shared" si="62"/>
        <v>7.5625</v>
      </c>
      <c r="D290" s="11">
        <v>0.51241788337448457</v>
      </c>
      <c r="E290" s="11">
        <f t="shared" si="63"/>
        <v>0.48758211662551543</v>
      </c>
      <c r="F290" s="11">
        <f t="shared" si="64"/>
        <v>0.24984579617249769</v>
      </c>
      <c r="G290" s="11">
        <f t="shared" si="65"/>
        <v>0.68707593947436862</v>
      </c>
      <c r="H290" s="11">
        <f t="shared" si="66"/>
        <v>1.8894588335545137</v>
      </c>
    </row>
    <row r="291" spans="1:13" x14ac:dyDescent="0.25">
      <c r="B291" s="11">
        <v>3</v>
      </c>
      <c r="C291" s="11">
        <f t="shared" si="62"/>
        <v>9</v>
      </c>
      <c r="D291" s="11">
        <v>0.60327528710878753</v>
      </c>
      <c r="E291" s="11">
        <f t="shared" si="63"/>
        <v>0.39672471289121247</v>
      </c>
      <c r="F291" s="11">
        <f t="shared" si="64"/>
        <v>0.2393342150725975</v>
      </c>
      <c r="G291" s="11">
        <f t="shared" si="65"/>
        <v>0.71800264521779256</v>
      </c>
      <c r="H291" s="11">
        <f t="shared" si="66"/>
        <v>2.1540079356533774</v>
      </c>
    </row>
    <row r="292" spans="1:13" x14ac:dyDescent="0.25">
      <c r="B292" s="11">
        <v>3.25</v>
      </c>
      <c r="C292" s="11">
        <f t="shared" si="62"/>
        <v>10.5625</v>
      </c>
      <c r="D292" s="11">
        <v>0.68752640146180566</v>
      </c>
      <c r="E292" s="11">
        <f t="shared" si="63"/>
        <v>0.31247359853819434</v>
      </c>
      <c r="F292" s="11">
        <f t="shared" si="64"/>
        <v>0.2148338487547857</v>
      </c>
      <c r="G292" s="11">
        <f t="shared" si="65"/>
        <v>0.69821000845305348</v>
      </c>
      <c r="H292" s="11">
        <f t="shared" si="66"/>
        <v>2.2691825274724238</v>
      </c>
    </row>
    <row r="293" spans="1:13" x14ac:dyDescent="0.25">
      <c r="B293" s="11">
        <v>3.5</v>
      </c>
      <c r="C293" s="11">
        <f t="shared" si="62"/>
        <v>12.25</v>
      </c>
      <c r="D293" s="11">
        <v>0.76097448036324222</v>
      </c>
      <c r="E293" s="11">
        <f t="shared" si="63"/>
        <v>0.23902551963675778</v>
      </c>
      <c r="F293" s="11">
        <f t="shared" si="64"/>
        <v>0.18189232059913571</v>
      </c>
      <c r="G293" s="11">
        <f t="shared" si="65"/>
        <v>0.63662312209697502</v>
      </c>
      <c r="H293" s="11">
        <f t="shared" si="66"/>
        <v>2.2281809273394124</v>
      </c>
    </row>
    <row r="294" spans="1:13" x14ac:dyDescent="0.25">
      <c r="B294" s="11">
        <v>4</v>
      </c>
      <c r="C294" s="11">
        <f t="shared" si="62"/>
        <v>16</v>
      </c>
      <c r="D294" s="11">
        <v>0.86954344062293787</v>
      </c>
      <c r="E294" s="11">
        <f t="shared" si="63"/>
        <v>0.13045655937706213</v>
      </c>
      <c r="F294" s="11">
        <f t="shared" si="64"/>
        <v>0.11343764549256119</v>
      </c>
      <c r="G294" s="11">
        <f t="shared" si="65"/>
        <v>0.45375058197024476</v>
      </c>
      <c r="H294" s="11">
        <f t="shared" si="66"/>
        <v>1.815002327880979</v>
      </c>
    </row>
    <row r="295" spans="1:13" x14ac:dyDescent="0.25">
      <c r="B295" s="11">
        <v>4.25</v>
      </c>
      <c r="C295" s="11">
        <f t="shared" si="62"/>
        <v>18.0625</v>
      </c>
      <c r="D295" s="11">
        <v>0.90605387165568119</v>
      </c>
      <c r="E295" s="11">
        <f t="shared" si="63"/>
        <v>9.3946128344318813E-2</v>
      </c>
      <c r="F295" s="11">
        <f t="shared" si="64"/>
        <v>8.5120253313431593E-2</v>
      </c>
      <c r="G295" s="11">
        <f t="shared" si="65"/>
        <v>0.36176107658208428</v>
      </c>
      <c r="H295" s="11">
        <f t="shared" si="66"/>
        <v>1.5374845754738582</v>
      </c>
    </row>
    <row r="296" spans="1:13" x14ac:dyDescent="0.25">
      <c r="B296" s="11">
        <v>4.5</v>
      </c>
      <c r="C296" s="11">
        <f t="shared" si="62"/>
        <v>20.25</v>
      </c>
      <c r="D296" s="11">
        <v>0.93313202226940484</v>
      </c>
      <c r="E296" s="11">
        <f t="shared" si="63"/>
        <v>6.6867977730595163E-2</v>
      </c>
      <c r="F296" s="11">
        <f t="shared" si="64"/>
        <v>6.2396651284815793E-2</v>
      </c>
      <c r="G296" s="11">
        <f t="shared" si="65"/>
        <v>0.28078493078167105</v>
      </c>
      <c r="H296" s="11">
        <f t="shared" si="66"/>
        <v>1.2635321885175199</v>
      </c>
    </row>
    <row r="297" spans="1:13" x14ac:dyDescent="0.25">
      <c r="B297" s="11">
        <v>4.75</v>
      </c>
      <c r="C297" s="11">
        <f t="shared" si="62"/>
        <v>22.5625</v>
      </c>
      <c r="D297" s="11">
        <v>0.9528118993117527</v>
      </c>
      <c r="E297" s="11">
        <f t="shared" si="63"/>
        <v>4.7188100688247303E-2</v>
      </c>
      <c r="F297" s="11">
        <f t="shared" si="64"/>
        <v>4.496138384168314E-2</v>
      </c>
      <c r="G297" s="11">
        <f t="shared" si="65"/>
        <v>0.21356657324799491</v>
      </c>
      <c r="H297" s="11">
        <f t="shared" si="66"/>
        <v>1.0144412229279758</v>
      </c>
    </row>
    <row r="298" spans="1:13" x14ac:dyDescent="0.25">
      <c r="B298" s="11">
        <v>5</v>
      </c>
      <c r="C298" s="11">
        <f t="shared" si="62"/>
        <v>25</v>
      </c>
      <c r="D298" s="11">
        <v>0.96690522287506553</v>
      </c>
      <c r="E298" s="11">
        <f t="shared" si="63"/>
        <v>3.3094777124934471E-2</v>
      </c>
      <c r="F298" s="11">
        <f t="shared" si="64"/>
        <v>3.1999512851985386E-2</v>
      </c>
      <c r="G298" s="11">
        <f t="shared" si="65"/>
        <v>0.15999756425992692</v>
      </c>
      <c r="H298" s="11">
        <f t="shared" si="66"/>
        <v>0.79998782129963464</v>
      </c>
    </row>
    <row r="299" spans="1:13" x14ac:dyDescent="0.25">
      <c r="B299" s="11"/>
      <c r="C299" s="11"/>
      <c r="D299" s="11"/>
      <c r="E299" s="11"/>
      <c r="F299" s="11">
        <f>SUM(F280:F298)</f>
        <v>2.5596295992686011</v>
      </c>
      <c r="G299" s="11">
        <f t="shared" ref="G299" si="67">SUM(G280:G298)</f>
        <v>6.6686858265402673</v>
      </c>
      <c r="H299" s="11">
        <f t="shared" ref="H299" si="68">SUM(H280:H298)</f>
        <v>19.864147381873583</v>
      </c>
    </row>
    <row r="300" spans="1:13" x14ac:dyDescent="0.25">
      <c r="F300" t="s">
        <v>154</v>
      </c>
      <c r="G300" t="s">
        <v>155</v>
      </c>
      <c r="H300" t="s">
        <v>156</v>
      </c>
    </row>
    <row r="301" spans="1:13" x14ac:dyDescent="0.25">
      <c r="A301" t="s">
        <v>152</v>
      </c>
      <c r="C301">
        <f>F299</f>
        <v>2.5596295992686011</v>
      </c>
      <c r="D301">
        <f>G299</f>
        <v>6.6686858265402673</v>
      </c>
    </row>
    <row r="302" spans="1:13" x14ac:dyDescent="0.25">
      <c r="C302">
        <f>G299</f>
        <v>6.6686858265402673</v>
      </c>
      <c r="D302">
        <f>H299</f>
        <v>19.864147381873583</v>
      </c>
    </row>
    <row r="304" spans="1:13" x14ac:dyDescent="0.25">
      <c r="A304" t="s">
        <v>115</v>
      </c>
      <c r="C304">
        <f>E277</f>
        <v>1.5409825699655988E-3</v>
      </c>
      <c r="F304" t="s">
        <v>158</v>
      </c>
      <c r="G304">
        <f t="array" ref="G304:H305">MINVERSE(C301:D302)</f>
        <v>3.1166834269892387</v>
      </c>
      <c r="H304">
        <v>-1.0463163706861165</v>
      </c>
      <c r="K304">
        <f t="array" ref="K304:K305">MMULT(G304:H305,C304:C305)</f>
        <v>-2.330254184659547E-2</v>
      </c>
      <c r="L304">
        <f>K304+L226</f>
        <v>-4.0375623074889653</v>
      </c>
      <c r="M304" t="s">
        <v>159</v>
      </c>
    </row>
    <row r="305" spans="1:13" x14ac:dyDescent="0.25">
      <c r="C305">
        <f>F277</f>
        <v>2.6861184122787485E-2</v>
      </c>
      <c r="G305">
        <v>-1.0463163706861163</v>
      </c>
      <c r="H305">
        <v>0.40160571696881536</v>
      </c>
      <c r="K305">
        <v>9.1752498183664578E-3</v>
      </c>
      <c r="L305">
        <f>K305+L227</f>
        <v>1.4869725293554503</v>
      </c>
      <c r="M305" t="s">
        <v>160</v>
      </c>
    </row>
    <row r="307" spans="1:13" x14ac:dyDescent="0.25">
      <c r="A307" t="s">
        <v>169</v>
      </c>
    </row>
    <row r="308" spans="1:13" x14ac:dyDescent="0.25">
      <c r="A308" s="11" t="s">
        <v>13</v>
      </c>
      <c r="B308" s="11" t="s">
        <v>45</v>
      </c>
      <c r="C308" s="11" t="s">
        <v>112</v>
      </c>
      <c r="D308" s="11" t="s">
        <v>29</v>
      </c>
      <c r="E308" s="11" t="s">
        <v>111</v>
      </c>
      <c r="F308" s="11" t="s">
        <v>147</v>
      </c>
      <c r="G308" s="11" t="s">
        <v>148</v>
      </c>
      <c r="H308" s="11" t="s">
        <v>149</v>
      </c>
      <c r="I308" s="11" t="s">
        <v>161</v>
      </c>
      <c r="J308" s="11" t="s">
        <v>165</v>
      </c>
    </row>
    <row r="309" spans="1:13" x14ac:dyDescent="0.25">
      <c r="A309" s="11">
        <v>0.5</v>
      </c>
      <c r="B309" s="11">
        <v>0</v>
      </c>
      <c r="C309" s="11">
        <f>1-B309</f>
        <v>1</v>
      </c>
      <c r="D309" s="11">
        <f>1/(1+EXP(-(-4.03756+1.486973*A309)))</f>
        <v>3.5775063623719794E-2</v>
      </c>
      <c r="E309" s="11">
        <f>1-D309</f>
        <v>0.96422493637628026</v>
      </c>
      <c r="F309" s="11">
        <f>LN(D309)</f>
        <v>-3.330504175100399</v>
      </c>
      <c r="G309" s="11">
        <f>LN(E309)</f>
        <v>-3.6430675100398921E-2</v>
      </c>
      <c r="H309" s="11">
        <f>B309*F309</f>
        <v>0</v>
      </c>
      <c r="I309" s="11">
        <f>C309*G309</f>
        <v>-3.6430675100398921E-2</v>
      </c>
      <c r="J309" s="11">
        <f>H309+I309</f>
        <v>-3.6430675100398921E-2</v>
      </c>
    </row>
    <row r="310" spans="1:13" x14ac:dyDescent="0.25">
      <c r="A310" s="11">
        <v>0.75</v>
      </c>
      <c r="B310" s="11">
        <v>0</v>
      </c>
      <c r="C310" s="11">
        <f t="shared" ref="C310:C327" si="69">1-B310</f>
        <v>1</v>
      </c>
      <c r="D310" s="11">
        <f t="shared" ref="D310:D327" si="70">1/(1+EXP(-(-4.03756+1.486973*A310)))</f>
        <v>5.1060674000729389E-2</v>
      </c>
      <c r="E310" s="11">
        <f t="shared" ref="E310:E327" si="71">1-D310</f>
        <v>0.94893932599927067</v>
      </c>
      <c r="F310" s="11">
        <f t="shared" ref="F310:F311" si="72">LN(D310)</f>
        <v>-2.9747406670849572</v>
      </c>
      <c r="G310" s="11">
        <f t="shared" ref="G310:G327" si="73">LN(E310)</f>
        <v>-5.2410417084957431E-2</v>
      </c>
      <c r="H310" s="11">
        <f t="shared" ref="H310:H327" si="74">B310*F310</f>
        <v>0</v>
      </c>
      <c r="I310" s="11">
        <f t="shared" ref="I310:I327" si="75">C310*G310</f>
        <v>-5.2410417084957431E-2</v>
      </c>
      <c r="J310" s="11">
        <f t="shared" ref="J310:J327" si="76">H310+I310</f>
        <v>-5.2410417084957431E-2</v>
      </c>
    </row>
    <row r="311" spans="1:13" x14ac:dyDescent="0.25">
      <c r="A311" s="11">
        <v>1</v>
      </c>
      <c r="B311" s="11">
        <v>0</v>
      </c>
      <c r="C311" s="11">
        <f t="shared" si="69"/>
        <v>1</v>
      </c>
      <c r="D311" s="11">
        <f t="shared" si="70"/>
        <v>7.2387060075647602E-2</v>
      </c>
      <c r="E311" s="11">
        <f t="shared" si="71"/>
        <v>0.92761293992435245</v>
      </c>
      <c r="F311" s="11">
        <f t="shared" si="72"/>
        <v>-2.6257277238011727</v>
      </c>
      <c r="G311" s="11">
        <f t="shared" si="73"/>
        <v>-7.5140723801172288E-2</v>
      </c>
      <c r="H311" s="11">
        <f t="shared" si="74"/>
        <v>0</v>
      </c>
      <c r="I311" s="11">
        <f t="shared" si="75"/>
        <v>-7.5140723801172288E-2</v>
      </c>
      <c r="J311" s="11">
        <f t="shared" si="76"/>
        <v>-7.5140723801172288E-2</v>
      </c>
    </row>
    <row r="312" spans="1:13" x14ac:dyDescent="0.25">
      <c r="A312" s="11">
        <v>1.25</v>
      </c>
      <c r="B312" s="11">
        <v>0</v>
      </c>
      <c r="C312" s="11">
        <f t="shared" si="69"/>
        <v>1</v>
      </c>
      <c r="D312" s="11">
        <f t="shared" si="70"/>
        <v>0.10166648005435359</v>
      </c>
      <c r="E312" s="11">
        <f t="shared" si="71"/>
        <v>0.89833351994564636</v>
      </c>
      <c r="F312" s="11">
        <f>LN(D312)</f>
        <v>-2.286057626575468</v>
      </c>
      <c r="G312" s="11">
        <f t="shared" si="73"/>
        <v>-0.10721387657546798</v>
      </c>
      <c r="H312" s="11">
        <f t="shared" si="74"/>
        <v>0</v>
      </c>
      <c r="I312" s="11">
        <f t="shared" si="75"/>
        <v>-0.10721387657546798</v>
      </c>
      <c r="J312" s="11">
        <f t="shared" si="76"/>
        <v>-0.10721387657546798</v>
      </c>
    </row>
    <row r="313" spans="1:13" x14ac:dyDescent="0.25">
      <c r="A313" s="11">
        <v>1.5</v>
      </c>
      <c r="B313" s="11">
        <v>0</v>
      </c>
      <c r="C313" s="11">
        <f t="shared" si="69"/>
        <v>1</v>
      </c>
      <c r="D313" s="11">
        <f t="shared" si="70"/>
        <v>0.14098892180338185</v>
      </c>
      <c r="E313" s="11">
        <f t="shared" si="71"/>
        <v>0.85901107819661815</v>
      </c>
      <c r="F313" s="11">
        <f t="shared" ref="F313:F327" si="77">LN(D313)</f>
        <v>-1.9590739604609977</v>
      </c>
      <c r="G313" s="11">
        <f t="shared" si="73"/>
        <v>-0.15197346046099797</v>
      </c>
      <c r="H313" s="11">
        <f t="shared" si="74"/>
        <v>0</v>
      </c>
      <c r="I313" s="11">
        <f t="shared" si="75"/>
        <v>-0.15197346046099797</v>
      </c>
      <c r="J313" s="11">
        <f t="shared" si="76"/>
        <v>-0.15197346046099797</v>
      </c>
    </row>
    <row r="314" spans="1:13" x14ac:dyDescent="0.25">
      <c r="A314" s="11">
        <v>1.75</v>
      </c>
      <c r="B314" s="11">
        <v>0</v>
      </c>
      <c r="C314" s="11">
        <f t="shared" si="69"/>
        <v>1</v>
      </c>
      <c r="D314" s="11">
        <f t="shared" si="70"/>
        <v>0.19226533477568203</v>
      </c>
      <c r="E314" s="11">
        <f t="shared" si="71"/>
        <v>0.80773466522431803</v>
      </c>
      <c r="F314" s="11">
        <f t="shared" si="77"/>
        <v>-1.6488789090144478</v>
      </c>
      <c r="G314" s="11">
        <f t="shared" si="73"/>
        <v>-0.21352165901444772</v>
      </c>
      <c r="H314" s="11">
        <f t="shared" si="74"/>
        <v>0</v>
      </c>
      <c r="I314" s="11">
        <f t="shared" si="75"/>
        <v>-0.21352165901444772</v>
      </c>
      <c r="J314" s="11">
        <f t="shared" si="76"/>
        <v>-0.21352165901444772</v>
      </c>
    </row>
    <row r="315" spans="1:13" x14ac:dyDescent="0.25">
      <c r="A315" s="11">
        <v>1.75</v>
      </c>
      <c r="B315" s="11">
        <v>1</v>
      </c>
      <c r="C315" s="11">
        <f t="shared" si="69"/>
        <v>0</v>
      </c>
      <c r="D315" s="11">
        <f t="shared" si="70"/>
        <v>0.19226533477568203</v>
      </c>
      <c r="E315" s="11">
        <f t="shared" si="71"/>
        <v>0.80773466522431803</v>
      </c>
      <c r="F315" s="11">
        <f t="shared" si="77"/>
        <v>-1.6488789090144478</v>
      </c>
      <c r="G315" s="11">
        <f t="shared" si="73"/>
        <v>-0.21352165901444772</v>
      </c>
      <c r="H315" s="11">
        <f t="shared" si="74"/>
        <v>-1.6488789090144478</v>
      </c>
      <c r="I315" s="11">
        <f t="shared" si="75"/>
        <v>0</v>
      </c>
      <c r="J315" s="11">
        <f t="shared" si="76"/>
        <v>-1.6488789090144478</v>
      </c>
    </row>
    <row r="316" spans="1:13" x14ac:dyDescent="0.25">
      <c r="A316" s="11">
        <v>2</v>
      </c>
      <c r="B316" s="11">
        <v>0</v>
      </c>
      <c r="C316" s="11">
        <f t="shared" si="69"/>
        <v>1</v>
      </c>
      <c r="D316" s="11">
        <f t="shared" si="70"/>
        <v>0.2566194205706121</v>
      </c>
      <c r="E316" s="11">
        <f t="shared" si="71"/>
        <v>0.74338057942938796</v>
      </c>
      <c r="F316" s="11">
        <f t="shared" si="77"/>
        <v>-1.3601611454454419</v>
      </c>
      <c r="G316" s="11">
        <f t="shared" si="73"/>
        <v>-0.29654714544544186</v>
      </c>
      <c r="H316" s="11">
        <f t="shared" si="74"/>
        <v>0</v>
      </c>
      <c r="I316" s="11">
        <f t="shared" si="75"/>
        <v>-0.29654714544544186</v>
      </c>
      <c r="J316" s="11">
        <f t="shared" si="76"/>
        <v>-0.29654714544544186</v>
      </c>
    </row>
    <row r="317" spans="1:13" x14ac:dyDescent="0.25">
      <c r="A317" s="11">
        <v>2.25</v>
      </c>
      <c r="B317" s="11">
        <v>1</v>
      </c>
      <c r="C317" s="11">
        <f t="shared" si="69"/>
        <v>0</v>
      </c>
      <c r="D317" s="11">
        <f t="shared" si="70"/>
        <v>0.33361704488670596</v>
      </c>
      <c r="E317" s="11">
        <f t="shared" si="71"/>
        <v>0.66638295511329404</v>
      </c>
      <c r="F317" s="11">
        <f t="shared" si="77"/>
        <v>-1.0977615160176986</v>
      </c>
      <c r="G317" s="11">
        <f t="shared" si="73"/>
        <v>-0.40589076601769891</v>
      </c>
      <c r="H317" s="11">
        <f t="shared" si="74"/>
        <v>-1.0977615160176986</v>
      </c>
      <c r="I317" s="11">
        <f t="shared" si="75"/>
        <v>0</v>
      </c>
      <c r="J317" s="11">
        <f t="shared" si="76"/>
        <v>-1.0977615160176986</v>
      </c>
    </row>
    <row r="318" spans="1:13" x14ac:dyDescent="0.25">
      <c r="A318" s="11">
        <v>2.5</v>
      </c>
      <c r="B318" s="11">
        <v>0</v>
      </c>
      <c r="C318" s="11">
        <f t="shared" si="69"/>
        <v>1</v>
      </c>
      <c r="D318" s="11">
        <f t="shared" si="70"/>
        <v>0.42064467543851897</v>
      </c>
      <c r="E318" s="11">
        <f t="shared" si="71"/>
        <v>0.57935532456148109</v>
      </c>
      <c r="F318" s="11">
        <f t="shared" si="77"/>
        <v>-0.86596680300309714</v>
      </c>
      <c r="G318" s="11">
        <f t="shared" si="73"/>
        <v>-0.54583930300309724</v>
      </c>
      <c r="H318" s="11">
        <f t="shared" si="74"/>
        <v>0</v>
      </c>
      <c r="I318" s="11">
        <f t="shared" si="75"/>
        <v>-0.54583930300309724</v>
      </c>
      <c r="J318" s="11">
        <f t="shared" si="76"/>
        <v>-0.54583930300309724</v>
      </c>
    </row>
    <row r="319" spans="1:13" x14ac:dyDescent="0.25">
      <c r="A319" s="11">
        <v>2.75</v>
      </c>
      <c r="B319" s="11">
        <v>1</v>
      </c>
      <c r="C319" s="11">
        <f t="shared" si="69"/>
        <v>0</v>
      </c>
      <c r="D319" s="11">
        <f t="shared" si="70"/>
        <v>0.51290107338929225</v>
      </c>
      <c r="E319" s="11">
        <f t="shared" si="71"/>
        <v>0.48709892661070775</v>
      </c>
      <c r="F319" s="11">
        <f t="shared" si="77"/>
        <v>-0.66767229180436594</v>
      </c>
      <c r="G319" s="11">
        <f t="shared" si="73"/>
        <v>-0.7192880418043659</v>
      </c>
      <c r="H319" s="11">
        <f t="shared" si="74"/>
        <v>-0.66767229180436594</v>
      </c>
      <c r="I319" s="11">
        <f t="shared" si="75"/>
        <v>0</v>
      </c>
      <c r="J319" s="11">
        <f t="shared" si="76"/>
        <v>-0.66767229180436594</v>
      </c>
    </row>
    <row r="320" spans="1:13" x14ac:dyDescent="0.25">
      <c r="A320" s="11">
        <v>3</v>
      </c>
      <c r="B320" s="11">
        <v>0</v>
      </c>
      <c r="C320" s="11">
        <f t="shared" si="69"/>
        <v>1</v>
      </c>
      <c r="D320" s="11">
        <f t="shared" si="70"/>
        <v>0.60428674901064583</v>
      </c>
      <c r="E320" s="11">
        <f t="shared" si="71"/>
        <v>0.39571325098935417</v>
      </c>
      <c r="F320" s="11">
        <f t="shared" si="77"/>
        <v>-0.50370644368783124</v>
      </c>
      <c r="G320" s="11">
        <f t="shared" si="73"/>
        <v>-0.92706544368783173</v>
      </c>
      <c r="H320" s="11">
        <f t="shared" si="74"/>
        <v>0</v>
      </c>
      <c r="I320" s="11">
        <f t="shared" si="75"/>
        <v>-0.92706544368783173</v>
      </c>
      <c r="J320" s="11">
        <f t="shared" si="76"/>
        <v>-0.92706544368783173</v>
      </c>
    </row>
    <row r="321" spans="1:10" x14ac:dyDescent="0.25">
      <c r="A321" s="11">
        <v>3.25</v>
      </c>
      <c r="B321" s="11">
        <v>1</v>
      </c>
      <c r="C321" s="11">
        <f t="shared" si="69"/>
        <v>0</v>
      </c>
      <c r="D321" s="11">
        <f t="shared" si="70"/>
        <v>0.68892583129409479</v>
      </c>
      <c r="E321" s="11">
        <f t="shared" si="71"/>
        <v>0.31107416870590521</v>
      </c>
      <c r="F321" s="11">
        <f t="shared" si="77"/>
        <v>-0.37262166065092683</v>
      </c>
      <c r="G321" s="11">
        <f t="shared" si="73"/>
        <v>-1.167723910650927</v>
      </c>
      <c r="H321" s="11">
        <f t="shared" si="74"/>
        <v>-0.37262166065092683</v>
      </c>
      <c r="I321" s="11">
        <f t="shared" si="75"/>
        <v>0</v>
      </c>
      <c r="J321" s="11">
        <f t="shared" si="76"/>
        <v>-0.37262166065092683</v>
      </c>
    </row>
    <row r="322" spans="1:10" x14ac:dyDescent="0.25">
      <c r="A322" s="11">
        <v>3.5</v>
      </c>
      <c r="B322" s="11">
        <v>0</v>
      </c>
      <c r="C322" s="11">
        <f t="shared" si="69"/>
        <v>1</v>
      </c>
      <c r="D322" s="11">
        <f t="shared" si="70"/>
        <v>0.76257435179375255</v>
      </c>
      <c r="E322" s="11">
        <f t="shared" si="71"/>
        <v>0.23742564820624745</v>
      </c>
      <c r="F322" s="11">
        <f t="shared" si="77"/>
        <v>-0.27105526470523128</v>
      </c>
      <c r="G322" s="11">
        <f t="shared" si="73"/>
        <v>-1.4379007647052315</v>
      </c>
      <c r="H322" s="11">
        <f t="shared" si="74"/>
        <v>0</v>
      </c>
      <c r="I322" s="11">
        <f t="shared" si="75"/>
        <v>-1.4379007647052315</v>
      </c>
      <c r="J322" s="11">
        <f t="shared" si="76"/>
        <v>-1.4379007647052315</v>
      </c>
    </row>
    <row r="323" spans="1:10" x14ac:dyDescent="0.25">
      <c r="A323" s="11">
        <v>4</v>
      </c>
      <c r="B323" s="11">
        <v>1</v>
      </c>
      <c r="C323" s="11">
        <f t="shared" si="69"/>
        <v>0</v>
      </c>
      <c r="D323" s="11">
        <f t="shared" si="70"/>
        <v>0.87105644173054275</v>
      </c>
      <c r="E323" s="11">
        <f t="shared" si="71"/>
        <v>0.12894355826945725</v>
      </c>
      <c r="F323" s="11">
        <f t="shared" si="77"/>
        <v>-0.13804850316077141</v>
      </c>
      <c r="G323" s="11">
        <f t="shared" si="73"/>
        <v>-2.048380503160772</v>
      </c>
      <c r="H323" s="11">
        <f t="shared" si="74"/>
        <v>-0.13804850316077141</v>
      </c>
      <c r="I323" s="11">
        <f t="shared" si="75"/>
        <v>0</v>
      </c>
      <c r="J323" s="11">
        <f t="shared" si="76"/>
        <v>-0.13804850316077141</v>
      </c>
    </row>
    <row r="324" spans="1:10" x14ac:dyDescent="0.25">
      <c r="A324" s="11">
        <v>4.25</v>
      </c>
      <c r="B324" s="11">
        <v>1</v>
      </c>
      <c r="C324" s="11">
        <f t="shared" si="69"/>
        <v>0</v>
      </c>
      <c r="D324" s="11">
        <f t="shared" si="70"/>
        <v>0.90738159888302494</v>
      </c>
      <c r="E324" s="11">
        <f t="shared" si="71"/>
        <v>9.2618401116975058E-2</v>
      </c>
      <c r="F324" s="11">
        <f t="shared" si="77"/>
        <v>-9.7192190905409107E-2</v>
      </c>
      <c r="G324" s="11">
        <f t="shared" si="73"/>
        <v>-2.3792674409054082</v>
      </c>
      <c r="H324" s="11">
        <f t="shared" si="74"/>
        <v>-9.7192190905409107E-2</v>
      </c>
      <c r="I324" s="11">
        <f t="shared" si="75"/>
        <v>0</v>
      </c>
      <c r="J324" s="11">
        <f t="shared" si="76"/>
        <v>-9.7192190905409107E-2</v>
      </c>
    </row>
    <row r="325" spans="1:10" x14ac:dyDescent="0.25">
      <c r="A325" s="11">
        <v>4.5</v>
      </c>
      <c r="B325" s="11">
        <v>1</v>
      </c>
      <c r="C325" s="11">
        <f t="shared" si="69"/>
        <v>0</v>
      </c>
      <c r="D325" s="11">
        <f t="shared" si="70"/>
        <v>0.934245952014362</v>
      </c>
      <c r="E325" s="11">
        <f t="shared" si="71"/>
        <v>6.5754047985637998E-2</v>
      </c>
      <c r="F325" s="11">
        <f t="shared" si="77"/>
        <v>-6.8015543497900718E-2</v>
      </c>
      <c r="G325" s="11">
        <f t="shared" si="73"/>
        <v>-2.7218340434979007</v>
      </c>
      <c r="H325" s="11">
        <f t="shared" si="74"/>
        <v>-6.8015543497900718E-2</v>
      </c>
      <c r="I325" s="11">
        <f t="shared" si="75"/>
        <v>0</v>
      </c>
      <c r="J325" s="11">
        <f t="shared" si="76"/>
        <v>-6.8015543497900718E-2</v>
      </c>
    </row>
    <row r="326" spans="1:10" x14ac:dyDescent="0.25">
      <c r="A326" s="11">
        <v>4.75</v>
      </c>
      <c r="B326" s="11">
        <v>1</v>
      </c>
      <c r="C326" s="11">
        <f t="shared" si="69"/>
        <v>0</v>
      </c>
      <c r="D326" s="11">
        <f t="shared" si="70"/>
        <v>0.95371565330056174</v>
      </c>
      <c r="E326" s="11">
        <f t="shared" si="71"/>
        <v>4.6284346699438261E-2</v>
      </c>
      <c r="F326" s="11">
        <f t="shared" si="77"/>
        <v>-4.7389709298704223E-2</v>
      </c>
      <c r="G326" s="11">
        <f t="shared" si="73"/>
        <v>-3.0729514592987055</v>
      </c>
      <c r="H326" s="11">
        <f t="shared" si="74"/>
        <v>-4.7389709298704223E-2</v>
      </c>
      <c r="I326" s="11">
        <f t="shared" si="75"/>
        <v>0</v>
      </c>
      <c r="J326" s="11">
        <f t="shared" si="76"/>
        <v>-4.7389709298704223E-2</v>
      </c>
    </row>
    <row r="327" spans="1:10" x14ac:dyDescent="0.25">
      <c r="A327" s="11">
        <v>5</v>
      </c>
      <c r="B327" s="11">
        <v>1</v>
      </c>
      <c r="C327" s="11">
        <f t="shared" si="69"/>
        <v>0</v>
      </c>
      <c r="D327" s="11">
        <f t="shared" si="70"/>
        <v>0.96762020365527124</v>
      </c>
      <c r="E327" s="11">
        <f t="shared" si="71"/>
        <v>3.2379796344728762E-2</v>
      </c>
      <c r="F327" s="11">
        <f t="shared" si="77"/>
        <v>-3.2915620291380336E-2</v>
      </c>
      <c r="G327" s="11">
        <f t="shared" si="73"/>
        <v>-3.4302206202913785</v>
      </c>
      <c r="H327" s="11">
        <f t="shared" si="74"/>
        <v>-3.2915620291380336E-2</v>
      </c>
      <c r="I327" s="11">
        <f t="shared" si="75"/>
        <v>0</v>
      </c>
      <c r="J327" s="11">
        <f t="shared" si="76"/>
        <v>-3.2915620291380336E-2</v>
      </c>
    </row>
    <row r="328" spans="1:10" x14ac:dyDescent="0.25">
      <c r="J328">
        <f>SUM(J309:J327)</f>
        <v>-8.0145394135206498</v>
      </c>
    </row>
    <row r="333" spans="1:10" x14ac:dyDescent="0.25">
      <c r="A333" t="s">
        <v>115</v>
      </c>
      <c r="B333" s="11" t="s">
        <v>13</v>
      </c>
      <c r="C333" s="11" t="s">
        <v>45</v>
      </c>
      <c r="D333" s="11" t="s">
        <v>29</v>
      </c>
      <c r="E333" s="11" t="s">
        <v>150</v>
      </c>
      <c r="F333" s="11" t="s">
        <v>151</v>
      </c>
    </row>
    <row r="334" spans="1:10" x14ac:dyDescent="0.25">
      <c r="B334" s="11">
        <v>0.5</v>
      </c>
      <c r="C334" s="11">
        <v>0</v>
      </c>
      <c r="D334" s="11">
        <v>3.5775063623719794E-2</v>
      </c>
      <c r="E334" s="11">
        <f>C334-D334</f>
        <v>-3.5775063623719794E-2</v>
      </c>
      <c r="F334" s="11">
        <f>E334*B334</f>
        <v>-1.7887531811859897E-2</v>
      </c>
    </row>
    <row r="335" spans="1:10" x14ac:dyDescent="0.25">
      <c r="B335" s="11">
        <v>0.75</v>
      </c>
      <c r="C335" s="11">
        <v>0</v>
      </c>
      <c r="D335" s="11">
        <v>5.1060674000729389E-2</v>
      </c>
      <c r="E335" s="11">
        <f t="shared" ref="E335:E350" si="78">C335-D335</f>
        <v>-5.1060674000729389E-2</v>
      </c>
      <c r="F335" s="11">
        <f t="shared" ref="F335:F351" si="79">E335*B335</f>
        <v>-3.8295505500547042E-2</v>
      </c>
    </row>
    <row r="336" spans="1:10" x14ac:dyDescent="0.25">
      <c r="B336" s="11">
        <v>1</v>
      </c>
      <c r="C336" s="11">
        <v>0</v>
      </c>
      <c r="D336" s="11">
        <v>7.2387060075647602E-2</v>
      </c>
      <c r="E336" s="11">
        <f t="shared" si="78"/>
        <v>-7.2387060075647602E-2</v>
      </c>
      <c r="F336" s="11">
        <f t="shared" si="79"/>
        <v>-7.2387060075647602E-2</v>
      </c>
    </row>
    <row r="337" spans="2:6" x14ac:dyDescent="0.25">
      <c r="B337" s="11">
        <v>1.25</v>
      </c>
      <c r="C337" s="11">
        <v>0</v>
      </c>
      <c r="D337" s="11">
        <v>0.10166648005435359</v>
      </c>
      <c r="E337" s="11">
        <f t="shared" si="78"/>
        <v>-0.10166648005435359</v>
      </c>
      <c r="F337" s="11">
        <f t="shared" si="79"/>
        <v>-0.12708310006794199</v>
      </c>
    </row>
    <row r="338" spans="2:6" x14ac:dyDescent="0.25">
      <c r="B338" s="11">
        <v>1.5</v>
      </c>
      <c r="C338" s="11">
        <v>0</v>
      </c>
      <c r="D338" s="11">
        <v>0.14098892180338185</v>
      </c>
      <c r="E338" s="11">
        <f t="shared" si="78"/>
        <v>-0.14098892180338185</v>
      </c>
      <c r="F338" s="11">
        <f t="shared" si="79"/>
        <v>-0.21148338270507278</v>
      </c>
    </row>
    <row r="339" spans="2:6" x14ac:dyDescent="0.25">
      <c r="B339" s="11">
        <v>1.75</v>
      </c>
      <c r="C339" s="11">
        <v>0</v>
      </c>
      <c r="D339" s="11">
        <v>0.19226533477568203</v>
      </c>
      <c r="E339" s="11">
        <f t="shared" si="78"/>
        <v>-0.19226533477568203</v>
      </c>
      <c r="F339" s="11">
        <f t="shared" si="79"/>
        <v>-0.33646433585744356</v>
      </c>
    </row>
    <row r="340" spans="2:6" x14ac:dyDescent="0.25">
      <c r="B340" s="11">
        <v>1.75</v>
      </c>
      <c r="C340" s="11">
        <v>1</v>
      </c>
      <c r="D340" s="11">
        <v>0.19226533477568203</v>
      </c>
      <c r="E340" s="11">
        <f t="shared" si="78"/>
        <v>0.80773466522431803</v>
      </c>
      <c r="F340" s="11">
        <f t="shared" si="79"/>
        <v>1.4135356641425565</v>
      </c>
    </row>
    <row r="341" spans="2:6" x14ac:dyDescent="0.25">
      <c r="B341" s="11">
        <v>2</v>
      </c>
      <c r="C341" s="11">
        <v>0</v>
      </c>
      <c r="D341" s="11">
        <v>0.2566194205706121</v>
      </c>
      <c r="E341" s="11">
        <f t="shared" si="78"/>
        <v>-0.2566194205706121</v>
      </c>
      <c r="F341" s="11">
        <f t="shared" si="79"/>
        <v>-0.5132388411412242</v>
      </c>
    </row>
    <row r="342" spans="2:6" x14ac:dyDescent="0.25">
      <c r="B342" s="11">
        <v>2.25</v>
      </c>
      <c r="C342" s="11">
        <v>1</v>
      </c>
      <c r="D342" s="11">
        <v>0.33361704488670596</v>
      </c>
      <c r="E342" s="11">
        <f t="shared" si="78"/>
        <v>0.66638295511329404</v>
      </c>
      <c r="F342" s="11">
        <f t="shared" si="79"/>
        <v>1.4993616490049115</v>
      </c>
    </row>
    <row r="343" spans="2:6" x14ac:dyDescent="0.25">
      <c r="B343" s="11">
        <v>2.5</v>
      </c>
      <c r="C343" s="11">
        <v>0</v>
      </c>
      <c r="D343" s="11">
        <v>0.42064467543851897</v>
      </c>
      <c r="E343" s="11">
        <f t="shared" si="78"/>
        <v>-0.42064467543851897</v>
      </c>
      <c r="F343" s="11">
        <f t="shared" si="79"/>
        <v>-1.0516116885962974</v>
      </c>
    </row>
    <row r="344" spans="2:6" x14ac:dyDescent="0.25">
      <c r="B344" s="11">
        <v>2.75</v>
      </c>
      <c r="C344" s="11">
        <v>1</v>
      </c>
      <c r="D344" s="11">
        <v>0.51290107338929225</v>
      </c>
      <c r="E344" s="11">
        <f t="shared" si="78"/>
        <v>0.48709892661070775</v>
      </c>
      <c r="F344" s="11">
        <f t="shared" si="79"/>
        <v>1.3395220481794463</v>
      </c>
    </row>
    <row r="345" spans="2:6" x14ac:dyDescent="0.25">
      <c r="B345" s="11">
        <v>3</v>
      </c>
      <c r="C345" s="11">
        <v>0</v>
      </c>
      <c r="D345" s="11">
        <v>0.60428674901064583</v>
      </c>
      <c r="E345" s="11">
        <f t="shared" si="78"/>
        <v>-0.60428674901064583</v>
      </c>
      <c r="F345" s="11">
        <f t="shared" si="79"/>
        <v>-1.8128602470319375</v>
      </c>
    </row>
    <row r="346" spans="2:6" x14ac:dyDescent="0.25">
      <c r="B346" s="11">
        <v>3.25</v>
      </c>
      <c r="C346" s="11">
        <v>1</v>
      </c>
      <c r="D346" s="11">
        <v>0.68892583129409479</v>
      </c>
      <c r="E346" s="11">
        <f t="shared" si="78"/>
        <v>0.31107416870590521</v>
      </c>
      <c r="F346" s="11">
        <f t="shared" si="79"/>
        <v>1.010991048294192</v>
      </c>
    </row>
    <row r="347" spans="2:6" x14ac:dyDescent="0.25">
      <c r="B347" s="11">
        <v>3.5</v>
      </c>
      <c r="C347" s="11">
        <v>0</v>
      </c>
      <c r="D347" s="11">
        <v>0.76257435179375255</v>
      </c>
      <c r="E347" s="11">
        <f t="shared" si="78"/>
        <v>-0.76257435179375255</v>
      </c>
      <c r="F347" s="11">
        <f t="shared" si="79"/>
        <v>-2.6690102312781341</v>
      </c>
    </row>
    <row r="348" spans="2:6" x14ac:dyDescent="0.25">
      <c r="B348" s="11">
        <v>4</v>
      </c>
      <c r="C348" s="11">
        <v>1</v>
      </c>
      <c r="D348" s="11">
        <v>0.87105644173054275</v>
      </c>
      <c r="E348" s="11">
        <f t="shared" si="78"/>
        <v>0.12894355826945725</v>
      </c>
      <c r="F348" s="11">
        <f t="shared" si="79"/>
        <v>0.51577423307782899</v>
      </c>
    </row>
    <row r="349" spans="2:6" x14ac:dyDescent="0.25">
      <c r="B349" s="11">
        <v>4.25</v>
      </c>
      <c r="C349" s="11">
        <v>1</v>
      </c>
      <c r="D349" s="11">
        <v>0.90738159888302494</v>
      </c>
      <c r="E349" s="11">
        <f t="shared" si="78"/>
        <v>9.2618401116975058E-2</v>
      </c>
      <c r="F349" s="11">
        <f t="shared" si="79"/>
        <v>0.39362820474714399</v>
      </c>
    </row>
    <row r="350" spans="2:6" x14ac:dyDescent="0.25">
      <c r="B350" s="11">
        <v>4.5</v>
      </c>
      <c r="C350" s="11">
        <v>1</v>
      </c>
      <c r="D350" s="11">
        <v>0.934245952014362</v>
      </c>
      <c r="E350" s="11">
        <f t="shared" si="78"/>
        <v>6.5754047985637998E-2</v>
      </c>
      <c r="F350" s="11">
        <f t="shared" si="79"/>
        <v>0.29589321593537099</v>
      </c>
    </row>
    <row r="351" spans="2:6" x14ac:dyDescent="0.25">
      <c r="B351" s="11">
        <v>4.75</v>
      </c>
      <c r="C351" s="11">
        <v>1</v>
      </c>
      <c r="D351" s="11">
        <v>0.95371565330056174</v>
      </c>
      <c r="E351" s="11">
        <f>C351-D351</f>
        <v>4.6284346699438261E-2</v>
      </c>
      <c r="F351" s="11">
        <f t="shared" si="79"/>
        <v>0.21985064682233174</v>
      </c>
    </row>
    <row r="352" spans="2:6" x14ac:dyDescent="0.25">
      <c r="B352" s="11">
        <v>5</v>
      </c>
      <c r="C352" s="11">
        <v>1</v>
      </c>
      <c r="D352" s="11">
        <v>0.96762020365527124</v>
      </c>
      <c r="E352" s="11">
        <f t="shared" ref="E352" si="80">C352-D352</f>
        <v>3.2379796344728762E-2</v>
      </c>
      <c r="F352" s="11">
        <f>E352*B352</f>
        <v>0.16189898172364381</v>
      </c>
    </row>
    <row r="353" spans="1:8" x14ac:dyDescent="0.25">
      <c r="E353">
        <f>SUM(E334:E352)</f>
        <v>2.1349234188283717E-6</v>
      </c>
      <c r="F353">
        <f>SUM(F334:F352)</f>
        <v>1.3376786131985563E-4</v>
      </c>
    </row>
    <row r="355" spans="1:8" x14ac:dyDescent="0.25">
      <c r="A355" t="s">
        <v>152</v>
      </c>
      <c r="B355" s="11" t="s">
        <v>13</v>
      </c>
      <c r="C355" s="11" t="s">
        <v>153</v>
      </c>
      <c r="D355" s="11" t="s">
        <v>105</v>
      </c>
      <c r="E355" s="11" t="s">
        <v>111</v>
      </c>
      <c r="F355" s="11" t="s">
        <v>154</v>
      </c>
      <c r="G355" s="11" t="s">
        <v>155</v>
      </c>
      <c r="H355" s="11" t="s">
        <v>156</v>
      </c>
    </row>
    <row r="356" spans="1:8" x14ac:dyDescent="0.25">
      <c r="B356" s="11">
        <v>0.5</v>
      </c>
      <c r="C356" s="11">
        <f>B356*B356</f>
        <v>0.25</v>
      </c>
      <c r="D356" s="11">
        <v>3.5775063623719794E-2</v>
      </c>
      <c r="E356" s="11">
        <f>1-D356</f>
        <v>0.96422493637628026</v>
      </c>
      <c r="F356" s="11">
        <f>D356*E356</f>
        <v>3.4495208446438594E-2</v>
      </c>
      <c r="G356" s="11">
        <f>F356*B356</f>
        <v>1.7247604223219297E-2</v>
      </c>
      <c r="H356" s="11">
        <f>F356*C356</f>
        <v>8.6238021116096485E-3</v>
      </c>
    </row>
    <row r="357" spans="1:8" x14ac:dyDescent="0.25">
      <c r="B357" s="11">
        <v>0.75</v>
      </c>
      <c r="C357" s="11">
        <f t="shared" ref="C357:C374" si="81">B357*B357</f>
        <v>0.5625</v>
      </c>
      <c r="D357" s="11">
        <v>5.1060674000729389E-2</v>
      </c>
      <c r="E357" s="11">
        <f t="shared" ref="E357:E374" si="82">1-D357</f>
        <v>0.94893932599927067</v>
      </c>
      <c r="F357" s="11">
        <f t="shared" ref="F357:F374" si="83">D357*E357</f>
        <v>4.8453481571320629E-2</v>
      </c>
      <c r="G357" s="11">
        <f t="shared" ref="G357:G374" si="84">F357*B357</f>
        <v>3.6340111178490474E-2</v>
      </c>
      <c r="H357" s="11">
        <f t="shared" ref="H357:H374" si="85">F357*C357</f>
        <v>2.7255083383867854E-2</v>
      </c>
    </row>
    <row r="358" spans="1:8" x14ac:dyDescent="0.25">
      <c r="B358" s="11">
        <v>1</v>
      </c>
      <c r="C358" s="11">
        <f t="shared" si="81"/>
        <v>1</v>
      </c>
      <c r="D358" s="11">
        <v>7.2387060075647602E-2</v>
      </c>
      <c r="E358" s="11">
        <f t="shared" si="82"/>
        <v>0.92761293992435245</v>
      </c>
      <c r="F358" s="11">
        <f t="shared" si="83"/>
        <v>6.7147173609252195E-2</v>
      </c>
      <c r="G358" s="11">
        <f t="shared" si="84"/>
        <v>6.7147173609252195E-2</v>
      </c>
      <c r="H358" s="11">
        <f t="shared" si="85"/>
        <v>6.7147173609252195E-2</v>
      </c>
    </row>
    <row r="359" spans="1:8" x14ac:dyDescent="0.25">
      <c r="B359" s="11">
        <v>1.25</v>
      </c>
      <c r="C359" s="11">
        <f t="shared" si="81"/>
        <v>1.5625</v>
      </c>
      <c r="D359" s="11">
        <v>0.10166648005435359</v>
      </c>
      <c r="E359" s="11">
        <f t="shared" si="82"/>
        <v>0.89833351994564636</v>
      </c>
      <c r="F359" s="11">
        <f t="shared" si="83"/>
        <v>9.133040688771131E-2</v>
      </c>
      <c r="G359" s="11">
        <f t="shared" si="84"/>
        <v>0.11416300860963914</v>
      </c>
      <c r="H359" s="11">
        <f t="shared" si="85"/>
        <v>0.14270376076204891</v>
      </c>
    </row>
    <row r="360" spans="1:8" x14ac:dyDescent="0.25">
      <c r="B360" s="11">
        <v>1.5</v>
      </c>
      <c r="C360" s="11">
        <f t="shared" si="81"/>
        <v>2.25</v>
      </c>
      <c r="D360" s="11">
        <v>0.14098892180338185</v>
      </c>
      <c r="E360" s="11">
        <f t="shared" si="82"/>
        <v>0.85901107819661815</v>
      </c>
      <c r="F360" s="11">
        <f t="shared" si="83"/>
        <v>0.12111104573210173</v>
      </c>
      <c r="G360" s="11">
        <f t="shared" si="84"/>
        <v>0.18166656859815258</v>
      </c>
      <c r="H360" s="11">
        <f t="shared" si="85"/>
        <v>0.27249985289722889</v>
      </c>
    </row>
    <row r="361" spans="1:8" x14ac:dyDescent="0.25">
      <c r="B361" s="11">
        <v>1.75</v>
      </c>
      <c r="C361" s="11">
        <f t="shared" si="81"/>
        <v>3.0625</v>
      </c>
      <c r="D361" s="11">
        <v>0.19226533477568203</v>
      </c>
      <c r="E361" s="11">
        <f t="shared" si="82"/>
        <v>0.80773466522431803</v>
      </c>
      <c r="F361" s="11">
        <f t="shared" si="83"/>
        <v>0.15529937581927694</v>
      </c>
      <c r="G361" s="11">
        <f t="shared" si="84"/>
        <v>0.27177390768373466</v>
      </c>
      <c r="H361" s="11">
        <f t="shared" si="85"/>
        <v>0.47560433844653566</v>
      </c>
    </row>
    <row r="362" spans="1:8" x14ac:dyDescent="0.25">
      <c r="B362" s="11">
        <v>1.75</v>
      </c>
      <c r="C362" s="11">
        <f t="shared" si="81"/>
        <v>3.0625</v>
      </c>
      <c r="D362" s="11">
        <v>0.19226533477568203</v>
      </c>
      <c r="E362" s="11">
        <f t="shared" si="82"/>
        <v>0.80773466522431803</v>
      </c>
      <c r="F362" s="11">
        <f t="shared" si="83"/>
        <v>0.15529937581927694</v>
      </c>
      <c r="G362" s="11">
        <f t="shared" si="84"/>
        <v>0.27177390768373466</v>
      </c>
      <c r="H362" s="11">
        <f t="shared" si="85"/>
        <v>0.47560433844653566</v>
      </c>
    </row>
    <row r="363" spans="1:8" x14ac:dyDescent="0.25">
      <c r="B363" s="11">
        <v>2</v>
      </c>
      <c r="C363" s="11">
        <f t="shared" si="81"/>
        <v>4</v>
      </c>
      <c r="D363" s="11">
        <v>0.2566194205706121</v>
      </c>
      <c r="E363" s="11">
        <f t="shared" si="82"/>
        <v>0.74338057942938796</v>
      </c>
      <c r="F363" s="11">
        <f t="shared" si="83"/>
        <v>0.19076589355661541</v>
      </c>
      <c r="G363" s="11">
        <f t="shared" si="84"/>
        <v>0.38153178711323082</v>
      </c>
      <c r="H363" s="11">
        <f t="shared" si="85"/>
        <v>0.76306357422646165</v>
      </c>
    </row>
    <row r="364" spans="1:8" x14ac:dyDescent="0.25">
      <c r="B364" s="11">
        <v>2.25</v>
      </c>
      <c r="C364" s="11">
        <f t="shared" si="81"/>
        <v>5.0625</v>
      </c>
      <c r="D364" s="11">
        <v>0.33361704488670596</v>
      </c>
      <c r="E364" s="11">
        <f t="shared" si="82"/>
        <v>0.66638295511329404</v>
      </c>
      <c r="F364" s="11">
        <f t="shared" si="83"/>
        <v>0.22231671224776758</v>
      </c>
      <c r="G364" s="11">
        <f t="shared" si="84"/>
        <v>0.50021260255747702</v>
      </c>
      <c r="H364" s="11">
        <f t="shared" si="85"/>
        <v>1.1254783557543233</v>
      </c>
    </row>
    <row r="365" spans="1:8" x14ac:dyDescent="0.25">
      <c r="B365" s="11">
        <v>2.5</v>
      </c>
      <c r="C365" s="11">
        <f t="shared" si="81"/>
        <v>6.25</v>
      </c>
      <c r="D365" s="11">
        <v>0.42064467543851897</v>
      </c>
      <c r="E365" s="11">
        <f t="shared" si="82"/>
        <v>0.57935532456148109</v>
      </c>
      <c r="F365" s="11">
        <f t="shared" si="83"/>
        <v>0.24370273246374202</v>
      </c>
      <c r="G365" s="11">
        <f t="shared" si="84"/>
        <v>0.60925683115935503</v>
      </c>
      <c r="H365" s="11">
        <f t="shared" si="85"/>
        <v>1.5231420778983877</v>
      </c>
    </row>
    <row r="366" spans="1:8" x14ac:dyDescent="0.25">
      <c r="B366" s="11">
        <v>2.75</v>
      </c>
      <c r="C366" s="11">
        <f t="shared" si="81"/>
        <v>7.5625</v>
      </c>
      <c r="D366" s="11">
        <v>0.51290107338929225</v>
      </c>
      <c r="E366" s="11">
        <f t="shared" si="82"/>
        <v>0.48709892661070775</v>
      </c>
      <c r="F366" s="11">
        <f t="shared" si="83"/>
        <v>0.2498335623054041</v>
      </c>
      <c r="G366" s="11">
        <f t="shared" si="84"/>
        <v>0.68704229633986125</v>
      </c>
      <c r="H366" s="11">
        <f t="shared" si="85"/>
        <v>1.8893663149346185</v>
      </c>
    </row>
    <row r="367" spans="1:8" x14ac:dyDescent="0.25">
      <c r="B367" s="11">
        <v>3</v>
      </c>
      <c r="C367" s="11">
        <f t="shared" si="81"/>
        <v>9</v>
      </c>
      <c r="D367" s="11">
        <v>0.60428674901064583</v>
      </c>
      <c r="E367" s="11">
        <f t="shared" si="82"/>
        <v>0.39571325098935417</v>
      </c>
      <c r="F367" s="11">
        <f t="shared" si="83"/>
        <v>0.23912427398079056</v>
      </c>
      <c r="G367" s="11">
        <f t="shared" si="84"/>
        <v>0.71737282194237162</v>
      </c>
      <c r="H367" s="11">
        <f t="shared" si="85"/>
        <v>2.1521184658271149</v>
      </c>
    </row>
    <row r="368" spans="1:8" x14ac:dyDescent="0.25">
      <c r="B368" s="11">
        <v>3.25</v>
      </c>
      <c r="C368" s="11">
        <f t="shared" si="81"/>
        <v>10.5625</v>
      </c>
      <c r="D368" s="11">
        <v>0.68892583129409479</v>
      </c>
      <c r="E368" s="11">
        <f t="shared" si="82"/>
        <v>0.31107416870590521</v>
      </c>
      <c r="F368" s="11">
        <f t="shared" si="83"/>
        <v>0.21430703026983522</v>
      </c>
      <c r="G368" s="11">
        <f t="shared" si="84"/>
        <v>0.69649784837696449</v>
      </c>
      <c r="H368" s="11">
        <f t="shared" si="85"/>
        <v>2.2636180072251344</v>
      </c>
    </row>
    <row r="369" spans="1:13" x14ac:dyDescent="0.25">
      <c r="B369" s="11">
        <v>3.5</v>
      </c>
      <c r="C369" s="11">
        <f t="shared" si="81"/>
        <v>12.25</v>
      </c>
      <c r="D369" s="11">
        <v>0.76257435179375255</v>
      </c>
      <c r="E369" s="11">
        <f t="shared" si="82"/>
        <v>0.23742564820624745</v>
      </c>
      <c r="F369" s="11">
        <f t="shared" si="83"/>
        <v>0.18105470978009067</v>
      </c>
      <c r="G369" s="11">
        <f t="shared" si="84"/>
        <v>0.63369148423031729</v>
      </c>
      <c r="H369" s="11">
        <f t="shared" si="85"/>
        <v>2.2179201948061107</v>
      </c>
    </row>
    <row r="370" spans="1:13" x14ac:dyDescent="0.25">
      <c r="B370" s="11">
        <v>4</v>
      </c>
      <c r="C370" s="11">
        <f t="shared" si="81"/>
        <v>16</v>
      </c>
      <c r="D370" s="11">
        <v>0.87105644173054275</v>
      </c>
      <c r="E370" s="11">
        <f t="shared" si="82"/>
        <v>0.12894355826945725</v>
      </c>
      <c r="F370" s="11">
        <f t="shared" si="83"/>
        <v>0.11231711705026833</v>
      </c>
      <c r="G370" s="11">
        <f t="shared" si="84"/>
        <v>0.4492684682010733</v>
      </c>
      <c r="H370" s="11">
        <f t="shared" si="85"/>
        <v>1.7970738728042932</v>
      </c>
    </row>
    <row r="371" spans="1:13" x14ac:dyDescent="0.25">
      <c r="B371" s="11">
        <v>4.25</v>
      </c>
      <c r="C371" s="11">
        <f t="shared" si="81"/>
        <v>18.0625</v>
      </c>
      <c r="D371" s="11">
        <v>0.90738159888302494</v>
      </c>
      <c r="E371" s="11">
        <f t="shared" si="82"/>
        <v>9.2618401116975058E-2</v>
      </c>
      <c r="F371" s="11">
        <f t="shared" si="83"/>
        <v>8.4040232891510178E-2</v>
      </c>
      <c r="G371" s="11">
        <f t="shared" si="84"/>
        <v>0.35717098978891826</v>
      </c>
      <c r="H371" s="11">
        <f t="shared" si="85"/>
        <v>1.5179767066029026</v>
      </c>
    </row>
    <row r="372" spans="1:13" x14ac:dyDescent="0.25">
      <c r="B372" s="11">
        <v>4.5</v>
      </c>
      <c r="C372" s="11">
        <f t="shared" si="81"/>
        <v>20.25</v>
      </c>
      <c r="D372" s="11">
        <v>0.934245952014362</v>
      </c>
      <c r="E372" s="11">
        <f t="shared" si="82"/>
        <v>6.5754047985637998E-2</v>
      </c>
      <c r="F372" s="11">
        <f t="shared" si="83"/>
        <v>6.1430453159140412E-2</v>
      </c>
      <c r="G372" s="11">
        <f t="shared" si="84"/>
        <v>0.27643703921613183</v>
      </c>
      <c r="H372" s="11">
        <f t="shared" si="85"/>
        <v>1.2439666764725934</v>
      </c>
    </row>
    <row r="373" spans="1:13" x14ac:dyDescent="0.25">
      <c r="B373" s="11">
        <v>4.75</v>
      </c>
      <c r="C373" s="11">
        <f t="shared" si="81"/>
        <v>22.5625</v>
      </c>
      <c r="D373" s="11">
        <v>0.95371565330056174</v>
      </c>
      <c r="E373" s="11">
        <f t="shared" si="82"/>
        <v>4.6284346699438261E-2</v>
      </c>
      <c r="F373" s="11">
        <f t="shared" si="83"/>
        <v>4.4142105950044461E-2</v>
      </c>
      <c r="G373" s="11">
        <f t="shared" si="84"/>
        <v>0.20967500326271118</v>
      </c>
      <c r="H373" s="11">
        <f t="shared" si="85"/>
        <v>0.99595626549787819</v>
      </c>
    </row>
    <row r="374" spans="1:13" x14ac:dyDescent="0.25">
      <c r="B374" s="11">
        <v>5</v>
      </c>
      <c r="C374" s="11">
        <f t="shared" si="81"/>
        <v>25</v>
      </c>
      <c r="D374" s="11">
        <v>0.96762020365527124</v>
      </c>
      <c r="E374" s="11">
        <f t="shared" si="82"/>
        <v>3.2379796344728762E-2</v>
      </c>
      <c r="F374" s="11">
        <f t="shared" si="83"/>
        <v>3.1331345133402654E-2</v>
      </c>
      <c r="G374" s="11">
        <f t="shared" si="84"/>
        <v>0.15665672566701327</v>
      </c>
      <c r="H374" s="11">
        <f t="shared" si="85"/>
        <v>0.78328362833506637</v>
      </c>
    </row>
    <row r="375" spans="1:13" x14ac:dyDescent="0.25">
      <c r="B375" s="11"/>
      <c r="C375" s="11"/>
      <c r="D375" s="11"/>
      <c r="E375" s="11"/>
      <c r="F375" s="11">
        <f>SUM(F356:F374)</f>
        <v>2.5475022366739899</v>
      </c>
      <c r="G375" s="11">
        <f t="shared" ref="G375" si="86">SUM(G356:G374)</f>
        <v>6.6349261794416483</v>
      </c>
      <c r="H375" s="11">
        <f t="shared" ref="H375" si="87">SUM(H356:H374)</f>
        <v>19.742402490041961</v>
      </c>
    </row>
    <row r="376" spans="1:13" x14ac:dyDescent="0.25">
      <c r="F376" t="s">
        <v>154</v>
      </c>
      <c r="G376" t="s">
        <v>155</v>
      </c>
      <c r="H376" t="s">
        <v>156</v>
      </c>
    </row>
    <row r="377" spans="1:13" x14ac:dyDescent="0.25">
      <c r="A377" t="s">
        <v>152</v>
      </c>
      <c r="C377">
        <f>F375</f>
        <v>2.5475022366739899</v>
      </c>
      <c r="D377">
        <f>G375</f>
        <v>6.6349261794416483</v>
      </c>
    </row>
    <row r="378" spans="1:13" x14ac:dyDescent="0.25">
      <c r="C378">
        <f>G375</f>
        <v>6.6349261794416483</v>
      </c>
      <c r="D378">
        <f>H375</f>
        <v>19.742402490041961</v>
      </c>
    </row>
    <row r="380" spans="1:13" x14ac:dyDescent="0.25">
      <c r="A380" t="s">
        <v>157</v>
      </c>
      <c r="C380">
        <f>E353</f>
        <v>2.1349234188283717E-6</v>
      </c>
      <c r="F380" t="s">
        <v>158</v>
      </c>
      <c r="G380">
        <f t="array" ref="G380:H381">MINVERSE(C377:D378)</f>
        <v>3.1479207506046509</v>
      </c>
      <c r="H380">
        <v>-1.0579371892316238</v>
      </c>
      <c r="K380">
        <f t="array" ref="K380:K381">MMULT(G380:H381,C380:C381)</f>
        <v>-1.3479742548317206E-4</v>
      </c>
      <c r="L380">
        <f>K380+L304</f>
        <v>-4.0376971049144483</v>
      </c>
      <c r="M380" t="s">
        <v>159</v>
      </c>
    </row>
    <row r="381" spans="1:13" x14ac:dyDescent="0.25">
      <c r="C381">
        <f>F353</f>
        <v>1.3376786131985563E-4</v>
      </c>
      <c r="G381">
        <v>-1.0579371892316238</v>
      </c>
      <c r="H381">
        <v>0.4061985443302939</v>
      </c>
      <c r="K381">
        <v>5.2077695665361928E-5</v>
      </c>
      <c r="L381">
        <f>K381+L305</f>
        <v>1.4870246070511157</v>
      </c>
      <c r="M381" t="s">
        <v>160</v>
      </c>
    </row>
  </sheetData>
  <mergeCells count="3">
    <mergeCell ref="O4:Q4"/>
    <mergeCell ref="O5:Q5"/>
    <mergeCell ref="O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6"/>
  <sheetViews>
    <sheetView topLeftCell="A117" zoomScaleNormal="100" workbookViewId="0">
      <selection activeCell="P134" sqref="P134"/>
    </sheetView>
  </sheetViews>
  <sheetFormatPr defaultRowHeight="15" x14ac:dyDescent="0.25"/>
  <cols>
    <col min="12" max="14" width="10.5703125" bestFit="1" customWidth="1"/>
    <col min="15" max="15" width="10.5703125" customWidth="1"/>
    <col min="16" max="16" width="10.5703125" bestFit="1" customWidth="1"/>
    <col min="17" max="22" width="13.85546875" bestFit="1" customWidth="1"/>
  </cols>
  <sheetData>
    <row r="1" spans="1:20" ht="15.75" thickBot="1" x14ac:dyDescent="0.3"/>
    <row r="2" spans="1:20" ht="18.75" customHeight="1" x14ac:dyDescent="0.25">
      <c r="B2" s="101" t="s">
        <v>87</v>
      </c>
      <c r="C2" s="102"/>
      <c r="D2" s="102"/>
      <c r="E2" s="102"/>
      <c r="F2" s="102"/>
      <c r="G2" s="102"/>
      <c r="H2" s="102"/>
      <c r="I2" s="102"/>
      <c r="J2" s="102"/>
      <c r="K2" s="102"/>
      <c r="L2" s="102"/>
      <c r="M2" s="102"/>
      <c r="N2" s="103"/>
    </row>
    <row r="3" spans="1:20" ht="18.75" customHeight="1" x14ac:dyDescent="0.25">
      <c r="B3" s="104"/>
      <c r="C3" s="105"/>
      <c r="D3" s="105"/>
      <c r="E3" s="105"/>
      <c r="F3" s="105"/>
      <c r="G3" s="105"/>
      <c r="H3" s="105"/>
      <c r="I3" s="105"/>
      <c r="J3" s="105"/>
      <c r="K3" s="105"/>
      <c r="L3" s="105"/>
      <c r="M3" s="105"/>
      <c r="N3" s="106"/>
    </row>
    <row r="4" spans="1:20" ht="18.75" x14ac:dyDescent="0.3">
      <c r="B4" s="26" t="s">
        <v>88</v>
      </c>
      <c r="C4" s="3"/>
      <c r="D4" s="3"/>
      <c r="E4" s="3"/>
      <c r="F4" s="3"/>
      <c r="G4" s="3"/>
      <c r="H4" s="3"/>
      <c r="I4" s="3"/>
      <c r="J4" s="3"/>
      <c r="K4" s="3"/>
      <c r="L4" s="3"/>
      <c r="M4" s="3"/>
      <c r="N4" s="7"/>
    </row>
    <row r="5" spans="1:20" ht="19.5" thickBot="1" x14ac:dyDescent="0.35">
      <c r="B5" s="29" t="s">
        <v>89</v>
      </c>
      <c r="C5" s="9"/>
      <c r="D5" s="9"/>
      <c r="E5" s="9"/>
      <c r="F5" s="9"/>
      <c r="G5" s="9"/>
      <c r="H5" s="9"/>
      <c r="I5" s="9"/>
      <c r="J5" s="9"/>
      <c r="K5" s="9"/>
      <c r="L5" s="9"/>
      <c r="M5" s="9"/>
      <c r="N5" s="4"/>
    </row>
    <row r="6" spans="1:20" ht="18.75" x14ac:dyDescent="0.3">
      <c r="B6" s="21"/>
    </row>
    <row r="7" spans="1:20" ht="48" customHeight="1" x14ac:dyDescent="0.3">
      <c r="B7" s="21" t="s">
        <v>90</v>
      </c>
    </row>
    <row r="12" spans="1:20" x14ac:dyDescent="0.25">
      <c r="I12" t="s">
        <v>11</v>
      </c>
    </row>
    <row r="13" spans="1:20" ht="15.75" thickBot="1" x14ac:dyDescent="0.3">
      <c r="I13" s="67" t="s">
        <v>33</v>
      </c>
      <c r="J13" s="97"/>
      <c r="K13" s="97"/>
      <c r="L13" s="97"/>
      <c r="M13" s="97"/>
      <c r="N13" s="97"/>
      <c r="O13" s="97"/>
      <c r="P13" s="67"/>
    </row>
    <row r="14" spans="1:20" ht="28.5" customHeight="1" thickBot="1" x14ac:dyDescent="0.3">
      <c r="D14" t="e">
        <f>B17:E49+A52S</f>
        <v>#VALUE!</v>
      </c>
      <c r="J14" s="98" t="s">
        <v>35</v>
      </c>
      <c r="K14" s="99"/>
      <c r="L14" s="99"/>
      <c r="M14" s="99" t="s">
        <v>34</v>
      </c>
      <c r="N14" s="99"/>
      <c r="O14" s="100"/>
    </row>
    <row r="15" spans="1:20" x14ac:dyDescent="0.25">
      <c r="A15" t="s">
        <v>110</v>
      </c>
    </row>
    <row r="16" spans="1:20" x14ac:dyDescent="0.25">
      <c r="R16" s="67" t="s">
        <v>113</v>
      </c>
      <c r="S16" s="67"/>
      <c r="T16" s="67"/>
    </row>
    <row r="17" spans="2:21" x14ac:dyDescent="0.25">
      <c r="B17" t="s">
        <v>0</v>
      </c>
      <c r="C17" t="s">
        <v>1</v>
      </c>
      <c r="D17" t="s">
        <v>2</v>
      </c>
      <c r="E17" t="s">
        <v>45</v>
      </c>
      <c r="F17" t="s">
        <v>112</v>
      </c>
      <c r="H17" t="s">
        <v>105</v>
      </c>
      <c r="I17" t="s">
        <v>104</v>
      </c>
      <c r="K17" t="s">
        <v>106</v>
      </c>
      <c r="L17" t="s">
        <v>107</v>
      </c>
      <c r="M17" t="s">
        <v>108</v>
      </c>
      <c r="N17" t="s">
        <v>109</v>
      </c>
      <c r="O17" t="s">
        <v>81</v>
      </c>
      <c r="P17" t="s">
        <v>105</v>
      </c>
      <c r="Q17" t="s">
        <v>111</v>
      </c>
      <c r="R17" t="s">
        <v>143</v>
      </c>
      <c r="S17" t="s">
        <v>144</v>
      </c>
    </row>
    <row r="18" spans="2:21" ht="18.75" x14ac:dyDescent="0.25">
      <c r="B18" s="63">
        <v>2.66</v>
      </c>
      <c r="C18" s="63">
        <v>20</v>
      </c>
      <c r="D18" s="63">
        <v>0</v>
      </c>
      <c r="E18" s="63">
        <v>0</v>
      </c>
      <c r="F18" s="63">
        <f>1-E18</f>
        <v>1</v>
      </c>
      <c r="G18" s="63"/>
      <c r="H18">
        <v>0.5</v>
      </c>
      <c r="I18">
        <v>0</v>
      </c>
      <c r="K18">
        <f>I$18</f>
        <v>0</v>
      </c>
      <c r="L18">
        <f t="shared" ref="L18:L49" si="0">I$19*_Hlk177615438</f>
        <v>0</v>
      </c>
      <c r="M18">
        <f>I$20*C18</f>
        <v>0</v>
      </c>
      <c r="N18">
        <f>I$21*E18</f>
        <v>0</v>
      </c>
      <c r="O18">
        <f>SUM(K18:N18)</f>
        <v>0</v>
      </c>
      <c r="P18">
        <f>EXP(O18)/(1+EXP(N18))</f>
        <v>0.5</v>
      </c>
      <c r="Q18">
        <f>1-P18</f>
        <v>0.5</v>
      </c>
      <c r="R18">
        <f>LN(P18)</f>
        <v>-0.69314718055994529</v>
      </c>
      <c r="S18">
        <f>LN(Q18)</f>
        <v>-0.69314718055994529</v>
      </c>
      <c r="T18">
        <f>E18*R18</f>
        <v>0</v>
      </c>
      <c r="U18">
        <f>F18*S18</f>
        <v>-0.69314718055994529</v>
      </c>
    </row>
    <row r="19" spans="2:21" ht="18.75" x14ac:dyDescent="0.25">
      <c r="B19" s="63">
        <v>2.89</v>
      </c>
      <c r="C19" s="63">
        <v>22</v>
      </c>
      <c r="D19" s="63">
        <v>0</v>
      </c>
      <c r="E19" s="63">
        <v>0</v>
      </c>
      <c r="F19" s="63">
        <f t="shared" ref="F19:F49" si="1">1-E19</f>
        <v>1</v>
      </c>
      <c r="G19" s="63"/>
      <c r="H19">
        <v>0.5</v>
      </c>
      <c r="I19">
        <v>0</v>
      </c>
      <c r="K19">
        <f t="shared" ref="K19:K49" si="2">I$18</f>
        <v>0</v>
      </c>
      <c r="L19">
        <f t="shared" si="0"/>
        <v>0</v>
      </c>
      <c r="M19">
        <f t="shared" ref="M19:M49" si="3">I$20*C19</f>
        <v>0</v>
      </c>
      <c r="N19">
        <f t="shared" ref="N19:N49" si="4">I$21*E19</f>
        <v>0</v>
      </c>
      <c r="O19">
        <f t="shared" ref="O19:O49" si="5">SUM(K19:N19)</f>
        <v>0</v>
      </c>
      <c r="P19">
        <f t="shared" ref="P19:P48" si="6">EXP(O19)/(1+EXP(N19))</f>
        <v>0.5</v>
      </c>
      <c r="Q19">
        <f t="shared" ref="Q19:Q48" si="7">1-P19</f>
        <v>0.5</v>
      </c>
      <c r="R19">
        <f t="shared" ref="R19:R49" si="8">LN(P19)</f>
        <v>-0.69314718055994529</v>
      </c>
      <c r="S19">
        <f t="shared" ref="S19:S49" si="9">LN(Q19)</f>
        <v>-0.69314718055994529</v>
      </c>
      <c r="T19">
        <f t="shared" ref="T19:T49" si="10">E19*R19</f>
        <v>0</v>
      </c>
      <c r="U19">
        <f t="shared" ref="U19:U49" si="11">F19*S19</f>
        <v>-0.69314718055994529</v>
      </c>
    </row>
    <row r="20" spans="2:21" ht="18.75" x14ac:dyDescent="0.25">
      <c r="B20" s="63">
        <v>3.28</v>
      </c>
      <c r="C20" s="63">
        <v>24</v>
      </c>
      <c r="D20" s="63">
        <v>0</v>
      </c>
      <c r="E20" s="63">
        <v>0</v>
      </c>
      <c r="F20" s="63">
        <f t="shared" si="1"/>
        <v>1</v>
      </c>
      <c r="G20" s="63"/>
      <c r="H20">
        <v>0.5</v>
      </c>
      <c r="I20">
        <v>0</v>
      </c>
      <c r="K20">
        <f t="shared" si="2"/>
        <v>0</v>
      </c>
      <c r="L20">
        <f t="shared" si="0"/>
        <v>0</v>
      </c>
      <c r="M20">
        <f t="shared" si="3"/>
        <v>0</v>
      </c>
      <c r="N20">
        <f t="shared" si="4"/>
        <v>0</v>
      </c>
      <c r="O20">
        <f t="shared" si="5"/>
        <v>0</v>
      </c>
      <c r="P20">
        <f t="shared" si="6"/>
        <v>0.5</v>
      </c>
      <c r="Q20">
        <f t="shared" si="7"/>
        <v>0.5</v>
      </c>
      <c r="R20">
        <f t="shared" si="8"/>
        <v>-0.69314718055994529</v>
      </c>
      <c r="S20">
        <f t="shared" si="9"/>
        <v>-0.69314718055994529</v>
      </c>
      <c r="T20">
        <f t="shared" si="10"/>
        <v>0</v>
      </c>
      <c r="U20">
        <f t="shared" si="11"/>
        <v>-0.69314718055994529</v>
      </c>
    </row>
    <row r="21" spans="2:21" ht="18.75" x14ac:dyDescent="0.25">
      <c r="B21" s="63">
        <v>2.92</v>
      </c>
      <c r="C21" s="63">
        <v>12</v>
      </c>
      <c r="D21" s="63">
        <v>0</v>
      </c>
      <c r="E21" s="63">
        <v>0</v>
      </c>
      <c r="F21" s="63">
        <f t="shared" si="1"/>
        <v>1</v>
      </c>
      <c r="G21" s="63"/>
      <c r="H21">
        <v>0.5</v>
      </c>
      <c r="I21">
        <v>0</v>
      </c>
      <c r="K21">
        <f t="shared" si="2"/>
        <v>0</v>
      </c>
      <c r="L21">
        <f t="shared" si="0"/>
        <v>0</v>
      </c>
      <c r="M21">
        <f t="shared" si="3"/>
        <v>0</v>
      </c>
      <c r="N21">
        <f t="shared" si="4"/>
        <v>0</v>
      </c>
      <c r="O21">
        <f t="shared" si="5"/>
        <v>0</v>
      </c>
      <c r="P21">
        <f t="shared" si="6"/>
        <v>0.5</v>
      </c>
      <c r="Q21">
        <f t="shared" si="7"/>
        <v>0.5</v>
      </c>
      <c r="R21">
        <f t="shared" si="8"/>
        <v>-0.69314718055994529</v>
      </c>
      <c r="S21">
        <f t="shared" si="9"/>
        <v>-0.69314718055994529</v>
      </c>
      <c r="T21">
        <f t="shared" si="10"/>
        <v>0</v>
      </c>
      <c r="U21">
        <f t="shared" si="11"/>
        <v>-0.69314718055994529</v>
      </c>
    </row>
    <row r="22" spans="2:21" ht="18.75" x14ac:dyDescent="0.25">
      <c r="B22" s="63">
        <v>4</v>
      </c>
      <c r="C22" s="63">
        <v>21</v>
      </c>
      <c r="D22" s="63">
        <v>0</v>
      </c>
      <c r="E22" s="63">
        <v>1</v>
      </c>
      <c r="F22" s="63">
        <f t="shared" si="1"/>
        <v>0</v>
      </c>
      <c r="G22" s="63"/>
      <c r="H22">
        <v>0.5</v>
      </c>
      <c r="K22">
        <f t="shared" si="2"/>
        <v>0</v>
      </c>
      <c r="L22">
        <f t="shared" si="0"/>
        <v>0</v>
      </c>
      <c r="M22">
        <f t="shared" si="3"/>
        <v>0</v>
      </c>
      <c r="N22">
        <f t="shared" si="4"/>
        <v>0</v>
      </c>
      <c r="O22">
        <f t="shared" si="5"/>
        <v>0</v>
      </c>
      <c r="P22">
        <f t="shared" si="6"/>
        <v>0.5</v>
      </c>
      <c r="Q22">
        <f t="shared" si="7"/>
        <v>0.5</v>
      </c>
      <c r="R22">
        <f t="shared" si="8"/>
        <v>-0.69314718055994529</v>
      </c>
      <c r="S22">
        <f t="shared" si="9"/>
        <v>-0.69314718055994529</v>
      </c>
      <c r="T22">
        <f t="shared" si="10"/>
        <v>-0.69314718055994529</v>
      </c>
      <c r="U22">
        <f t="shared" si="11"/>
        <v>0</v>
      </c>
    </row>
    <row r="23" spans="2:21" ht="18.75" x14ac:dyDescent="0.25">
      <c r="B23" s="63">
        <v>2.56</v>
      </c>
      <c r="C23" s="63">
        <v>17</v>
      </c>
      <c r="D23" s="63">
        <v>0</v>
      </c>
      <c r="E23" s="63">
        <v>0</v>
      </c>
      <c r="F23" s="63">
        <f t="shared" si="1"/>
        <v>1</v>
      </c>
      <c r="G23" s="63"/>
      <c r="H23">
        <v>0.5</v>
      </c>
      <c r="K23">
        <f t="shared" si="2"/>
        <v>0</v>
      </c>
      <c r="L23">
        <f t="shared" si="0"/>
        <v>0</v>
      </c>
      <c r="M23">
        <f t="shared" si="3"/>
        <v>0</v>
      </c>
      <c r="N23">
        <f t="shared" si="4"/>
        <v>0</v>
      </c>
      <c r="O23">
        <f t="shared" si="5"/>
        <v>0</v>
      </c>
      <c r="P23">
        <f t="shared" si="6"/>
        <v>0.5</v>
      </c>
      <c r="Q23">
        <f t="shared" si="7"/>
        <v>0.5</v>
      </c>
      <c r="R23">
        <f t="shared" si="8"/>
        <v>-0.69314718055994529</v>
      </c>
      <c r="S23">
        <f t="shared" si="9"/>
        <v>-0.69314718055994529</v>
      </c>
      <c r="T23">
        <f t="shared" si="10"/>
        <v>0</v>
      </c>
      <c r="U23">
        <f t="shared" si="11"/>
        <v>-0.69314718055994529</v>
      </c>
    </row>
    <row r="24" spans="2:21" ht="18.75" x14ac:dyDescent="0.25">
      <c r="B24" s="63">
        <v>2.76</v>
      </c>
      <c r="C24" s="63">
        <v>17</v>
      </c>
      <c r="D24" s="63">
        <v>0</v>
      </c>
      <c r="E24" s="63">
        <v>0</v>
      </c>
      <c r="F24" s="63">
        <f t="shared" si="1"/>
        <v>1</v>
      </c>
      <c r="G24" s="63"/>
      <c r="H24">
        <v>0.5</v>
      </c>
      <c r="K24">
        <f t="shared" si="2"/>
        <v>0</v>
      </c>
      <c r="L24">
        <f t="shared" si="0"/>
        <v>0</v>
      </c>
      <c r="M24">
        <f t="shared" si="3"/>
        <v>0</v>
      </c>
      <c r="N24">
        <f t="shared" si="4"/>
        <v>0</v>
      </c>
      <c r="O24">
        <f t="shared" si="5"/>
        <v>0</v>
      </c>
      <c r="P24">
        <f t="shared" si="6"/>
        <v>0.5</v>
      </c>
      <c r="Q24">
        <f t="shared" si="7"/>
        <v>0.5</v>
      </c>
      <c r="R24">
        <f t="shared" si="8"/>
        <v>-0.69314718055994529</v>
      </c>
      <c r="S24">
        <f t="shared" si="9"/>
        <v>-0.69314718055994529</v>
      </c>
      <c r="T24">
        <f t="shared" si="10"/>
        <v>0</v>
      </c>
      <c r="U24">
        <f t="shared" si="11"/>
        <v>-0.69314718055994529</v>
      </c>
    </row>
    <row r="25" spans="2:21" ht="18.75" x14ac:dyDescent="0.25">
      <c r="B25" s="63">
        <v>2.87</v>
      </c>
      <c r="C25" s="63">
        <v>21</v>
      </c>
      <c r="D25" s="63">
        <v>0</v>
      </c>
      <c r="E25" s="63">
        <v>0</v>
      </c>
      <c r="F25" s="63">
        <f t="shared" si="1"/>
        <v>1</v>
      </c>
      <c r="G25" s="63"/>
      <c r="H25">
        <v>0.5</v>
      </c>
      <c r="K25">
        <f t="shared" si="2"/>
        <v>0</v>
      </c>
      <c r="L25">
        <f t="shared" si="0"/>
        <v>0</v>
      </c>
      <c r="M25">
        <f t="shared" si="3"/>
        <v>0</v>
      </c>
      <c r="N25">
        <f t="shared" si="4"/>
        <v>0</v>
      </c>
      <c r="O25">
        <f t="shared" si="5"/>
        <v>0</v>
      </c>
      <c r="P25">
        <f t="shared" si="6"/>
        <v>0.5</v>
      </c>
      <c r="Q25">
        <f t="shared" si="7"/>
        <v>0.5</v>
      </c>
      <c r="R25">
        <f t="shared" si="8"/>
        <v>-0.69314718055994529</v>
      </c>
      <c r="S25">
        <f t="shared" si="9"/>
        <v>-0.69314718055994529</v>
      </c>
      <c r="T25">
        <f t="shared" si="10"/>
        <v>0</v>
      </c>
      <c r="U25">
        <f t="shared" si="11"/>
        <v>-0.69314718055994529</v>
      </c>
    </row>
    <row r="26" spans="2:21" ht="18.75" x14ac:dyDescent="0.25">
      <c r="B26" s="63">
        <v>3.03</v>
      </c>
      <c r="C26" s="63">
        <v>25</v>
      </c>
      <c r="D26" s="63">
        <v>0</v>
      </c>
      <c r="E26" s="63">
        <v>0</v>
      </c>
      <c r="F26" s="63">
        <f t="shared" si="1"/>
        <v>1</v>
      </c>
      <c r="G26" s="63"/>
      <c r="H26">
        <v>0.5</v>
      </c>
      <c r="K26">
        <f t="shared" si="2"/>
        <v>0</v>
      </c>
      <c r="L26">
        <f t="shared" si="0"/>
        <v>0</v>
      </c>
      <c r="M26">
        <f t="shared" si="3"/>
        <v>0</v>
      </c>
      <c r="N26">
        <f t="shared" si="4"/>
        <v>0</v>
      </c>
      <c r="O26">
        <f t="shared" si="5"/>
        <v>0</v>
      </c>
      <c r="P26">
        <f t="shared" si="6"/>
        <v>0.5</v>
      </c>
      <c r="Q26">
        <f t="shared" si="7"/>
        <v>0.5</v>
      </c>
      <c r="R26">
        <f t="shared" si="8"/>
        <v>-0.69314718055994529</v>
      </c>
      <c r="S26">
        <f t="shared" si="9"/>
        <v>-0.69314718055994529</v>
      </c>
      <c r="T26">
        <f t="shared" si="10"/>
        <v>0</v>
      </c>
      <c r="U26">
        <f t="shared" si="11"/>
        <v>-0.69314718055994529</v>
      </c>
    </row>
    <row r="27" spans="2:21" ht="18.75" x14ac:dyDescent="0.25">
      <c r="B27" s="63">
        <v>3.92</v>
      </c>
      <c r="C27" s="63">
        <v>29</v>
      </c>
      <c r="D27" s="63">
        <v>0</v>
      </c>
      <c r="E27" s="63">
        <v>1</v>
      </c>
      <c r="F27" s="63">
        <f t="shared" si="1"/>
        <v>0</v>
      </c>
      <c r="G27" s="63"/>
      <c r="H27">
        <v>0.5</v>
      </c>
      <c r="K27">
        <f t="shared" si="2"/>
        <v>0</v>
      </c>
      <c r="L27">
        <f t="shared" si="0"/>
        <v>0</v>
      </c>
      <c r="M27">
        <f t="shared" si="3"/>
        <v>0</v>
      </c>
      <c r="N27">
        <f t="shared" si="4"/>
        <v>0</v>
      </c>
      <c r="O27">
        <f t="shared" si="5"/>
        <v>0</v>
      </c>
      <c r="P27">
        <f t="shared" si="6"/>
        <v>0.5</v>
      </c>
      <c r="Q27">
        <f t="shared" si="7"/>
        <v>0.5</v>
      </c>
      <c r="R27">
        <f t="shared" si="8"/>
        <v>-0.69314718055994529</v>
      </c>
      <c r="S27">
        <f t="shared" si="9"/>
        <v>-0.69314718055994529</v>
      </c>
      <c r="T27">
        <f t="shared" si="10"/>
        <v>-0.69314718055994529</v>
      </c>
      <c r="U27">
        <f t="shared" si="11"/>
        <v>0</v>
      </c>
    </row>
    <row r="28" spans="2:21" ht="18.75" x14ac:dyDescent="0.25">
      <c r="B28" s="63">
        <v>2.63</v>
      </c>
      <c r="C28" s="63">
        <v>20</v>
      </c>
      <c r="D28" s="63">
        <v>0</v>
      </c>
      <c r="E28" s="63">
        <v>0</v>
      </c>
      <c r="F28" s="63">
        <f t="shared" si="1"/>
        <v>1</v>
      </c>
      <c r="G28" s="63"/>
      <c r="H28">
        <v>0.5</v>
      </c>
      <c r="K28">
        <f t="shared" si="2"/>
        <v>0</v>
      </c>
      <c r="L28">
        <f t="shared" si="0"/>
        <v>0</v>
      </c>
      <c r="M28">
        <f t="shared" si="3"/>
        <v>0</v>
      </c>
      <c r="N28">
        <f t="shared" si="4"/>
        <v>0</v>
      </c>
      <c r="O28">
        <f t="shared" si="5"/>
        <v>0</v>
      </c>
      <c r="P28">
        <f t="shared" si="6"/>
        <v>0.5</v>
      </c>
      <c r="Q28">
        <f t="shared" si="7"/>
        <v>0.5</v>
      </c>
      <c r="R28">
        <f t="shared" si="8"/>
        <v>-0.69314718055994529</v>
      </c>
      <c r="S28">
        <f t="shared" si="9"/>
        <v>-0.69314718055994529</v>
      </c>
      <c r="T28">
        <f t="shared" si="10"/>
        <v>0</v>
      </c>
      <c r="U28">
        <f t="shared" si="11"/>
        <v>-0.69314718055994529</v>
      </c>
    </row>
    <row r="29" spans="2:21" ht="18.75" x14ac:dyDescent="0.25">
      <c r="B29" s="63">
        <v>3.32</v>
      </c>
      <c r="C29" s="63">
        <v>23</v>
      </c>
      <c r="D29" s="63">
        <v>0</v>
      </c>
      <c r="E29" s="63">
        <v>0</v>
      </c>
      <c r="F29" s="63">
        <f t="shared" si="1"/>
        <v>1</v>
      </c>
      <c r="G29" s="63"/>
      <c r="H29">
        <v>0.5</v>
      </c>
      <c r="K29">
        <f t="shared" si="2"/>
        <v>0</v>
      </c>
      <c r="L29">
        <f t="shared" si="0"/>
        <v>0</v>
      </c>
      <c r="M29">
        <f t="shared" si="3"/>
        <v>0</v>
      </c>
      <c r="N29">
        <f t="shared" si="4"/>
        <v>0</v>
      </c>
      <c r="O29">
        <f t="shared" si="5"/>
        <v>0</v>
      </c>
      <c r="P29">
        <f t="shared" si="6"/>
        <v>0.5</v>
      </c>
      <c r="Q29">
        <f t="shared" si="7"/>
        <v>0.5</v>
      </c>
      <c r="R29">
        <f t="shared" si="8"/>
        <v>-0.69314718055994529</v>
      </c>
      <c r="S29">
        <f t="shared" si="9"/>
        <v>-0.69314718055994529</v>
      </c>
      <c r="T29">
        <f t="shared" si="10"/>
        <v>0</v>
      </c>
      <c r="U29">
        <f t="shared" si="11"/>
        <v>-0.69314718055994529</v>
      </c>
    </row>
    <row r="30" spans="2:21" ht="18.75" x14ac:dyDescent="0.25">
      <c r="B30" s="63">
        <v>3.57</v>
      </c>
      <c r="C30" s="63">
        <v>23</v>
      </c>
      <c r="D30" s="63">
        <v>0</v>
      </c>
      <c r="E30" s="63">
        <v>0</v>
      </c>
      <c r="F30" s="63">
        <f t="shared" si="1"/>
        <v>1</v>
      </c>
      <c r="G30" s="63"/>
      <c r="H30">
        <v>0.5</v>
      </c>
      <c r="K30">
        <f t="shared" si="2"/>
        <v>0</v>
      </c>
      <c r="L30">
        <f t="shared" si="0"/>
        <v>0</v>
      </c>
      <c r="M30">
        <f t="shared" si="3"/>
        <v>0</v>
      </c>
      <c r="N30">
        <f t="shared" si="4"/>
        <v>0</v>
      </c>
      <c r="O30">
        <f t="shared" si="5"/>
        <v>0</v>
      </c>
      <c r="P30">
        <f t="shared" si="6"/>
        <v>0.5</v>
      </c>
      <c r="Q30">
        <f t="shared" si="7"/>
        <v>0.5</v>
      </c>
      <c r="R30">
        <f t="shared" si="8"/>
        <v>-0.69314718055994529</v>
      </c>
      <c r="S30">
        <f t="shared" si="9"/>
        <v>-0.69314718055994529</v>
      </c>
      <c r="T30">
        <f t="shared" si="10"/>
        <v>0</v>
      </c>
      <c r="U30">
        <f t="shared" si="11"/>
        <v>-0.69314718055994529</v>
      </c>
    </row>
    <row r="31" spans="2:21" ht="18.75" x14ac:dyDescent="0.25">
      <c r="B31" s="63">
        <v>3.26</v>
      </c>
      <c r="C31" s="63">
        <v>25</v>
      </c>
      <c r="D31" s="63">
        <v>0</v>
      </c>
      <c r="E31" s="63">
        <v>1</v>
      </c>
      <c r="F31" s="63">
        <f t="shared" si="1"/>
        <v>0</v>
      </c>
      <c r="G31" s="63"/>
      <c r="H31">
        <v>0.5</v>
      </c>
      <c r="K31">
        <f t="shared" si="2"/>
        <v>0</v>
      </c>
      <c r="L31">
        <f t="shared" si="0"/>
        <v>0</v>
      </c>
      <c r="M31">
        <f t="shared" si="3"/>
        <v>0</v>
      </c>
      <c r="N31">
        <f t="shared" si="4"/>
        <v>0</v>
      </c>
      <c r="O31">
        <f t="shared" si="5"/>
        <v>0</v>
      </c>
      <c r="P31">
        <f t="shared" si="6"/>
        <v>0.5</v>
      </c>
      <c r="Q31">
        <f t="shared" si="7"/>
        <v>0.5</v>
      </c>
      <c r="R31">
        <f t="shared" si="8"/>
        <v>-0.69314718055994529</v>
      </c>
      <c r="S31">
        <f t="shared" si="9"/>
        <v>-0.69314718055994529</v>
      </c>
      <c r="T31">
        <f t="shared" si="10"/>
        <v>-0.69314718055994529</v>
      </c>
      <c r="U31">
        <f t="shared" si="11"/>
        <v>0</v>
      </c>
    </row>
    <row r="32" spans="2:21" ht="18.75" x14ac:dyDescent="0.25">
      <c r="B32" s="63">
        <v>3.53</v>
      </c>
      <c r="C32" s="63">
        <v>26</v>
      </c>
      <c r="D32" s="63">
        <v>0</v>
      </c>
      <c r="E32" s="63">
        <v>0</v>
      </c>
      <c r="F32" s="63">
        <f t="shared" si="1"/>
        <v>1</v>
      </c>
      <c r="G32" s="63"/>
      <c r="H32">
        <v>0.5</v>
      </c>
      <c r="K32">
        <f t="shared" si="2"/>
        <v>0</v>
      </c>
      <c r="L32">
        <f t="shared" si="0"/>
        <v>0</v>
      </c>
      <c r="M32">
        <f t="shared" si="3"/>
        <v>0</v>
      </c>
      <c r="N32">
        <f t="shared" si="4"/>
        <v>0</v>
      </c>
      <c r="O32">
        <f t="shared" si="5"/>
        <v>0</v>
      </c>
      <c r="P32">
        <f t="shared" si="6"/>
        <v>0.5</v>
      </c>
      <c r="Q32">
        <f t="shared" si="7"/>
        <v>0.5</v>
      </c>
      <c r="R32">
        <f t="shared" si="8"/>
        <v>-0.69314718055994529</v>
      </c>
      <c r="S32">
        <f t="shared" si="9"/>
        <v>-0.69314718055994529</v>
      </c>
      <c r="T32">
        <f t="shared" si="10"/>
        <v>0</v>
      </c>
      <c r="U32">
        <f t="shared" si="11"/>
        <v>-0.69314718055994529</v>
      </c>
    </row>
    <row r="33" spans="2:21" ht="18.75" x14ac:dyDescent="0.25">
      <c r="B33" s="63">
        <v>2.74</v>
      </c>
      <c r="C33" s="63">
        <v>19</v>
      </c>
      <c r="D33" s="63">
        <v>0</v>
      </c>
      <c r="E33" s="63">
        <v>0</v>
      </c>
      <c r="F33" s="63">
        <f t="shared" si="1"/>
        <v>1</v>
      </c>
      <c r="G33" s="63"/>
      <c r="H33">
        <v>0.5</v>
      </c>
      <c r="K33">
        <f t="shared" si="2"/>
        <v>0</v>
      </c>
      <c r="L33">
        <f t="shared" si="0"/>
        <v>0</v>
      </c>
      <c r="M33">
        <f t="shared" si="3"/>
        <v>0</v>
      </c>
      <c r="N33">
        <f t="shared" si="4"/>
        <v>0</v>
      </c>
      <c r="O33">
        <f t="shared" si="5"/>
        <v>0</v>
      </c>
      <c r="P33">
        <f t="shared" si="6"/>
        <v>0.5</v>
      </c>
      <c r="Q33">
        <f t="shared" si="7"/>
        <v>0.5</v>
      </c>
      <c r="R33">
        <f t="shared" si="8"/>
        <v>-0.69314718055994529</v>
      </c>
      <c r="S33">
        <f t="shared" si="9"/>
        <v>-0.69314718055994529</v>
      </c>
      <c r="T33">
        <f t="shared" si="10"/>
        <v>0</v>
      </c>
      <c r="U33">
        <f t="shared" si="11"/>
        <v>-0.69314718055994529</v>
      </c>
    </row>
    <row r="34" spans="2:21" ht="18.75" x14ac:dyDescent="0.25">
      <c r="B34" s="63">
        <v>2.75</v>
      </c>
      <c r="C34" s="63">
        <v>25</v>
      </c>
      <c r="D34" s="63">
        <v>0</v>
      </c>
      <c r="E34" s="63">
        <v>0</v>
      </c>
      <c r="F34" s="63">
        <f t="shared" si="1"/>
        <v>1</v>
      </c>
      <c r="G34" s="63"/>
      <c r="H34">
        <v>0.5</v>
      </c>
      <c r="K34">
        <f t="shared" si="2"/>
        <v>0</v>
      </c>
      <c r="L34">
        <f t="shared" si="0"/>
        <v>0</v>
      </c>
      <c r="M34">
        <f t="shared" si="3"/>
        <v>0</v>
      </c>
      <c r="N34">
        <f t="shared" si="4"/>
        <v>0</v>
      </c>
      <c r="O34">
        <f t="shared" si="5"/>
        <v>0</v>
      </c>
      <c r="P34">
        <f t="shared" si="6"/>
        <v>0.5</v>
      </c>
      <c r="Q34">
        <f t="shared" si="7"/>
        <v>0.5</v>
      </c>
      <c r="R34">
        <f t="shared" si="8"/>
        <v>-0.69314718055994529</v>
      </c>
      <c r="S34">
        <f t="shared" si="9"/>
        <v>-0.69314718055994529</v>
      </c>
      <c r="T34">
        <f t="shared" si="10"/>
        <v>0</v>
      </c>
      <c r="U34">
        <f t="shared" si="11"/>
        <v>-0.69314718055994529</v>
      </c>
    </row>
    <row r="35" spans="2:21" ht="18.75" x14ac:dyDescent="0.25">
      <c r="B35" s="63">
        <v>2.83</v>
      </c>
      <c r="C35" s="63">
        <v>19</v>
      </c>
      <c r="D35" s="63">
        <v>0</v>
      </c>
      <c r="E35" s="63">
        <v>0</v>
      </c>
      <c r="F35" s="63">
        <f t="shared" si="1"/>
        <v>1</v>
      </c>
      <c r="G35" s="63"/>
      <c r="H35">
        <v>0.5</v>
      </c>
      <c r="K35">
        <f t="shared" si="2"/>
        <v>0</v>
      </c>
      <c r="L35">
        <f t="shared" si="0"/>
        <v>0</v>
      </c>
      <c r="M35">
        <f t="shared" si="3"/>
        <v>0</v>
      </c>
      <c r="N35">
        <f t="shared" si="4"/>
        <v>0</v>
      </c>
      <c r="O35">
        <f t="shared" si="5"/>
        <v>0</v>
      </c>
      <c r="P35">
        <f t="shared" si="6"/>
        <v>0.5</v>
      </c>
      <c r="Q35">
        <f t="shared" si="7"/>
        <v>0.5</v>
      </c>
      <c r="R35">
        <f t="shared" si="8"/>
        <v>-0.69314718055994529</v>
      </c>
      <c r="S35">
        <f t="shared" si="9"/>
        <v>-0.69314718055994529</v>
      </c>
      <c r="T35">
        <f t="shared" si="10"/>
        <v>0</v>
      </c>
      <c r="U35">
        <f t="shared" si="11"/>
        <v>-0.69314718055994529</v>
      </c>
    </row>
    <row r="36" spans="2:21" ht="18.75" x14ac:dyDescent="0.25">
      <c r="B36" s="63">
        <v>3.12</v>
      </c>
      <c r="C36" s="63">
        <v>23</v>
      </c>
      <c r="D36" s="63">
        <v>1</v>
      </c>
      <c r="E36" s="63">
        <v>0</v>
      </c>
      <c r="F36" s="63">
        <f t="shared" si="1"/>
        <v>1</v>
      </c>
      <c r="G36" s="63"/>
      <c r="H36">
        <v>0.5</v>
      </c>
      <c r="K36">
        <f t="shared" si="2"/>
        <v>0</v>
      </c>
      <c r="L36">
        <f t="shared" si="0"/>
        <v>0</v>
      </c>
      <c r="M36">
        <f t="shared" si="3"/>
        <v>0</v>
      </c>
      <c r="N36">
        <f t="shared" si="4"/>
        <v>0</v>
      </c>
      <c r="O36">
        <f t="shared" si="5"/>
        <v>0</v>
      </c>
      <c r="P36">
        <f t="shared" si="6"/>
        <v>0.5</v>
      </c>
      <c r="Q36">
        <f t="shared" si="7"/>
        <v>0.5</v>
      </c>
      <c r="R36">
        <f t="shared" si="8"/>
        <v>-0.69314718055994529</v>
      </c>
      <c r="S36">
        <f t="shared" si="9"/>
        <v>-0.69314718055994529</v>
      </c>
      <c r="T36">
        <f t="shared" si="10"/>
        <v>0</v>
      </c>
      <c r="U36">
        <f t="shared" si="11"/>
        <v>-0.69314718055994529</v>
      </c>
    </row>
    <row r="37" spans="2:21" ht="18.75" x14ac:dyDescent="0.25">
      <c r="B37" s="63">
        <v>3.16</v>
      </c>
      <c r="C37" s="63">
        <v>25</v>
      </c>
      <c r="D37" s="63">
        <v>1</v>
      </c>
      <c r="E37" s="63">
        <v>1</v>
      </c>
      <c r="F37" s="63">
        <f t="shared" si="1"/>
        <v>0</v>
      </c>
      <c r="G37" s="63"/>
      <c r="H37">
        <v>0.5</v>
      </c>
      <c r="K37">
        <f t="shared" si="2"/>
        <v>0</v>
      </c>
      <c r="L37">
        <f t="shared" si="0"/>
        <v>0</v>
      </c>
      <c r="M37">
        <f t="shared" si="3"/>
        <v>0</v>
      </c>
      <c r="N37">
        <f t="shared" si="4"/>
        <v>0</v>
      </c>
      <c r="O37">
        <f t="shared" si="5"/>
        <v>0</v>
      </c>
      <c r="P37">
        <f t="shared" si="6"/>
        <v>0.5</v>
      </c>
      <c r="Q37">
        <f t="shared" si="7"/>
        <v>0.5</v>
      </c>
      <c r="R37">
        <f t="shared" si="8"/>
        <v>-0.69314718055994529</v>
      </c>
      <c r="S37">
        <f t="shared" si="9"/>
        <v>-0.69314718055994529</v>
      </c>
      <c r="T37">
        <f t="shared" si="10"/>
        <v>-0.69314718055994529</v>
      </c>
      <c r="U37">
        <f t="shared" si="11"/>
        <v>0</v>
      </c>
    </row>
    <row r="38" spans="2:21" ht="18.75" x14ac:dyDescent="0.25">
      <c r="B38" s="63">
        <v>2.06</v>
      </c>
      <c r="C38" s="63">
        <v>22</v>
      </c>
      <c r="D38" s="63">
        <v>1</v>
      </c>
      <c r="E38" s="63">
        <v>0</v>
      </c>
      <c r="F38" s="63">
        <f t="shared" si="1"/>
        <v>1</v>
      </c>
      <c r="G38" s="63"/>
      <c r="H38">
        <v>0.5</v>
      </c>
      <c r="K38">
        <f t="shared" si="2"/>
        <v>0</v>
      </c>
      <c r="L38">
        <f t="shared" si="0"/>
        <v>0</v>
      </c>
      <c r="M38">
        <f t="shared" si="3"/>
        <v>0</v>
      </c>
      <c r="N38">
        <f t="shared" si="4"/>
        <v>0</v>
      </c>
      <c r="O38">
        <f t="shared" si="5"/>
        <v>0</v>
      </c>
      <c r="P38">
        <f t="shared" si="6"/>
        <v>0.5</v>
      </c>
      <c r="Q38">
        <f t="shared" si="7"/>
        <v>0.5</v>
      </c>
      <c r="R38">
        <f t="shared" si="8"/>
        <v>-0.69314718055994529</v>
      </c>
      <c r="S38">
        <f t="shared" si="9"/>
        <v>-0.69314718055994529</v>
      </c>
      <c r="T38">
        <f t="shared" si="10"/>
        <v>0</v>
      </c>
      <c r="U38">
        <f t="shared" si="11"/>
        <v>-0.69314718055994529</v>
      </c>
    </row>
    <row r="39" spans="2:21" ht="18.75" x14ac:dyDescent="0.25">
      <c r="B39" s="63">
        <v>3.62</v>
      </c>
      <c r="C39" s="63">
        <v>28</v>
      </c>
      <c r="D39" s="63">
        <v>1</v>
      </c>
      <c r="E39" s="63">
        <v>1</v>
      </c>
      <c r="F39" s="63">
        <f t="shared" si="1"/>
        <v>0</v>
      </c>
      <c r="G39" s="63"/>
      <c r="H39">
        <v>0.5</v>
      </c>
      <c r="K39">
        <f t="shared" si="2"/>
        <v>0</v>
      </c>
      <c r="L39">
        <f t="shared" si="0"/>
        <v>0</v>
      </c>
      <c r="M39">
        <f t="shared" si="3"/>
        <v>0</v>
      </c>
      <c r="N39">
        <f t="shared" si="4"/>
        <v>0</v>
      </c>
      <c r="O39">
        <f t="shared" si="5"/>
        <v>0</v>
      </c>
      <c r="P39">
        <f t="shared" si="6"/>
        <v>0.5</v>
      </c>
      <c r="Q39">
        <f t="shared" si="7"/>
        <v>0.5</v>
      </c>
      <c r="R39">
        <f t="shared" si="8"/>
        <v>-0.69314718055994529</v>
      </c>
      <c r="S39">
        <f t="shared" si="9"/>
        <v>-0.69314718055994529</v>
      </c>
      <c r="T39">
        <f t="shared" si="10"/>
        <v>-0.69314718055994529</v>
      </c>
      <c r="U39">
        <f t="shared" si="11"/>
        <v>0</v>
      </c>
    </row>
    <row r="40" spans="2:21" ht="18.75" x14ac:dyDescent="0.25">
      <c r="B40" s="63">
        <v>2.89</v>
      </c>
      <c r="C40" s="63">
        <v>14</v>
      </c>
      <c r="D40" s="63">
        <v>1</v>
      </c>
      <c r="E40" s="63">
        <v>0</v>
      </c>
      <c r="F40" s="63">
        <f t="shared" si="1"/>
        <v>1</v>
      </c>
      <c r="G40" s="63"/>
      <c r="H40">
        <v>0.5</v>
      </c>
      <c r="K40">
        <f t="shared" si="2"/>
        <v>0</v>
      </c>
      <c r="L40">
        <f t="shared" si="0"/>
        <v>0</v>
      </c>
      <c r="M40">
        <f t="shared" si="3"/>
        <v>0</v>
      </c>
      <c r="N40">
        <f t="shared" si="4"/>
        <v>0</v>
      </c>
      <c r="O40">
        <f t="shared" si="5"/>
        <v>0</v>
      </c>
      <c r="P40">
        <f t="shared" si="6"/>
        <v>0.5</v>
      </c>
      <c r="Q40">
        <f t="shared" si="7"/>
        <v>0.5</v>
      </c>
      <c r="R40">
        <f t="shared" si="8"/>
        <v>-0.69314718055994529</v>
      </c>
      <c r="S40">
        <f t="shared" si="9"/>
        <v>-0.69314718055994529</v>
      </c>
      <c r="T40">
        <f t="shared" si="10"/>
        <v>0</v>
      </c>
      <c r="U40">
        <f t="shared" si="11"/>
        <v>-0.69314718055994529</v>
      </c>
    </row>
    <row r="41" spans="2:21" ht="18.75" x14ac:dyDescent="0.25">
      <c r="B41" s="63">
        <v>3.51</v>
      </c>
      <c r="C41" s="63">
        <v>26</v>
      </c>
      <c r="D41" s="63">
        <v>1</v>
      </c>
      <c r="E41" s="63">
        <v>0</v>
      </c>
      <c r="F41" s="63">
        <f t="shared" si="1"/>
        <v>1</v>
      </c>
      <c r="G41" s="63"/>
      <c r="H41">
        <v>0.5</v>
      </c>
      <c r="K41">
        <f t="shared" si="2"/>
        <v>0</v>
      </c>
      <c r="L41">
        <f t="shared" si="0"/>
        <v>0</v>
      </c>
      <c r="M41">
        <f t="shared" si="3"/>
        <v>0</v>
      </c>
      <c r="N41">
        <f t="shared" si="4"/>
        <v>0</v>
      </c>
      <c r="O41">
        <f t="shared" si="5"/>
        <v>0</v>
      </c>
      <c r="P41">
        <f t="shared" si="6"/>
        <v>0.5</v>
      </c>
      <c r="Q41">
        <f t="shared" si="7"/>
        <v>0.5</v>
      </c>
      <c r="R41">
        <f t="shared" si="8"/>
        <v>-0.69314718055994529</v>
      </c>
      <c r="S41">
        <f t="shared" si="9"/>
        <v>-0.69314718055994529</v>
      </c>
      <c r="T41">
        <f t="shared" si="10"/>
        <v>0</v>
      </c>
      <c r="U41">
        <f t="shared" si="11"/>
        <v>-0.69314718055994529</v>
      </c>
    </row>
    <row r="42" spans="2:21" ht="18.75" x14ac:dyDescent="0.25">
      <c r="B42" s="63">
        <v>3.54</v>
      </c>
      <c r="C42" s="63">
        <v>24</v>
      </c>
      <c r="D42" s="63">
        <v>1</v>
      </c>
      <c r="E42" s="63">
        <v>1</v>
      </c>
      <c r="F42" s="63">
        <f t="shared" si="1"/>
        <v>0</v>
      </c>
      <c r="G42" s="63"/>
      <c r="H42">
        <v>0.5</v>
      </c>
      <c r="K42">
        <f t="shared" si="2"/>
        <v>0</v>
      </c>
      <c r="L42">
        <f t="shared" si="0"/>
        <v>0</v>
      </c>
      <c r="M42">
        <f t="shared" si="3"/>
        <v>0</v>
      </c>
      <c r="N42">
        <f t="shared" si="4"/>
        <v>0</v>
      </c>
      <c r="O42">
        <f t="shared" si="5"/>
        <v>0</v>
      </c>
      <c r="P42">
        <f t="shared" si="6"/>
        <v>0.5</v>
      </c>
      <c r="Q42">
        <f t="shared" si="7"/>
        <v>0.5</v>
      </c>
      <c r="R42">
        <f t="shared" si="8"/>
        <v>-0.69314718055994529</v>
      </c>
      <c r="S42">
        <f t="shared" si="9"/>
        <v>-0.69314718055994529</v>
      </c>
      <c r="T42">
        <f t="shared" si="10"/>
        <v>-0.69314718055994529</v>
      </c>
      <c r="U42">
        <f t="shared" si="11"/>
        <v>0</v>
      </c>
    </row>
    <row r="43" spans="2:21" ht="18.75" x14ac:dyDescent="0.25">
      <c r="B43" s="63">
        <v>2.83</v>
      </c>
      <c r="C43" s="63">
        <v>27</v>
      </c>
      <c r="D43" s="63">
        <v>1</v>
      </c>
      <c r="E43" s="63">
        <v>1</v>
      </c>
      <c r="F43" s="63">
        <f t="shared" si="1"/>
        <v>0</v>
      </c>
      <c r="G43" s="63"/>
      <c r="H43">
        <v>0.5</v>
      </c>
      <c r="K43">
        <f t="shared" si="2"/>
        <v>0</v>
      </c>
      <c r="L43">
        <f t="shared" si="0"/>
        <v>0</v>
      </c>
      <c r="M43">
        <f t="shared" si="3"/>
        <v>0</v>
      </c>
      <c r="N43">
        <f t="shared" si="4"/>
        <v>0</v>
      </c>
      <c r="O43">
        <f t="shared" si="5"/>
        <v>0</v>
      </c>
      <c r="P43">
        <f t="shared" si="6"/>
        <v>0.5</v>
      </c>
      <c r="Q43">
        <f t="shared" si="7"/>
        <v>0.5</v>
      </c>
      <c r="R43">
        <f t="shared" si="8"/>
        <v>-0.69314718055994529</v>
      </c>
      <c r="S43">
        <f t="shared" si="9"/>
        <v>-0.69314718055994529</v>
      </c>
      <c r="T43">
        <f t="shared" si="10"/>
        <v>-0.69314718055994529</v>
      </c>
      <c r="U43">
        <f t="shared" si="11"/>
        <v>0</v>
      </c>
    </row>
    <row r="44" spans="2:21" ht="18.75" x14ac:dyDescent="0.25">
      <c r="B44" s="63">
        <v>3.39</v>
      </c>
      <c r="C44" s="63">
        <v>17</v>
      </c>
      <c r="D44" s="63">
        <v>1</v>
      </c>
      <c r="E44" s="63">
        <v>1</v>
      </c>
      <c r="F44" s="63">
        <f t="shared" si="1"/>
        <v>0</v>
      </c>
      <c r="G44" s="63"/>
      <c r="H44">
        <v>0.5</v>
      </c>
      <c r="K44">
        <f t="shared" si="2"/>
        <v>0</v>
      </c>
      <c r="L44">
        <f t="shared" si="0"/>
        <v>0</v>
      </c>
      <c r="M44">
        <f t="shared" si="3"/>
        <v>0</v>
      </c>
      <c r="N44">
        <f t="shared" si="4"/>
        <v>0</v>
      </c>
      <c r="O44">
        <f t="shared" si="5"/>
        <v>0</v>
      </c>
      <c r="P44">
        <f t="shared" si="6"/>
        <v>0.5</v>
      </c>
      <c r="Q44">
        <f t="shared" si="7"/>
        <v>0.5</v>
      </c>
      <c r="R44">
        <f t="shared" si="8"/>
        <v>-0.69314718055994529</v>
      </c>
      <c r="S44">
        <f t="shared" si="9"/>
        <v>-0.69314718055994529</v>
      </c>
      <c r="T44">
        <f t="shared" si="10"/>
        <v>-0.69314718055994529</v>
      </c>
      <c r="U44">
        <f t="shared" si="11"/>
        <v>0</v>
      </c>
    </row>
    <row r="45" spans="2:21" ht="18.75" x14ac:dyDescent="0.25">
      <c r="B45" s="63">
        <v>2.67</v>
      </c>
      <c r="C45" s="63">
        <v>24</v>
      </c>
      <c r="D45" s="63">
        <v>1</v>
      </c>
      <c r="E45" s="63">
        <v>0</v>
      </c>
      <c r="F45" s="63">
        <f t="shared" si="1"/>
        <v>1</v>
      </c>
      <c r="G45" s="63"/>
      <c r="H45">
        <v>0.5</v>
      </c>
      <c r="K45">
        <f t="shared" si="2"/>
        <v>0</v>
      </c>
      <c r="L45">
        <f t="shared" si="0"/>
        <v>0</v>
      </c>
      <c r="M45">
        <f t="shared" si="3"/>
        <v>0</v>
      </c>
      <c r="N45">
        <f t="shared" si="4"/>
        <v>0</v>
      </c>
      <c r="O45">
        <f t="shared" si="5"/>
        <v>0</v>
      </c>
      <c r="P45">
        <f t="shared" si="6"/>
        <v>0.5</v>
      </c>
      <c r="Q45">
        <f t="shared" si="7"/>
        <v>0.5</v>
      </c>
      <c r="R45">
        <f t="shared" si="8"/>
        <v>-0.69314718055994529</v>
      </c>
      <c r="S45">
        <f t="shared" si="9"/>
        <v>-0.69314718055994529</v>
      </c>
      <c r="T45">
        <f t="shared" si="10"/>
        <v>0</v>
      </c>
      <c r="U45">
        <f t="shared" si="11"/>
        <v>-0.69314718055994529</v>
      </c>
    </row>
    <row r="46" spans="2:21" ht="18.75" x14ac:dyDescent="0.25">
      <c r="B46" s="63">
        <v>3.65</v>
      </c>
      <c r="C46" s="63">
        <v>21</v>
      </c>
      <c r="D46" s="63">
        <v>1</v>
      </c>
      <c r="E46" s="63">
        <v>1</v>
      </c>
      <c r="F46" s="63">
        <f t="shared" si="1"/>
        <v>0</v>
      </c>
      <c r="G46" s="63"/>
      <c r="H46">
        <v>0.5</v>
      </c>
      <c r="K46">
        <f t="shared" si="2"/>
        <v>0</v>
      </c>
      <c r="L46">
        <f t="shared" si="0"/>
        <v>0</v>
      </c>
      <c r="M46">
        <f t="shared" si="3"/>
        <v>0</v>
      </c>
      <c r="N46">
        <f t="shared" si="4"/>
        <v>0</v>
      </c>
      <c r="O46">
        <f t="shared" si="5"/>
        <v>0</v>
      </c>
      <c r="P46">
        <f t="shared" si="6"/>
        <v>0.5</v>
      </c>
      <c r="Q46">
        <f t="shared" si="7"/>
        <v>0.5</v>
      </c>
      <c r="R46">
        <f t="shared" si="8"/>
        <v>-0.69314718055994529</v>
      </c>
      <c r="S46">
        <f t="shared" si="9"/>
        <v>-0.69314718055994529</v>
      </c>
      <c r="T46">
        <f t="shared" si="10"/>
        <v>-0.69314718055994529</v>
      </c>
      <c r="U46">
        <f t="shared" si="11"/>
        <v>0</v>
      </c>
    </row>
    <row r="47" spans="2:21" ht="18.75" x14ac:dyDescent="0.25">
      <c r="B47" s="63">
        <v>4</v>
      </c>
      <c r="C47" s="63">
        <v>23</v>
      </c>
      <c r="D47" s="63">
        <v>1</v>
      </c>
      <c r="E47" s="63">
        <v>1</v>
      </c>
      <c r="F47" s="63">
        <f t="shared" si="1"/>
        <v>0</v>
      </c>
      <c r="G47" s="63"/>
      <c r="H47">
        <v>0.5</v>
      </c>
      <c r="K47">
        <f t="shared" si="2"/>
        <v>0</v>
      </c>
      <c r="L47">
        <f t="shared" si="0"/>
        <v>0</v>
      </c>
      <c r="M47">
        <f t="shared" si="3"/>
        <v>0</v>
      </c>
      <c r="N47">
        <f t="shared" si="4"/>
        <v>0</v>
      </c>
      <c r="O47">
        <f t="shared" si="5"/>
        <v>0</v>
      </c>
      <c r="P47">
        <f t="shared" si="6"/>
        <v>0.5</v>
      </c>
      <c r="Q47">
        <f t="shared" si="7"/>
        <v>0.5</v>
      </c>
      <c r="R47">
        <f t="shared" si="8"/>
        <v>-0.69314718055994529</v>
      </c>
      <c r="S47">
        <f t="shared" si="9"/>
        <v>-0.69314718055994529</v>
      </c>
      <c r="T47">
        <f t="shared" si="10"/>
        <v>-0.69314718055994529</v>
      </c>
      <c r="U47">
        <f t="shared" si="11"/>
        <v>0</v>
      </c>
    </row>
    <row r="48" spans="2:21" ht="18.75" x14ac:dyDescent="0.25">
      <c r="B48" s="63">
        <v>3.1</v>
      </c>
      <c r="C48" s="63">
        <v>21</v>
      </c>
      <c r="D48" s="63">
        <v>1</v>
      </c>
      <c r="E48" s="63">
        <v>0</v>
      </c>
      <c r="F48" s="63">
        <f t="shared" si="1"/>
        <v>1</v>
      </c>
      <c r="G48" s="63"/>
      <c r="H48">
        <v>0.5</v>
      </c>
      <c r="K48">
        <f t="shared" si="2"/>
        <v>0</v>
      </c>
      <c r="L48">
        <f t="shared" si="0"/>
        <v>0</v>
      </c>
      <c r="M48">
        <f t="shared" si="3"/>
        <v>0</v>
      </c>
      <c r="N48">
        <f t="shared" si="4"/>
        <v>0</v>
      </c>
      <c r="O48">
        <f t="shared" si="5"/>
        <v>0</v>
      </c>
      <c r="P48">
        <f t="shared" si="6"/>
        <v>0.5</v>
      </c>
      <c r="Q48">
        <f t="shared" si="7"/>
        <v>0.5</v>
      </c>
      <c r="R48">
        <f t="shared" si="8"/>
        <v>-0.69314718055994529</v>
      </c>
      <c r="S48">
        <f t="shared" si="9"/>
        <v>-0.69314718055994529</v>
      </c>
      <c r="T48">
        <f t="shared" si="10"/>
        <v>0</v>
      </c>
      <c r="U48">
        <f t="shared" si="11"/>
        <v>-0.69314718055994529</v>
      </c>
    </row>
    <row r="49" spans="1:21" ht="18.75" x14ac:dyDescent="0.25">
      <c r="B49" s="63">
        <v>2.39</v>
      </c>
      <c r="C49" s="63">
        <v>19</v>
      </c>
      <c r="D49" s="63">
        <v>1</v>
      </c>
      <c r="E49" s="63">
        <v>1</v>
      </c>
      <c r="F49" s="63">
        <f t="shared" si="1"/>
        <v>0</v>
      </c>
      <c r="G49" s="63"/>
      <c r="H49">
        <v>0.5</v>
      </c>
      <c r="K49">
        <f t="shared" si="2"/>
        <v>0</v>
      </c>
      <c r="L49">
        <f t="shared" si="0"/>
        <v>0</v>
      </c>
      <c r="M49">
        <f t="shared" si="3"/>
        <v>0</v>
      </c>
      <c r="N49">
        <f t="shared" si="4"/>
        <v>0</v>
      </c>
      <c r="O49">
        <f t="shared" si="5"/>
        <v>0</v>
      </c>
      <c r="P49">
        <f>EXP(O49)/(1+EXP(N49))</f>
        <v>0.5</v>
      </c>
      <c r="Q49">
        <f>1-P49</f>
        <v>0.5</v>
      </c>
      <c r="R49">
        <f t="shared" si="8"/>
        <v>-0.69314718055994529</v>
      </c>
      <c r="S49">
        <f t="shared" si="9"/>
        <v>-0.69314718055994529</v>
      </c>
      <c r="T49">
        <f t="shared" si="10"/>
        <v>-0.69314718055994529</v>
      </c>
      <c r="U49">
        <f t="shared" si="11"/>
        <v>0</v>
      </c>
    </row>
    <row r="50" spans="1:21" x14ac:dyDescent="0.25">
      <c r="S50" t="s">
        <v>114</v>
      </c>
      <c r="T50">
        <f>SUM(T18:T49)</f>
        <v>-7.6246189861593985</v>
      </c>
      <c r="U50">
        <f>SUM(U18:U49)</f>
        <v>-14.556090791758852</v>
      </c>
    </row>
    <row r="51" spans="1:21" x14ac:dyDescent="0.25">
      <c r="T51">
        <f>SUM(T50:U50)</f>
        <v>-22.180709777918249</v>
      </c>
    </row>
    <row r="52" spans="1:21" x14ac:dyDescent="0.25">
      <c r="A52" t="s">
        <v>115</v>
      </c>
      <c r="B52" t="s">
        <v>0</v>
      </c>
      <c r="C52" t="s">
        <v>1</v>
      </c>
      <c r="D52" t="s">
        <v>2</v>
      </c>
      <c r="E52" t="s">
        <v>45</v>
      </c>
      <c r="F52" t="s">
        <v>105</v>
      </c>
      <c r="G52" t="s">
        <v>116</v>
      </c>
      <c r="H52" t="s">
        <v>117</v>
      </c>
      <c r="I52" t="s">
        <v>118</v>
      </c>
      <c r="J52" t="s">
        <v>119</v>
      </c>
    </row>
    <row r="53" spans="1:21" ht="18.75" x14ac:dyDescent="0.25">
      <c r="B53" s="63">
        <v>2.66</v>
      </c>
      <c r="C53" s="63">
        <v>20</v>
      </c>
      <c r="D53" s="63">
        <v>0</v>
      </c>
      <c r="E53" s="63">
        <v>0</v>
      </c>
      <c r="F53">
        <v>0.5</v>
      </c>
      <c r="G53">
        <f>E53-F53</f>
        <v>-0.5</v>
      </c>
      <c r="H53">
        <f>G53*B53</f>
        <v>-1.33</v>
      </c>
      <c r="I53">
        <f>G53*C53</f>
        <v>-10</v>
      </c>
      <c r="J53">
        <f>G53*D53</f>
        <v>0</v>
      </c>
    </row>
    <row r="54" spans="1:21" ht="18.75" x14ac:dyDescent="0.25">
      <c r="B54" s="63">
        <v>2.89</v>
      </c>
      <c r="C54" s="63">
        <v>22</v>
      </c>
      <c r="D54" s="63">
        <v>0</v>
      </c>
      <c r="E54" s="63">
        <v>0</v>
      </c>
      <c r="F54">
        <v>0.5</v>
      </c>
      <c r="G54">
        <f t="shared" ref="G54:G84" si="12">E54-F54</f>
        <v>-0.5</v>
      </c>
      <c r="H54">
        <f t="shared" ref="H54:H84" si="13">G54*B54</f>
        <v>-1.4450000000000001</v>
      </c>
      <c r="I54">
        <f t="shared" ref="I54:I84" si="14">G54*C54</f>
        <v>-11</v>
      </c>
      <c r="J54">
        <f t="shared" ref="J54:J84" si="15">G54*D54</f>
        <v>0</v>
      </c>
    </row>
    <row r="55" spans="1:21" ht="18.75" x14ac:dyDescent="0.25">
      <c r="B55" s="63">
        <v>3.28</v>
      </c>
      <c r="C55" s="63">
        <v>24</v>
      </c>
      <c r="D55" s="63">
        <v>0</v>
      </c>
      <c r="E55" s="63">
        <v>0</v>
      </c>
      <c r="F55">
        <v>0.5</v>
      </c>
      <c r="G55">
        <f t="shared" si="12"/>
        <v>-0.5</v>
      </c>
      <c r="H55">
        <f t="shared" si="13"/>
        <v>-1.64</v>
      </c>
      <c r="I55">
        <f t="shared" si="14"/>
        <v>-12</v>
      </c>
      <c r="J55">
        <f t="shared" si="15"/>
        <v>0</v>
      </c>
    </row>
    <row r="56" spans="1:21" ht="18.75" x14ac:dyDescent="0.25">
      <c r="B56" s="63">
        <v>2.92</v>
      </c>
      <c r="C56" s="63">
        <v>12</v>
      </c>
      <c r="D56" s="63">
        <v>0</v>
      </c>
      <c r="E56" s="63">
        <v>0</v>
      </c>
      <c r="F56">
        <v>0.5</v>
      </c>
      <c r="G56">
        <f t="shared" si="12"/>
        <v>-0.5</v>
      </c>
      <c r="H56">
        <f t="shared" si="13"/>
        <v>-1.46</v>
      </c>
      <c r="I56">
        <f t="shared" si="14"/>
        <v>-6</v>
      </c>
      <c r="J56">
        <f t="shared" si="15"/>
        <v>0</v>
      </c>
    </row>
    <row r="57" spans="1:21" ht="18.75" x14ac:dyDescent="0.25">
      <c r="B57" s="63">
        <v>4</v>
      </c>
      <c r="C57" s="63">
        <v>21</v>
      </c>
      <c r="D57" s="63">
        <v>0</v>
      </c>
      <c r="E57" s="63">
        <v>1</v>
      </c>
      <c r="F57">
        <v>0.5</v>
      </c>
      <c r="G57">
        <f t="shared" si="12"/>
        <v>0.5</v>
      </c>
      <c r="H57">
        <f t="shared" si="13"/>
        <v>2</v>
      </c>
      <c r="I57">
        <f t="shared" si="14"/>
        <v>10.5</v>
      </c>
      <c r="J57">
        <f t="shared" si="15"/>
        <v>0</v>
      </c>
    </row>
    <row r="58" spans="1:21" ht="18.75" x14ac:dyDescent="0.25">
      <c r="B58" s="63">
        <v>2.56</v>
      </c>
      <c r="C58" s="63">
        <v>17</v>
      </c>
      <c r="D58" s="63">
        <v>0</v>
      </c>
      <c r="E58" s="63">
        <v>0</v>
      </c>
      <c r="F58">
        <v>0.5</v>
      </c>
      <c r="G58">
        <f t="shared" si="12"/>
        <v>-0.5</v>
      </c>
      <c r="H58">
        <f t="shared" si="13"/>
        <v>-1.28</v>
      </c>
      <c r="I58">
        <f t="shared" si="14"/>
        <v>-8.5</v>
      </c>
      <c r="J58">
        <f t="shared" si="15"/>
        <v>0</v>
      </c>
    </row>
    <row r="59" spans="1:21" ht="18.75" x14ac:dyDescent="0.25">
      <c r="B59" s="63">
        <v>2.76</v>
      </c>
      <c r="C59" s="63">
        <v>17</v>
      </c>
      <c r="D59" s="63">
        <v>0</v>
      </c>
      <c r="E59" s="63">
        <v>0</v>
      </c>
      <c r="F59">
        <v>0.5</v>
      </c>
      <c r="G59">
        <f t="shared" si="12"/>
        <v>-0.5</v>
      </c>
      <c r="H59">
        <f t="shared" si="13"/>
        <v>-1.38</v>
      </c>
      <c r="I59">
        <f t="shared" si="14"/>
        <v>-8.5</v>
      </c>
      <c r="J59">
        <f t="shared" si="15"/>
        <v>0</v>
      </c>
    </row>
    <row r="60" spans="1:21" ht="18.75" x14ac:dyDescent="0.25">
      <c r="B60" s="63">
        <v>2.87</v>
      </c>
      <c r="C60" s="63">
        <v>21</v>
      </c>
      <c r="D60" s="63">
        <v>0</v>
      </c>
      <c r="E60" s="63">
        <v>0</v>
      </c>
      <c r="F60">
        <v>0.5</v>
      </c>
      <c r="G60">
        <f t="shared" si="12"/>
        <v>-0.5</v>
      </c>
      <c r="H60">
        <f t="shared" si="13"/>
        <v>-1.4350000000000001</v>
      </c>
      <c r="I60">
        <f t="shared" si="14"/>
        <v>-10.5</v>
      </c>
      <c r="J60">
        <f t="shared" si="15"/>
        <v>0</v>
      </c>
    </row>
    <row r="61" spans="1:21" ht="18.75" x14ac:dyDescent="0.25">
      <c r="B61" s="63">
        <v>3.03</v>
      </c>
      <c r="C61" s="63">
        <v>25</v>
      </c>
      <c r="D61" s="63">
        <v>0</v>
      </c>
      <c r="E61" s="63">
        <v>0</v>
      </c>
      <c r="F61">
        <v>0.5</v>
      </c>
      <c r="G61">
        <f t="shared" si="12"/>
        <v>-0.5</v>
      </c>
      <c r="H61">
        <f t="shared" si="13"/>
        <v>-1.5149999999999999</v>
      </c>
      <c r="I61">
        <f t="shared" si="14"/>
        <v>-12.5</v>
      </c>
      <c r="J61">
        <f t="shared" si="15"/>
        <v>0</v>
      </c>
    </row>
    <row r="62" spans="1:21" ht="18.75" x14ac:dyDescent="0.25">
      <c r="B62" s="63">
        <v>3.92</v>
      </c>
      <c r="C62" s="63">
        <v>29</v>
      </c>
      <c r="D62" s="63">
        <v>0</v>
      </c>
      <c r="E62" s="63">
        <v>1</v>
      </c>
      <c r="F62">
        <v>0.5</v>
      </c>
      <c r="G62">
        <f t="shared" si="12"/>
        <v>0.5</v>
      </c>
      <c r="H62">
        <f t="shared" si="13"/>
        <v>1.96</v>
      </c>
      <c r="I62">
        <f t="shared" si="14"/>
        <v>14.5</v>
      </c>
      <c r="J62">
        <f t="shared" si="15"/>
        <v>0</v>
      </c>
    </row>
    <row r="63" spans="1:21" ht="18.75" x14ac:dyDescent="0.25">
      <c r="B63" s="63">
        <v>2.63</v>
      </c>
      <c r="C63" s="63">
        <v>20</v>
      </c>
      <c r="D63" s="63">
        <v>0</v>
      </c>
      <c r="E63" s="63">
        <v>0</v>
      </c>
      <c r="F63">
        <v>0.5</v>
      </c>
      <c r="G63">
        <f t="shared" si="12"/>
        <v>-0.5</v>
      </c>
      <c r="H63">
        <f t="shared" si="13"/>
        <v>-1.3149999999999999</v>
      </c>
      <c r="I63">
        <f t="shared" si="14"/>
        <v>-10</v>
      </c>
      <c r="J63">
        <f t="shared" si="15"/>
        <v>0</v>
      </c>
    </row>
    <row r="64" spans="1:21" ht="18.75" x14ac:dyDescent="0.25">
      <c r="B64" s="63">
        <v>3.32</v>
      </c>
      <c r="C64" s="63">
        <v>23</v>
      </c>
      <c r="D64" s="63">
        <v>0</v>
      </c>
      <c r="E64" s="63">
        <v>0</v>
      </c>
      <c r="F64">
        <v>0.5</v>
      </c>
      <c r="G64">
        <f t="shared" si="12"/>
        <v>-0.5</v>
      </c>
      <c r="H64">
        <f t="shared" si="13"/>
        <v>-1.66</v>
      </c>
      <c r="I64">
        <f t="shared" si="14"/>
        <v>-11.5</v>
      </c>
      <c r="J64">
        <f t="shared" si="15"/>
        <v>0</v>
      </c>
    </row>
    <row r="65" spans="2:10" ht="18.75" x14ac:dyDescent="0.25">
      <c r="B65" s="63">
        <v>3.57</v>
      </c>
      <c r="C65" s="63">
        <v>23</v>
      </c>
      <c r="D65" s="63">
        <v>0</v>
      </c>
      <c r="E65" s="63">
        <v>0</v>
      </c>
      <c r="F65">
        <v>0.5</v>
      </c>
      <c r="G65">
        <f t="shared" si="12"/>
        <v>-0.5</v>
      </c>
      <c r="H65">
        <f t="shared" si="13"/>
        <v>-1.7849999999999999</v>
      </c>
      <c r="I65">
        <f t="shared" si="14"/>
        <v>-11.5</v>
      </c>
      <c r="J65">
        <f t="shared" si="15"/>
        <v>0</v>
      </c>
    </row>
    <row r="66" spans="2:10" ht="18.75" x14ac:dyDescent="0.25">
      <c r="B66" s="63">
        <v>3.26</v>
      </c>
      <c r="C66" s="63">
        <v>25</v>
      </c>
      <c r="D66" s="63">
        <v>0</v>
      </c>
      <c r="E66" s="63">
        <v>1</v>
      </c>
      <c r="F66">
        <v>0.5</v>
      </c>
      <c r="G66">
        <f t="shared" si="12"/>
        <v>0.5</v>
      </c>
      <c r="H66">
        <f t="shared" si="13"/>
        <v>1.63</v>
      </c>
      <c r="I66">
        <f t="shared" si="14"/>
        <v>12.5</v>
      </c>
      <c r="J66">
        <f t="shared" si="15"/>
        <v>0</v>
      </c>
    </row>
    <row r="67" spans="2:10" ht="18.75" x14ac:dyDescent="0.25">
      <c r="B67" s="63">
        <v>3.53</v>
      </c>
      <c r="C67" s="63">
        <v>26</v>
      </c>
      <c r="D67" s="63">
        <v>0</v>
      </c>
      <c r="E67" s="63">
        <v>0</v>
      </c>
      <c r="F67">
        <v>0.5</v>
      </c>
      <c r="G67">
        <f t="shared" si="12"/>
        <v>-0.5</v>
      </c>
      <c r="H67">
        <f t="shared" si="13"/>
        <v>-1.7649999999999999</v>
      </c>
      <c r="I67">
        <f t="shared" si="14"/>
        <v>-13</v>
      </c>
      <c r="J67">
        <f t="shared" si="15"/>
        <v>0</v>
      </c>
    </row>
    <row r="68" spans="2:10" ht="18.75" x14ac:dyDescent="0.25">
      <c r="B68" s="63">
        <v>2.74</v>
      </c>
      <c r="C68" s="63">
        <v>19</v>
      </c>
      <c r="D68" s="63">
        <v>0</v>
      </c>
      <c r="E68" s="63">
        <v>0</v>
      </c>
      <c r="F68">
        <v>0.5</v>
      </c>
      <c r="G68">
        <f t="shared" si="12"/>
        <v>-0.5</v>
      </c>
      <c r="H68">
        <f t="shared" si="13"/>
        <v>-1.37</v>
      </c>
      <c r="I68">
        <f t="shared" si="14"/>
        <v>-9.5</v>
      </c>
      <c r="J68">
        <f t="shared" si="15"/>
        <v>0</v>
      </c>
    </row>
    <row r="69" spans="2:10" ht="18.75" x14ac:dyDescent="0.25">
      <c r="B69" s="63">
        <v>2.75</v>
      </c>
      <c r="C69" s="63">
        <v>25</v>
      </c>
      <c r="D69" s="63">
        <v>0</v>
      </c>
      <c r="E69" s="63">
        <v>0</v>
      </c>
      <c r="F69">
        <v>0.5</v>
      </c>
      <c r="G69">
        <f t="shared" si="12"/>
        <v>-0.5</v>
      </c>
      <c r="H69">
        <f t="shared" si="13"/>
        <v>-1.375</v>
      </c>
      <c r="I69">
        <f t="shared" si="14"/>
        <v>-12.5</v>
      </c>
      <c r="J69">
        <f t="shared" si="15"/>
        <v>0</v>
      </c>
    </row>
    <row r="70" spans="2:10" ht="18.75" x14ac:dyDescent="0.25">
      <c r="B70" s="63">
        <v>2.83</v>
      </c>
      <c r="C70" s="63">
        <v>19</v>
      </c>
      <c r="D70" s="63">
        <v>0</v>
      </c>
      <c r="E70" s="63">
        <v>0</v>
      </c>
      <c r="F70">
        <v>0.5</v>
      </c>
      <c r="G70">
        <f t="shared" si="12"/>
        <v>-0.5</v>
      </c>
      <c r="H70">
        <f t="shared" si="13"/>
        <v>-1.415</v>
      </c>
      <c r="I70">
        <f t="shared" si="14"/>
        <v>-9.5</v>
      </c>
      <c r="J70">
        <f t="shared" si="15"/>
        <v>0</v>
      </c>
    </row>
    <row r="71" spans="2:10" ht="18.75" x14ac:dyDescent="0.25">
      <c r="B71" s="63">
        <v>3.12</v>
      </c>
      <c r="C71" s="63">
        <v>23</v>
      </c>
      <c r="D71" s="63">
        <v>1</v>
      </c>
      <c r="E71" s="63">
        <v>0</v>
      </c>
      <c r="F71">
        <v>0.5</v>
      </c>
      <c r="G71">
        <f t="shared" si="12"/>
        <v>-0.5</v>
      </c>
      <c r="H71">
        <f t="shared" si="13"/>
        <v>-1.56</v>
      </c>
      <c r="I71">
        <f t="shared" si="14"/>
        <v>-11.5</v>
      </c>
      <c r="J71">
        <f t="shared" si="15"/>
        <v>-0.5</v>
      </c>
    </row>
    <row r="72" spans="2:10" ht="18.75" x14ac:dyDescent="0.25">
      <c r="B72" s="63">
        <v>3.16</v>
      </c>
      <c r="C72" s="63">
        <v>25</v>
      </c>
      <c r="D72" s="63">
        <v>1</v>
      </c>
      <c r="E72" s="63">
        <v>1</v>
      </c>
      <c r="F72">
        <v>0.5</v>
      </c>
      <c r="G72">
        <f t="shared" si="12"/>
        <v>0.5</v>
      </c>
      <c r="H72">
        <f t="shared" si="13"/>
        <v>1.58</v>
      </c>
      <c r="I72">
        <f t="shared" si="14"/>
        <v>12.5</v>
      </c>
      <c r="J72">
        <f t="shared" si="15"/>
        <v>0.5</v>
      </c>
    </row>
    <row r="73" spans="2:10" ht="18.75" x14ac:dyDescent="0.25">
      <c r="B73" s="63">
        <v>2.06</v>
      </c>
      <c r="C73" s="63">
        <v>22</v>
      </c>
      <c r="D73" s="63">
        <v>1</v>
      </c>
      <c r="E73" s="63">
        <v>0</v>
      </c>
      <c r="F73">
        <v>0.5</v>
      </c>
      <c r="G73">
        <f t="shared" si="12"/>
        <v>-0.5</v>
      </c>
      <c r="H73">
        <f t="shared" si="13"/>
        <v>-1.03</v>
      </c>
      <c r="I73">
        <f t="shared" si="14"/>
        <v>-11</v>
      </c>
      <c r="J73">
        <f t="shared" si="15"/>
        <v>-0.5</v>
      </c>
    </row>
    <row r="74" spans="2:10" ht="18.75" x14ac:dyDescent="0.25">
      <c r="B74" s="63">
        <v>3.62</v>
      </c>
      <c r="C74" s="63">
        <v>28</v>
      </c>
      <c r="D74" s="63">
        <v>1</v>
      </c>
      <c r="E74" s="63">
        <v>1</v>
      </c>
      <c r="F74">
        <v>0.5</v>
      </c>
      <c r="G74">
        <f t="shared" si="12"/>
        <v>0.5</v>
      </c>
      <c r="H74">
        <f t="shared" si="13"/>
        <v>1.81</v>
      </c>
      <c r="I74">
        <f t="shared" si="14"/>
        <v>14</v>
      </c>
      <c r="J74">
        <f t="shared" si="15"/>
        <v>0.5</v>
      </c>
    </row>
    <row r="75" spans="2:10" ht="18.75" x14ac:dyDescent="0.25">
      <c r="B75" s="63">
        <v>2.89</v>
      </c>
      <c r="C75" s="63">
        <v>14</v>
      </c>
      <c r="D75" s="63">
        <v>1</v>
      </c>
      <c r="E75" s="63">
        <v>0</v>
      </c>
      <c r="F75">
        <v>0.5</v>
      </c>
      <c r="G75">
        <f t="shared" si="12"/>
        <v>-0.5</v>
      </c>
      <c r="H75">
        <f t="shared" si="13"/>
        <v>-1.4450000000000001</v>
      </c>
      <c r="I75">
        <f t="shared" si="14"/>
        <v>-7</v>
      </c>
      <c r="J75">
        <f t="shared" si="15"/>
        <v>-0.5</v>
      </c>
    </row>
    <row r="76" spans="2:10" ht="18.75" x14ac:dyDescent="0.25">
      <c r="B76" s="63">
        <v>3.51</v>
      </c>
      <c r="C76" s="63">
        <v>26</v>
      </c>
      <c r="D76" s="63">
        <v>1</v>
      </c>
      <c r="E76" s="63">
        <v>0</v>
      </c>
      <c r="F76">
        <v>0.5</v>
      </c>
      <c r="G76">
        <f t="shared" si="12"/>
        <v>-0.5</v>
      </c>
      <c r="H76">
        <f t="shared" si="13"/>
        <v>-1.7549999999999999</v>
      </c>
      <c r="I76">
        <f t="shared" si="14"/>
        <v>-13</v>
      </c>
      <c r="J76">
        <f t="shared" si="15"/>
        <v>-0.5</v>
      </c>
    </row>
    <row r="77" spans="2:10" ht="18.75" x14ac:dyDescent="0.25">
      <c r="B77" s="63">
        <v>3.54</v>
      </c>
      <c r="C77" s="63">
        <v>24</v>
      </c>
      <c r="D77" s="63">
        <v>1</v>
      </c>
      <c r="E77" s="63">
        <v>1</v>
      </c>
      <c r="F77">
        <v>0.5</v>
      </c>
      <c r="G77">
        <f t="shared" si="12"/>
        <v>0.5</v>
      </c>
      <c r="H77">
        <f t="shared" si="13"/>
        <v>1.77</v>
      </c>
      <c r="I77">
        <f t="shared" si="14"/>
        <v>12</v>
      </c>
      <c r="J77">
        <f t="shared" si="15"/>
        <v>0.5</v>
      </c>
    </row>
    <row r="78" spans="2:10" ht="18.75" x14ac:dyDescent="0.25">
      <c r="B78" s="63">
        <v>2.83</v>
      </c>
      <c r="C78" s="63">
        <v>27</v>
      </c>
      <c r="D78" s="63">
        <v>1</v>
      </c>
      <c r="E78" s="63">
        <v>1</v>
      </c>
      <c r="F78">
        <v>0.5</v>
      </c>
      <c r="G78">
        <f t="shared" si="12"/>
        <v>0.5</v>
      </c>
      <c r="H78">
        <f t="shared" si="13"/>
        <v>1.415</v>
      </c>
      <c r="I78">
        <f t="shared" si="14"/>
        <v>13.5</v>
      </c>
      <c r="J78">
        <f t="shared" si="15"/>
        <v>0.5</v>
      </c>
    </row>
    <row r="79" spans="2:10" ht="18.75" x14ac:dyDescent="0.25">
      <c r="B79" s="63">
        <v>3.39</v>
      </c>
      <c r="C79" s="63">
        <v>17</v>
      </c>
      <c r="D79" s="63">
        <v>1</v>
      </c>
      <c r="E79" s="63">
        <v>1</v>
      </c>
      <c r="F79">
        <v>0.5</v>
      </c>
      <c r="G79">
        <f t="shared" si="12"/>
        <v>0.5</v>
      </c>
      <c r="H79">
        <f t="shared" si="13"/>
        <v>1.6950000000000001</v>
      </c>
      <c r="I79">
        <f t="shared" si="14"/>
        <v>8.5</v>
      </c>
      <c r="J79">
        <f t="shared" si="15"/>
        <v>0.5</v>
      </c>
    </row>
    <row r="80" spans="2:10" ht="18.75" x14ac:dyDescent="0.25">
      <c r="B80" s="63">
        <v>2.67</v>
      </c>
      <c r="C80" s="63">
        <v>24</v>
      </c>
      <c r="D80" s="63">
        <v>1</v>
      </c>
      <c r="E80" s="63">
        <v>0</v>
      </c>
      <c r="F80">
        <v>0.5</v>
      </c>
      <c r="G80">
        <f t="shared" si="12"/>
        <v>-0.5</v>
      </c>
      <c r="H80">
        <f t="shared" si="13"/>
        <v>-1.335</v>
      </c>
      <c r="I80">
        <f t="shared" si="14"/>
        <v>-12</v>
      </c>
      <c r="J80">
        <f t="shared" si="15"/>
        <v>-0.5</v>
      </c>
    </row>
    <row r="81" spans="1:22" ht="18.75" x14ac:dyDescent="0.25">
      <c r="B81" s="63">
        <v>3.65</v>
      </c>
      <c r="C81" s="63">
        <v>21</v>
      </c>
      <c r="D81" s="63">
        <v>1</v>
      </c>
      <c r="E81" s="63">
        <v>1</v>
      </c>
      <c r="F81">
        <v>0.5</v>
      </c>
      <c r="G81">
        <f t="shared" si="12"/>
        <v>0.5</v>
      </c>
      <c r="H81">
        <f t="shared" si="13"/>
        <v>1.825</v>
      </c>
      <c r="I81">
        <f t="shared" si="14"/>
        <v>10.5</v>
      </c>
      <c r="J81">
        <f t="shared" si="15"/>
        <v>0.5</v>
      </c>
    </row>
    <row r="82" spans="1:22" ht="18.75" x14ac:dyDescent="0.25">
      <c r="B82" s="63">
        <v>4</v>
      </c>
      <c r="C82" s="63">
        <v>23</v>
      </c>
      <c r="D82" s="63">
        <v>1</v>
      </c>
      <c r="E82" s="63">
        <v>1</v>
      </c>
      <c r="F82">
        <v>0.5</v>
      </c>
      <c r="G82">
        <f t="shared" si="12"/>
        <v>0.5</v>
      </c>
      <c r="H82">
        <f t="shared" si="13"/>
        <v>2</v>
      </c>
      <c r="I82">
        <f t="shared" si="14"/>
        <v>11.5</v>
      </c>
      <c r="J82">
        <f t="shared" si="15"/>
        <v>0.5</v>
      </c>
    </row>
    <row r="83" spans="1:22" ht="18.75" x14ac:dyDescent="0.25">
      <c r="B83" s="63">
        <v>3.1</v>
      </c>
      <c r="C83" s="63">
        <v>21</v>
      </c>
      <c r="D83" s="63">
        <v>1</v>
      </c>
      <c r="E83" s="63">
        <v>0</v>
      </c>
      <c r="F83">
        <v>0.5</v>
      </c>
      <c r="G83">
        <f t="shared" si="12"/>
        <v>-0.5</v>
      </c>
      <c r="H83">
        <f t="shared" si="13"/>
        <v>-1.55</v>
      </c>
      <c r="I83">
        <f t="shared" si="14"/>
        <v>-10.5</v>
      </c>
      <c r="J83">
        <f t="shared" si="15"/>
        <v>-0.5</v>
      </c>
    </row>
    <row r="84" spans="1:22" ht="18.75" x14ac:dyDescent="0.25">
      <c r="B84" s="63">
        <v>2.39</v>
      </c>
      <c r="C84" s="63">
        <v>19</v>
      </c>
      <c r="D84" s="63">
        <v>1</v>
      </c>
      <c r="E84" s="63">
        <v>1</v>
      </c>
      <c r="F84">
        <v>0.5</v>
      </c>
      <c r="G84">
        <f t="shared" si="12"/>
        <v>0.5</v>
      </c>
      <c r="H84">
        <f t="shared" si="13"/>
        <v>1.1950000000000001</v>
      </c>
      <c r="I84">
        <f t="shared" si="14"/>
        <v>9.5</v>
      </c>
      <c r="J84">
        <f t="shared" si="15"/>
        <v>0.5</v>
      </c>
    </row>
    <row r="85" spans="1:22" x14ac:dyDescent="0.25">
      <c r="F85" t="s">
        <v>81</v>
      </c>
      <c r="G85">
        <f>SUM(G53:G84)</f>
        <v>-5</v>
      </c>
      <c r="H85">
        <f t="shared" ref="H85:J85" si="16">SUM(H53:H84)</f>
        <v>-11.965000000000003</v>
      </c>
      <c r="I85">
        <f t="shared" si="16"/>
        <v>-92</v>
      </c>
      <c r="J85">
        <f t="shared" si="16"/>
        <v>1</v>
      </c>
    </row>
    <row r="87" spans="1:22" ht="30" customHeight="1" x14ac:dyDescent="0.25">
      <c r="A87" t="s">
        <v>120</v>
      </c>
    </row>
    <row r="88" spans="1:22" x14ac:dyDescent="0.25">
      <c r="B88" t="s">
        <v>0</v>
      </c>
      <c r="C88" t="s">
        <v>1</v>
      </c>
      <c r="D88" t="s">
        <v>2</v>
      </c>
      <c r="E88" t="s">
        <v>121</v>
      </c>
      <c r="F88" t="s">
        <v>122</v>
      </c>
      <c r="G88" t="s">
        <v>123</v>
      </c>
      <c r="H88" t="s">
        <v>124</v>
      </c>
      <c r="I88" t="s">
        <v>125</v>
      </c>
      <c r="J88" t="s">
        <v>126</v>
      </c>
      <c r="K88" t="s">
        <v>105</v>
      </c>
      <c r="L88" t="s">
        <v>111</v>
      </c>
      <c r="M88" t="s">
        <v>127</v>
      </c>
      <c r="N88" t="s">
        <v>128</v>
      </c>
      <c r="O88" t="s">
        <v>129</v>
      </c>
      <c r="P88" t="s">
        <v>131</v>
      </c>
      <c r="Q88" t="s">
        <v>132</v>
      </c>
      <c r="R88" t="s">
        <v>130</v>
      </c>
      <c r="S88" t="s">
        <v>133</v>
      </c>
      <c r="T88" t="s">
        <v>134</v>
      </c>
      <c r="U88" t="s">
        <v>135</v>
      </c>
      <c r="V88" t="s">
        <v>136</v>
      </c>
    </row>
    <row r="89" spans="1:22" ht="18.75" x14ac:dyDescent="0.25">
      <c r="B89" s="63">
        <v>2.66</v>
      </c>
      <c r="C89" s="63">
        <v>20</v>
      </c>
      <c r="D89" s="63">
        <v>0</v>
      </c>
      <c r="E89">
        <f>B89*B89</f>
        <v>7.0756000000000006</v>
      </c>
      <c r="F89">
        <f>B89*C89</f>
        <v>53.2</v>
      </c>
      <c r="G89">
        <f>B89*D89</f>
        <v>0</v>
      </c>
      <c r="H89">
        <f>C89*C89</f>
        <v>400</v>
      </c>
      <c r="I89">
        <f>C89*D89</f>
        <v>0</v>
      </c>
      <c r="J89">
        <f>D89*D89</f>
        <v>0</v>
      </c>
      <c r="K89">
        <v>0.5</v>
      </c>
      <c r="L89">
        <v>0.5</v>
      </c>
      <c r="M89">
        <f>K89*L89</f>
        <v>0.25</v>
      </c>
      <c r="N89">
        <f>M89*B89</f>
        <v>0.66500000000000004</v>
      </c>
      <c r="O89">
        <f>M89*C89</f>
        <v>5</v>
      </c>
      <c r="P89">
        <f>M89*D89</f>
        <v>0</v>
      </c>
      <c r="Q89">
        <f>M89*E89</f>
        <v>1.7689000000000001</v>
      </c>
      <c r="R89">
        <f>M89*F89</f>
        <v>13.3</v>
      </c>
      <c r="S89">
        <f>M89*G89</f>
        <v>0</v>
      </c>
      <c r="T89">
        <f>M89*H89</f>
        <v>100</v>
      </c>
      <c r="U89">
        <f>M89*I89</f>
        <v>0</v>
      </c>
      <c r="V89">
        <f>M89*J89</f>
        <v>0</v>
      </c>
    </row>
    <row r="90" spans="1:22" ht="18.75" x14ac:dyDescent="0.25">
      <c r="B90" s="63">
        <v>2.89</v>
      </c>
      <c r="C90" s="63">
        <v>22</v>
      </c>
      <c r="D90" s="63">
        <v>0</v>
      </c>
      <c r="E90">
        <f t="shared" ref="E90:E120" si="17">B90*B90</f>
        <v>8.3521000000000001</v>
      </c>
      <c r="F90">
        <f t="shared" ref="F90:F120" si="18">B90*C90</f>
        <v>63.580000000000005</v>
      </c>
      <c r="G90">
        <f t="shared" ref="G90:G120" si="19">B90*D90</f>
        <v>0</v>
      </c>
      <c r="H90">
        <f t="shared" ref="H90:H120" si="20">C90*C90</f>
        <v>484</v>
      </c>
      <c r="I90">
        <f t="shared" ref="I90:I120" si="21">C90*D90</f>
        <v>0</v>
      </c>
      <c r="J90">
        <f t="shared" ref="J90:J120" si="22">D90*D90</f>
        <v>0</v>
      </c>
      <c r="K90">
        <v>0.5</v>
      </c>
      <c r="L90">
        <v>0.5</v>
      </c>
      <c r="M90">
        <f t="shared" ref="M90:M120" si="23">K90*L90</f>
        <v>0.25</v>
      </c>
      <c r="N90">
        <f t="shared" ref="N90:N120" si="24">M90*B90</f>
        <v>0.72250000000000003</v>
      </c>
      <c r="O90">
        <f t="shared" ref="O90:O120" si="25">M90*C90</f>
        <v>5.5</v>
      </c>
      <c r="P90">
        <f t="shared" ref="P90:P120" si="26">M90*D90</f>
        <v>0</v>
      </c>
      <c r="Q90">
        <f t="shared" ref="Q90:Q120" si="27">M90*E90</f>
        <v>2.088025</v>
      </c>
      <c r="R90">
        <f t="shared" ref="R90:R120" si="28">M90*F90</f>
        <v>15.895000000000001</v>
      </c>
      <c r="S90">
        <f t="shared" ref="S90:S120" si="29">M90*G90</f>
        <v>0</v>
      </c>
      <c r="T90">
        <f t="shared" ref="T90:T120" si="30">M90*H90</f>
        <v>121</v>
      </c>
      <c r="U90">
        <f t="shared" ref="U90:U120" si="31">M90*I90</f>
        <v>0</v>
      </c>
      <c r="V90">
        <f t="shared" ref="V90:V120" si="32">M90*J90</f>
        <v>0</v>
      </c>
    </row>
    <row r="91" spans="1:22" ht="18.75" x14ac:dyDescent="0.25">
      <c r="B91" s="63">
        <v>3.28</v>
      </c>
      <c r="C91" s="63">
        <v>24</v>
      </c>
      <c r="D91" s="63">
        <v>0</v>
      </c>
      <c r="E91">
        <f t="shared" si="17"/>
        <v>10.758399999999998</v>
      </c>
      <c r="F91">
        <f t="shared" si="18"/>
        <v>78.72</v>
      </c>
      <c r="G91">
        <f t="shared" si="19"/>
        <v>0</v>
      </c>
      <c r="H91">
        <f t="shared" si="20"/>
        <v>576</v>
      </c>
      <c r="I91">
        <f t="shared" si="21"/>
        <v>0</v>
      </c>
      <c r="J91">
        <f t="shared" si="22"/>
        <v>0</v>
      </c>
      <c r="K91">
        <v>0.5</v>
      </c>
      <c r="L91">
        <v>0.5</v>
      </c>
      <c r="M91">
        <f t="shared" si="23"/>
        <v>0.25</v>
      </c>
      <c r="N91">
        <f t="shared" si="24"/>
        <v>0.82</v>
      </c>
      <c r="O91">
        <f t="shared" si="25"/>
        <v>6</v>
      </c>
      <c r="P91">
        <f t="shared" si="26"/>
        <v>0</v>
      </c>
      <c r="Q91">
        <f t="shared" si="27"/>
        <v>2.6895999999999995</v>
      </c>
      <c r="R91">
        <f t="shared" si="28"/>
        <v>19.68</v>
      </c>
      <c r="S91">
        <f t="shared" si="29"/>
        <v>0</v>
      </c>
      <c r="T91">
        <f t="shared" si="30"/>
        <v>144</v>
      </c>
      <c r="U91">
        <f t="shared" si="31"/>
        <v>0</v>
      </c>
      <c r="V91">
        <f t="shared" si="32"/>
        <v>0</v>
      </c>
    </row>
    <row r="92" spans="1:22" ht="18.75" x14ac:dyDescent="0.25">
      <c r="B92" s="63">
        <v>2.92</v>
      </c>
      <c r="C92" s="63">
        <v>12</v>
      </c>
      <c r="D92" s="63">
        <v>0</v>
      </c>
      <c r="E92">
        <f t="shared" si="17"/>
        <v>8.5263999999999989</v>
      </c>
      <c r="F92">
        <f t="shared" si="18"/>
        <v>35.04</v>
      </c>
      <c r="G92">
        <f t="shared" si="19"/>
        <v>0</v>
      </c>
      <c r="H92">
        <f t="shared" si="20"/>
        <v>144</v>
      </c>
      <c r="I92">
        <f t="shared" si="21"/>
        <v>0</v>
      </c>
      <c r="J92">
        <f t="shared" si="22"/>
        <v>0</v>
      </c>
      <c r="K92">
        <v>0.5</v>
      </c>
      <c r="L92">
        <v>0.5</v>
      </c>
      <c r="M92">
        <f t="shared" si="23"/>
        <v>0.25</v>
      </c>
      <c r="N92">
        <f t="shared" si="24"/>
        <v>0.73</v>
      </c>
      <c r="O92">
        <f t="shared" si="25"/>
        <v>3</v>
      </c>
      <c r="P92">
        <f t="shared" si="26"/>
        <v>0</v>
      </c>
      <c r="Q92">
        <f t="shared" si="27"/>
        <v>2.1315999999999997</v>
      </c>
      <c r="R92">
        <f t="shared" si="28"/>
        <v>8.76</v>
      </c>
      <c r="S92">
        <f t="shared" si="29"/>
        <v>0</v>
      </c>
      <c r="T92">
        <f t="shared" si="30"/>
        <v>36</v>
      </c>
      <c r="U92">
        <f t="shared" si="31"/>
        <v>0</v>
      </c>
      <c r="V92">
        <f t="shared" si="32"/>
        <v>0</v>
      </c>
    </row>
    <row r="93" spans="1:22" ht="18.75" x14ac:dyDescent="0.25">
      <c r="B93" s="63">
        <v>4</v>
      </c>
      <c r="C93" s="63">
        <v>21</v>
      </c>
      <c r="D93" s="63">
        <v>0</v>
      </c>
      <c r="E93">
        <f t="shared" si="17"/>
        <v>16</v>
      </c>
      <c r="F93">
        <f t="shared" si="18"/>
        <v>84</v>
      </c>
      <c r="G93">
        <f t="shared" si="19"/>
        <v>0</v>
      </c>
      <c r="H93">
        <f t="shared" si="20"/>
        <v>441</v>
      </c>
      <c r="I93">
        <f t="shared" si="21"/>
        <v>0</v>
      </c>
      <c r="J93">
        <f t="shared" si="22"/>
        <v>0</v>
      </c>
      <c r="K93">
        <v>0.5</v>
      </c>
      <c r="L93">
        <v>0.5</v>
      </c>
      <c r="M93">
        <f t="shared" si="23"/>
        <v>0.25</v>
      </c>
      <c r="N93">
        <f t="shared" si="24"/>
        <v>1</v>
      </c>
      <c r="O93">
        <f t="shared" si="25"/>
        <v>5.25</v>
      </c>
      <c r="P93">
        <f t="shared" si="26"/>
        <v>0</v>
      </c>
      <c r="Q93">
        <f t="shared" si="27"/>
        <v>4</v>
      </c>
      <c r="R93">
        <f t="shared" si="28"/>
        <v>21</v>
      </c>
      <c r="S93">
        <f t="shared" si="29"/>
        <v>0</v>
      </c>
      <c r="T93">
        <f t="shared" si="30"/>
        <v>110.25</v>
      </c>
      <c r="U93">
        <f t="shared" si="31"/>
        <v>0</v>
      </c>
      <c r="V93">
        <f t="shared" si="32"/>
        <v>0</v>
      </c>
    </row>
    <row r="94" spans="1:22" ht="18.75" x14ac:dyDescent="0.25">
      <c r="B94" s="63">
        <v>2.56</v>
      </c>
      <c r="C94" s="63">
        <v>17</v>
      </c>
      <c r="D94" s="63">
        <v>0</v>
      </c>
      <c r="E94">
        <f t="shared" si="17"/>
        <v>6.5536000000000003</v>
      </c>
      <c r="F94">
        <f t="shared" si="18"/>
        <v>43.52</v>
      </c>
      <c r="G94">
        <f t="shared" si="19"/>
        <v>0</v>
      </c>
      <c r="H94">
        <f t="shared" si="20"/>
        <v>289</v>
      </c>
      <c r="I94">
        <f t="shared" si="21"/>
        <v>0</v>
      </c>
      <c r="J94">
        <f t="shared" si="22"/>
        <v>0</v>
      </c>
      <c r="K94">
        <v>0.5</v>
      </c>
      <c r="L94">
        <v>0.5</v>
      </c>
      <c r="M94">
        <f t="shared" si="23"/>
        <v>0.25</v>
      </c>
      <c r="N94">
        <f t="shared" si="24"/>
        <v>0.64</v>
      </c>
      <c r="O94">
        <f t="shared" si="25"/>
        <v>4.25</v>
      </c>
      <c r="P94">
        <f t="shared" si="26"/>
        <v>0</v>
      </c>
      <c r="Q94">
        <f t="shared" si="27"/>
        <v>1.6384000000000001</v>
      </c>
      <c r="R94">
        <f t="shared" si="28"/>
        <v>10.88</v>
      </c>
      <c r="S94">
        <f t="shared" si="29"/>
        <v>0</v>
      </c>
      <c r="T94">
        <f t="shared" si="30"/>
        <v>72.25</v>
      </c>
      <c r="U94">
        <f t="shared" si="31"/>
        <v>0</v>
      </c>
      <c r="V94">
        <f t="shared" si="32"/>
        <v>0</v>
      </c>
    </row>
    <row r="95" spans="1:22" ht="18.75" x14ac:dyDescent="0.25">
      <c r="B95" s="63">
        <v>2.76</v>
      </c>
      <c r="C95" s="63">
        <v>17</v>
      </c>
      <c r="D95" s="63">
        <v>0</v>
      </c>
      <c r="E95">
        <f t="shared" si="17"/>
        <v>7.6175999999999986</v>
      </c>
      <c r="F95">
        <f t="shared" si="18"/>
        <v>46.919999999999995</v>
      </c>
      <c r="G95">
        <f t="shared" si="19"/>
        <v>0</v>
      </c>
      <c r="H95">
        <f t="shared" si="20"/>
        <v>289</v>
      </c>
      <c r="I95">
        <f t="shared" si="21"/>
        <v>0</v>
      </c>
      <c r="J95">
        <f t="shared" si="22"/>
        <v>0</v>
      </c>
      <c r="K95">
        <v>0.5</v>
      </c>
      <c r="L95">
        <v>0.5</v>
      </c>
      <c r="M95">
        <f t="shared" si="23"/>
        <v>0.25</v>
      </c>
      <c r="N95">
        <f t="shared" si="24"/>
        <v>0.69</v>
      </c>
      <c r="O95">
        <f t="shared" si="25"/>
        <v>4.25</v>
      </c>
      <c r="P95">
        <f t="shared" si="26"/>
        <v>0</v>
      </c>
      <c r="Q95">
        <f t="shared" si="27"/>
        <v>1.9043999999999996</v>
      </c>
      <c r="R95">
        <f t="shared" si="28"/>
        <v>11.729999999999999</v>
      </c>
      <c r="S95">
        <f t="shared" si="29"/>
        <v>0</v>
      </c>
      <c r="T95">
        <f t="shared" si="30"/>
        <v>72.25</v>
      </c>
      <c r="U95">
        <f t="shared" si="31"/>
        <v>0</v>
      </c>
      <c r="V95">
        <f t="shared" si="32"/>
        <v>0</v>
      </c>
    </row>
    <row r="96" spans="1:22" ht="18.75" x14ac:dyDescent="0.25">
      <c r="B96" s="63">
        <v>2.87</v>
      </c>
      <c r="C96" s="63">
        <v>21</v>
      </c>
      <c r="D96" s="63">
        <v>0</v>
      </c>
      <c r="E96">
        <f t="shared" si="17"/>
        <v>8.2369000000000003</v>
      </c>
      <c r="F96">
        <f t="shared" si="18"/>
        <v>60.27</v>
      </c>
      <c r="G96">
        <f t="shared" si="19"/>
        <v>0</v>
      </c>
      <c r="H96">
        <f t="shared" si="20"/>
        <v>441</v>
      </c>
      <c r="I96">
        <f t="shared" si="21"/>
        <v>0</v>
      </c>
      <c r="J96">
        <f t="shared" si="22"/>
        <v>0</v>
      </c>
      <c r="K96">
        <v>0.5</v>
      </c>
      <c r="L96">
        <v>0.5</v>
      </c>
      <c r="M96">
        <f t="shared" si="23"/>
        <v>0.25</v>
      </c>
      <c r="N96">
        <f t="shared" si="24"/>
        <v>0.71750000000000003</v>
      </c>
      <c r="O96">
        <f t="shared" si="25"/>
        <v>5.25</v>
      </c>
      <c r="P96">
        <f t="shared" si="26"/>
        <v>0</v>
      </c>
      <c r="Q96">
        <f t="shared" si="27"/>
        <v>2.0592250000000001</v>
      </c>
      <c r="R96">
        <f t="shared" si="28"/>
        <v>15.067500000000001</v>
      </c>
      <c r="S96">
        <f t="shared" si="29"/>
        <v>0</v>
      </c>
      <c r="T96">
        <f t="shared" si="30"/>
        <v>110.25</v>
      </c>
      <c r="U96">
        <f t="shared" si="31"/>
        <v>0</v>
      </c>
      <c r="V96">
        <f t="shared" si="32"/>
        <v>0</v>
      </c>
    </row>
    <row r="97" spans="2:22" ht="18.75" x14ac:dyDescent="0.25">
      <c r="B97" s="63">
        <v>3.03</v>
      </c>
      <c r="C97" s="63">
        <v>25</v>
      </c>
      <c r="D97" s="63">
        <v>0</v>
      </c>
      <c r="E97">
        <f t="shared" si="17"/>
        <v>9.1808999999999994</v>
      </c>
      <c r="F97">
        <f t="shared" si="18"/>
        <v>75.75</v>
      </c>
      <c r="G97">
        <f t="shared" si="19"/>
        <v>0</v>
      </c>
      <c r="H97">
        <f t="shared" si="20"/>
        <v>625</v>
      </c>
      <c r="I97">
        <f t="shared" si="21"/>
        <v>0</v>
      </c>
      <c r="J97">
        <f t="shared" si="22"/>
        <v>0</v>
      </c>
      <c r="K97">
        <v>0.5</v>
      </c>
      <c r="L97">
        <v>0.5</v>
      </c>
      <c r="M97">
        <f t="shared" si="23"/>
        <v>0.25</v>
      </c>
      <c r="N97">
        <f t="shared" si="24"/>
        <v>0.75749999999999995</v>
      </c>
      <c r="O97">
        <f t="shared" si="25"/>
        <v>6.25</v>
      </c>
      <c r="P97">
        <f t="shared" si="26"/>
        <v>0</v>
      </c>
      <c r="Q97">
        <f t="shared" si="27"/>
        <v>2.2952249999999998</v>
      </c>
      <c r="R97">
        <f t="shared" si="28"/>
        <v>18.9375</v>
      </c>
      <c r="S97">
        <f t="shared" si="29"/>
        <v>0</v>
      </c>
      <c r="T97">
        <f t="shared" si="30"/>
        <v>156.25</v>
      </c>
      <c r="U97">
        <f t="shared" si="31"/>
        <v>0</v>
      </c>
      <c r="V97">
        <f t="shared" si="32"/>
        <v>0</v>
      </c>
    </row>
    <row r="98" spans="2:22" ht="18.75" x14ac:dyDescent="0.25">
      <c r="B98" s="63">
        <v>3.92</v>
      </c>
      <c r="C98" s="63">
        <v>29</v>
      </c>
      <c r="D98" s="63">
        <v>0</v>
      </c>
      <c r="E98">
        <f t="shared" si="17"/>
        <v>15.366399999999999</v>
      </c>
      <c r="F98">
        <f t="shared" si="18"/>
        <v>113.67999999999999</v>
      </c>
      <c r="G98">
        <f t="shared" si="19"/>
        <v>0</v>
      </c>
      <c r="H98">
        <f t="shared" si="20"/>
        <v>841</v>
      </c>
      <c r="I98">
        <f t="shared" si="21"/>
        <v>0</v>
      </c>
      <c r="J98">
        <f t="shared" si="22"/>
        <v>0</v>
      </c>
      <c r="K98">
        <v>0.5</v>
      </c>
      <c r="L98">
        <v>0.5</v>
      </c>
      <c r="M98">
        <f t="shared" si="23"/>
        <v>0.25</v>
      </c>
      <c r="N98">
        <f t="shared" si="24"/>
        <v>0.98</v>
      </c>
      <c r="O98">
        <f t="shared" si="25"/>
        <v>7.25</v>
      </c>
      <c r="P98">
        <f t="shared" si="26"/>
        <v>0</v>
      </c>
      <c r="Q98">
        <f t="shared" si="27"/>
        <v>3.8415999999999997</v>
      </c>
      <c r="R98">
        <f t="shared" si="28"/>
        <v>28.419999999999998</v>
      </c>
      <c r="S98">
        <f t="shared" si="29"/>
        <v>0</v>
      </c>
      <c r="T98">
        <f t="shared" si="30"/>
        <v>210.25</v>
      </c>
      <c r="U98">
        <f t="shared" si="31"/>
        <v>0</v>
      </c>
      <c r="V98">
        <f t="shared" si="32"/>
        <v>0</v>
      </c>
    </row>
    <row r="99" spans="2:22" ht="18.75" x14ac:dyDescent="0.25">
      <c r="B99" s="63">
        <v>2.63</v>
      </c>
      <c r="C99" s="63">
        <v>20</v>
      </c>
      <c r="D99" s="63">
        <v>0</v>
      </c>
      <c r="E99">
        <f t="shared" si="17"/>
        <v>6.9168999999999992</v>
      </c>
      <c r="F99">
        <f t="shared" si="18"/>
        <v>52.599999999999994</v>
      </c>
      <c r="G99">
        <f t="shared" si="19"/>
        <v>0</v>
      </c>
      <c r="H99">
        <f t="shared" si="20"/>
        <v>400</v>
      </c>
      <c r="I99">
        <f t="shared" si="21"/>
        <v>0</v>
      </c>
      <c r="J99">
        <f t="shared" si="22"/>
        <v>0</v>
      </c>
      <c r="K99">
        <v>0.5</v>
      </c>
      <c r="L99">
        <v>0.5</v>
      </c>
      <c r="M99">
        <f t="shared" si="23"/>
        <v>0.25</v>
      </c>
      <c r="N99">
        <f t="shared" si="24"/>
        <v>0.65749999999999997</v>
      </c>
      <c r="O99">
        <f t="shared" si="25"/>
        <v>5</v>
      </c>
      <c r="P99">
        <f t="shared" si="26"/>
        <v>0</v>
      </c>
      <c r="Q99">
        <f t="shared" si="27"/>
        <v>1.7292249999999998</v>
      </c>
      <c r="R99">
        <f t="shared" si="28"/>
        <v>13.149999999999999</v>
      </c>
      <c r="S99">
        <f t="shared" si="29"/>
        <v>0</v>
      </c>
      <c r="T99">
        <f t="shared" si="30"/>
        <v>100</v>
      </c>
      <c r="U99">
        <f t="shared" si="31"/>
        <v>0</v>
      </c>
      <c r="V99">
        <f t="shared" si="32"/>
        <v>0</v>
      </c>
    </row>
    <row r="100" spans="2:22" ht="18.75" x14ac:dyDescent="0.25">
      <c r="B100" s="63">
        <v>3.32</v>
      </c>
      <c r="C100" s="63">
        <v>23</v>
      </c>
      <c r="D100" s="63">
        <v>0</v>
      </c>
      <c r="E100">
        <f t="shared" si="17"/>
        <v>11.022399999999999</v>
      </c>
      <c r="F100">
        <f t="shared" si="18"/>
        <v>76.36</v>
      </c>
      <c r="G100">
        <f t="shared" si="19"/>
        <v>0</v>
      </c>
      <c r="H100">
        <f t="shared" si="20"/>
        <v>529</v>
      </c>
      <c r="I100">
        <f t="shared" si="21"/>
        <v>0</v>
      </c>
      <c r="J100">
        <f t="shared" si="22"/>
        <v>0</v>
      </c>
      <c r="K100">
        <v>0.5</v>
      </c>
      <c r="L100">
        <v>0.5</v>
      </c>
      <c r="M100">
        <f t="shared" si="23"/>
        <v>0.25</v>
      </c>
      <c r="N100">
        <f t="shared" si="24"/>
        <v>0.83</v>
      </c>
      <c r="O100">
        <f t="shared" si="25"/>
        <v>5.75</v>
      </c>
      <c r="P100">
        <f t="shared" si="26"/>
        <v>0</v>
      </c>
      <c r="Q100">
        <f t="shared" si="27"/>
        <v>2.7555999999999998</v>
      </c>
      <c r="R100">
        <f t="shared" si="28"/>
        <v>19.09</v>
      </c>
      <c r="S100">
        <f t="shared" si="29"/>
        <v>0</v>
      </c>
      <c r="T100">
        <f t="shared" si="30"/>
        <v>132.25</v>
      </c>
      <c r="U100">
        <f t="shared" si="31"/>
        <v>0</v>
      </c>
      <c r="V100">
        <f t="shared" si="32"/>
        <v>0</v>
      </c>
    </row>
    <row r="101" spans="2:22" ht="18.75" x14ac:dyDescent="0.25">
      <c r="B101" s="63">
        <v>3.57</v>
      </c>
      <c r="C101" s="63">
        <v>23</v>
      </c>
      <c r="D101" s="63">
        <v>0</v>
      </c>
      <c r="E101">
        <f t="shared" si="17"/>
        <v>12.744899999999999</v>
      </c>
      <c r="F101">
        <f t="shared" si="18"/>
        <v>82.11</v>
      </c>
      <c r="G101">
        <f t="shared" si="19"/>
        <v>0</v>
      </c>
      <c r="H101">
        <f t="shared" si="20"/>
        <v>529</v>
      </c>
      <c r="I101">
        <f t="shared" si="21"/>
        <v>0</v>
      </c>
      <c r="J101">
        <f t="shared" si="22"/>
        <v>0</v>
      </c>
      <c r="K101">
        <v>0.5</v>
      </c>
      <c r="L101">
        <v>0.5</v>
      </c>
      <c r="M101">
        <f t="shared" si="23"/>
        <v>0.25</v>
      </c>
      <c r="N101">
        <f t="shared" si="24"/>
        <v>0.89249999999999996</v>
      </c>
      <c r="O101">
        <f t="shared" si="25"/>
        <v>5.75</v>
      </c>
      <c r="P101">
        <f t="shared" si="26"/>
        <v>0</v>
      </c>
      <c r="Q101">
        <f t="shared" si="27"/>
        <v>3.1862249999999999</v>
      </c>
      <c r="R101">
        <f t="shared" si="28"/>
        <v>20.5275</v>
      </c>
      <c r="S101">
        <f t="shared" si="29"/>
        <v>0</v>
      </c>
      <c r="T101">
        <f t="shared" si="30"/>
        <v>132.25</v>
      </c>
      <c r="U101">
        <f t="shared" si="31"/>
        <v>0</v>
      </c>
      <c r="V101">
        <f t="shared" si="32"/>
        <v>0</v>
      </c>
    </row>
    <row r="102" spans="2:22" ht="18.75" x14ac:dyDescent="0.25">
      <c r="B102" s="63">
        <v>3.26</v>
      </c>
      <c r="C102" s="63">
        <v>25</v>
      </c>
      <c r="D102" s="63">
        <v>0</v>
      </c>
      <c r="E102">
        <f t="shared" si="17"/>
        <v>10.627599999999999</v>
      </c>
      <c r="F102">
        <f t="shared" si="18"/>
        <v>81.5</v>
      </c>
      <c r="G102">
        <f t="shared" si="19"/>
        <v>0</v>
      </c>
      <c r="H102">
        <f t="shared" si="20"/>
        <v>625</v>
      </c>
      <c r="I102">
        <f t="shared" si="21"/>
        <v>0</v>
      </c>
      <c r="J102">
        <f t="shared" si="22"/>
        <v>0</v>
      </c>
      <c r="K102">
        <v>0.5</v>
      </c>
      <c r="L102">
        <v>0.5</v>
      </c>
      <c r="M102">
        <f t="shared" si="23"/>
        <v>0.25</v>
      </c>
      <c r="N102">
        <f t="shared" si="24"/>
        <v>0.81499999999999995</v>
      </c>
      <c r="O102">
        <f t="shared" si="25"/>
        <v>6.25</v>
      </c>
      <c r="P102">
        <f t="shared" si="26"/>
        <v>0</v>
      </c>
      <c r="Q102">
        <f t="shared" si="27"/>
        <v>2.6568999999999998</v>
      </c>
      <c r="R102">
        <f t="shared" si="28"/>
        <v>20.375</v>
      </c>
      <c r="S102">
        <f t="shared" si="29"/>
        <v>0</v>
      </c>
      <c r="T102">
        <f t="shared" si="30"/>
        <v>156.25</v>
      </c>
      <c r="U102">
        <f t="shared" si="31"/>
        <v>0</v>
      </c>
      <c r="V102">
        <f t="shared" si="32"/>
        <v>0</v>
      </c>
    </row>
    <row r="103" spans="2:22" ht="18.75" x14ac:dyDescent="0.25">
      <c r="B103" s="63">
        <v>3.53</v>
      </c>
      <c r="C103" s="63">
        <v>26</v>
      </c>
      <c r="D103" s="63">
        <v>0</v>
      </c>
      <c r="E103">
        <f t="shared" si="17"/>
        <v>12.460899999999999</v>
      </c>
      <c r="F103">
        <f t="shared" si="18"/>
        <v>91.78</v>
      </c>
      <c r="G103">
        <f t="shared" si="19"/>
        <v>0</v>
      </c>
      <c r="H103">
        <f t="shared" si="20"/>
        <v>676</v>
      </c>
      <c r="I103">
        <f t="shared" si="21"/>
        <v>0</v>
      </c>
      <c r="J103">
        <f t="shared" si="22"/>
        <v>0</v>
      </c>
      <c r="K103">
        <v>0.5</v>
      </c>
      <c r="L103">
        <v>0.5</v>
      </c>
      <c r="M103">
        <f t="shared" si="23"/>
        <v>0.25</v>
      </c>
      <c r="N103">
        <f t="shared" si="24"/>
        <v>0.88249999999999995</v>
      </c>
      <c r="O103">
        <f t="shared" si="25"/>
        <v>6.5</v>
      </c>
      <c r="P103">
        <f t="shared" si="26"/>
        <v>0</v>
      </c>
      <c r="Q103">
        <f t="shared" si="27"/>
        <v>3.1152249999999997</v>
      </c>
      <c r="R103">
        <f t="shared" si="28"/>
        <v>22.945</v>
      </c>
      <c r="S103">
        <f t="shared" si="29"/>
        <v>0</v>
      </c>
      <c r="T103">
        <f t="shared" si="30"/>
        <v>169</v>
      </c>
      <c r="U103">
        <f t="shared" si="31"/>
        <v>0</v>
      </c>
      <c r="V103">
        <f t="shared" si="32"/>
        <v>0</v>
      </c>
    </row>
    <row r="104" spans="2:22" ht="18.75" x14ac:dyDescent="0.25">
      <c r="B104" s="63">
        <v>2.74</v>
      </c>
      <c r="C104" s="63">
        <v>19</v>
      </c>
      <c r="D104" s="63">
        <v>0</v>
      </c>
      <c r="E104">
        <f t="shared" si="17"/>
        <v>7.5076000000000009</v>
      </c>
      <c r="F104">
        <f t="shared" si="18"/>
        <v>52.06</v>
      </c>
      <c r="G104">
        <f t="shared" si="19"/>
        <v>0</v>
      </c>
      <c r="H104">
        <f t="shared" si="20"/>
        <v>361</v>
      </c>
      <c r="I104">
        <f t="shared" si="21"/>
        <v>0</v>
      </c>
      <c r="J104">
        <f t="shared" si="22"/>
        <v>0</v>
      </c>
      <c r="K104">
        <v>0.5</v>
      </c>
      <c r="L104">
        <v>0.5</v>
      </c>
      <c r="M104">
        <f t="shared" si="23"/>
        <v>0.25</v>
      </c>
      <c r="N104">
        <f t="shared" si="24"/>
        <v>0.68500000000000005</v>
      </c>
      <c r="O104">
        <f t="shared" si="25"/>
        <v>4.75</v>
      </c>
      <c r="P104">
        <f t="shared" si="26"/>
        <v>0</v>
      </c>
      <c r="Q104">
        <f t="shared" si="27"/>
        <v>1.8769000000000002</v>
      </c>
      <c r="R104">
        <f t="shared" si="28"/>
        <v>13.015000000000001</v>
      </c>
      <c r="S104">
        <f t="shared" si="29"/>
        <v>0</v>
      </c>
      <c r="T104">
        <f t="shared" si="30"/>
        <v>90.25</v>
      </c>
      <c r="U104">
        <f t="shared" si="31"/>
        <v>0</v>
      </c>
      <c r="V104">
        <f t="shared" si="32"/>
        <v>0</v>
      </c>
    </row>
    <row r="105" spans="2:22" ht="18.75" x14ac:dyDescent="0.25">
      <c r="B105" s="63">
        <v>2.75</v>
      </c>
      <c r="C105" s="63">
        <v>25</v>
      </c>
      <c r="D105" s="63">
        <v>0</v>
      </c>
      <c r="E105">
        <f t="shared" si="17"/>
        <v>7.5625</v>
      </c>
      <c r="F105">
        <f t="shared" si="18"/>
        <v>68.75</v>
      </c>
      <c r="G105">
        <f t="shared" si="19"/>
        <v>0</v>
      </c>
      <c r="H105">
        <f t="shared" si="20"/>
        <v>625</v>
      </c>
      <c r="I105">
        <f t="shared" si="21"/>
        <v>0</v>
      </c>
      <c r="J105">
        <f t="shared" si="22"/>
        <v>0</v>
      </c>
      <c r="K105">
        <v>0.5</v>
      </c>
      <c r="L105">
        <v>0.5</v>
      </c>
      <c r="M105">
        <f t="shared" si="23"/>
        <v>0.25</v>
      </c>
      <c r="N105">
        <f t="shared" si="24"/>
        <v>0.6875</v>
      </c>
      <c r="O105">
        <f t="shared" si="25"/>
        <v>6.25</v>
      </c>
      <c r="P105">
        <f t="shared" si="26"/>
        <v>0</v>
      </c>
      <c r="Q105">
        <f t="shared" si="27"/>
        <v>1.890625</v>
      </c>
      <c r="R105">
        <f t="shared" si="28"/>
        <v>17.1875</v>
      </c>
      <c r="S105">
        <f t="shared" si="29"/>
        <v>0</v>
      </c>
      <c r="T105">
        <f t="shared" si="30"/>
        <v>156.25</v>
      </c>
      <c r="U105">
        <f t="shared" si="31"/>
        <v>0</v>
      </c>
      <c r="V105">
        <f t="shared" si="32"/>
        <v>0</v>
      </c>
    </row>
    <row r="106" spans="2:22" ht="18.75" x14ac:dyDescent="0.25">
      <c r="B106" s="63">
        <v>2.83</v>
      </c>
      <c r="C106" s="63">
        <v>19</v>
      </c>
      <c r="D106" s="63">
        <v>0</v>
      </c>
      <c r="E106">
        <f t="shared" si="17"/>
        <v>8.0089000000000006</v>
      </c>
      <c r="F106">
        <f t="shared" si="18"/>
        <v>53.77</v>
      </c>
      <c r="G106">
        <f t="shared" si="19"/>
        <v>0</v>
      </c>
      <c r="H106">
        <f t="shared" si="20"/>
        <v>361</v>
      </c>
      <c r="I106">
        <f t="shared" si="21"/>
        <v>0</v>
      </c>
      <c r="J106">
        <f t="shared" si="22"/>
        <v>0</v>
      </c>
      <c r="K106">
        <v>0.5</v>
      </c>
      <c r="L106">
        <v>0.5</v>
      </c>
      <c r="M106">
        <f t="shared" si="23"/>
        <v>0.25</v>
      </c>
      <c r="N106">
        <f t="shared" si="24"/>
        <v>0.70750000000000002</v>
      </c>
      <c r="O106">
        <f t="shared" si="25"/>
        <v>4.75</v>
      </c>
      <c r="P106">
        <f t="shared" si="26"/>
        <v>0</v>
      </c>
      <c r="Q106">
        <f t="shared" si="27"/>
        <v>2.0022250000000001</v>
      </c>
      <c r="R106">
        <f t="shared" si="28"/>
        <v>13.442500000000001</v>
      </c>
      <c r="S106">
        <f t="shared" si="29"/>
        <v>0</v>
      </c>
      <c r="T106">
        <f t="shared" si="30"/>
        <v>90.25</v>
      </c>
      <c r="U106">
        <f t="shared" si="31"/>
        <v>0</v>
      </c>
      <c r="V106">
        <f t="shared" si="32"/>
        <v>0</v>
      </c>
    </row>
    <row r="107" spans="2:22" ht="18.75" x14ac:dyDescent="0.25">
      <c r="B107" s="63">
        <v>3.12</v>
      </c>
      <c r="C107" s="63">
        <v>23</v>
      </c>
      <c r="D107" s="63">
        <v>1</v>
      </c>
      <c r="E107">
        <f t="shared" si="17"/>
        <v>9.7344000000000008</v>
      </c>
      <c r="F107">
        <f t="shared" si="18"/>
        <v>71.760000000000005</v>
      </c>
      <c r="G107">
        <f t="shared" si="19"/>
        <v>3.12</v>
      </c>
      <c r="H107">
        <f t="shared" si="20"/>
        <v>529</v>
      </c>
      <c r="I107">
        <f t="shared" si="21"/>
        <v>23</v>
      </c>
      <c r="J107">
        <f t="shared" si="22"/>
        <v>1</v>
      </c>
      <c r="K107">
        <v>0.5</v>
      </c>
      <c r="L107">
        <v>0.5</v>
      </c>
      <c r="M107">
        <f t="shared" si="23"/>
        <v>0.25</v>
      </c>
      <c r="N107">
        <f t="shared" si="24"/>
        <v>0.78</v>
      </c>
      <c r="O107">
        <f t="shared" si="25"/>
        <v>5.75</v>
      </c>
      <c r="P107">
        <f t="shared" si="26"/>
        <v>0.25</v>
      </c>
      <c r="Q107">
        <f t="shared" si="27"/>
        <v>2.4336000000000002</v>
      </c>
      <c r="R107">
        <f t="shared" si="28"/>
        <v>17.940000000000001</v>
      </c>
      <c r="S107">
        <f t="shared" si="29"/>
        <v>0.78</v>
      </c>
      <c r="T107">
        <f t="shared" si="30"/>
        <v>132.25</v>
      </c>
      <c r="U107">
        <f t="shared" si="31"/>
        <v>5.75</v>
      </c>
      <c r="V107">
        <f t="shared" si="32"/>
        <v>0.25</v>
      </c>
    </row>
    <row r="108" spans="2:22" ht="18.75" x14ac:dyDescent="0.25">
      <c r="B108" s="63">
        <v>3.16</v>
      </c>
      <c r="C108" s="63">
        <v>25</v>
      </c>
      <c r="D108" s="63">
        <v>1</v>
      </c>
      <c r="E108">
        <f t="shared" si="17"/>
        <v>9.9856000000000016</v>
      </c>
      <c r="F108">
        <f t="shared" si="18"/>
        <v>79</v>
      </c>
      <c r="G108">
        <f t="shared" si="19"/>
        <v>3.16</v>
      </c>
      <c r="H108">
        <f t="shared" si="20"/>
        <v>625</v>
      </c>
      <c r="I108">
        <f t="shared" si="21"/>
        <v>25</v>
      </c>
      <c r="J108">
        <f t="shared" si="22"/>
        <v>1</v>
      </c>
      <c r="K108">
        <v>0.5</v>
      </c>
      <c r="L108">
        <v>0.5</v>
      </c>
      <c r="M108">
        <f t="shared" si="23"/>
        <v>0.25</v>
      </c>
      <c r="N108">
        <f t="shared" si="24"/>
        <v>0.79</v>
      </c>
      <c r="O108">
        <f t="shared" si="25"/>
        <v>6.25</v>
      </c>
      <c r="P108">
        <f t="shared" si="26"/>
        <v>0.25</v>
      </c>
      <c r="Q108">
        <f t="shared" si="27"/>
        <v>2.4964000000000004</v>
      </c>
      <c r="R108">
        <f t="shared" si="28"/>
        <v>19.75</v>
      </c>
      <c r="S108">
        <f t="shared" si="29"/>
        <v>0.79</v>
      </c>
      <c r="T108">
        <f t="shared" si="30"/>
        <v>156.25</v>
      </c>
      <c r="U108">
        <f t="shared" si="31"/>
        <v>6.25</v>
      </c>
      <c r="V108">
        <f t="shared" si="32"/>
        <v>0.25</v>
      </c>
    </row>
    <row r="109" spans="2:22" ht="18.75" x14ac:dyDescent="0.25">
      <c r="B109" s="63">
        <v>2.06</v>
      </c>
      <c r="C109" s="63">
        <v>22</v>
      </c>
      <c r="D109" s="63">
        <v>1</v>
      </c>
      <c r="E109">
        <f t="shared" si="17"/>
        <v>4.2435999999999998</v>
      </c>
      <c r="F109">
        <f t="shared" si="18"/>
        <v>45.32</v>
      </c>
      <c r="G109">
        <f t="shared" si="19"/>
        <v>2.06</v>
      </c>
      <c r="H109">
        <f t="shared" si="20"/>
        <v>484</v>
      </c>
      <c r="I109">
        <f t="shared" si="21"/>
        <v>22</v>
      </c>
      <c r="J109">
        <f t="shared" si="22"/>
        <v>1</v>
      </c>
      <c r="K109">
        <v>0.5</v>
      </c>
      <c r="L109">
        <v>0.5</v>
      </c>
      <c r="M109">
        <f t="shared" si="23"/>
        <v>0.25</v>
      </c>
      <c r="N109">
        <f t="shared" si="24"/>
        <v>0.51500000000000001</v>
      </c>
      <c r="O109">
        <f t="shared" si="25"/>
        <v>5.5</v>
      </c>
      <c r="P109">
        <f t="shared" si="26"/>
        <v>0.25</v>
      </c>
      <c r="Q109">
        <f t="shared" si="27"/>
        <v>1.0609</v>
      </c>
      <c r="R109">
        <f t="shared" si="28"/>
        <v>11.33</v>
      </c>
      <c r="S109">
        <f t="shared" si="29"/>
        <v>0.51500000000000001</v>
      </c>
      <c r="T109">
        <f t="shared" si="30"/>
        <v>121</v>
      </c>
      <c r="U109">
        <f t="shared" si="31"/>
        <v>5.5</v>
      </c>
      <c r="V109">
        <f t="shared" si="32"/>
        <v>0.25</v>
      </c>
    </row>
    <row r="110" spans="2:22" ht="18.75" x14ac:dyDescent="0.25">
      <c r="B110" s="63">
        <v>3.62</v>
      </c>
      <c r="C110" s="63">
        <v>28</v>
      </c>
      <c r="D110" s="63">
        <v>1</v>
      </c>
      <c r="E110">
        <f t="shared" si="17"/>
        <v>13.1044</v>
      </c>
      <c r="F110">
        <f t="shared" si="18"/>
        <v>101.36</v>
      </c>
      <c r="G110">
        <f t="shared" si="19"/>
        <v>3.62</v>
      </c>
      <c r="H110">
        <f t="shared" si="20"/>
        <v>784</v>
      </c>
      <c r="I110">
        <f t="shared" si="21"/>
        <v>28</v>
      </c>
      <c r="J110">
        <f t="shared" si="22"/>
        <v>1</v>
      </c>
      <c r="K110">
        <v>0.5</v>
      </c>
      <c r="L110">
        <v>0.5</v>
      </c>
      <c r="M110">
        <f t="shared" si="23"/>
        <v>0.25</v>
      </c>
      <c r="N110">
        <f t="shared" si="24"/>
        <v>0.90500000000000003</v>
      </c>
      <c r="O110">
        <f t="shared" si="25"/>
        <v>7</v>
      </c>
      <c r="P110">
        <f t="shared" si="26"/>
        <v>0.25</v>
      </c>
      <c r="Q110">
        <f t="shared" si="27"/>
        <v>3.2761</v>
      </c>
      <c r="R110">
        <f t="shared" si="28"/>
        <v>25.34</v>
      </c>
      <c r="S110">
        <f t="shared" si="29"/>
        <v>0.90500000000000003</v>
      </c>
      <c r="T110">
        <f t="shared" si="30"/>
        <v>196</v>
      </c>
      <c r="U110">
        <f t="shared" si="31"/>
        <v>7</v>
      </c>
      <c r="V110">
        <f t="shared" si="32"/>
        <v>0.25</v>
      </c>
    </row>
    <row r="111" spans="2:22" ht="18.75" x14ac:dyDescent="0.25">
      <c r="B111" s="63">
        <v>2.89</v>
      </c>
      <c r="C111" s="63">
        <v>14</v>
      </c>
      <c r="D111" s="63">
        <v>1</v>
      </c>
      <c r="E111">
        <f t="shared" si="17"/>
        <v>8.3521000000000001</v>
      </c>
      <c r="F111">
        <f t="shared" si="18"/>
        <v>40.46</v>
      </c>
      <c r="G111">
        <f t="shared" si="19"/>
        <v>2.89</v>
      </c>
      <c r="H111">
        <f t="shared" si="20"/>
        <v>196</v>
      </c>
      <c r="I111">
        <f t="shared" si="21"/>
        <v>14</v>
      </c>
      <c r="J111">
        <f t="shared" si="22"/>
        <v>1</v>
      </c>
      <c r="K111">
        <v>0.5</v>
      </c>
      <c r="L111">
        <v>0.5</v>
      </c>
      <c r="M111">
        <f t="shared" si="23"/>
        <v>0.25</v>
      </c>
      <c r="N111">
        <f t="shared" si="24"/>
        <v>0.72250000000000003</v>
      </c>
      <c r="O111">
        <f t="shared" si="25"/>
        <v>3.5</v>
      </c>
      <c r="P111">
        <f t="shared" si="26"/>
        <v>0.25</v>
      </c>
      <c r="Q111">
        <f t="shared" si="27"/>
        <v>2.088025</v>
      </c>
      <c r="R111">
        <f t="shared" si="28"/>
        <v>10.115</v>
      </c>
      <c r="S111">
        <f t="shared" si="29"/>
        <v>0.72250000000000003</v>
      </c>
      <c r="T111">
        <f t="shared" si="30"/>
        <v>49</v>
      </c>
      <c r="U111">
        <f t="shared" si="31"/>
        <v>3.5</v>
      </c>
      <c r="V111">
        <f t="shared" si="32"/>
        <v>0.25</v>
      </c>
    </row>
    <row r="112" spans="2:22" ht="18.75" x14ac:dyDescent="0.25">
      <c r="B112" s="63">
        <v>3.51</v>
      </c>
      <c r="C112" s="63">
        <v>26</v>
      </c>
      <c r="D112" s="63">
        <v>1</v>
      </c>
      <c r="E112">
        <f t="shared" si="17"/>
        <v>12.320099999999998</v>
      </c>
      <c r="F112">
        <f t="shared" si="18"/>
        <v>91.259999999999991</v>
      </c>
      <c r="G112">
        <f t="shared" si="19"/>
        <v>3.51</v>
      </c>
      <c r="H112">
        <f t="shared" si="20"/>
        <v>676</v>
      </c>
      <c r="I112">
        <f t="shared" si="21"/>
        <v>26</v>
      </c>
      <c r="J112">
        <f t="shared" si="22"/>
        <v>1</v>
      </c>
      <c r="K112">
        <v>0.5</v>
      </c>
      <c r="L112">
        <v>0.5</v>
      </c>
      <c r="M112">
        <f t="shared" si="23"/>
        <v>0.25</v>
      </c>
      <c r="N112">
        <f t="shared" si="24"/>
        <v>0.87749999999999995</v>
      </c>
      <c r="O112">
        <f t="shared" si="25"/>
        <v>6.5</v>
      </c>
      <c r="P112">
        <f t="shared" si="26"/>
        <v>0.25</v>
      </c>
      <c r="Q112">
        <f t="shared" si="27"/>
        <v>3.0800249999999996</v>
      </c>
      <c r="R112">
        <f t="shared" si="28"/>
        <v>22.814999999999998</v>
      </c>
      <c r="S112">
        <f t="shared" si="29"/>
        <v>0.87749999999999995</v>
      </c>
      <c r="T112">
        <f t="shared" si="30"/>
        <v>169</v>
      </c>
      <c r="U112">
        <f t="shared" si="31"/>
        <v>6.5</v>
      </c>
      <c r="V112">
        <f t="shared" si="32"/>
        <v>0.25</v>
      </c>
    </row>
    <row r="113" spans="2:22" ht="18.75" x14ac:dyDescent="0.25">
      <c r="B113" s="63">
        <v>3.54</v>
      </c>
      <c r="C113" s="63">
        <v>24</v>
      </c>
      <c r="D113" s="63">
        <v>1</v>
      </c>
      <c r="E113">
        <f t="shared" si="17"/>
        <v>12.531600000000001</v>
      </c>
      <c r="F113">
        <f t="shared" si="18"/>
        <v>84.960000000000008</v>
      </c>
      <c r="G113">
        <f t="shared" si="19"/>
        <v>3.54</v>
      </c>
      <c r="H113">
        <f t="shared" si="20"/>
        <v>576</v>
      </c>
      <c r="I113">
        <f t="shared" si="21"/>
        <v>24</v>
      </c>
      <c r="J113">
        <f t="shared" si="22"/>
        <v>1</v>
      </c>
      <c r="K113">
        <v>0.5</v>
      </c>
      <c r="L113">
        <v>0.5</v>
      </c>
      <c r="M113">
        <f t="shared" si="23"/>
        <v>0.25</v>
      </c>
      <c r="N113">
        <f t="shared" si="24"/>
        <v>0.88500000000000001</v>
      </c>
      <c r="O113">
        <f t="shared" si="25"/>
        <v>6</v>
      </c>
      <c r="P113">
        <f t="shared" si="26"/>
        <v>0.25</v>
      </c>
      <c r="Q113">
        <f t="shared" si="27"/>
        <v>3.1329000000000002</v>
      </c>
      <c r="R113">
        <f t="shared" si="28"/>
        <v>21.240000000000002</v>
      </c>
      <c r="S113">
        <f t="shared" si="29"/>
        <v>0.88500000000000001</v>
      </c>
      <c r="T113">
        <f t="shared" si="30"/>
        <v>144</v>
      </c>
      <c r="U113">
        <f t="shared" si="31"/>
        <v>6</v>
      </c>
      <c r="V113">
        <f t="shared" si="32"/>
        <v>0.25</v>
      </c>
    </row>
    <row r="114" spans="2:22" ht="18.75" x14ac:dyDescent="0.25">
      <c r="B114" s="63">
        <v>2.83</v>
      </c>
      <c r="C114" s="63">
        <v>27</v>
      </c>
      <c r="D114" s="63">
        <v>1</v>
      </c>
      <c r="E114">
        <f t="shared" si="17"/>
        <v>8.0089000000000006</v>
      </c>
      <c r="F114">
        <f t="shared" si="18"/>
        <v>76.41</v>
      </c>
      <c r="G114">
        <f t="shared" si="19"/>
        <v>2.83</v>
      </c>
      <c r="H114">
        <f t="shared" si="20"/>
        <v>729</v>
      </c>
      <c r="I114">
        <f t="shared" si="21"/>
        <v>27</v>
      </c>
      <c r="J114">
        <f t="shared" si="22"/>
        <v>1</v>
      </c>
      <c r="K114">
        <v>0.5</v>
      </c>
      <c r="L114">
        <v>0.5</v>
      </c>
      <c r="M114">
        <f t="shared" si="23"/>
        <v>0.25</v>
      </c>
      <c r="N114">
        <f t="shared" si="24"/>
        <v>0.70750000000000002</v>
      </c>
      <c r="O114">
        <f t="shared" si="25"/>
        <v>6.75</v>
      </c>
      <c r="P114">
        <f t="shared" si="26"/>
        <v>0.25</v>
      </c>
      <c r="Q114">
        <f t="shared" si="27"/>
        <v>2.0022250000000001</v>
      </c>
      <c r="R114">
        <f t="shared" si="28"/>
        <v>19.102499999999999</v>
      </c>
      <c r="S114">
        <f t="shared" si="29"/>
        <v>0.70750000000000002</v>
      </c>
      <c r="T114">
        <f t="shared" si="30"/>
        <v>182.25</v>
      </c>
      <c r="U114">
        <f t="shared" si="31"/>
        <v>6.75</v>
      </c>
      <c r="V114">
        <f t="shared" si="32"/>
        <v>0.25</v>
      </c>
    </row>
    <row r="115" spans="2:22" ht="18.75" x14ac:dyDescent="0.25">
      <c r="B115" s="63">
        <v>3.39</v>
      </c>
      <c r="C115" s="63">
        <v>17</v>
      </c>
      <c r="D115" s="63">
        <v>1</v>
      </c>
      <c r="E115">
        <f t="shared" si="17"/>
        <v>11.492100000000001</v>
      </c>
      <c r="F115">
        <f t="shared" si="18"/>
        <v>57.63</v>
      </c>
      <c r="G115">
        <f t="shared" si="19"/>
        <v>3.39</v>
      </c>
      <c r="H115">
        <f t="shared" si="20"/>
        <v>289</v>
      </c>
      <c r="I115">
        <f t="shared" si="21"/>
        <v>17</v>
      </c>
      <c r="J115">
        <f t="shared" si="22"/>
        <v>1</v>
      </c>
      <c r="K115">
        <v>0.5</v>
      </c>
      <c r="L115">
        <v>0.5</v>
      </c>
      <c r="M115">
        <f t="shared" si="23"/>
        <v>0.25</v>
      </c>
      <c r="N115">
        <f t="shared" si="24"/>
        <v>0.84750000000000003</v>
      </c>
      <c r="O115">
        <f t="shared" si="25"/>
        <v>4.25</v>
      </c>
      <c r="P115">
        <f t="shared" si="26"/>
        <v>0.25</v>
      </c>
      <c r="Q115">
        <f t="shared" si="27"/>
        <v>2.8730250000000002</v>
      </c>
      <c r="R115">
        <f t="shared" si="28"/>
        <v>14.407500000000001</v>
      </c>
      <c r="S115">
        <f t="shared" si="29"/>
        <v>0.84750000000000003</v>
      </c>
      <c r="T115">
        <f t="shared" si="30"/>
        <v>72.25</v>
      </c>
      <c r="U115">
        <f t="shared" si="31"/>
        <v>4.25</v>
      </c>
      <c r="V115">
        <f t="shared" si="32"/>
        <v>0.25</v>
      </c>
    </row>
    <row r="116" spans="2:22" ht="18.75" x14ac:dyDescent="0.25">
      <c r="B116" s="63">
        <v>2.67</v>
      </c>
      <c r="C116" s="63">
        <v>24</v>
      </c>
      <c r="D116" s="63">
        <v>1</v>
      </c>
      <c r="E116">
        <f t="shared" si="17"/>
        <v>7.1288999999999998</v>
      </c>
      <c r="F116">
        <f t="shared" si="18"/>
        <v>64.08</v>
      </c>
      <c r="G116">
        <f t="shared" si="19"/>
        <v>2.67</v>
      </c>
      <c r="H116">
        <f t="shared" si="20"/>
        <v>576</v>
      </c>
      <c r="I116">
        <f t="shared" si="21"/>
        <v>24</v>
      </c>
      <c r="J116">
        <f t="shared" si="22"/>
        <v>1</v>
      </c>
      <c r="K116">
        <v>0.5</v>
      </c>
      <c r="L116">
        <v>0.5</v>
      </c>
      <c r="M116">
        <f t="shared" si="23"/>
        <v>0.25</v>
      </c>
      <c r="N116">
        <f t="shared" si="24"/>
        <v>0.66749999999999998</v>
      </c>
      <c r="O116">
        <f t="shared" si="25"/>
        <v>6</v>
      </c>
      <c r="P116">
        <f t="shared" si="26"/>
        <v>0.25</v>
      </c>
      <c r="Q116">
        <f t="shared" si="27"/>
        <v>1.7822249999999999</v>
      </c>
      <c r="R116">
        <f t="shared" si="28"/>
        <v>16.02</v>
      </c>
      <c r="S116">
        <f t="shared" si="29"/>
        <v>0.66749999999999998</v>
      </c>
      <c r="T116">
        <f t="shared" si="30"/>
        <v>144</v>
      </c>
      <c r="U116">
        <f t="shared" si="31"/>
        <v>6</v>
      </c>
      <c r="V116">
        <f t="shared" si="32"/>
        <v>0.25</v>
      </c>
    </row>
    <row r="117" spans="2:22" ht="18.75" x14ac:dyDescent="0.25">
      <c r="B117" s="63">
        <v>3.65</v>
      </c>
      <c r="C117" s="63">
        <v>21</v>
      </c>
      <c r="D117" s="63">
        <v>1</v>
      </c>
      <c r="E117">
        <f t="shared" si="17"/>
        <v>13.3225</v>
      </c>
      <c r="F117">
        <f t="shared" si="18"/>
        <v>76.649999999999991</v>
      </c>
      <c r="G117">
        <f t="shared" si="19"/>
        <v>3.65</v>
      </c>
      <c r="H117">
        <f t="shared" si="20"/>
        <v>441</v>
      </c>
      <c r="I117">
        <f t="shared" si="21"/>
        <v>21</v>
      </c>
      <c r="J117">
        <f t="shared" si="22"/>
        <v>1</v>
      </c>
      <c r="K117">
        <v>0.5</v>
      </c>
      <c r="L117">
        <v>0.5</v>
      </c>
      <c r="M117">
        <f t="shared" si="23"/>
        <v>0.25</v>
      </c>
      <c r="N117">
        <f t="shared" si="24"/>
        <v>0.91249999999999998</v>
      </c>
      <c r="O117">
        <f t="shared" si="25"/>
        <v>5.25</v>
      </c>
      <c r="P117">
        <f t="shared" si="26"/>
        <v>0.25</v>
      </c>
      <c r="Q117">
        <f t="shared" si="27"/>
        <v>3.3306249999999999</v>
      </c>
      <c r="R117">
        <f t="shared" si="28"/>
        <v>19.162499999999998</v>
      </c>
      <c r="S117">
        <f t="shared" si="29"/>
        <v>0.91249999999999998</v>
      </c>
      <c r="T117">
        <f t="shared" si="30"/>
        <v>110.25</v>
      </c>
      <c r="U117">
        <f t="shared" si="31"/>
        <v>5.25</v>
      </c>
      <c r="V117">
        <f t="shared" si="32"/>
        <v>0.25</v>
      </c>
    </row>
    <row r="118" spans="2:22" ht="18.75" x14ac:dyDescent="0.25">
      <c r="B118" s="63">
        <v>4</v>
      </c>
      <c r="C118" s="63">
        <v>23</v>
      </c>
      <c r="D118" s="63">
        <v>1</v>
      </c>
      <c r="E118">
        <f t="shared" si="17"/>
        <v>16</v>
      </c>
      <c r="F118">
        <f t="shared" si="18"/>
        <v>92</v>
      </c>
      <c r="G118">
        <f t="shared" si="19"/>
        <v>4</v>
      </c>
      <c r="H118">
        <f t="shared" si="20"/>
        <v>529</v>
      </c>
      <c r="I118">
        <f t="shared" si="21"/>
        <v>23</v>
      </c>
      <c r="J118">
        <f t="shared" si="22"/>
        <v>1</v>
      </c>
      <c r="K118">
        <v>0.5</v>
      </c>
      <c r="L118">
        <v>0.5</v>
      </c>
      <c r="M118">
        <f t="shared" si="23"/>
        <v>0.25</v>
      </c>
      <c r="N118">
        <f t="shared" si="24"/>
        <v>1</v>
      </c>
      <c r="O118">
        <f t="shared" si="25"/>
        <v>5.75</v>
      </c>
      <c r="P118">
        <f t="shared" si="26"/>
        <v>0.25</v>
      </c>
      <c r="Q118">
        <f t="shared" si="27"/>
        <v>4</v>
      </c>
      <c r="R118">
        <f t="shared" si="28"/>
        <v>23</v>
      </c>
      <c r="S118">
        <f t="shared" si="29"/>
        <v>1</v>
      </c>
      <c r="T118">
        <f t="shared" si="30"/>
        <v>132.25</v>
      </c>
      <c r="U118">
        <f t="shared" si="31"/>
        <v>5.75</v>
      </c>
      <c r="V118">
        <f t="shared" si="32"/>
        <v>0.25</v>
      </c>
    </row>
    <row r="119" spans="2:22" ht="18.75" x14ac:dyDescent="0.25">
      <c r="B119" s="63">
        <v>3.1</v>
      </c>
      <c r="C119" s="63">
        <v>21</v>
      </c>
      <c r="D119" s="63">
        <v>1</v>
      </c>
      <c r="E119">
        <f t="shared" si="17"/>
        <v>9.6100000000000012</v>
      </c>
      <c r="F119">
        <f t="shared" si="18"/>
        <v>65.100000000000009</v>
      </c>
      <c r="G119">
        <f t="shared" si="19"/>
        <v>3.1</v>
      </c>
      <c r="H119">
        <f t="shared" si="20"/>
        <v>441</v>
      </c>
      <c r="I119">
        <f t="shared" si="21"/>
        <v>21</v>
      </c>
      <c r="J119">
        <f t="shared" si="22"/>
        <v>1</v>
      </c>
      <c r="K119">
        <v>0.5</v>
      </c>
      <c r="L119">
        <v>0.5</v>
      </c>
      <c r="M119">
        <f t="shared" si="23"/>
        <v>0.25</v>
      </c>
      <c r="N119">
        <f t="shared" si="24"/>
        <v>0.77500000000000002</v>
      </c>
      <c r="O119">
        <f t="shared" si="25"/>
        <v>5.25</v>
      </c>
      <c r="P119">
        <f t="shared" si="26"/>
        <v>0.25</v>
      </c>
      <c r="Q119">
        <f t="shared" si="27"/>
        <v>2.4025000000000003</v>
      </c>
      <c r="R119">
        <f t="shared" si="28"/>
        <v>16.275000000000002</v>
      </c>
      <c r="S119">
        <f t="shared" si="29"/>
        <v>0.77500000000000002</v>
      </c>
      <c r="T119">
        <f t="shared" si="30"/>
        <v>110.25</v>
      </c>
      <c r="U119">
        <f t="shared" si="31"/>
        <v>5.25</v>
      </c>
      <c r="V119">
        <f t="shared" si="32"/>
        <v>0.25</v>
      </c>
    </row>
    <row r="120" spans="2:22" ht="18.75" x14ac:dyDescent="0.25">
      <c r="B120" s="63">
        <v>2.39</v>
      </c>
      <c r="C120" s="63">
        <v>19</v>
      </c>
      <c r="D120" s="63">
        <v>1</v>
      </c>
      <c r="E120">
        <f t="shared" si="17"/>
        <v>5.7121000000000004</v>
      </c>
      <c r="F120">
        <f t="shared" si="18"/>
        <v>45.410000000000004</v>
      </c>
      <c r="G120">
        <f t="shared" si="19"/>
        <v>2.39</v>
      </c>
      <c r="H120">
        <f t="shared" si="20"/>
        <v>361</v>
      </c>
      <c r="I120">
        <f t="shared" si="21"/>
        <v>19</v>
      </c>
      <c r="J120">
        <f t="shared" si="22"/>
        <v>1</v>
      </c>
      <c r="K120">
        <v>0.5</v>
      </c>
      <c r="L120">
        <v>0.5</v>
      </c>
      <c r="M120">
        <f t="shared" si="23"/>
        <v>0.25</v>
      </c>
      <c r="N120">
        <f t="shared" si="24"/>
        <v>0.59750000000000003</v>
      </c>
      <c r="O120">
        <f t="shared" si="25"/>
        <v>4.75</v>
      </c>
      <c r="P120">
        <f t="shared" si="26"/>
        <v>0.25</v>
      </c>
      <c r="Q120">
        <f t="shared" si="27"/>
        <v>1.4280250000000001</v>
      </c>
      <c r="R120">
        <f t="shared" si="28"/>
        <v>11.352500000000001</v>
      </c>
      <c r="S120">
        <f t="shared" si="29"/>
        <v>0.59750000000000003</v>
      </c>
      <c r="T120">
        <f t="shared" si="30"/>
        <v>90.25</v>
      </c>
      <c r="U120">
        <f t="shared" si="31"/>
        <v>4.75</v>
      </c>
      <c r="V120">
        <f t="shared" si="32"/>
        <v>0.25</v>
      </c>
    </row>
    <row r="121" spans="2:22" x14ac:dyDescent="0.25">
      <c r="L121" t="s">
        <v>81</v>
      </c>
      <c r="M121">
        <f>SUM(M89:M120)</f>
        <v>8</v>
      </c>
      <c r="N121">
        <f t="shared" ref="N121:V121" si="33">SUM(N89:N120)</f>
        <v>24.862500000000004</v>
      </c>
      <c r="O121">
        <f t="shared" si="33"/>
        <v>175.5</v>
      </c>
      <c r="P121">
        <f t="shared" si="33"/>
        <v>3.5</v>
      </c>
      <c r="Q121">
        <f t="shared" si="33"/>
        <v>79.016475000000014</v>
      </c>
      <c r="R121">
        <f t="shared" si="33"/>
        <v>551.25249999999994</v>
      </c>
      <c r="S121">
        <f t="shared" si="33"/>
        <v>10.9825</v>
      </c>
      <c r="T121">
        <f t="shared" si="33"/>
        <v>3968</v>
      </c>
      <c r="U121">
        <f t="shared" si="33"/>
        <v>78.5</v>
      </c>
      <c r="V121">
        <f t="shared" si="33"/>
        <v>3.5</v>
      </c>
    </row>
    <row r="122" spans="2:22" x14ac:dyDescent="0.25">
      <c r="M122" t="s">
        <v>127</v>
      </c>
      <c r="N122" t="s">
        <v>128</v>
      </c>
      <c r="O122" t="s">
        <v>129</v>
      </c>
      <c r="P122" t="s">
        <v>131</v>
      </c>
      <c r="Q122" t="s">
        <v>132</v>
      </c>
      <c r="R122" t="s">
        <v>130</v>
      </c>
      <c r="S122" t="s">
        <v>133</v>
      </c>
      <c r="T122" t="s">
        <v>134</v>
      </c>
      <c r="U122" t="s">
        <v>135</v>
      </c>
      <c r="V122" t="s">
        <v>136</v>
      </c>
    </row>
    <row r="125" spans="2:22" x14ac:dyDescent="0.25">
      <c r="H125" t="s">
        <v>137</v>
      </c>
      <c r="N125" t="s">
        <v>138</v>
      </c>
    </row>
    <row r="126" spans="2:22" x14ac:dyDescent="0.25">
      <c r="I126">
        <v>8</v>
      </c>
      <c r="J126">
        <v>24.862500000000004</v>
      </c>
      <c r="K126">
        <v>175.5</v>
      </c>
      <c r="L126">
        <v>3.5</v>
      </c>
      <c r="N126">
        <f>G85</f>
        <v>-5</v>
      </c>
    </row>
    <row r="127" spans="2:22" x14ac:dyDescent="0.25">
      <c r="I127">
        <v>24.862500000000004</v>
      </c>
      <c r="J127">
        <v>79.016475000000014</v>
      </c>
      <c r="K127">
        <v>551.25249999999994</v>
      </c>
      <c r="L127">
        <v>10.9825</v>
      </c>
      <c r="N127">
        <f>H85</f>
        <v>-11.965000000000003</v>
      </c>
    </row>
    <row r="128" spans="2:22" x14ac:dyDescent="0.25">
      <c r="I128">
        <v>175.5</v>
      </c>
      <c r="J128">
        <v>551.25249999999994</v>
      </c>
      <c r="K128">
        <v>3968</v>
      </c>
      <c r="L128">
        <v>78.5</v>
      </c>
      <c r="N128">
        <f>I85</f>
        <v>-92</v>
      </c>
    </row>
    <row r="129" spans="9:16" x14ac:dyDescent="0.25">
      <c r="I129">
        <v>3.5</v>
      </c>
      <c r="J129">
        <v>10.9825</v>
      </c>
      <c r="K129">
        <v>78.5</v>
      </c>
      <c r="L129">
        <v>3.5</v>
      </c>
      <c r="N129">
        <f>J85</f>
        <v>1</v>
      </c>
    </row>
    <row r="130" spans="9:16" x14ac:dyDescent="0.25">
      <c r="M130" t="s">
        <v>139</v>
      </c>
    </row>
    <row r="132" spans="9:16" x14ac:dyDescent="0.25">
      <c r="I132" t="s">
        <v>140</v>
      </c>
      <c r="O132" t="s">
        <v>141</v>
      </c>
      <c r="P132" t="s">
        <v>142</v>
      </c>
    </row>
    <row r="133" spans="9:16" x14ac:dyDescent="0.25">
      <c r="J133">
        <f t="array" ref="J133:M136">MINVERSE(I126:L129)</f>
        <v>7.0124381684458212</v>
      </c>
      <c r="K133">
        <v>-1.3850343051781568</v>
      </c>
      <c r="L133">
        <v>-0.11682160414570494</v>
      </c>
      <c r="M133">
        <v>-4.625668785812307E-2</v>
      </c>
      <c r="O133">
        <f t="array" ref="O133:O136">MMULT(J133:M136,N126:N129)</f>
        <v>-7.7889244872257253</v>
      </c>
      <c r="P133">
        <f>O133+'Newton Rrapson-Way 1'!L728</f>
        <v>-7.7889244872257253</v>
      </c>
    </row>
    <row r="134" spans="9:16" x14ac:dyDescent="0.25">
      <c r="J134">
        <v>-1.3850343051781577</v>
      </c>
      <c r="K134">
        <v>0.6849221015778435</v>
      </c>
      <c r="L134">
        <v>-3.3753241202049068E-2</v>
      </c>
      <c r="M134">
        <v>-7.1164223126462403E-3</v>
      </c>
      <c r="O134">
        <v>1.8282603487877569</v>
      </c>
      <c r="P134">
        <f>O134+I19</f>
        <v>1.8282603487877569</v>
      </c>
    </row>
    <row r="135" spans="9:16" x14ac:dyDescent="0.25">
      <c r="J135">
        <v>-0.1168216041457048</v>
      </c>
      <c r="K135">
        <v>-3.3753241202049117E-2</v>
      </c>
      <c r="L135">
        <v>1.0249404191135191E-2</v>
      </c>
      <c r="M135">
        <v>-7.1450408550403745E-3</v>
      </c>
      <c r="O135">
        <v>3.7875325271563939E-2</v>
      </c>
      <c r="P135">
        <f>O135+I20</f>
        <v>3.7875325271563939E-2</v>
      </c>
    </row>
    <row r="136" spans="9:16" x14ac:dyDescent="0.25">
      <c r="J136">
        <v>-4.6256687858122904E-2</v>
      </c>
      <c r="K136">
        <v>-7.1164223126461501E-3</v>
      </c>
      <c r="L136">
        <v>-7.1450408550403936E-3</v>
      </c>
      <c r="M136">
        <v>0.51455434933506783</v>
      </c>
      <c r="O136">
        <v>1.4883295402602097</v>
      </c>
      <c r="P136">
        <f>O136+I21</f>
        <v>1.4883295402602097</v>
      </c>
    </row>
  </sheetData>
  <mergeCells count="5">
    <mergeCell ref="I13:P13"/>
    <mergeCell ref="J14:L14"/>
    <mergeCell ref="M14:O14"/>
    <mergeCell ref="B2:N3"/>
    <mergeCell ref="R16:T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D5CACCCA6A2F4B826633AF63C01814" ma:contentTypeVersion="4" ma:contentTypeDescription="Create a new document." ma:contentTypeScope="" ma:versionID="39b57c08188997e0595fa070e682dae2">
  <xsd:schema xmlns:xsd="http://www.w3.org/2001/XMLSchema" xmlns:xs="http://www.w3.org/2001/XMLSchema" xmlns:p="http://schemas.microsoft.com/office/2006/metadata/properties" xmlns:ns2="aa8502c3-c2ce-4a7c-b654-b20deb31b3a4" targetNamespace="http://schemas.microsoft.com/office/2006/metadata/properties" ma:root="true" ma:fieldsID="9abee85fb150d4124e3837f8663e840f" ns2:_="">
    <xsd:import namespace="aa8502c3-c2ce-4a7c-b654-b20deb31b3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8502c3-c2ce-4a7c-b654-b20deb31b3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D0C9BB-1EBF-4311-A01F-70FFC0F11E0F}">
  <ds:schemaRefs>
    <ds:schemaRef ds:uri="http://schemas.microsoft.com/sharepoint/v3/contenttype/forms"/>
  </ds:schemaRefs>
</ds:datastoreItem>
</file>

<file path=customXml/itemProps2.xml><?xml version="1.0" encoding="utf-8"?>
<ds:datastoreItem xmlns:ds="http://schemas.openxmlformats.org/officeDocument/2006/customXml" ds:itemID="{1F74DC92-FF96-43EC-A935-D555FE2EE80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574AA7A-C412-4444-9CA6-17D97FD9C6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Logit Regression</vt:lpstr>
      <vt:lpstr>Newton Rrapson-Way 1</vt:lpstr>
      <vt:lpstr>Newton Rrapson-Way 2</vt:lpstr>
      <vt:lpstr>'Newton Rrapson-Way 2'!_Hlk177615438</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Selvi</dc:creator>
  <cp:lastModifiedBy>Selvi</cp:lastModifiedBy>
  <dcterms:created xsi:type="dcterms:W3CDTF">2014-04-08T04:50:59Z</dcterms:created>
  <dcterms:modified xsi:type="dcterms:W3CDTF">2021-08-23T04:33:23Z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0x01010016D5CACCCA6A2F4B826633AF63C01814</vt:lpwstr>
  </property>
</Properties>
</file>