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50" activeTab="1"/>
  </bookViews>
  <sheets>
    <sheet name="База" sheetId="1" r:id="rId1"/>
    <sheet name="Гараж" sheetId="2" r:id="rId2"/>
    <sheet name="Снабженец" sheetId="3" r:id="rId3"/>
    <sheet name="Склад" sheetId="4" r:id="rId4"/>
  </sheets>
  <definedNames>
    <definedName name="_xlnm._FilterDatabase" localSheetId="0" hidden="1">База!$A$1:$L$52</definedName>
    <definedName name="_xlnm._FilterDatabase" localSheetId="2" hidden="1">Снабженец!$A$1:$L$52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6" i="4"/>
  <c r="L14" i="1"/>
  <c r="K14" i="1" s="1"/>
  <c r="L18" i="1"/>
  <c r="K18" i="1" s="1"/>
  <c r="L22" i="1"/>
  <c r="K22" i="1" s="1"/>
  <c r="L46" i="1"/>
  <c r="K46" i="1" s="1"/>
  <c r="L50" i="1"/>
  <c r="K50" i="1" s="1"/>
  <c r="J12" i="3"/>
  <c r="J47" i="3"/>
  <c r="J48" i="3"/>
  <c r="J49" i="3"/>
  <c r="J50" i="3"/>
  <c r="J51" i="3"/>
  <c r="J52" i="3"/>
  <c r="J46" i="3"/>
  <c r="J3" i="3"/>
  <c r="J4" i="3"/>
  <c r="J5" i="3"/>
  <c r="J6" i="3"/>
  <c r="J7" i="3"/>
  <c r="J8" i="3"/>
  <c r="J9" i="3"/>
  <c r="J10" i="3"/>
  <c r="J11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2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L3" i="1" s="1"/>
  <c r="K3" i="1" s="1"/>
  <c r="A4" i="1"/>
  <c r="L4" i="1" s="1"/>
  <c r="K4" i="1" s="1"/>
  <c r="A5" i="1"/>
  <c r="L5" i="1" s="1"/>
  <c r="K5" i="1" s="1"/>
  <c r="A6" i="1"/>
  <c r="L6" i="1" s="1"/>
  <c r="K6" i="1" s="1"/>
  <c r="A7" i="1"/>
  <c r="L7" i="1" s="1"/>
  <c r="K7" i="1" s="1"/>
  <c r="A8" i="1"/>
  <c r="L8" i="1" s="1"/>
  <c r="K8" i="1" s="1"/>
  <c r="A9" i="1"/>
  <c r="L9" i="1" s="1"/>
  <c r="K9" i="1" s="1"/>
  <c r="A10" i="1"/>
  <c r="L10" i="1" s="1"/>
  <c r="K10" i="1" s="1"/>
  <c r="A11" i="1"/>
  <c r="L11" i="1" s="1"/>
  <c r="K11" i="1" s="1"/>
  <c r="A12" i="1"/>
  <c r="L12" i="1" s="1"/>
  <c r="K12" i="1" s="1"/>
  <c r="A13" i="1"/>
  <c r="L13" i="1" s="1"/>
  <c r="K13" i="1" s="1"/>
  <c r="A14" i="1"/>
  <c r="A15" i="1"/>
  <c r="L15" i="1" s="1"/>
  <c r="K15" i="1" s="1"/>
  <c r="A16" i="1"/>
  <c r="L16" i="1" s="1"/>
  <c r="K16" i="1" s="1"/>
  <c r="A17" i="1"/>
  <c r="L17" i="1" s="1"/>
  <c r="K17" i="1" s="1"/>
  <c r="A18" i="1"/>
  <c r="A19" i="1"/>
  <c r="L19" i="1" s="1"/>
  <c r="K19" i="1" s="1"/>
  <c r="A20" i="1"/>
  <c r="L20" i="1" s="1"/>
  <c r="K20" i="1" s="1"/>
  <c r="A21" i="1"/>
  <c r="L21" i="1" s="1"/>
  <c r="K21" i="1" s="1"/>
  <c r="A22" i="1"/>
  <c r="A23" i="1"/>
  <c r="L23" i="1" s="1"/>
  <c r="K23" i="1" s="1"/>
  <c r="A24" i="1"/>
  <c r="L24" i="1" s="1"/>
  <c r="K24" i="1" s="1"/>
  <c r="A25" i="1"/>
  <c r="L25" i="1" s="1"/>
  <c r="K25" i="1" s="1"/>
  <c r="A26" i="1"/>
  <c r="L26" i="1" s="1"/>
  <c r="K26" i="1" s="1"/>
  <c r="A27" i="1"/>
  <c r="L27" i="1" s="1"/>
  <c r="K27" i="1" s="1"/>
  <c r="A28" i="1"/>
  <c r="L28" i="1" s="1"/>
  <c r="K28" i="1" s="1"/>
  <c r="A29" i="1"/>
  <c r="L29" i="1" s="1"/>
  <c r="K29" i="1" s="1"/>
  <c r="A30" i="1"/>
  <c r="L30" i="1" s="1"/>
  <c r="K30" i="1" s="1"/>
  <c r="L30" i="3" s="1"/>
  <c r="A31" i="1"/>
  <c r="L31" i="1" s="1"/>
  <c r="K31" i="1" s="1"/>
  <c r="A32" i="1"/>
  <c r="L32" i="1" s="1"/>
  <c r="K32" i="1" s="1"/>
  <c r="A33" i="1"/>
  <c r="L33" i="1" s="1"/>
  <c r="K33" i="1" s="1"/>
  <c r="A34" i="1"/>
  <c r="L34" i="1" s="1"/>
  <c r="K34" i="1" s="1"/>
  <c r="A35" i="1"/>
  <c r="L35" i="1" s="1"/>
  <c r="K35" i="1" s="1"/>
  <c r="A36" i="1"/>
  <c r="L36" i="1" s="1"/>
  <c r="K36" i="1" s="1"/>
  <c r="L36" i="3" s="1"/>
  <c r="A37" i="1"/>
  <c r="L37" i="1" s="1"/>
  <c r="K37" i="1" s="1"/>
  <c r="A38" i="1"/>
  <c r="L38" i="1" s="1"/>
  <c r="K38" i="1" s="1"/>
  <c r="L38" i="3" s="1"/>
  <c r="A39" i="1"/>
  <c r="L39" i="1" s="1"/>
  <c r="K39" i="1" s="1"/>
  <c r="A40" i="1"/>
  <c r="L40" i="1" s="1"/>
  <c r="K40" i="1" s="1"/>
  <c r="A41" i="1"/>
  <c r="L41" i="1" s="1"/>
  <c r="K41" i="1" s="1"/>
  <c r="A42" i="1"/>
  <c r="L42" i="1" s="1"/>
  <c r="K42" i="1" s="1"/>
  <c r="A43" i="1"/>
  <c r="L43" i="1" s="1"/>
  <c r="K43" i="1" s="1"/>
  <c r="A44" i="1"/>
  <c r="L44" i="1" s="1"/>
  <c r="K44" i="1" s="1"/>
  <c r="L44" i="3" s="1"/>
  <c r="A45" i="1"/>
  <c r="L45" i="1" s="1"/>
  <c r="K45" i="1" s="1"/>
  <c r="L45" i="3" s="1"/>
  <c r="A46" i="1"/>
  <c r="A47" i="1"/>
  <c r="L47" i="1" s="1"/>
  <c r="K47" i="1" s="1"/>
  <c r="A48" i="1"/>
  <c r="L48" i="1" s="1"/>
  <c r="K48" i="1" s="1"/>
  <c r="A49" i="1"/>
  <c r="L49" i="1" s="1"/>
  <c r="K49" i="1" s="1"/>
  <c r="A50" i="1"/>
  <c r="A51" i="1"/>
  <c r="L51" i="1" s="1"/>
  <c r="K51" i="1" s="1"/>
  <c r="A52" i="1"/>
  <c r="L52" i="1" s="1"/>
  <c r="K52" i="1" s="1"/>
  <c r="F25" i="2" s="1"/>
  <c r="A2" i="1"/>
  <c r="L2" i="1" s="1"/>
  <c r="K2" i="1" s="1"/>
  <c r="L2" i="3" s="1"/>
  <c r="L37" i="3" l="1"/>
  <c r="L29" i="3"/>
  <c r="L21" i="3"/>
  <c r="L13" i="3"/>
  <c r="L5" i="3"/>
  <c r="L12" i="3"/>
  <c r="L46" i="3"/>
  <c r="F22" i="2"/>
  <c r="L41" i="3"/>
  <c r="L33" i="3"/>
  <c r="L25" i="3"/>
  <c r="L17" i="3"/>
  <c r="L9" i="3"/>
  <c r="L28" i="3"/>
  <c r="L4" i="3"/>
  <c r="L35" i="3"/>
  <c r="L14" i="3"/>
  <c r="L40" i="3"/>
  <c r="L32" i="3"/>
  <c r="L24" i="3"/>
  <c r="L16" i="3"/>
  <c r="L8" i="3"/>
  <c r="L20" i="3"/>
  <c r="L43" i="3"/>
  <c r="L19" i="3"/>
  <c r="L3" i="3"/>
  <c r="F21" i="2"/>
  <c r="L39" i="3"/>
  <c r="L23" i="3"/>
  <c r="L7" i="3"/>
  <c r="L51" i="3"/>
  <c r="L27" i="3"/>
  <c r="L11" i="3"/>
  <c r="L47" i="3"/>
  <c r="L31" i="3"/>
  <c r="L15" i="3"/>
  <c r="L50" i="3"/>
  <c r="L18" i="3"/>
  <c r="L22" i="3"/>
  <c r="L6" i="3"/>
  <c r="L42" i="3"/>
  <c r="L10" i="3"/>
  <c r="L26" i="3"/>
  <c r="L34" i="3"/>
  <c r="L49" i="3"/>
  <c r="L48" i="3"/>
  <c r="L52" i="3"/>
  <c r="F24" i="2"/>
  <c r="F15" i="2"/>
  <c r="F7" i="2"/>
  <c r="F23" i="2"/>
  <c r="F14" i="2"/>
  <c r="F18" i="2"/>
  <c r="F10" i="2"/>
  <c r="F19" i="2"/>
  <c r="F17" i="2"/>
  <c r="F9" i="2"/>
  <c r="F12" i="2"/>
  <c r="F20" i="2"/>
  <c r="F11" i="2"/>
  <c r="F13" i="2"/>
  <c r="F6" i="2"/>
  <c r="F16" i="2"/>
  <c r="F8" i="2"/>
</calcChain>
</file>

<file path=xl/sharedStrings.xml><?xml version="1.0" encoding="utf-8"?>
<sst xmlns="http://schemas.openxmlformats.org/spreadsheetml/2006/main" count="941" uniqueCount="142">
  <si>
    <t>Наименование</t>
  </si>
  <si>
    <t>Количество</t>
  </si>
  <si>
    <t>ед изм</t>
  </si>
  <si>
    <t>валюта</t>
  </si>
  <si>
    <t>сумма</t>
  </si>
  <si>
    <t>Срок исполнения</t>
  </si>
  <si>
    <t>Дата заявки</t>
  </si>
  <si>
    <t>Проверка на просроченность</t>
  </si>
  <si>
    <t>Статус покупки</t>
  </si>
  <si>
    <t>Распылитель МТЗ-80 двигатель Д-243</t>
  </si>
  <si>
    <t>шт</t>
  </si>
  <si>
    <t>Неделя</t>
  </si>
  <si>
    <t>16.01.2018 7:30</t>
  </si>
  <si>
    <t>Диск сцепления МТЗ-80</t>
  </si>
  <si>
    <t>Пара плунжерная МТЗ-80 двигателя Д-243</t>
  </si>
  <si>
    <t>Комплект ремонтный на ТНВД МТЗ-80 двигателя Д-243</t>
  </si>
  <si>
    <t>комплект</t>
  </si>
  <si>
    <t>Лампочка фарная 24В 100.2 с ПРОВОДКОМ</t>
  </si>
  <si>
    <t>Фанарь передних габаритов ГАЗ-53</t>
  </si>
  <si>
    <t>Светодиод для контурного освещения будки Газ-66</t>
  </si>
  <si>
    <t>Дневные ходовые огни 12В круглые светодиодные</t>
  </si>
  <si>
    <t>Фараискатель 12В под галоген</t>
  </si>
  <si>
    <t>Реле поворота 12В марка РС950ПТУ37.003.454-78</t>
  </si>
  <si>
    <t>Опора механизма навески в сборе К-701</t>
  </si>
  <si>
    <t>Две недели</t>
  </si>
  <si>
    <t>15.01.2018 15:10</t>
  </si>
  <si>
    <t>Электромагнитный клапан 12В</t>
  </si>
  <si>
    <t>Фильтр воздушный Газ33082</t>
  </si>
  <si>
    <t>7 | Строители | Абдигалиев Ербол Сандибаевич | 18.01.2018 16:02</t>
  </si>
  <si>
    <t>Шпингалеты простые L-1400мм</t>
  </si>
  <si>
    <t>Тенге</t>
  </si>
  <si>
    <t>18.01.2018 16:02</t>
  </si>
  <si>
    <t>Навесы оконные на пластик окна</t>
  </si>
  <si>
    <t>Ручка алюминовые белые</t>
  </si>
  <si>
    <t>Ответные планки ,,13-серия,,</t>
  </si>
  <si>
    <t>Саморезы L-38 мм х 4,2 мм</t>
  </si>
  <si>
    <t>упаковка</t>
  </si>
  <si>
    <t>3 | АХО | Мукашева  Татьяна Викторовна | 15.01.2018 13:59</t>
  </si>
  <si>
    <t xml:space="preserve">Коврик резиновый </t>
  </si>
  <si>
    <t>15.01.2018 13:59</t>
  </si>
  <si>
    <t>подушки  на перьях 70*70</t>
  </si>
  <si>
    <t>4 | Столовая | Кулмурзина Бибигуль Тулегеновна  | 17.01.2018 11:07</t>
  </si>
  <si>
    <t>Соусницы пластик</t>
  </si>
  <si>
    <t>17.01.2018 11:07</t>
  </si>
  <si>
    <t>Лапшарезка</t>
  </si>
  <si>
    <t>Солонки</t>
  </si>
  <si>
    <t>Хлебницы</t>
  </si>
  <si>
    <t>Пиала маленькие</t>
  </si>
  <si>
    <t>3 | Столовая | Кулмурзина Бибигуль Тулегеновна  | 17.01.2018 11:07</t>
  </si>
  <si>
    <t>Урна для мусора</t>
  </si>
  <si>
    <t>Терка для овощей и для корейского салата</t>
  </si>
  <si>
    <t>Сковорода для блинов</t>
  </si>
  <si>
    <t>Часы настенные</t>
  </si>
  <si>
    <t>Ведро оцинкованные</t>
  </si>
  <si>
    <t>Психометр</t>
  </si>
  <si>
    <t>Градусник для холодильника</t>
  </si>
  <si>
    <t>Аптечка</t>
  </si>
  <si>
    <t>Рабочий халат</t>
  </si>
  <si>
    <t>2 | Столовая | Кулмурзина Бибигуль Тулегеновна  | 17.01.2018 11:07</t>
  </si>
  <si>
    <t>Дезенфицирующий коврик</t>
  </si>
  <si>
    <t>Шторы для ванны</t>
  </si>
  <si>
    <t>Сушилка для белья</t>
  </si>
  <si>
    <t>Дез-средство Део-хлор</t>
  </si>
  <si>
    <t>Бокалы</t>
  </si>
  <si>
    <t>Тарелки под первое блюдо</t>
  </si>
  <si>
    <t>Тарелки под второе блюдо</t>
  </si>
  <si>
    <t>Эмалированные чашки</t>
  </si>
  <si>
    <t>Эмалированные ведра</t>
  </si>
  <si>
    <t>Аллюминевая кастрюля 20 литров</t>
  </si>
  <si>
    <t>Фильтр воздушный Камаз Евро-3</t>
  </si>
  <si>
    <t>1-3 дня</t>
  </si>
  <si>
    <t>15.01.2018 13:35</t>
  </si>
  <si>
    <t>Диск сцепления Зил130</t>
  </si>
  <si>
    <t>корзина сцепления Зил130</t>
  </si>
  <si>
    <t>Амортизатор Газ-53 со втулками</t>
  </si>
  <si>
    <t>Корпус воздушного фильтра дизельного двигателя ГАЗ-53</t>
  </si>
  <si>
    <t>Сальник Гура 35х48х10 Газ-66</t>
  </si>
  <si>
    <t>Диск колеса в сборе ГАЗ-66</t>
  </si>
  <si>
    <t>Заказчик</t>
  </si>
  <si>
    <t>Гараж | Кадыров Серик Ахмадиевич</t>
  </si>
  <si>
    <t>Гараж | Кадыров Серик АхмадиевичРаспылитель МТЗ-80 двигатель Д-2434шт30000Неделя16.01.2018 7:30</t>
  </si>
  <si>
    <t>Гараж | Кадыров Серик АхмадиевичДиск сцепления МТЗ-801шт9000Неделя16.01.2018 7:30</t>
  </si>
  <si>
    <t>Гараж | Кадыров Серик АхмадиевичПара плунжерная МТЗ-80 двигателя Д-2434шт32000Неделя16.01.2018 7:30</t>
  </si>
  <si>
    <t>Гараж | Кадыров Серик АхмадиевичКомплект ремонтный на ТНВД МТЗ-80 двигателя Д-2431комплект3000Неделя16.01.2018 7:30</t>
  </si>
  <si>
    <t>Гараж | Кадыров Серик АхмадиевичЛампочка фарная 24В 100.2 с ПРОВОДКОМ20шт1700Неделя16.01.2018 7:30</t>
  </si>
  <si>
    <t>Гараж | Кадыров Серик АхмадиевичФанарь передних габаритов ГАЗ-534шт5600Неделя16.01.2018 7:30</t>
  </si>
  <si>
    <t>Гараж | Кадыров Серик АхмадиевичСветодиод для контурного освещения будки Газ-6610шт950Неделя16.01.2018 7:30</t>
  </si>
  <si>
    <t>Гараж | Кадыров Серик АхмадиевичДневные ходовые огни 12В круглые светодиодные2шт28000Неделя16.01.2018 7:30</t>
  </si>
  <si>
    <t>Гараж | Кадыров Серик АхмадиевичФараискатель 12В под галоген1шт5000Неделя16.01.2018 7:30</t>
  </si>
  <si>
    <t>Гараж | Кадыров Серик АхмадиевичРеле поворота 12В марка РС950ПТУ37.003.454-785шт4000Неделя16.01.2018 7:30</t>
  </si>
  <si>
    <t>Гараж | Кадыров Серик АхмадиевичОпора механизма навески в сборе К-7012шт78000Две недели15.01.2018 15:10</t>
  </si>
  <si>
    <t>Гараж | Кадыров Серик АхмадиевичЭлектромагнитный клапан 12В3шт15000Неделя15.01.2018 15:10</t>
  </si>
  <si>
    <t>Гараж | Кадыров Серик АхмадиевичФильтр воздушный Газ330826шт42000Неделя15.01.2018 15:10</t>
  </si>
  <si>
    <t>Гараж | Кадыров Серик АхмадиевичФильтр воздушный Камаз Евро-35шт375001-3 дня15.01.2018 13:35</t>
  </si>
  <si>
    <t>Гараж | Кадыров Серик АхмадиевичДиск сцепления Зил1302шт180001-3 дня15.01.2018 13:35</t>
  </si>
  <si>
    <t>Гараж | Кадыров Серик Ахмадиевичкорзина сцепления Зил1301шт120001-3 дня15.01.2018 13:35</t>
  </si>
  <si>
    <t>Гараж | Кадыров Серик АхмадиевичАмортизатор Газ-53 со втулками4шт490001-3 дня15.01.2018 13:35</t>
  </si>
  <si>
    <t>Гараж | Кадыров Серик АхмадиевичКорпус воздушного фильтра дизельного двигателя ГАЗ-531шт01-3 дня15.01.2018 13:35</t>
  </si>
  <si>
    <t>Гараж | Кадыров Серик АхмадиевичСальник Гура 35х48х10 Газ-662шт20001-3 дня15.01.2018 13:35</t>
  </si>
  <si>
    <t>Гараж | Кадыров Серик АхмадиевичДиск колеса в сборе ГАЗ-665шт2500001-3 дня15.01.2018 13:35</t>
  </si>
  <si>
    <t>В обработке</t>
  </si>
  <si>
    <t>Отменено</t>
  </si>
  <si>
    <t>Поступление 20.01.18</t>
  </si>
  <si>
    <t>Поступление 30.01.18</t>
  </si>
  <si>
    <t>дедлайн</t>
  </si>
  <si>
    <t>Конец недели</t>
  </si>
  <si>
    <t>Статус</t>
  </si>
  <si>
    <t>Подтверждение</t>
  </si>
  <si>
    <t>7 | Строители | Абдигалиев Ербол Сандибаевич | 18.01.2018 16:02Шпингалеты простые L-1400мм2штТенге300Неделя18.01.2018 16:02</t>
  </si>
  <si>
    <t>7 | Строители | Абдигалиев Ербол Сандибаевич | 18.01.2018 16:02Навесы оконные на пластик окна10штТенге15000Неделя18.01.2018 16:02</t>
  </si>
  <si>
    <t>7 | Строители | Абдигалиев Ербол Сандибаевич | 18.01.2018 16:02Ручка алюминовые белые2штТенге5000Неделя18.01.2018 16:02</t>
  </si>
  <si>
    <t>7 | Строители | Абдигалиев Ербол Сандибаевич | 18.01.2018 16:02Ответные планки ,,13-серия,,10штТенге12000Неделя18.01.2018 16:02</t>
  </si>
  <si>
    <t>7 | Строители | Абдигалиев Ербол Сандибаевич | 18.01.2018 16:02Саморезы L-38 мм х 4,2 мм1упаковкаТенге0Неделя18.01.2018 16:02</t>
  </si>
  <si>
    <t>3 | АХО | Мукашева  Татьяна Викторовна | 15.01.2018 13:59Коврик резиновый 2шт8000Неделя15.01.2018 13:59</t>
  </si>
  <si>
    <t>3 | АХО | Мукашева  Татьяна Викторовна | 15.01.2018 13:59подушки  на перьях 70*702шт4000Неделя15.01.2018 13:59</t>
  </si>
  <si>
    <t>4 | Столовая | Кулмурзина Бибигуль Тулегеновна  | 17.01.2018 11:07Соусницы пластик12шт0Неделя17.01.2018 11:07</t>
  </si>
  <si>
    <t>4 | Столовая | Кулмурзина Бибигуль Тулегеновна  | 17.01.2018 11:07Лапшарезка1шт0Неделя17.01.2018 11:07</t>
  </si>
  <si>
    <t>4 | Столовая | Кулмурзина Бибигуль Тулегеновна  | 17.01.2018 11:07Солонки10шт0Неделя17.01.2018 11:07</t>
  </si>
  <si>
    <t>4 | Столовая | Кулмурзина Бибигуль Тулегеновна  | 17.01.2018 11:07Хлебницы5шт0Неделя17.01.2018 11:07</t>
  </si>
  <si>
    <t>4 | Столовая | Кулмурзина Бибигуль Тулегеновна  | 17.01.2018 11:07Пиала маленькие12шт0Неделя17.01.2018 11:07</t>
  </si>
  <si>
    <t>3 | Столовая | Кулмурзина Бибигуль Тулегеновна  | 17.01.2018 11:07Урна для мусора1шт0Неделя17.01.2018 11:07</t>
  </si>
  <si>
    <t>3 | Столовая | Кулмурзина Бибигуль Тулегеновна  | 17.01.2018 11:07Терка для овощей и для корейского салата2шт0Неделя17.01.2018 11:07</t>
  </si>
  <si>
    <t>3 | Столовая | Кулмурзина Бибигуль Тулегеновна  | 17.01.2018 11:07Сковорода для блинов1шт0Неделя17.01.2018 11:07</t>
  </si>
  <si>
    <t>3 | Столовая | Кулмурзина Бибигуль Тулегеновна  | 17.01.2018 11:07Часы настенные1шт0Неделя17.01.2018 11:07</t>
  </si>
  <si>
    <t>3 | Столовая | Кулмурзина Бибигуль Тулегеновна  | 17.01.2018 11:07Ведро оцинкованные2шт0Неделя17.01.2018 11:07</t>
  </si>
  <si>
    <t>3 | Столовая | Кулмурзина Бибигуль Тулегеновна  | 17.01.2018 11:07Психометр2шт0Неделя17.01.2018 11:07</t>
  </si>
  <si>
    <t>3 | Столовая | Кулмурзина Бибигуль Тулегеновна  | 17.01.2018 11:07Градусник для холодильника4шт0Неделя17.01.2018 11:07</t>
  </si>
  <si>
    <t>3 | Столовая | Кулмурзина Бибигуль Тулегеновна  | 17.01.2018 11:07Аптечка1шт0Неделя17.01.2018 11:07</t>
  </si>
  <si>
    <t>3 | Столовая | Кулмурзина Бибигуль Тулегеновна  | 17.01.2018 11:07Рабочий халат6шт0Неделя17.01.2018 11:07</t>
  </si>
  <si>
    <t>2 | Столовая | Кулмурзина Бибигуль Тулегеновна  | 17.01.2018 11:07Дезенфицирующий коврик1шт0Неделя17.01.2018 11:07</t>
  </si>
  <si>
    <t>2 | Столовая | Кулмурзина Бибигуль Тулегеновна  | 17.01.2018 11:07Шторы для ванны2шт0Неделя17.01.2018 11:07</t>
  </si>
  <si>
    <t>2 | Столовая | Кулмурзина Бибигуль Тулегеновна  | 17.01.2018 11:07Сушилка для белья1шт0Неделя17.01.2018 11:07</t>
  </si>
  <si>
    <t>2 | Столовая | Кулмурзина Бибигуль Тулегеновна  | 17.01.2018 11:07Дез-средство Део-хлор5упаковка0Неделя17.01.2018 11:07</t>
  </si>
  <si>
    <t>2 | Столовая | Кулмурзина Бибигуль Тулегеновна  | 17.01.2018 11:07Бокалы150шт0Неделя17.01.2018 11:07</t>
  </si>
  <si>
    <t>2 | Столовая | Кулмурзина Бибигуль Тулегеновна  | 17.01.2018 11:07Тарелки под первое блюдо50шт0Неделя17.01.2018 11:07</t>
  </si>
  <si>
    <t>2 | Столовая | Кулмурзина Бибигуль Тулегеновна  | 17.01.2018 11:07Тарелки под второе блюдо50шт0Неделя17.01.2018 11:07</t>
  </si>
  <si>
    <t>2 | Столовая | Кулмурзина Бибигуль Тулегеновна  | 17.01.2018 11:07Эмалированные чашки2шт0Неделя17.01.2018 11:07</t>
  </si>
  <si>
    <t>2 | Столовая | Кулмурзина Бибигуль Тулегеновна  | 17.01.2018 11:07Эмалированные ведра2шт0Неделя17.01.2018 11:07</t>
  </si>
  <si>
    <t>2 | Столовая | Кулмурзина Бибигуль Тулегеновна  | 17.01.2018 11:07Аллюминевая кастрюля 20 литров1шт0Неделя17.01.2018 11:07</t>
  </si>
  <si>
    <t>Куплено</t>
  </si>
  <si>
    <t>нет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</si>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</sst>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0" xfId="0" applyNumberFormat="1"/>
  </cellXfs>
  <cellStyles count="1">
    <cellStyle name="Обычный" xfId="0" builtinId="0"/>
  </cellStyles>
  <dxfs count="20"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ill>
        <patternFill>
          <bgColor indexed="52"/>
        </patternFill>
      </fill>
    </dxf>
    <dxf>
      <fill>
        <patternFill>
          <bgColor indexed="40"/>
        </patternFill>
      </fill>
    </dxf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ill>
        <patternFill>
          <bgColor indexed="52"/>
        </patternFill>
      </fill>
    </dxf>
    <dxf>
      <fill>
        <patternFill>
          <bgColor indexed="40"/>
        </patternFill>
      </fill>
    </dxf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ill>
        <patternFill>
          <bgColor indexed="52"/>
        </patternFill>
      </fill>
    </dxf>
    <dxf>
      <fill>
        <patternFill>
          <bgColor indexed="40"/>
        </patternFill>
      </fill>
    </dxf>
    <dxf>
      <font>
        <condense val="0"/>
        <extend val="0"/>
        <color indexed="43"/>
      </font>
      <fill>
        <patternFill>
          <bgColor indexed="46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C34" sqref="C34"/>
    </sheetView>
  </sheetViews>
  <sheetFormatPr defaultRowHeight="12.75" x14ac:dyDescent="0.2"/>
  <cols>
    <col min="1" max="1" width="8.42578125" customWidth="1"/>
    <col min="2" max="2" width="61.42578125" bestFit="1" customWidth="1"/>
    <col min="3" max="3" width="53" bestFit="1" customWidth="1"/>
    <col min="4" max="4" width="10.85546875" bestFit="1" customWidth="1"/>
    <col min="5" max="5" width="11.7109375" customWidth="1"/>
    <col min="6" max="6" width="7.140625" customWidth="1"/>
    <col min="7" max="7" width="7" customWidth="1"/>
    <col min="8" max="8" width="15.85546875" customWidth="1"/>
    <col min="9" max="9" width="15.42578125" customWidth="1"/>
    <col min="10" max="10" width="26.5703125" customWidth="1"/>
    <col min="11" max="11" width="27.5703125" customWidth="1"/>
    <col min="12" max="12" width="14.7109375" bestFit="1" customWidth="1"/>
  </cols>
  <sheetData>
    <row r="1" spans="1:12" x14ac:dyDescent="0.2">
      <c r="B1" s="8" t="s">
        <v>78</v>
      </c>
      <c r="C1" s="5" t="s">
        <v>0</v>
      </c>
      <c r="D1" s="5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1" t="s">
        <v>7</v>
      </c>
      <c r="K1" s="2" t="s">
        <v>8</v>
      </c>
      <c r="L1" s="2" t="s">
        <v>107</v>
      </c>
    </row>
    <row r="2" spans="1:12" x14ac:dyDescent="0.2">
      <c r="A2" t="str">
        <f>CONCATENATE(B2,C2,D2,E2,F2,G2,H2,I2)</f>
        <v>Гараж | Кадыров Серик АхмадиевичРаспылитель МТЗ-80 двигатель Д-2434шт30000Неделя16.01.2018 7:30</v>
      </c>
      <c r="B2" s="3" t="s">
        <v>79</v>
      </c>
      <c r="C2" s="4" t="s">
        <v>9</v>
      </c>
      <c r="D2" s="5">
        <v>4</v>
      </c>
      <c r="E2" s="6" t="s">
        <v>10</v>
      </c>
      <c r="F2" s="6"/>
      <c r="G2" s="6">
        <v>30000</v>
      </c>
      <c r="H2" s="6" t="s">
        <v>11</v>
      </c>
      <c r="I2" s="6" t="s">
        <v>12</v>
      </c>
      <c r="J2" s="1"/>
      <c r="K2" s="2" t="str">
        <f>IF(AND(VLOOKUP(A2,Снабженец!$A$1:$K$52,11,0)="Куплено",L2="да"),"Куплено",IF(AND(VLOOKUP(A2,Снабженец!$A$1:$K$52,11,0)="Куплено",L2="нет"),"Не подтверждено складом",VLOOKUP(A2,Снабженец!$A$1:$K$52,11,0)))</f>
        <v>Поступление 30.01.18</v>
      </c>
      <c r="L2" s="2" t="str">
        <f>VLOOKUP(A2,Склад!$A$5:$G$56,7,0)</f>
        <v>нет</v>
      </c>
    </row>
    <row r="3" spans="1:12" x14ac:dyDescent="0.2">
      <c r="A3" t="str">
        <f t="shared" ref="A3:A52" si="0">CONCATENATE(B3,C3,D3,E3,F3,G3,H3,I3)</f>
        <v>Гараж | Кадыров Серик АхмадиевичДиск сцепления МТЗ-801шт9000Неделя16.01.2018 7:30</v>
      </c>
      <c r="B3" s="3" t="s">
        <v>79</v>
      </c>
      <c r="C3" s="4" t="s">
        <v>13</v>
      </c>
      <c r="D3" s="5">
        <v>1</v>
      </c>
      <c r="E3" s="6" t="s">
        <v>10</v>
      </c>
      <c r="F3" s="6"/>
      <c r="G3" s="6">
        <v>9000</v>
      </c>
      <c r="H3" s="6" t="s">
        <v>11</v>
      </c>
      <c r="I3" s="6" t="s">
        <v>12</v>
      </c>
      <c r="J3" s="1"/>
      <c r="K3" s="2" t="str">
        <f>IF(AND(VLOOKUP(A3,Снабженец!$A$1:$K$52,11,0)="Куплено",L3="да"),"Куплено",IF(AND(VLOOKUP(A3,Снабженец!$A$1:$K$52,11,0)="Куплено",L3="нет"),"Не подтверждено складом",VLOOKUP(A3,Снабженец!$A$1:$K$52,11,0)))</f>
        <v>В обработке</v>
      </c>
      <c r="L3" s="2" t="str">
        <f>VLOOKUP(A3,Склад!$A$5:$G$56,7,0)</f>
        <v>нет</v>
      </c>
    </row>
    <row r="4" spans="1:12" x14ac:dyDescent="0.2">
      <c r="A4" t="str">
        <f t="shared" si="0"/>
        <v>Гараж | Кадыров Серик АхмадиевичПара плунжерная МТЗ-80 двигателя Д-2434шт32000Неделя16.01.2018 7:30</v>
      </c>
      <c r="B4" s="3" t="s">
        <v>79</v>
      </c>
      <c r="C4" s="4" t="s">
        <v>14</v>
      </c>
      <c r="D4" s="5">
        <v>4</v>
      </c>
      <c r="E4" s="6" t="s">
        <v>10</v>
      </c>
      <c r="F4" s="6"/>
      <c r="G4" s="6">
        <v>32000</v>
      </c>
      <c r="H4" s="6" t="s">
        <v>11</v>
      </c>
      <c r="I4" s="6" t="s">
        <v>12</v>
      </c>
      <c r="J4" s="1"/>
      <c r="K4" s="2" t="str">
        <f>IF(AND(VLOOKUP(A4,Снабженец!$A$1:$K$52,11,0)="Куплено",L4="да"),"Куплено",IF(AND(VLOOKUP(A4,Снабженец!$A$1:$K$52,11,0)="Куплено",L4="нет"),"Не подтверждено складом",VLOOKUP(A4,Снабженец!$A$1:$K$52,11,0)))</f>
        <v>Отменено</v>
      </c>
      <c r="L4" s="2" t="str">
        <f>VLOOKUP(A4,Склад!$A$5:$G$56,7,0)</f>
        <v>нет</v>
      </c>
    </row>
    <row r="5" spans="1:12" x14ac:dyDescent="0.2">
      <c r="A5" t="str">
        <f t="shared" si="0"/>
        <v>Гараж | Кадыров Серик АхмадиевичКомплект ремонтный на ТНВД МТЗ-80 двигателя Д-2431комплект3000Неделя16.01.2018 7:30</v>
      </c>
      <c r="B5" s="3" t="s">
        <v>79</v>
      </c>
      <c r="C5" s="4" t="s">
        <v>15</v>
      </c>
      <c r="D5" s="5">
        <v>1</v>
      </c>
      <c r="E5" s="6" t="s">
        <v>16</v>
      </c>
      <c r="F5" s="6"/>
      <c r="G5" s="6">
        <v>3000</v>
      </c>
      <c r="H5" s="6" t="s">
        <v>11</v>
      </c>
      <c r="I5" s="6" t="s">
        <v>12</v>
      </c>
      <c r="J5" s="1"/>
      <c r="K5" s="2" t="str">
        <f>IF(AND(VLOOKUP(A5,Снабженец!$A$1:$K$52,11,0)="Куплено",L5="да"),"Куплено",IF(AND(VLOOKUP(A5,Снабженец!$A$1:$K$52,11,0)="Куплено",L5="нет"),"Не подтверждено складом",VLOOKUP(A5,Снабженец!$A$1:$K$52,11,0)))</f>
        <v>Куплено</v>
      </c>
      <c r="L5" s="2" t="str">
        <f>VLOOKUP(A5,Склад!$A$5:$G$56,7,0)</f>
        <v>да</v>
      </c>
    </row>
    <row r="6" spans="1:12" x14ac:dyDescent="0.2">
      <c r="A6" t="str">
        <f t="shared" si="0"/>
        <v>Гараж | Кадыров Серик АхмадиевичЛампочка фарная 24В 100.2 с ПРОВОДКОМ20шт1700Неделя16.01.2018 7:30</v>
      </c>
      <c r="B6" s="3" t="s">
        <v>79</v>
      </c>
      <c r="C6" s="4" t="s">
        <v>17</v>
      </c>
      <c r="D6" s="5">
        <v>20</v>
      </c>
      <c r="E6" s="6" t="s">
        <v>10</v>
      </c>
      <c r="F6" s="6"/>
      <c r="G6" s="6">
        <v>1700</v>
      </c>
      <c r="H6" s="6" t="s">
        <v>11</v>
      </c>
      <c r="I6" s="6" t="s">
        <v>12</v>
      </c>
      <c r="J6" s="1"/>
      <c r="K6" s="2" t="str">
        <f>IF(AND(VLOOKUP(A6,Снабженец!$A$1:$K$52,11,0)="Куплено",L6="да"),"Куплено",IF(AND(VLOOKUP(A6,Снабженец!$A$1:$K$52,11,0)="Куплено",L6="нет"),"Не подтверждено складом",VLOOKUP(A6,Снабженец!$A$1:$K$52,11,0)))</f>
        <v>Поступление 20.01.18</v>
      </c>
      <c r="L6" s="2" t="str">
        <f>VLOOKUP(A6,Склад!$A$5:$G$56,7,0)</f>
        <v>нет</v>
      </c>
    </row>
    <row r="7" spans="1:12" x14ac:dyDescent="0.2">
      <c r="A7" t="str">
        <f t="shared" si="0"/>
        <v>Гараж | Кадыров Серик АхмадиевичФанарь передних габаритов ГАЗ-534шт5600Неделя16.01.2018 7:30</v>
      </c>
      <c r="B7" s="3" t="s">
        <v>79</v>
      </c>
      <c r="C7" s="4" t="s">
        <v>18</v>
      </c>
      <c r="D7" s="5">
        <v>4</v>
      </c>
      <c r="E7" s="6" t="s">
        <v>10</v>
      </c>
      <c r="F7" s="6"/>
      <c r="G7" s="6">
        <v>5600</v>
      </c>
      <c r="H7" s="6" t="s">
        <v>11</v>
      </c>
      <c r="I7" s="6" t="s">
        <v>12</v>
      </c>
      <c r="J7" s="1"/>
      <c r="K7" s="2" t="str">
        <f>IF(AND(VLOOKUP(A7,Снабженец!$A$1:$K$52,11,0)="Куплено",L7="да"),"Куплено",IF(AND(VLOOKUP(A7,Снабженец!$A$1:$K$52,11,0)="Куплено",L7="нет"),"Не подтверждено складом",VLOOKUP(A7,Снабженец!$A$1:$K$52,11,0)))</f>
        <v>Не подтверждено складом</v>
      </c>
      <c r="L7" s="2" t="str">
        <f>VLOOKUP(A7,Склад!$A$5:$G$56,7,0)</f>
        <v>нет</v>
      </c>
    </row>
    <row r="8" spans="1:12" x14ac:dyDescent="0.2">
      <c r="A8" t="str">
        <f t="shared" si="0"/>
        <v>Гараж | Кадыров Серик АхмадиевичСветодиод для контурного освещения будки Газ-6610шт950Неделя16.01.2018 7:30</v>
      </c>
      <c r="B8" s="3" t="s">
        <v>79</v>
      </c>
      <c r="C8" s="4" t="s">
        <v>19</v>
      </c>
      <c r="D8" s="5">
        <v>10</v>
      </c>
      <c r="E8" s="6" t="s">
        <v>10</v>
      </c>
      <c r="F8" s="6"/>
      <c r="G8" s="6">
        <v>950</v>
      </c>
      <c r="H8" s="6" t="s">
        <v>11</v>
      </c>
      <c r="I8" s="6" t="s">
        <v>12</v>
      </c>
      <c r="J8" s="1"/>
      <c r="K8" s="2" t="str">
        <f>IF(AND(VLOOKUP(A8,Снабженец!$A$1:$K$52,11,0)="Куплено",L8="да"),"Куплено",IF(AND(VLOOKUP(A8,Снабженец!$A$1:$K$52,11,0)="Куплено",L8="нет"),"Не подтверждено складом",VLOOKUP(A8,Снабженец!$A$1:$K$52,11,0)))</f>
        <v>В обработке</v>
      </c>
      <c r="L8" s="2" t="str">
        <f>VLOOKUP(A8,Склад!$A$5:$G$56,7,0)</f>
        <v>нет</v>
      </c>
    </row>
    <row r="9" spans="1:12" x14ac:dyDescent="0.2">
      <c r="A9" t="str">
        <f t="shared" si="0"/>
        <v>Гараж | Кадыров Серик АхмадиевичДневные ходовые огни 12В круглые светодиодные2шт28000Неделя16.01.2018 7:30</v>
      </c>
      <c r="B9" s="3" t="s">
        <v>79</v>
      </c>
      <c r="C9" s="4" t="s">
        <v>20</v>
      </c>
      <c r="D9" s="5">
        <v>2</v>
      </c>
      <c r="E9" s="6" t="s">
        <v>10</v>
      </c>
      <c r="F9" s="6"/>
      <c r="G9" s="6">
        <v>28000</v>
      </c>
      <c r="H9" s="6" t="s">
        <v>11</v>
      </c>
      <c r="I9" s="6" t="s">
        <v>12</v>
      </c>
      <c r="J9" s="1"/>
      <c r="K9" s="2" t="str">
        <f>IF(AND(VLOOKUP(A9,Снабженец!$A$1:$K$52,11,0)="Куплено",L9="да"),"Куплено",IF(AND(VLOOKUP(A9,Снабженец!$A$1:$K$52,11,0)="Куплено",L9="нет"),"Не подтверждено складом",VLOOKUP(A9,Снабженец!$A$1:$K$52,11,0)))</f>
        <v>Поступление 30.01.18</v>
      </c>
      <c r="L9" s="2" t="str">
        <f>VLOOKUP(A9,Склад!$A$5:$G$56,7,0)</f>
        <v>нет</v>
      </c>
    </row>
    <row r="10" spans="1:12" x14ac:dyDescent="0.2">
      <c r="A10" t="str">
        <f t="shared" si="0"/>
        <v>Гараж | Кадыров Серик АхмадиевичФараискатель 12В под галоген1шт5000Неделя16.01.2018 7:30</v>
      </c>
      <c r="B10" s="3" t="s">
        <v>79</v>
      </c>
      <c r="C10" s="4" t="s">
        <v>21</v>
      </c>
      <c r="D10" s="5">
        <v>1</v>
      </c>
      <c r="E10" s="6" t="s">
        <v>10</v>
      </c>
      <c r="F10" s="6"/>
      <c r="G10" s="6">
        <v>5000</v>
      </c>
      <c r="H10" s="6" t="s">
        <v>11</v>
      </c>
      <c r="I10" s="6" t="s">
        <v>12</v>
      </c>
      <c r="J10" s="1"/>
      <c r="K10" s="2" t="str">
        <f>IF(AND(VLOOKUP(A10,Снабженец!$A$1:$K$52,11,0)="Куплено",L10="да"),"Куплено",IF(AND(VLOOKUP(A10,Снабженец!$A$1:$K$52,11,0)="Куплено",L10="нет"),"Не подтверждено складом",VLOOKUP(A10,Снабженец!$A$1:$K$52,11,0)))</f>
        <v>Поступление 30.01.18</v>
      </c>
      <c r="L10" s="2" t="str">
        <f>VLOOKUP(A10,Склад!$A$5:$G$56,7,0)</f>
        <v>нет</v>
      </c>
    </row>
    <row r="11" spans="1:12" x14ac:dyDescent="0.2">
      <c r="A11" t="str">
        <f t="shared" si="0"/>
        <v>Гараж | Кадыров Серик АхмадиевичРеле поворота 12В марка РС950ПТУ37.003.454-785шт4000Неделя16.01.2018 7:30</v>
      </c>
      <c r="B11" s="3" t="s">
        <v>79</v>
      </c>
      <c r="C11" s="4" t="s">
        <v>22</v>
      </c>
      <c r="D11" s="5">
        <v>5</v>
      </c>
      <c r="E11" s="6" t="s">
        <v>10</v>
      </c>
      <c r="F11" s="6"/>
      <c r="G11" s="6">
        <v>4000</v>
      </c>
      <c r="H11" s="6" t="s">
        <v>11</v>
      </c>
      <c r="I11" s="6" t="s">
        <v>12</v>
      </c>
      <c r="J11" s="1"/>
      <c r="K11" s="2" t="str">
        <f>IF(AND(VLOOKUP(A11,Снабженец!$A$1:$K$52,11,0)="Куплено",L11="да"),"Куплено",IF(AND(VLOOKUP(A11,Снабженец!$A$1:$K$52,11,0)="Куплено",L11="нет"),"Не подтверждено складом",VLOOKUP(A11,Снабженец!$A$1:$K$52,11,0)))</f>
        <v>Не подтверждено складом</v>
      </c>
      <c r="L11" s="2" t="str">
        <f>VLOOKUP(A11,Склад!$A$5:$G$56,7,0)</f>
        <v>нет</v>
      </c>
    </row>
    <row r="12" spans="1:12" x14ac:dyDescent="0.2">
      <c r="A12" t="str">
        <f t="shared" si="0"/>
        <v>Гараж | Кадыров Серик АхмадиевичОпора механизма навески в сборе К-7012шт78000Две недели15.01.2018 15:10</v>
      </c>
      <c r="B12" s="3" t="s">
        <v>79</v>
      </c>
      <c r="C12" s="4" t="s">
        <v>23</v>
      </c>
      <c r="D12" s="5">
        <v>2</v>
      </c>
      <c r="E12" s="6" t="s">
        <v>10</v>
      </c>
      <c r="F12" s="6"/>
      <c r="G12" s="6">
        <v>78000</v>
      </c>
      <c r="H12" s="6" t="s">
        <v>24</v>
      </c>
      <c r="I12" s="6" t="s">
        <v>25</v>
      </c>
      <c r="J12" s="1"/>
      <c r="K12" s="2" t="str">
        <f>IF(AND(VLOOKUP(A12,Снабженец!$A$1:$K$52,11,0)="Куплено",L12="да"),"Куплено",IF(AND(VLOOKUP(A12,Снабженец!$A$1:$K$52,11,0)="Куплено",L12="нет"),"Не подтверждено складом",VLOOKUP(A12,Снабженец!$A$1:$K$52,11,0)))</f>
        <v>Отменено</v>
      </c>
      <c r="L12" s="2" t="str">
        <f>VLOOKUP(A12,Склад!$A$5:$G$56,7,0)</f>
        <v>нет</v>
      </c>
    </row>
    <row r="13" spans="1:12" x14ac:dyDescent="0.2">
      <c r="A13" t="str">
        <f t="shared" si="0"/>
        <v>Гараж | Кадыров Серик АхмадиевичЭлектромагнитный клапан 12В3шт15000Неделя15.01.2018 15:10</v>
      </c>
      <c r="B13" s="3" t="s">
        <v>79</v>
      </c>
      <c r="C13" s="4" t="s">
        <v>26</v>
      </c>
      <c r="D13" s="5">
        <v>3</v>
      </c>
      <c r="E13" s="6" t="s">
        <v>10</v>
      </c>
      <c r="F13" s="6"/>
      <c r="G13" s="6">
        <v>15000</v>
      </c>
      <c r="H13" s="6" t="s">
        <v>11</v>
      </c>
      <c r="I13" s="6" t="s">
        <v>25</v>
      </c>
      <c r="J13" s="1"/>
      <c r="K13" s="2" t="str">
        <f>IF(AND(VLOOKUP(A13,Снабженец!$A$1:$K$52,11,0)="Куплено",L13="да"),"Куплено",IF(AND(VLOOKUP(A13,Снабженец!$A$1:$K$52,11,0)="Куплено",L13="нет"),"Не подтверждено складом",VLOOKUP(A13,Снабженец!$A$1:$K$52,11,0)))</f>
        <v>Поступление 30.01.18</v>
      </c>
      <c r="L13" s="2" t="str">
        <f>VLOOKUP(A13,Склад!$A$5:$G$56,7,0)</f>
        <v>нет</v>
      </c>
    </row>
    <row r="14" spans="1:12" x14ac:dyDescent="0.2">
      <c r="A14" t="str">
        <f t="shared" si="0"/>
        <v>Гараж | Кадыров Серик АхмадиевичФильтр воздушный Газ330826шт42000Неделя15.01.2018 15:10</v>
      </c>
      <c r="B14" s="3" t="s">
        <v>79</v>
      </c>
      <c r="C14" s="4" t="s">
        <v>27</v>
      </c>
      <c r="D14" s="5">
        <v>6</v>
      </c>
      <c r="E14" s="6" t="s">
        <v>10</v>
      </c>
      <c r="F14" s="6"/>
      <c r="G14" s="6">
        <v>42000</v>
      </c>
      <c r="H14" s="6" t="s">
        <v>11</v>
      </c>
      <c r="I14" s="6" t="s">
        <v>25</v>
      </c>
      <c r="J14" s="1"/>
      <c r="K14" s="2" t="str">
        <f>IF(AND(VLOOKUP(A14,Снабженец!$A$1:$K$52,11,0)="Куплено",L14="да"),"Куплено",IF(AND(VLOOKUP(A14,Снабженец!$A$1:$K$52,11,0)="Куплено",L14="нет"),"Не подтверждено складом",VLOOKUP(A14,Снабженец!$A$1:$K$52,11,0)))</f>
        <v>Отменено</v>
      </c>
      <c r="L14" s="2" t="str">
        <f>VLOOKUP(A14,Склад!$A$5:$G$56,7,0)</f>
        <v>нет</v>
      </c>
    </row>
    <row r="15" spans="1:12" x14ac:dyDescent="0.2">
      <c r="A15" t="str">
        <f t="shared" si="0"/>
        <v>7 | Строители | Абдигалиев Ербол Сандибаевич | 18.01.2018 16:02Шпингалеты простые L-1400мм2штТенге300Неделя18.01.2018 16:02</v>
      </c>
      <c r="B15" s="3" t="s">
        <v>28</v>
      </c>
      <c r="C15" s="4" t="s">
        <v>29</v>
      </c>
      <c r="D15" s="5">
        <v>2</v>
      </c>
      <c r="E15" s="6" t="s">
        <v>10</v>
      </c>
      <c r="F15" s="6" t="s">
        <v>30</v>
      </c>
      <c r="G15" s="6">
        <v>300</v>
      </c>
      <c r="H15" s="6" t="s">
        <v>11</v>
      </c>
      <c r="I15" s="6" t="s">
        <v>31</v>
      </c>
      <c r="J15" s="1"/>
      <c r="K15" s="2" t="str">
        <f>IF(AND(VLOOKUP(A15,Снабженец!$A$1:$K$52,11,0)="Куплено",L15="да"),"Куплено",IF(AND(VLOOKUP(A15,Снабженец!$A$1:$K$52,11,0)="Куплено",L15="нет"),"Не подтверждено складом",VLOOKUP(A15,Снабженец!$A$1:$K$52,11,0)))</f>
        <v>В обработке</v>
      </c>
      <c r="L15" s="2" t="str">
        <f>VLOOKUP(A15,Склад!$A$5:$G$56,7,0)</f>
        <v>нет</v>
      </c>
    </row>
    <row r="16" spans="1:12" x14ac:dyDescent="0.2">
      <c r="A16" t="str">
        <f t="shared" si="0"/>
        <v>7 | Строители | Абдигалиев Ербол Сандибаевич | 18.01.2018 16:02Навесы оконные на пластик окна10штТенге15000Неделя18.01.2018 16:02</v>
      </c>
      <c r="B16" s="3" t="s">
        <v>28</v>
      </c>
      <c r="C16" s="4" t="s">
        <v>32</v>
      </c>
      <c r="D16" s="5">
        <v>10</v>
      </c>
      <c r="E16" s="6" t="s">
        <v>10</v>
      </c>
      <c r="F16" s="6" t="s">
        <v>30</v>
      </c>
      <c r="G16" s="6">
        <v>15000</v>
      </c>
      <c r="H16" s="6" t="s">
        <v>11</v>
      </c>
      <c r="I16" s="6" t="s">
        <v>31</v>
      </c>
      <c r="J16" s="1"/>
      <c r="K16" s="2" t="str">
        <f>IF(AND(VLOOKUP(A16,Снабженец!$A$1:$K$52,11,0)="Куплено",L16="да"),"Куплено",IF(AND(VLOOKUP(A16,Снабженец!$A$1:$K$52,11,0)="Куплено",L16="нет"),"Не подтверждено складом",VLOOKUP(A16,Снабженец!$A$1:$K$52,11,0)))</f>
        <v>Отменено</v>
      </c>
      <c r="L16" s="2" t="str">
        <f>VLOOKUP(A16,Склад!$A$5:$G$56,7,0)</f>
        <v>нет</v>
      </c>
    </row>
    <row r="17" spans="1:12" x14ac:dyDescent="0.2">
      <c r="A17" t="str">
        <f t="shared" si="0"/>
        <v>7 | Строители | Абдигалиев Ербол Сандибаевич | 18.01.2018 16:02Ручка алюминовые белые2штТенге5000Неделя18.01.2018 16:02</v>
      </c>
      <c r="B17" s="3" t="s">
        <v>28</v>
      </c>
      <c r="C17" s="4" t="s">
        <v>33</v>
      </c>
      <c r="D17" s="5">
        <v>2</v>
      </c>
      <c r="E17" s="6" t="s">
        <v>10</v>
      </c>
      <c r="F17" s="6" t="s">
        <v>30</v>
      </c>
      <c r="G17" s="6">
        <v>5000</v>
      </c>
      <c r="H17" s="6" t="s">
        <v>11</v>
      </c>
      <c r="I17" s="6" t="s">
        <v>31</v>
      </c>
      <c r="J17" s="1"/>
      <c r="K17" s="2" t="str">
        <f>IF(AND(VLOOKUP(A17,Снабженец!$A$1:$K$52,11,0)="Куплено",L17="да"),"Куплено",IF(AND(VLOOKUP(A17,Снабженец!$A$1:$K$52,11,0)="Куплено",L17="нет"),"Не подтверждено складом",VLOOKUP(A17,Снабженец!$A$1:$K$52,11,0)))</f>
        <v>В обработке</v>
      </c>
      <c r="L17" s="2" t="str">
        <f>VLOOKUP(A17,Склад!$A$5:$G$56,7,0)</f>
        <v>нет</v>
      </c>
    </row>
    <row r="18" spans="1:12" x14ac:dyDescent="0.2">
      <c r="A18" t="str">
        <f t="shared" si="0"/>
        <v>7 | Строители | Абдигалиев Ербол Сандибаевич | 18.01.2018 16:02Ответные планки ,,13-серия,,10штТенге12000Неделя18.01.2018 16:02</v>
      </c>
      <c r="B18" s="3" t="s">
        <v>28</v>
      </c>
      <c r="C18" s="4" t="s">
        <v>34</v>
      </c>
      <c r="D18" s="5">
        <v>10</v>
      </c>
      <c r="E18" s="6" t="s">
        <v>10</v>
      </c>
      <c r="F18" s="6" t="s">
        <v>30</v>
      </c>
      <c r="G18" s="6">
        <v>12000</v>
      </c>
      <c r="H18" s="6" t="s">
        <v>11</v>
      </c>
      <c r="I18" s="6" t="s">
        <v>31</v>
      </c>
      <c r="J18" s="1"/>
      <c r="K18" s="2" t="str">
        <f>IF(AND(VLOOKUP(A18,Снабженец!$A$1:$K$52,11,0)="Куплено",L18="да"),"Куплено",IF(AND(VLOOKUP(A18,Снабженец!$A$1:$K$52,11,0)="Куплено",L18="нет"),"Не подтверждено складом",VLOOKUP(A18,Снабженец!$A$1:$K$52,11,0)))</f>
        <v>Отменено</v>
      </c>
      <c r="L18" s="2" t="str">
        <f>VLOOKUP(A18,Склад!$A$5:$G$56,7,0)</f>
        <v>нет</v>
      </c>
    </row>
    <row r="19" spans="1:12" x14ac:dyDescent="0.2">
      <c r="A19" t="str">
        <f t="shared" si="0"/>
        <v>7 | Строители | Абдигалиев Ербол Сандибаевич | 18.01.2018 16:02Саморезы L-38 мм х 4,2 мм1упаковкаТенге0Неделя18.01.2018 16:02</v>
      </c>
      <c r="B19" s="3" t="s">
        <v>28</v>
      </c>
      <c r="C19" s="4" t="s">
        <v>35</v>
      </c>
      <c r="D19" s="5">
        <v>1</v>
      </c>
      <c r="E19" s="6" t="s">
        <v>36</v>
      </c>
      <c r="F19" s="6" t="s">
        <v>30</v>
      </c>
      <c r="G19" s="6">
        <v>0</v>
      </c>
      <c r="H19" s="6" t="s">
        <v>11</v>
      </c>
      <c r="I19" s="6" t="s">
        <v>31</v>
      </c>
      <c r="J19" s="1"/>
      <c r="K19" s="2" t="str">
        <f>IF(AND(VLOOKUP(A19,Снабженец!$A$1:$K$52,11,0)="Куплено",L19="да"),"Куплено",IF(AND(VLOOKUP(A19,Снабженец!$A$1:$K$52,11,0)="Куплено",L19="нет"),"Не подтверждено складом",VLOOKUP(A19,Снабженец!$A$1:$K$52,11,0)))</f>
        <v>В обработке</v>
      </c>
      <c r="L19" s="2" t="str">
        <f>VLOOKUP(A19,Склад!$A$5:$G$56,7,0)</f>
        <v>нет</v>
      </c>
    </row>
    <row r="20" spans="1:12" x14ac:dyDescent="0.2">
      <c r="A20" t="str">
        <f t="shared" si="0"/>
        <v>3 | АХО | Мукашева  Татьяна Викторовна | 15.01.2018 13:59Коврик резиновый 2шт8000Неделя15.01.2018 13:59</v>
      </c>
      <c r="B20" s="3" t="s">
        <v>37</v>
      </c>
      <c r="C20" s="4" t="s">
        <v>38</v>
      </c>
      <c r="D20" s="5">
        <v>2</v>
      </c>
      <c r="E20" s="6" t="s">
        <v>10</v>
      </c>
      <c r="F20" s="6"/>
      <c r="G20" s="6">
        <v>8000</v>
      </c>
      <c r="H20" s="6" t="s">
        <v>11</v>
      </c>
      <c r="I20" s="6" t="s">
        <v>39</v>
      </c>
      <c r="J20" s="1"/>
      <c r="K20" s="2" t="str">
        <f>IF(AND(VLOOKUP(A20,Снабженец!$A$1:$K$52,11,0)="Куплено",L20="да"),"Куплено",IF(AND(VLOOKUP(A20,Снабженец!$A$1:$K$52,11,0)="Куплено",L20="нет"),"Не подтверждено складом",VLOOKUP(A20,Снабженец!$A$1:$K$52,11,0)))</f>
        <v>Отменено</v>
      </c>
      <c r="L20" s="2" t="str">
        <f>VLOOKUP(A20,Склад!$A$5:$G$56,7,0)</f>
        <v>нет</v>
      </c>
    </row>
    <row r="21" spans="1:12" x14ac:dyDescent="0.2">
      <c r="A21" t="str">
        <f t="shared" si="0"/>
        <v>3 | АХО | Мукашева  Татьяна Викторовна | 15.01.2018 13:59подушки  на перьях 70*702шт4000Неделя15.01.2018 13:59</v>
      </c>
      <c r="B21" s="3" t="s">
        <v>37</v>
      </c>
      <c r="C21" s="4" t="s">
        <v>40</v>
      </c>
      <c r="D21" s="5">
        <v>2</v>
      </c>
      <c r="E21" s="6" t="s">
        <v>10</v>
      </c>
      <c r="F21" s="6"/>
      <c r="G21" s="6">
        <v>4000</v>
      </c>
      <c r="H21" s="6" t="s">
        <v>11</v>
      </c>
      <c r="I21" s="6" t="s">
        <v>39</v>
      </c>
      <c r="J21" s="1"/>
      <c r="K21" s="2" t="str">
        <f>IF(AND(VLOOKUP(A21,Снабженец!$A$1:$K$52,11,0)="Куплено",L21="да"),"Куплено",IF(AND(VLOOKUP(A21,Снабженец!$A$1:$K$52,11,0)="Куплено",L21="нет"),"Не подтверждено складом",VLOOKUP(A21,Снабженец!$A$1:$K$52,11,0)))</f>
        <v>В обработке</v>
      </c>
      <c r="L21" s="2" t="str">
        <f>VLOOKUP(A21,Склад!$A$5:$G$56,7,0)</f>
        <v>нет</v>
      </c>
    </row>
    <row r="22" spans="1:12" x14ac:dyDescent="0.2">
      <c r="A22" t="str">
        <f t="shared" si="0"/>
        <v>4 | Столовая | Кулмурзина Бибигуль Тулегеновна  | 17.01.2018 11:07Соусницы пластик12шт0Неделя17.01.2018 11:07</v>
      </c>
      <c r="B22" s="3" t="s">
        <v>41</v>
      </c>
      <c r="C22" s="4" t="s">
        <v>42</v>
      </c>
      <c r="D22" s="5">
        <v>12</v>
      </c>
      <c r="E22" s="6" t="s">
        <v>10</v>
      </c>
      <c r="F22" s="6"/>
      <c r="G22" s="6">
        <v>0</v>
      </c>
      <c r="H22" s="6" t="s">
        <v>11</v>
      </c>
      <c r="I22" s="6" t="s">
        <v>43</v>
      </c>
      <c r="J22" s="1"/>
      <c r="K22" s="2" t="str">
        <f>IF(AND(VLOOKUP(A22,Снабженец!$A$1:$K$52,11,0)="Куплено",L22="да"),"Куплено",IF(AND(VLOOKUP(A22,Снабженец!$A$1:$K$52,11,0)="Куплено",L22="нет"),"Не подтверждено складом",VLOOKUP(A22,Снабженец!$A$1:$K$52,11,0)))</f>
        <v>Отменено</v>
      </c>
      <c r="L22" s="2" t="str">
        <f>VLOOKUP(A22,Склад!$A$5:$G$56,7,0)</f>
        <v>нет</v>
      </c>
    </row>
    <row r="23" spans="1:12" x14ac:dyDescent="0.2">
      <c r="A23" t="str">
        <f t="shared" si="0"/>
        <v>4 | Столовая | Кулмурзина Бибигуль Тулегеновна  | 17.01.2018 11:07Лапшарезка1шт0Неделя17.01.2018 11:07</v>
      </c>
      <c r="B23" s="3" t="s">
        <v>41</v>
      </c>
      <c r="C23" s="4" t="s">
        <v>44</v>
      </c>
      <c r="D23" s="5">
        <v>1</v>
      </c>
      <c r="E23" s="6" t="s">
        <v>10</v>
      </c>
      <c r="F23" s="6"/>
      <c r="G23" s="6">
        <v>0</v>
      </c>
      <c r="H23" s="6" t="s">
        <v>11</v>
      </c>
      <c r="I23" s="6" t="s">
        <v>43</v>
      </c>
      <c r="J23" s="1"/>
      <c r="K23" s="2" t="str">
        <f>IF(AND(VLOOKUP(A23,Снабженец!$A$1:$K$52,11,0)="Куплено",L23="да"),"Куплено",IF(AND(VLOOKUP(A23,Снабженец!$A$1:$K$52,11,0)="Куплено",L23="нет"),"Не подтверждено складом",VLOOKUP(A23,Снабженец!$A$1:$K$52,11,0)))</f>
        <v>В обработке</v>
      </c>
      <c r="L23" s="2" t="str">
        <f>VLOOKUP(A23,Склад!$A$5:$G$56,7,0)</f>
        <v>нет</v>
      </c>
    </row>
    <row r="24" spans="1:12" x14ac:dyDescent="0.2">
      <c r="A24" t="str">
        <f t="shared" si="0"/>
        <v>4 | Столовая | Кулмурзина Бибигуль Тулегеновна  | 17.01.2018 11:07Солонки10шт0Неделя17.01.2018 11:07</v>
      </c>
      <c r="B24" s="3" t="s">
        <v>41</v>
      </c>
      <c r="C24" s="4" t="s">
        <v>45</v>
      </c>
      <c r="D24" s="5">
        <v>10</v>
      </c>
      <c r="E24" s="6" t="s">
        <v>10</v>
      </c>
      <c r="F24" s="6"/>
      <c r="G24" s="6">
        <v>0</v>
      </c>
      <c r="H24" s="6" t="s">
        <v>11</v>
      </c>
      <c r="I24" s="6" t="s">
        <v>43</v>
      </c>
      <c r="J24" s="1"/>
      <c r="K24" s="2" t="str">
        <f>IF(AND(VLOOKUP(A24,Снабженец!$A$1:$K$52,11,0)="Куплено",L24="да"),"Куплено",IF(AND(VLOOKUP(A24,Снабженец!$A$1:$K$52,11,0)="Куплено",L24="нет"),"Не подтверждено складом",VLOOKUP(A24,Снабженец!$A$1:$K$52,11,0)))</f>
        <v>Отменено</v>
      </c>
      <c r="L24" s="2" t="str">
        <f>VLOOKUP(A24,Склад!$A$5:$G$56,7,0)</f>
        <v>нет</v>
      </c>
    </row>
    <row r="25" spans="1:12" x14ac:dyDescent="0.2">
      <c r="A25" t="str">
        <f t="shared" si="0"/>
        <v>4 | Столовая | Кулмурзина Бибигуль Тулегеновна  | 17.01.2018 11:07Хлебницы5шт0Неделя17.01.2018 11:07</v>
      </c>
      <c r="B25" s="3" t="s">
        <v>41</v>
      </c>
      <c r="C25" s="4" t="s">
        <v>46</v>
      </c>
      <c r="D25" s="5">
        <v>5</v>
      </c>
      <c r="E25" s="6" t="s">
        <v>10</v>
      </c>
      <c r="F25" s="6"/>
      <c r="G25" s="6">
        <v>0</v>
      </c>
      <c r="H25" s="6" t="s">
        <v>11</v>
      </c>
      <c r="I25" s="6" t="s">
        <v>43</v>
      </c>
      <c r="J25" s="1"/>
      <c r="K25" s="2" t="str">
        <f>IF(AND(VLOOKUP(A25,Снабженец!$A$1:$K$52,11,0)="Куплено",L25="да"),"Куплено",IF(AND(VLOOKUP(A25,Снабженец!$A$1:$K$52,11,0)="Куплено",L25="нет"),"Не подтверждено складом",VLOOKUP(A25,Снабженец!$A$1:$K$52,11,0)))</f>
        <v>В обработке</v>
      </c>
      <c r="L25" s="2" t="str">
        <f>VLOOKUP(A25,Склад!$A$5:$G$56,7,0)</f>
        <v>нет</v>
      </c>
    </row>
    <row r="26" spans="1:12" x14ac:dyDescent="0.2">
      <c r="A26" t="str">
        <f t="shared" si="0"/>
        <v>4 | Столовая | Кулмурзина Бибигуль Тулегеновна  | 17.01.2018 11:07Пиала маленькие12шт0Неделя17.01.2018 11:07</v>
      </c>
      <c r="B26" s="3" t="s">
        <v>41</v>
      </c>
      <c r="C26" s="4" t="s">
        <v>47</v>
      </c>
      <c r="D26" s="5">
        <v>12</v>
      </c>
      <c r="E26" s="6" t="s">
        <v>10</v>
      </c>
      <c r="F26" s="6"/>
      <c r="G26" s="6">
        <v>0</v>
      </c>
      <c r="H26" s="6" t="s">
        <v>11</v>
      </c>
      <c r="I26" s="6" t="s">
        <v>43</v>
      </c>
      <c r="J26" s="1"/>
      <c r="K26" s="2" t="str">
        <f>IF(AND(VLOOKUP(A26,Снабженец!$A$1:$K$52,11,0)="Куплено",L26="да"),"Куплено",IF(AND(VLOOKUP(A26,Снабженец!$A$1:$K$52,11,0)="Куплено",L26="нет"),"Не подтверждено складом",VLOOKUP(A26,Снабженец!$A$1:$K$52,11,0)))</f>
        <v>Отменено</v>
      </c>
      <c r="L26" s="2" t="str">
        <f>VLOOKUP(A26,Склад!$A$5:$G$56,7,0)</f>
        <v>нет</v>
      </c>
    </row>
    <row r="27" spans="1:12" x14ac:dyDescent="0.2">
      <c r="A27" t="str">
        <f t="shared" si="0"/>
        <v>3 | Столовая | Кулмурзина Бибигуль Тулегеновна  | 17.01.2018 11:07Урна для мусора1шт0Неделя17.01.2018 11:07</v>
      </c>
      <c r="B27" s="3" t="s">
        <v>48</v>
      </c>
      <c r="C27" s="4" t="s">
        <v>49</v>
      </c>
      <c r="D27" s="5">
        <v>1</v>
      </c>
      <c r="E27" s="6" t="s">
        <v>10</v>
      </c>
      <c r="F27" s="6"/>
      <c r="G27" s="6">
        <v>0</v>
      </c>
      <c r="H27" s="6" t="s">
        <v>11</v>
      </c>
      <c r="I27" s="6" t="s">
        <v>43</v>
      </c>
      <c r="J27" s="1"/>
      <c r="K27" s="2" t="str">
        <f>IF(AND(VLOOKUP(A27,Снабженец!$A$1:$K$52,11,0)="Куплено",L27="да"),"Куплено",IF(AND(VLOOKUP(A27,Снабженец!$A$1:$K$52,11,0)="Куплено",L27="нет"),"Не подтверждено складом",VLOOKUP(A27,Снабженец!$A$1:$K$52,11,0)))</f>
        <v>В обработке</v>
      </c>
      <c r="L27" s="2" t="str">
        <f>VLOOKUP(A27,Склад!$A$5:$G$56,7,0)</f>
        <v>нет</v>
      </c>
    </row>
    <row r="28" spans="1:12" x14ac:dyDescent="0.2">
      <c r="A28" t="str">
        <f t="shared" si="0"/>
        <v>3 | Столовая | Кулмурзина Бибигуль Тулегеновна  | 17.01.2018 11:07Терка для овощей и для корейского салата2шт0Неделя17.01.2018 11:07</v>
      </c>
      <c r="B28" s="3" t="s">
        <v>48</v>
      </c>
      <c r="C28" s="4" t="s">
        <v>50</v>
      </c>
      <c r="D28" s="5">
        <v>2</v>
      </c>
      <c r="E28" s="6" t="s">
        <v>10</v>
      </c>
      <c r="F28" s="6"/>
      <c r="G28" s="6">
        <v>0</v>
      </c>
      <c r="H28" s="6" t="s">
        <v>11</v>
      </c>
      <c r="I28" s="6" t="s">
        <v>43</v>
      </c>
      <c r="J28" s="1"/>
      <c r="K28" s="2" t="str">
        <f>IF(AND(VLOOKUP(A28,Снабженец!$A$1:$K$52,11,0)="Куплено",L28="да"),"Куплено",IF(AND(VLOOKUP(A28,Снабженец!$A$1:$K$52,11,0)="Куплено",L28="нет"),"Не подтверждено складом",VLOOKUP(A28,Снабженец!$A$1:$K$52,11,0)))</f>
        <v>Отменено</v>
      </c>
      <c r="L28" s="2" t="str">
        <f>VLOOKUP(A28,Склад!$A$5:$G$56,7,0)</f>
        <v>нет</v>
      </c>
    </row>
    <row r="29" spans="1:12" x14ac:dyDescent="0.2">
      <c r="A29" t="str">
        <f t="shared" si="0"/>
        <v>3 | Столовая | Кулмурзина Бибигуль Тулегеновна  | 17.01.2018 11:07Сковорода для блинов1шт0Неделя17.01.2018 11:07</v>
      </c>
      <c r="B29" s="3" t="s">
        <v>48</v>
      </c>
      <c r="C29" s="4" t="s">
        <v>51</v>
      </c>
      <c r="D29" s="5">
        <v>1</v>
      </c>
      <c r="E29" s="6" t="s">
        <v>10</v>
      </c>
      <c r="F29" s="6"/>
      <c r="G29" s="6">
        <v>0</v>
      </c>
      <c r="H29" s="6" t="s">
        <v>11</v>
      </c>
      <c r="I29" s="6" t="s">
        <v>43</v>
      </c>
      <c r="J29" s="1"/>
      <c r="K29" s="2" t="str">
        <f>IF(AND(VLOOKUP(A29,Снабженец!$A$1:$K$52,11,0)="Куплено",L29="да"),"Куплено",IF(AND(VLOOKUP(A29,Снабженец!$A$1:$K$52,11,0)="Куплено",L29="нет"),"Не подтверждено складом",VLOOKUP(A29,Снабженец!$A$1:$K$52,11,0)))</f>
        <v>В обработке</v>
      </c>
      <c r="L29" s="2" t="str">
        <f>VLOOKUP(A29,Склад!$A$5:$G$56,7,0)</f>
        <v>нет</v>
      </c>
    </row>
    <row r="30" spans="1:12" x14ac:dyDescent="0.2">
      <c r="A30" t="str">
        <f t="shared" si="0"/>
        <v>3 | Столовая | Кулмурзина Бибигуль Тулегеновна  | 17.01.2018 11:07Часы настенные1шт0Неделя17.01.2018 11:07</v>
      </c>
      <c r="B30" s="3" t="s">
        <v>48</v>
      </c>
      <c r="C30" s="4" t="s">
        <v>52</v>
      </c>
      <c r="D30" s="5">
        <v>1</v>
      </c>
      <c r="E30" s="6" t="s">
        <v>10</v>
      </c>
      <c r="F30" s="6"/>
      <c r="G30" s="6">
        <v>0</v>
      </c>
      <c r="H30" s="6" t="s">
        <v>11</v>
      </c>
      <c r="I30" s="6" t="s">
        <v>43</v>
      </c>
      <c r="J30" s="1"/>
      <c r="K30" s="2" t="str">
        <f>IF(AND(VLOOKUP(A30,Снабженец!$A$1:$K$52,11,0)="Куплено",L30="да"),"Куплено",IF(AND(VLOOKUP(A30,Снабженец!$A$1:$K$52,11,0)="Куплено",L30="нет"),"Не подтверждено складом",VLOOKUP(A30,Снабженец!$A$1:$K$52,11,0)))</f>
        <v>Отменено</v>
      </c>
      <c r="L30" s="2" t="str">
        <f>VLOOKUP(A30,Склад!$A$5:$G$56,7,0)</f>
        <v>нет</v>
      </c>
    </row>
    <row r="31" spans="1:12" x14ac:dyDescent="0.2">
      <c r="A31" t="str">
        <f t="shared" si="0"/>
        <v>3 | Столовая | Кулмурзина Бибигуль Тулегеновна  | 17.01.2018 11:07Ведро оцинкованные2шт0Неделя17.01.2018 11:07</v>
      </c>
      <c r="B31" s="3" t="s">
        <v>48</v>
      </c>
      <c r="C31" s="4" t="s">
        <v>53</v>
      </c>
      <c r="D31" s="5">
        <v>2</v>
      </c>
      <c r="E31" s="6" t="s">
        <v>10</v>
      </c>
      <c r="F31" s="6"/>
      <c r="G31" s="6">
        <v>0</v>
      </c>
      <c r="H31" s="6" t="s">
        <v>11</v>
      </c>
      <c r="I31" s="6" t="s">
        <v>43</v>
      </c>
      <c r="J31" s="1"/>
      <c r="K31" s="2" t="str">
        <f>IF(AND(VLOOKUP(A31,Снабженец!$A$1:$K$52,11,0)="Куплено",L31="да"),"Куплено",IF(AND(VLOOKUP(A31,Снабженец!$A$1:$K$52,11,0)="Куплено",L31="нет"),"Не подтверждено складом",VLOOKUP(A31,Снабженец!$A$1:$K$52,11,0)))</f>
        <v>В обработке</v>
      </c>
      <c r="L31" s="2" t="str">
        <f>VLOOKUP(A31,Склад!$A$5:$G$56,7,0)</f>
        <v>нет</v>
      </c>
    </row>
    <row r="32" spans="1:12" x14ac:dyDescent="0.2">
      <c r="A32" t="str">
        <f t="shared" si="0"/>
        <v>3 | Столовая | Кулмурзина Бибигуль Тулегеновна  | 17.01.2018 11:07Психометр2шт0Неделя17.01.2018 11:07</v>
      </c>
      <c r="B32" s="3" t="s">
        <v>48</v>
      </c>
      <c r="C32" s="4" t="s">
        <v>54</v>
      </c>
      <c r="D32" s="5">
        <v>2</v>
      </c>
      <c r="E32" s="6" t="s">
        <v>10</v>
      </c>
      <c r="F32" s="6"/>
      <c r="G32" s="6">
        <v>0</v>
      </c>
      <c r="H32" s="6" t="s">
        <v>11</v>
      </c>
      <c r="I32" s="6" t="s">
        <v>43</v>
      </c>
      <c r="J32" s="1"/>
      <c r="K32" s="2" t="str">
        <f>IF(AND(VLOOKUP(A32,Снабженец!$A$1:$K$52,11,0)="Куплено",L32="да"),"Куплено",IF(AND(VLOOKUP(A32,Снабженец!$A$1:$K$52,11,0)="Куплено",L32="нет"),"Не подтверждено складом",VLOOKUP(A32,Снабженец!$A$1:$K$52,11,0)))</f>
        <v>Отменено</v>
      </c>
      <c r="L32" s="2" t="str">
        <f>VLOOKUP(A32,Склад!$A$5:$G$56,7,0)</f>
        <v>нет</v>
      </c>
    </row>
    <row r="33" spans="1:12" x14ac:dyDescent="0.2">
      <c r="A33" t="str">
        <f t="shared" si="0"/>
        <v>3 | Столовая | Кулмурзина Бибигуль Тулегеновна  | 17.01.2018 11:07Градусник для холодильника4шт0Неделя17.01.2018 11:07</v>
      </c>
      <c r="B33" s="3" t="s">
        <v>48</v>
      </c>
      <c r="C33" s="4" t="s">
        <v>55</v>
      </c>
      <c r="D33" s="5">
        <v>4</v>
      </c>
      <c r="E33" s="6" t="s">
        <v>10</v>
      </c>
      <c r="F33" s="6"/>
      <c r="G33" s="6">
        <v>0</v>
      </c>
      <c r="H33" s="6" t="s">
        <v>11</v>
      </c>
      <c r="I33" s="6" t="s">
        <v>43</v>
      </c>
      <c r="J33" s="1"/>
      <c r="K33" s="2" t="str">
        <f>IF(AND(VLOOKUP(A33,Снабженец!$A$1:$K$52,11,0)="Куплено",L33="да"),"Куплено",IF(AND(VLOOKUP(A33,Снабженец!$A$1:$K$52,11,0)="Куплено",L33="нет"),"Не подтверждено складом",VLOOKUP(A33,Снабженец!$A$1:$K$52,11,0)))</f>
        <v>В обработке</v>
      </c>
      <c r="L33" s="2" t="str">
        <f>VLOOKUP(A33,Склад!$A$5:$G$56,7,0)</f>
        <v>нет</v>
      </c>
    </row>
    <row r="34" spans="1:12" x14ac:dyDescent="0.2">
      <c r="A34" t="str">
        <f t="shared" si="0"/>
        <v>3 | Столовая | Кулмурзина Бибигуль Тулегеновна  | 17.01.2018 11:07Аптечка1шт0Неделя17.01.2018 11:07</v>
      </c>
      <c r="B34" s="3" t="s">
        <v>48</v>
      </c>
      <c r="C34" s="4" t="s">
        <v>56</v>
      </c>
      <c r="D34" s="5">
        <v>1</v>
      </c>
      <c r="E34" s="6" t="s">
        <v>10</v>
      </c>
      <c r="F34" s="6"/>
      <c r="G34" s="6">
        <v>0</v>
      </c>
      <c r="H34" s="6" t="s">
        <v>11</v>
      </c>
      <c r="I34" s="6" t="s">
        <v>43</v>
      </c>
      <c r="J34" s="1"/>
      <c r="K34" s="2" t="str">
        <f>IF(AND(VLOOKUP(A34,Снабженец!$A$1:$K$52,11,0)="Куплено",L34="да"),"Куплено",IF(AND(VLOOKUP(A34,Снабженец!$A$1:$K$52,11,0)="Куплено",L34="нет"),"Не подтверждено складом",VLOOKUP(A34,Снабженец!$A$1:$K$52,11,0)))</f>
        <v>Отменено</v>
      </c>
      <c r="L34" s="2" t="str">
        <f>VLOOKUP(A34,Склад!$A$5:$G$56,7,0)</f>
        <v>нет</v>
      </c>
    </row>
    <row r="35" spans="1:12" x14ac:dyDescent="0.2">
      <c r="A35" t="str">
        <f t="shared" si="0"/>
        <v>3 | Столовая | Кулмурзина Бибигуль Тулегеновна  | 17.01.2018 11:07Рабочий халат6шт0Неделя17.01.2018 11:07</v>
      </c>
      <c r="B35" s="3" t="s">
        <v>48</v>
      </c>
      <c r="C35" s="4" t="s">
        <v>57</v>
      </c>
      <c r="D35" s="5">
        <v>6</v>
      </c>
      <c r="E35" s="6" t="s">
        <v>10</v>
      </c>
      <c r="F35" s="6"/>
      <c r="G35" s="6">
        <v>0</v>
      </c>
      <c r="H35" s="6" t="s">
        <v>11</v>
      </c>
      <c r="I35" s="6" t="s">
        <v>43</v>
      </c>
      <c r="J35" s="1"/>
      <c r="K35" s="2" t="str">
        <f>IF(AND(VLOOKUP(A35,Снабженец!$A$1:$K$52,11,0)="Куплено",L35="да"),"Куплено",IF(AND(VLOOKUP(A35,Снабженец!$A$1:$K$52,11,0)="Куплено",L35="нет"),"Не подтверждено складом",VLOOKUP(A35,Снабженец!$A$1:$K$52,11,0)))</f>
        <v>В обработке</v>
      </c>
      <c r="L35" s="2" t="str">
        <f>VLOOKUP(A35,Склад!$A$5:$G$56,7,0)</f>
        <v>нет</v>
      </c>
    </row>
    <row r="36" spans="1:12" x14ac:dyDescent="0.2">
      <c r="A36" t="str">
        <f t="shared" si="0"/>
        <v>2 | Столовая | Кулмурзина Бибигуль Тулегеновна  | 17.01.2018 11:07Дезенфицирующий коврик1шт0Неделя17.01.2018 11:07</v>
      </c>
      <c r="B36" s="3" t="s">
        <v>58</v>
      </c>
      <c r="C36" s="4" t="s">
        <v>59</v>
      </c>
      <c r="D36" s="5">
        <v>1</v>
      </c>
      <c r="E36" s="6" t="s">
        <v>10</v>
      </c>
      <c r="F36" s="6"/>
      <c r="G36" s="6">
        <v>0</v>
      </c>
      <c r="H36" s="6" t="s">
        <v>11</v>
      </c>
      <c r="I36" s="6" t="s">
        <v>43</v>
      </c>
      <c r="J36" s="1"/>
      <c r="K36" s="2" t="str">
        <f>IF(AND(VLOOKUP(A36,Снабженец!$A$1:$K$52,11,0)="Куплено",L36="да"),"Куплено",IF(AND(VLOOKUP(A36,Снабженец!$A$1:$K$52,11,0)="Куплено",L36="нет"),"Не подтверждено складом",VLOOKUP(A36,Снабженец!$A$1:$K$52,11,0)))</f>
        <v>Отменено</v>
      </c>
      <c r="L36" s="2" t="str">
        <f>VLOOKUP(A36,Склад!$A$5:$G$56,7,0)</f>
        <v>нет</v>
      </c>
    </row>
    <row r="37" spans="1:12" x14ac:dyDescent="0.2">
      <c r="A37" t="str">
        <f t="shared" si="0"/>
        <v>2 | Столовая | Кулмурзина Бибигуль Тулегеновна  | 17.01.2018 11:07Шторы для ванны2шт0Неделя17.01.2018 11:07</v>
      </c>
      <c r="B37" s="3" t="s">
        <v>58</v>
      </c>
      <c r="C37" s="4" t="s">
        <v>60</v>
      </c>
      <c r="D37" s="5">
        <v>2</v>
      </c>
      <c r="E37" s="6" t="s">
        <v>10</v>
      </c>
      <c r="F37" s="6"/>
      <c r="G37" s="6">
        <v>0</v>
      </c>
      <c r="H37" s="6" t="s">
        <v>11</v>
      </c>
      <c r="I37" s="6" t="s">
        <v>43</v>
      </c>
      <c r="J37" s="1"/>
      <c r="K37" s="2" t="str">
        <f>IF(AND(VLOOKUP(A37,Снабженец!$A$1:$K$52,11,0)="Куплено",L37="да"),"Куплено",IF(AND(VLOOKUP(A37,Снабженец!$A$1:$K$52,11,0)="Куплено",L37="нет"),"Не подтверждено складом",VLOOKUP(A37,Снабженец!$A$1:$K$52,11,0)))</f>
        <v>В обработке</v>
      </c>
      <c r="L37" s="2" t="str">
        <f>VLOOKUP(A37,Склад!$A$5:$G$56,7,0)</f>
        <v>нет</v>
      </c>
    </row>
    <row r="38" spans="1:12" x14ac:dyDescent="0.2">
      <c r="A38" t="str">
        <f t="shared" si="0"/>
        <v>2 | Столовая | Кулмурзина Бибигуль Тулегеновна  | 17.01.2018 11:07Сушилка для белья1шт0Неделя17.01.2018 11:07</v>
      </c>
      <c r="B38" s="3" t="s">
        <v>58</v>
      </c>
      <c r="C38" s="4" t="s">
        <v>61</v>
      </c>
      <c r="D38" s="5">
        <v>1</v>
      </c>
      <c r="E38" s="6" t="s">
        <v>10</v>
      </c>
      <c r="F38" s="6"/>
      <c r="G38" s="6">
        <v>0</v>
      </c>
      <c r="H38" s="6" t="s">
        <v>11</v>
      </c>
      <c r="I38" s="6" t="s">
        <v>43</v>
      </c>
      <c r="J38" s="1"/>
      <c r="K38" s="2" t="str">
        <f>IF(AND(VLOOKUP(A38,Снабженец!$A$1:$K$52,11,0)="Куплено",L38="да"),"Куплено",IF(AND(VLOOKUP(A38,Снабженец!$A$1:$K$52,11,0)="Куплено",L38="нет"),"Не подтверждено складом",VLOOKUP(A38,Снабженец!$A$1:$K$52,11,0)))</f>
        <v>Отменено</v>
      </c>
      <c r="L38" s="2" t="str">
        <f>VLOOKUP(A38,Склад!$A$5:$G$56,7,0)</f>
        <v>нет</v>
      </c>
    </row>
    <row r="39" spans="1:12" x14ac:dyDescent="0.2">
      <c r="A39" t="str">
        <f t="shared" si="0"/>
        <v>2 | Столовая | Кулмурзина Бибигуль Тулегеновна  | 17.01.2018 11:07Дез-средство Део-хлор5упаковка0Неделя17.01.2018 11:07</v>
      </c>
      <c r="B39" s="3" t="s">
        <v>58</v>
      </c>
      <c r="C39" s="4" t="s">
        <v>62</v>
      </c>
      <c r="D39" s="5">
        <v>5</v>
      </c>
      <c r="E39" s="6" t="s">
        <v>36</v>
      </c>
      <c r="F39" s="6"/>
      <c r="G39" s="6">
        <v>0</v>
      </c>
      <c r="H39" s="6" t="s">
        <v>11</v>
      </c>
      <c r="I39" s="6" t="s">
        <v>43</v>
      </c>
      <c r="J39" s="1"/>
      <c r="K39" s="2" t="str">
        <f>IF(AND(VLOOKUP(A39,Снабженец!$A$1:$K$52,11,0)="Куплено",L39="да"),"Куплено",IF(AND(VLOOKUP(A39,Снабженец!$A$1:$K$52,11,0)="Куплено",L39="нет"),"Не подтверждено складом",VLOOKUP(A39,Снабженец!$A$1:$K$52,11,0)))</f>
        <v>В обработке</v>
      </c>
      <c r="L39" s="2" t="str">
        <f>VLOOKUP(A39,Склад!$A$5:$G$56,7,0)</f>
        <v>нет</v>
      </c>
    </row>
    <row r="40" spans="1:12" x14ac:dyDescent="0.2">
      <c r="A40" t="str">
        <f t="shared" si="0"/>
        <v>2 | Столовая | Кулмурзина Бибигуль Тулегеновна  | 17.01.2018 11:07Бокалы150шт0Неделя17.01.2018 11:07</v>
      </c>
      <c r="B40" s="3" t="s">
        <v>58</v>
      </c>
      <c r="C40" s="4" t="s">
        <v>63</v>
      </c>
      <c r="D40" s="5">
        <v>150</v>
      </c>
      <c r="E40" s="6" t="s">
        <v>10</v>
      </c>
      <c r="F40" s="6"/>
      <c r="G40" s="6">
        <v>0</v>
      </c>
      <c r="H40" s="6" t="s">
        <v>11</v>
      </c>
      <c r="I40" s="6" t="s">
        <v>43</v>
      </c>
      <c r="J40" s="1"/>
      <c r="K40" s="2" t="str">
        <f>IF(AND(VLOOKUP(A40,Снабженец!$A$1:$K$52,11,0)="Куплено",L40="да"),"Куплено",IF(AND(VLOOKUP(A40,Снабженец!$A$1:$K$52,11,0)="Куплено",L40="нет"),"Не подтверждено складом",VLOOKUP(A40,Снабженец!$A$1:$K$52,11,0)))</f>
        <v>Отменено</v>
      </c>
      <c r="L40" s="2" t="str">
        <f>VLOOKUP(A40,Склад!$A$5:$G$56,7,0)</f>
        <v>нет</v>
      </c>
    </row>
    <row r="41" spans="1:12" x14ac:dyDescent="0.2">
      <c r="A41" t="str">
        <f t="shared" si="0"/>
        <v>2 | Столовая | Кулмурзина Бибигуль Тулегеновна  | 17.01.2018 11:07Тарелки под первое блюдо50шт0Неделя17.01.2018 11:07</v>
      </c>
      <c r="B41" s="3" t="s">
        <v>58</v>
      </c>
      <c r="C41" s="4" t="s">
        <v>64</v>
      </c>
      <c r="D41" s="5">
        <v>50</v>
      </c>
      <c r="E41" s="6" t="s">
        <v>10</v>
      </c>
      <c r="F41" s="6"/>
      <c r="G41" s="6">
        <v>0</v>
      </c>
      <c r="H41" s="6" t="s">
        <v>11</v>
      </c>
      <c r="I41" s="6" t="s">
        <v>43</v>
      </c>
      <c r="J41" s="1"/>
      <c r="K41" s="2" t="str">
        <f>IF(AND(VLOOKUP(A41,Снабженец!$A$1:$K$52,11,0)="Куплено",L41="да"),"Куплено",IF(AND(VLOOKUP(A41,Снабженец!$A$1:$K$52,11,0)="Куплено",L41="нет"),"Не подтверждено складом",VLOOKUP(A41,Снабженец!$A$1:$K$52,11,0)))</f>
        <v>В обработке</v>
      </c>
      <c r="L41" s="2" t="str">
        <f>VLOOKUP(A41,Склад!$A$5:$G$56,7,0)</f>
        <v>нет</v>
      </c>
    </row>
    <row r="42" spans="1:12" x14ac:dyDescent="0.2">
      <c r="A42" t="str">
        <f t="shared" si="0"/>
        <v>2 | Столовая | Кулмурзина Бибигуль Тулегеновна  | 17.01.2018 11:07Тарелки под второе блюдо50шт0Неделя17.01.2018 11:07</v>
      </c>
      <c r="B42" s="3" t="s">
        <v>58</v>
      </c>
      <c r="C42" s="4" t="s">
        <v>65</v>
      </c>
      <c r="D42" s="5">
        <v>50</v>
      </c>
      <c r="E42" s="6" t="s">
        <v>10</v>
      </c>
      <c r="F42" s="6"/>
      <c r="G42" s="6">
        <v>0</v>
      </c>
      <c r="H42" s="6" t="s">
        <v>11</v>
      </c>
      <c r="I42" s="6" t="s">
        <v>43</v>
      </c>
      <c r="J42" s="1"/>
      <c r="K42" s="2" t="str">
        <f>IF(AND(VLOOKUP(A42,Снабженец!$A$1:$K$52,11,0)="Куплено",L42="да"),"Куплено",IF(AND(VLOOKUP(A42,Снабженец!$A$1:$K$52,11,0)="Куплено",L42="нет"),"Не подтверждено складом",VLOOKUP(A42,Снабженец!$A$1:$K$52,11,0)))</f>
        <v>Отменено</v>
      </c>
      <c r="L42" s="2" t="str">
        <f>VLOOKUP(A42,Склад!$A$5:$G$56,7,0)</f>
        <v>нет</v>
      </c>
    </row>
    <row r="43" spans="1:12" x14ac:dyDescent="0.2">
      <c r="A43" t="str">
        <f t="shared" si="0"/>
        <v>2 | Столовая | Кулмурзина Бибигуль Тулегеновна  | 17.01.2018 11:07Эмалированные чашки2шт0Неделя17.01.2018 11:07</v>
      </c>
      <c r="B43" s="3" t="s">
        <v>58</v>
      </c>
      <c r="C43" s="4" t="s">
        <v>66</v>
      </c>
      <c r="D43" s="5">
        <v>2</v>
      </c>
      <c r="E43" s="6" t="s">
        <v>10</v>
      </c>
      <c r="F43" s="6"/>
      <c r="G43" s="6">
        <v>0</v>
      </c>
      <c r="H43" s="6" t="s">
        <v>11</v>
      </c>
      <c r="I43" s="6" t="s">
        <v>43</v>
      </c>
      <c r="J43" s="1"/>
      <c r="K43" s="2" t="str">
        <f>IF(AND(VLOOKUP(A43,Снабженец!$A$1:$K$52,11,0)="Куплено",L43="да"),"Куплено",IF(AND(VLOOKUP(A43,Снабженец!$A$1:$K$52,11,0)="Куплено",L43="нет"),"Не подтверждено складом",VLOOKUP(A43,Снабженец!$A$1:$K$52,11,0)))</f>
        <v>В обработке</v>
      </c>
      <c r="L43" s="2" t="str">
        <f>VLOOKUP(A43,Склад!$A$5:$G$56,7,0)</f>
        <v>нет</v>
      </c>
    </row>
    <row r="44" spans="1:12" x14ac:dyDescent="0.2">
      <c r="A44" t="str">
        <f t="shared" si="0"/>
        <v>2 | Столовая | Кулмурзина Бибигуль Тулегеновна  | 17.01.2018 11:07Эмалированные ведра2шт0Неделя17.01.2018 11:07</v>
      </c>
      <c r="B44" s="3" t="s">
        <v>58</v>
      </c>
      <c r="C44" s="4" t="s">
        <v>67</v>
      </c>
      <c r="D44" s="5">
        <v>2</v>
      </c>
      <c r="E44" s="6" t="s">
        <v>10</v>
      </c>
      <c r="F44" s="6"/>
      <c r="G44" s="6">
        <v>0</v>
      </c>
      <c r="H44" s="6" t="s">
        <v>11</v>
      </c>
      <c r="I44" s="6" t="s">
        <v>43</v>
      </c>
      <c r="J44" s="1"/>
      <c r="K44" s="2" t="str">
        <f>IF(AND(VLOOKUP(A44,Снабженец!$A$1:$K$52,11,0)="Куплено",L44="да"),"Куплено",IF(AND(VLOOKUP(A44,Снабженец!$A$1:$K$52,11,0)="Куплено",L44="нет"),"Не подтверждено складом",VLOOKUP(A44,Снабженец!$A$1:$K$52,11,0)))</f>
        <v>Отменено</v>
      </c>
      <c r="L44" s="2" t="str">
        <f>VLOOKUP(A44,Склад!$A$5:$G$56,7,0)</f>
        <v>нет</v>
      </c>
    </row>
    <row r="45" spans="1:12" x14ac:dyDescent="0.2">
      <c r="A45" t="str">
        <f t="shared" si="0"/>
        <v>2 | Столовая | Кулмурзина Бибигуль Тулегеновна  | 17.01.2018 11:07Аллюминевая кастрюля 20 литров1шт0Неделя17.01.2018 11:07</v>
      </c>
      <c r="B45" s="3" t="s">
        <v>58</v>
      </c>
      <c r="C45" s="4" t="s">
        <v>68</v>
      </c>
      <c r="D45" s="5">
        <v>1</v>
      </c>
      <c r="E45" s="6" t="s">
        <v>10</v>
      </c>
      <c r="F45" s="6"/>
      <c r="G45" s="6">
        <v>0</v>
      </c>
      <c r="H45" s="6" t="s">
        <v>11</v>
      </c>
      <c r="I45" s="6" t="s">
        <v>43</v>
      </c>
      <c r="J45" s="1"/>
      <c r="K45" s="2" t="str">
        <f>IF(AND(VLOOKUP(A45,Снабженец!$A$1:$K$52,11,0)="Куплено",L45="да"),"Куплено",IF(AND(VLOOKUP(A45,Снабженец!$A$1:$K$52,11,0)="Куплено",L45="нет"),"Не подтверждено складом",VLOOKUP(A45,Снабженец!$A$1:$K$52,11,0)))</f>
        <v>В обработке</v>
      </c>
      <c r="L45" s="2" t="str">
        <f>VLOOKUP(A45,Склад!$A$5:$G$56,7,0)</f>
        <v>нет</v>
      </c>
    </row>
    <row r="46" spans="1:12" x14ac:dyDescent="0.2">
      <c r="A46" t="str">
        <f t="shared" si="0"/>
        <v>Гараж | Кадыров Серик АхмадиевичФильтр воздушный Камаз Евро-35шт375001-3 дня15.01.2018 13:35</v>
      </c>
      <c r="B46" s="3" t="s">
        <v>79</v>
      </c>
      <c r="C46" s="4" t="s">
        <v>69</v>
      </c>
      <c r="D46" s="5">
        <v>5</v>
      </c>
      <c r="E46" s="6" t="s">
        <v>10</v>
      </c>
      <c r="F46" s="6"/>
      <c r="G46" s="6">
        <v>37500</v>
      </c>
      <c r="H46" s="6" t="s">
        <v>70</v>
      </c>
      <c r="I46" s="6" t="s">
        <v>71</v>
      </c>
      <c r="J46" s="1"/>
      <c r="K46" s="2" t="str">
        <f>IF(AND(VLOOKUP(A46,Снабженец!$A$1:$K$52,11,0)="Куплено",L46="да"),"Куплено",IF(AND(VLOOKUP(A46,Снабженец!$A$1:$K$52,11,0)="Куплено",L46="нет"),"Не подтверждено складом",VLOOKUP(A46,Снабженец!$A$1:$K$52,11,0)))</f>
        <v>Отменено</v>
      </c>
      <c r="L46" s="2" t="str">
        <f>VLOOKUP(A46,Склад!$A$5:$G$56,7,0)</f>
        <v>нет</v>
      </c>
    </row>
    <row r="47" spans="1:12" x14ac:dyDescent="0.2">
      <c r="A47" t="str">
        <f t="shared" si="0"/>
        <v>Гараж | Кадыров Серик АхмадиевичДиск сцепления Зил1302шт180001-3 дня15.01.2018 13:35</v>
      </c>
      <c r="B47" s="3" t="s">
        <v>79</v>
      </c>
      <c r="C47" s="4" t="s">
        <v>72</v>
      </c>
      <c r="D47" s="5">
        <v>2</v>
      </c>
      <c r="E47" s="6" t="s">
        <v>10</v>
      </c>
      <c r="F47" s="6"/>
      <c r="G47" s="6">
        <v>18000</v>
      </c>
      <c r="H47" s="6" t="s">
        <v>70</v>
      </c>
      <c r="I47" s="6" t="s">
        <v>71</v>
      </c>
      <c r="J47" s="1"/>
      <c r="K47" s="2" t="str">
        <f>IF(AND(VLOOKUP(A47,Снабженец!$A$1:$K$52,11,0)="Куплено",L47="да"),"Куплено",IF(AND(VLOOKUP(A47,Снабженец!$A$1:$K$52,11,0)="Куплено",L47="нет"),"Не подтверждено складом",VLOOKUP(A47,Снабженец!$A$1:$K$52,11,0)))</f>
        <v>В обработке</v>
      </c>
      <c r="L47" s="2" t="str">
        <f>VLOOKUP(A47,Склад!$A$5:$G$56,7,0)</f>
        <v>нет</v>
      </c>
    </row>
    <row r="48" spans="1:12" x14ac:dyDescent="0.2">
      <c r="A48" t="str">
        <f t="shared" si="0"/>
        <v>Гараж | Кадыров Серик Ахмадиевичкорзина сцепления Зил1301шт120001-3 дня15.01.2018 13:35</v>
      </c>
      <c r="B48" s="3" t="s">
        <v>79</v>
      </c>
      <c r="C48" s="4" t="s">
        <v>73</v>
      </c>
      <c r="D48" s="5">
        <v>1</v>
      </c>
      <c r="E48" s="6" t="s">
        <v>10</v>
      </c>
      <c r="F48" s="6"/>
      <c r="G48" s="6">
        <v>12000</v>
      </c>
      <c r="H48" s="6" t="s">
        <v>70</v>
      </c>
      <c r="I48" s="6" t="s">
        <v>71</v>
      </c>
      <c r="J48" s="1"/>
      <c r="K48" s="2" t="str">
        <f>IF(AND(VLOOKUP(A48,Снабженец!$A$1:$K$52,11,0)="Куплено",L48="да"),"Куплено",IF(AND(VLOOKUP(A48,Снабженец!$A$1:$K$52,11,0)="Куплено",L48="нет"),"Не подтверждено складом",VLOOKUP(A48,Снабженец!$A$1:$K$52,11,0)))</f>
        <v>Отменено</v>
      </c>
      <c r="L48" s="2" t="str">
        <f>VLOOKUP(A48,Склад!$A$5:$G$56,7,0)</f>
        <v>нет</v>
      </c>
    </row>
    <row r="49" spans="1:12" x14ac:dyDescent="0.2">
      <c r="A49" t="str">
        <f t="shared" si="0"/>
        <v>Гараж | Кадыров Серик АхмадиевичАмортизатор Газ-53 со втулками4шт490001-3 дня15.01.2018 13:35</v>
      </c>
      <c r="B49" s="3" t="s">
        <v>79</v>
      </c>
      <c r="C49" s="4" t="s">
        <v>74</v>
      </c>
      <c r="D49" s="5">
        <v>4</v>
      </c>
      <c r="E49" s="6" t="s">
        <v>10</v>
      </c>
      <c r="F49" s="6"/>
      <c r="G49" s="6">
        <v>49000</v>
      </c>
      <c r="H49" s="6" t="s">
        <v>70</v>
      </c>
      <c r="I49" s="6" t="s">
        <v>71</v>
      </c>
      <c r="J49" s="1"/>
      <c r="K49" s="2" t="str">
        <f>IF(AND(VLOOKUP(A49,Снабженец!$A$1:$K$52,11,0)="Куплено",L49="да"),"Куплено",IF(AND(VLOOKUP(A49,Снабженец!$A$1:$K$52,11,0)="Куплено",L49="нет"),"Не подтверждено складом",VLOOKUP(A49,Снабженец!$A$1:$K$52,11,0)))</f>
        <v>Отменено</v>
      </c>
      <c r="L49" s="2" t="str">
        <f>VLOOKUP(A49,Склад!$A$5:$G$56,7,0)</f>
        <v>нет</v>
      </c>
    </row>
    <row r="50" spans="1:12" x14ac:dyDescent="0.2">
      <c r="A50" t="str">
        <f t="shared" si="0"/>
        <v>Гараж | Кадыров Серик АхмадиевичКорпус воздушного фильтра дизельного двигателя ГАЗ-531шт01-3 дня15.01.2018 13:35</v>
      </c>
      <c r="B50" s="3" t="s">
        <v>79</v>
      </c>
      <c r="C50" s="4" t="s">
        <v>75</v>
      </c>
      <c r="D50" s="5">
        <v>1</v>
      </c>
      <c r="E50" s="6" t="s">
        <v>10</v>
      </c>
      <c r="F50" s="6"/>
      <c r="G50" s="6">
        <v>0</v>
      </c>
      <c r="H50" s="6" t="s">
        <v>70</v>
      </c>
      <c r="I50" s="6" t="s">
        <v>71</v>
      </c>
      <c r="J50" s="7"/>
      <c r="K50" s="2" t="str">
        <f>IF(AND(VLOOKUP(A50,Снабженец!$A$1:$K$52,11,0)="Куплено",L50="да"),"Куплено",IF(AND(VLOOKUP(A50,Снабженец!$A$1:$K$52,11,0)="Куплено",L50="нет"),"Не подтверждено складом",VLOOKUP(A50,Снабженец!$A$1:$K$52,11,0)))</f>
        <v>Не подтверждено складом</v>
      </c>
      <c r="L50" s="2" t="str">
        <f>VLOOKUP(A50,Склад!$A$5:$G$56,7,0)</f>
        <v>нет</v>
      </c>
    </row>
    <row r="51" spans="1:12" x14ac:dyDescent="0.2">
      <c r="A51" t="str">
        <f t="shared" si="0"/>
        <v>Гараж | Кадыров Серик АхмадиевичСальник Гура 35х48х10 Газ-662шт20001-3 дня15.01.2018 13:35</v>
      </c>
      <c r="B51" s="3" t="s">
        <v>79</v>
      </c>
      <c r="C51" s="4" t="s">
        <v>76</v>
      </c>
      <c r="D51" s="5">
        <v>2</v>
      </c>
      <c r="E51" s="6" t="s">
        <v>10</v>
      </c>
      <c r="F51" s="6"/>
      <c r="G51" s="6">
        <v>2000</v>
      </c>
      <c r="H51" s="6" t="s">
        <v>70</v>
      </c>
      <c r="I51" s="6" t="s">
        <v>71</v>
      </c>
      <c r="J51" s="7"/>
      <c r="K51" s="2" t="str">
        <f>IF(AND(VLOOKUP(A51,Снабженец!$A$1:$K$52,11,0)="Куплено",L51="да"),"Куплено",IF(AND(VLOOKUP(A51,Снабженец!$A$1:$K$52,11,0)="Куплено",L51="нет"),"Не подтверждено складом",VLOOKUP(A51,Снабженец!$A$1:$K$52,11,0)))</f>
        <v>В обработке</v>
      </c>
      <c r="L51" s="2" t="str">
        <f>VLOOKUP(A51,Склад!$A$5:$G$56,7,0)</f>
        <v>нет</v>
      </c>
    </row>
    <row r="52" spans="1:12" x14ac:dyDescent="0.2">
      <c r="A52" t="str">
        <f t="shared" si="0"/>
        <v>Гараж | Кадыров Серик АхмадиевичДиск колеса в сборе ГАЗ-665шт2500001-3 дня15.01.2018 13:35</v>
      </c>
      <c r="B52" s="3" t="s">
        <v>79</v>
      </c>
      <c r="C52" s="4" t="s">
        <v>77</v>
      </c>
      <c r="D52" s="5">
        <v>5</v>
      </c>
      <c r="E52" s="6" t="s">
        <v>10</v>
      </c>
      <c r="F52" s="6"/>
      <c r="G52" s="6">
        <v>250000</v>
      </c>
      <c r="H52" s="6" t="s">
        <v>70</v>
      </c>
      <c r="I52" s="6" t="s">
        <v>71</v>
      </c>
      <c r="J52" s="7"/>
      <c r="K52" s="2" t="str">
        <f>IF(AND(VLOOKUP(A52,Снабженец!$A$1:$K$52,11,0)="Куплено",L52="да"),"Куплено",IF(AND(VLOOKUP(A52,Снабженец!$A$1:$K$52,11,0)="Куплено",L52="нет"),"Не подтверждено складом",VLOOKUP(A52,Снабженец!$A$1:$K$52,11,0)))</f>
        <v>Поступление 30.01.18</v>
      </c>
      <c r="L52" s="2" t="str">
        <f>VLOOKUP(A52,Склад!$A$5:$G$56,7,0)</f>
        <v>нет</v>
      </c>
    </row>
  </sheetData>
  <conditionalFormatting sqref="K1:K52">
    <cfRule type="cellIs" dxfId="19" priority="3" stopIfTrue="1" operator="equal">
      <formula>"куплено"</formula>
    </cfRule>
    <cfRule type="cellIs" dxfId="18" priority="4" stopIfTrue="1" operator="equal">
      <formula>"Не подтверждено складом"</formula>
    </cfRule>
  </conditionalFormatting>
  <conditionalFormatting sqref="H1:J52">
    <cfRule type="cellIs" dxfId="17" priority="5" stopIfTrue="1" operator="equal">
      <formula>"В снабжение"</formula>
    </cfRule>
    <cfRule type="cellIs" dxfId="16" priority="6" stopIfTrue="1" operator="equal">
      <formula>"На месте"</formula>
    </cfRule>
  </conditionalFormatting>
  <conditionalFormatting sqref="L1:L52">
    <cfRule type="cellIs" dxfId="15" priority="1" stopIfTrue="1" operator="equal">
      <formula>"куплено"</formula>
    </cfRule>
    <cfRule type="cellIs" dxfId="14" priority="2" stopIfTrue="1" operator="equal">
      <formula>"не доставлено"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K15" sqref="K15"/>
    </sheetView>
  </sheetViews>
  <sheetFormatPr defaultRowHeight="12.75" x14ac:dyDescent="0.2"/>
  <cols>
    <col min="1" max="1" width="2.5703125" customWidth="1"/>
    <col min="2" max="2" width="53" bestFit="1" customWidth="1"/>
    <col min="3" max="3" width="10.85546875" bestFit="1" customWidth="1"/>
    <col min="4" max="4" width="8.7109375" bestFit="1" customWidth="1"/>
    <col min="5" max="5" width="15.42578125" bestFit="1" customWidth="1"/>
    <col min="6" max="6" width="24.42578125" bestFit="1" customWidth="1"/>
  </cols>
  <sheetData>
    <row r="1" spans="1:6" x14ac:dyDescent="0.2">
      <c r="B1" s="3" t="s">
        <v>79</v>
      </c>
    </row>
    <row r="5" spans="1:6" x14ac:dyDescent="0.2">
      <c r="B5" s="5" t="s">
        <v>0</v>
      </c>
      <c r="C5" s="5" t="s">
        <v>1</v>
      </c>
      <c r="D5" s="6" t="s">
        <v>2</v>
      </c>
      <c r="E5" s="6" t="s">
        <v>6</v>
      </c>
      <c r="F5" s="2" t="s">
        <v>8</v>
      </c>
    </row>
    <row r="6" spans="1:6" x14ac:dyDescent="0.2">
      <c r="A6" t="s">
        <v>80</v>
      </c>
      <c r="B6" s="4" t="s">
        <v>9</v>
      </c>
      <c r="C6" s="5">
        <v>4</v>
      </c>
      <c r="D6" s="6" t="s">
        <v>10</v>
      </c>
      <c r="E6" s="6" t="s">
        <v>12</v>
      </c>
      <c r="F6" s="2" t="str">
        <f>VLOOKUP(A6,База!$A$1:$K$52,11,0)</f>
        <v>Поступление 30.01.18</v>
      </c>
    </row>
    <row r="7" spans="1:6" x14ac:dyDescent="0.2">
      <c r="A7" t="s">
        <v>81</v>
      </c>
      <c r="B7" s="4" t="s">
        <v>13</v>
      </c>
      <c r="C7" s="5">
        <v>1</v>
      </c>
      <c r="D7" s="6" t="s">
        <v>10</v>
      </c>
      <c r="E7" s="6" t="s">
        <v>12</v>
      </c>
      <c r="F7" s="2" t="str">
        <f>VLOOKUP(A7,База!$A$1:$K$52,11,0)</f>
        <v>В обработке</v>
      </c>
    </row>
    <row r="8" spans="1:6" x14ac:dyDescent="0.2">
      <c r="A8" t="s">
        <v>82</v>
      </c>
      <c r="B8" s="4" t="s">
        <v>14</v>
      </c>
      <c r="C8" s="5">
        <v>4</v>
      </c>
      <c r="D8" s="6" t="s">
        <v>10</v>
      </c>
      <c r="E8" s="6" t="s">
        <v>12</v>
      </c>
      <c r="F8" s="2" t="str">
        <f>VLOOKUP(A8,База!$A$1:$K$52,11,0)</f>
        <v>Отменено</v>
      </c>
    </row>
    <row r="9" spans="1:6" x14ac:dyDescent="0.2">
      <c r="A9" t="s">
        <v>83</v>
      </c>
      <c r="B9" s="4" t="s">
        <v>15</v>
      </c>
      <c r="C9" s="5">
        <v>1</v>
      </c>
      <c r="D9" s="6" t="s">
        <v>16</v>
      </c>
      <c r="E9" s="6" t="s">
        <v>12</v>
      </c>
      <c r="F9" s="2" t="str">
        <f>VLOOKUP(A9,База!$A$1:$K$52,11,0)</f>
        <v>Куплено</v>
      </c>
    </row>
    <row r="10" spans="1:6" x14ac:dyDescent="0.2">
      <c r="A10" t="s">
        <v>84</v>
      </c>
      <c r="B10" s="4" t="s">
        <v>17</v>
      </c>
      <c r="C10" s="5">
        <v>20</v>
      </c>
      <c r="D10" s="6" t="s">
        <v>10</v>
      </c>
      <c r="E10" s="6" t="s">
        <v>12</v>
      </c>
      <c r="F10" s="2" t="str">
        <f>VLOOKUP(A10,База!$A$1:$K$52,11,0)</f>
        <v>Поступление 20.01.18</v>
      </c>
    </row>
    <row r="11" spans="1:6" x14ac:dyDescent="0.2">
      <c r="A11" t="s">
        <v>85</v>
      </c>
      <c r="B11" s="4" t="s">
        <v>18</v>
      </c>
      <c r="C11" s="5">
        <v>4</v>
      </c>
      <c r="D11" s="6" t="s">
        <v>10</v>
      </c>
      <c r="E11" s="6" t="s">
        <v>12</v>
      </c>
      <c r="F11" s="2" t="str">
        <f>VLOOKUP(A11,База!$A$1:$K$52,11,0)</f>
        <v>Не подтверждено складом</v>
      </c>
    </row>
    <row r="12" spans="1:6" x14ac:dyDescent="0.2">
      <c r="A12" t="s">
        <v>86</v>
      </c>
      <c r="B12" s="4" t="s">
        <v>19</v>
      </c>
      <c r="C12" s="5">
        <v>10</v>
      </c>
      <c r="D12" s="6" t="s">
        <v>10</v>
      </c>
      <c r="E12" s="6" t="s">
        <v>12</v>
      </c>
      <c r="F12" s="2" t="str">
        <f>VLOOKUP(A12,База!$A$1:$K$52,11,0)</f>
        <v>В обработке</v>
      </c>
    </row>
    <row r="13" spans="1:6" x14ac:dyDescent="0.2">
      <c r="A13" t="s">
        <v>87</v>
      </c>
      <c r="B13" s="4" t="s">
        <v>20</v>
      </c>
      <c r="C13" s="5">
        <v>2</v>
      </c>
      <c r="D13" s="6" t="s">
        <v>10</v>
      </c>
      <c r="E13" s="6" t="s">
        <v>12</v>
      </c>
      <c r="F13" s="2" t="str">
        <f>VLOOKUP(A13,База!$A$1:$K$52,11,0)</f>
        <v>Поступление 30.01.18</v>
      </c>
    </row>
    <row r="14" spans="1:6" x14ac:dyDescent="0.2">
      <c r="A14" t="s">
        <v>88</v>
      </c>
      <c r="B14" s="4" t="s">
        <v>21</v>
      </c>
      <c r="C14" s="5">
        <v>1</v>
      </c>
      <c r="D14" s="6" t="s">
        <v>10</v>
      </c>
      <c r="E14" s="6" t="s">
        <v>12</v>
      </c>
      <c r="F14" s="2" t="str">
        <f>VLOOKUP(A14,База!$A$1:$K$52,11,0)</f>
        <v>Поступление 30.01.18</v>
      </c>
    </row>
    <row r="15" spans="1:6" x14ac:dyDescent="0.2">
      <c r="A15" t="s">
        <v>89</v>
      </c>
      <c r="B15" s="4" t="s">
        <v>22</v>
      </c>
      <c r="C15" s="5">
        <v>5</v>
      </c>
      <c r="D15" s="6" t="s">
        <v>10</v>
      </c>
      <c r="E15" s="6" t="s">
        <v>12</v>
      </c>
      <c r="F15" s="2" t="str">
        <f>VLOOKUP(A15,База!$A$1:$K$52,11,0)</f>
        <v>Не подтверждено складом</v>
      </c>
    </row>
    <row r="16" spans="1:6" x14ac:dyDescent="0.2">
      <c r="A16" t="s">
        <v>90</v>
      </c>
      <c r="B16" s="4" t="s">
        <v>23</v>
      </c>
      <c r="C16" s="5">
        <v>2</v>
      </c>
      <c r="D16" s="6" t="s">
        <v>10</v>
      </c>
      <c r="E16" s="6" t="s">
        <v>25</v>
      </c>
      <c r="F16" s="2" t="str">
        <f>VLOOKUP(A16,База!$A$1:$K$52,11,0)</f>
        <v>Отменено</v>
      </c>
    </row>
    <row r="17" spans="1:6" x14ac:dyDescent="0.2">
      <c r="A17" t="s">
        <v>91</v>
      </c>
      <c r="B17" s="4" t="s">
        <v>26</v>
      </c>
      <c r="C17" s="5">
        <v>3</v>
      </c>
      <c r="D17" s="6" t="s">
        <v>10</v>
      </c>
      <c r="E17" s="6" t="s">
        <v>25</v>
      </c>
      <c r="F17" s="2" t="str">
        <f>VLOOKUP(A17,База!$A$1:$K$52,11,0)</f>
        <v>Поступление 30.01.18</v>
      </c>
    </row>
    <row r="18" spans="1:6" x14ac:dyDescent="0.2">
      <c r="A18" t="s">
        <v>92</v>
      </c>
      <c r="B18" s="4" t="s">
        <v>27</v>
      </c>
      <c r="C18" s="5">
        <v>6</v>
      </c>
      <c r="D18" s="6" t="s">
        <v>10</v>
      </c>
      <c r="E18" s="6" t="s">
        <v>25</v>
      </c>
      <c r="F18" s="2" t="str">
        <f>VLOOKUP(A18,База!$A$1:$K$52,11,0)</f>
        <v>Отменено</v>
      </c>
    </row>
    <row r="19" spans="1:6" x14ac:dyDescent="0.2">
      <c r="A19" t="s">
        <v>93</v>
      </c>
      <c r="B19" s="4" t="s">
        <v>69</v>
      </c>
      <c r="C19" s="5">
        <v>5</v>
      </c>
      <c r="D19" s="6" t="s">
        <v>10</v>
      </c>
      <c r="E19" s="6" t="s">
        <v>71</v>
      </c>
      <c r="F19" s="2" t="str">
        <f>VLOOKUP(A19,База!$A$1:$K$52,11,0)</f>
        <v>Отменено</v>
      </c>
    </row>
    <row r="20" spans="1:6" x14ac:dyDescent="0.2">
      <c r="A20" t="s">
        <v>94</v>
      </c>
      <c r="B20" s="4" t="s">
        <v>72</v>
      </c>
      <c r="C20" s="5">
        <v>2</v>
      </c>
      <c r="D20" s="6" t="s">
        <v>10</v>
      </c>
      <c r="E20" s="6" t="s">
        <v>71</v>
      </c>
      <c r="F20" s="2" t="str">
        <f>VLOOKUP(A20,База!$A$1:$K$52,11,0)</f>
        <v>В обработке</v>
      </c>
    </row>
    <row r="21" spans="1:6" x14ac:dyDescent="0.2">
      <c r="A21" t="s">
        <v>95</v>
      </c>
      <c r="B21" s="4" t="s">
        <v>73</v>
      </c>
      <c r="C21" s="5">
        <v>1</v>
      </c>
      <c r="D21" s="6" t="s">
        <v>10</v>
      </c>
      <c r="E21" s="6" t="s">
        <v>71</v>
      </c>
      <c r="F21" s="2" t="str">
        <f>VLOOKUP(A21,База!$A$1:$K$52,11,0)</f>
        <v>Отменено</v>
      </c>
    </row>
    <row r="22" spans="1:6" x14ac:dyDescent="0.2">
      <c r="A22" t="s">
        <v>96</v>
      </c>
      <c r="B22" s="4" t="s">
        <v>74</v>
      </c>
      <c r="C22" s="5">
        <v>4</v>
      </c>
      <c r="D22" s="6" t="s">
        <v>10</v>
      </c>
      <c r="E22" s="6" t="s">
        <v>71</v>
      </c>
      <c r="F22" s="2" t="str">
        <f>VLOOKUP(A22,База!$A$1:$K$52,11,0)</f>
        <v>Отменено</v>
      </c>
    </row>
    <row r="23" spans="1:6" x14ac:dyDescent="0.2">
      <c r="A23" t="s">
        <v>97</v>
      </c>
      <c r="B23" s="4" t="s">
        <v>75</v>
      </c>
      <c r="C23" s="5">
        <v>1</v>
      </c>
      <c r="D23" s="6" t="s">
        <v>10</v>
      </c>
      <c r="E23" s="6" t="s">
        <v>71</v>
      </c>
      <c r="F23" s="2" t="str">
        <f>VLOOKUP(A23,База!$A$1:$K$52,11,0)</f>
        <v>Не подтверждено складом</v>
      </c>
    </row>
    <row r="24" spans="1:6" x14ac:dyDescent="0.2">
      <c r="A24" t="s">
        <v>98</v>
      </c>
      <c r="B24" s="4" t="s">
        <v>76</v>
      </c>
      <c r="C24" s="5">
        <v>2</v>
      </c>
      <c r="D24" s="6" t="s">
        <v>10</v>
      </c>
      <c r="E24" s="6" t="s">
        <v>71</v>
      </c>
      <c r="F24" s="2" t="str">
        <f>VLOOKUP(A24,База!$A$1:$K$52,11,0)</f>
        <v>В обработке</v>
      </c>
    </row>
    <row r="25" spans="1:6" x14ac:dyDescent="0.2">
      <c r="A25" t="s">
        <v>99</v>
      </c>
      <c r="B25" s="4" t="s">
        <v>77</v>
      </c>
      <c r="C25" s="5">
        <v>5</v>
      </c>
      <c r="D25" s="6" t="s">
        <v>10</v>
      </c>
      <c r="E25" s="6" t="s">
        <v>71</v>
      </c>
      <c r="F25" s="2" t="str">
        <f>VLOOKUP(A25,База!$A$1:$K$52,11,0)</f>
        <v>Поступление 30.01.18</v>
      </c>
    </row>
  </sheetData>
  <conditionalFormatting sqref="F5:F25">
    <cfRule type="cellIs" dxfId="13" priority="5" stopIfTrue="1" operator="equal">
      <formula>"куплено"</formula>
    </cfRule>
    <cfRule type="cellIs" dxfId="12" priority="6" stopIfTrue="1" operator="equal">
      <formula>"не доставлено"</formula>
    </cfRule>
  </conditionalFormatting>
  <conditionalFormatting sqref="E5:E25">
    <cfRule type="cellIs" dxfId="11" priority="1" stopIfTrue="1" operator="equal">
      <formula>"В снабжение"</formula>
    </cfRule>
    <cfRule type="cellIs" dxfId="10" priority="2" stopIfTrue="1" operator="equal">
      <formula>"На месте"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sqref="A1:L52"/>
    </sheetView>
  </sheetViews>
  <sheetFormatPr defaultRowHeight="12.75" x14ac:dyDescent="0.2"/>
  <cols>
    <col min="1" max="1" width="5.28515625" customWidth="1"/>
    <col min="2" max="2" width="61.42578125" bestFit="1" customWidth="1"/>
    <col min="3" max="3" width="53" bestFit="1" customWidth="1"/>
    <col min="4" max="4" width="10.85546875" bestFit="1" customWidth="1"/>
    <col min="5" max="5" width="8.7109375" bestFit="1" customWidth="1"/>
    <col min="6" max="6" width="7.140625" bestFit="1" customWidth="1"/>
    <col min="7" max="7" width="7" bestFit="1" customWidth="1"/>
    <col min="8" max="8" width="15.85546875" bestFit="1" customWidth="1"/>
    <col min="9" max="9" width="15.42578125" bestFit="1" customWidth="1"/>
    <col min="10" max="10" width="26.5703125" bestFit="1" customWidth="1"/>
    <col min="11" max="11" width="21.140625" customWidth="1"/>
    <col min="12" max="12" width="24.42578125" bestFit="1" customWidth="1"/>
    <col min="13" max="13" width="11" customWidth="1"/>
  </cols>
  <sheetData>
    <row r="1" spans="1:12" x14ac:dyDescent="0.2">
      <c r="B1" s="8" t="s">
        <v>78</v>
      </c>
      <c r="C1" s="5" t="s">
        <v>0</v>
      </c>
      <c r="D1" s="5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1" t="s">
        <v>104</v>
      </c>
      <c r="K1" s="2" t="s">
        <v>8</v>
      </c>
      <c r="L1" s="2" t="s">
        <v>107</v>
      </c>
    </row>
    <row r="2" spans="1:12" x14ac:dyDescent="0.2">
      <c r="A2" t="str">
        <f>CONCATENATE(B2,C2,D2,E2,F2,G2,H2,I2)</f>
        <v>Гараж | Кадыров Серик АхмадиевичРаспылитель МТЗ-80 двигатель Д-2434шт30000Неделя16.01.2018 7:30</v>
      </c>
      <c r="B2" s="3" t="s">
        <v>79</v>
      </c>
      <c r="C2" s="4" t="s">
        <v>9</v>
      </c>
      <c r="D2" s="5">
        <v>4</v>
      </c>
      <c r="E2" s="6" t="s">
        <v>10</v>
      </c>
      <c r="F2" s="6"/>
      <c r="G2" s="6">
        <v>30000</v>
      </c>
      <c r="H2" s="6" t="s">
        <v>11</v>
      </c>
      <c r="I2" s="6" t="s">
        <v>12</v>
      </c>
      <c r="J2" s="9">
        <f>I2+7</f>
        <v>43123.3125</v>
      </c>
      <c r="K2" s="2" t="s">
        <v>103</v>
      </c>
      <c r="L2" s="2" t="str">
        <f>IF(AND(K2="Куплено",VLOOKUP(A2,База!$A$2:$K$52,11,0)="Куплено"),"Подтверждено",VLOOKUP(A2,База!$A$2:$K$52,11,0))</f>
        <v>Поступление 30.01.18</v>
      </c>
    </row>
    <row r="3" spans="1:12" x14ac:dyDescent="0.2">
      <c r="A3" t="str">
        <f t="shared" ref="A3:A52" si="0">CONCATENATE(B3,C3,D3,E3,F3,G3,H3,I3)</f>
        <v>Гараж | Кадыров Серик АхмадиевичДиск сцепления МТЗ-801шт9000Неделя16.01.2018 7:30</v>
      </c>
      <c r="B3" s="3" t="s">
        <v>79</v>
      </c>
      <c r="C3" s="4" t="s">
        <v>13</v>
      </c>
      <c r="D3" s="5">
        <v>1</v>
      </c>
      <c r="E3" s="6" t="s">
        <v>10</v>
      </c>
      <c r="F3" s="6"/>
      <c r="G3" s="6">
        <v>9000</v>
      </c>
      <c r="H3" s="6" t="s">
        <v>11</v>
      </c>
      <c r="I3" s="6" t="s">
        <v>12</v>
      </c>
      <c r="J3" s="9">
        <f t="shared" ref="J3:J52" si="1">I3+7</f>
        <v>43123.3125</v>
      </c>
      <c r="K3" s="2" t="s">
        <v>100</v>
      </c>
      <c r="L3" s="2" t="str">
        <f>IF(AND(K3="Куплено",VLOOKUP(A3,База!$A$2:$K$52,11,0)="Куплено"),"Подтверждено",VLOOKUP(A3,База!$A$2:$K$52,11,0))</f>
        <v>В обработке</v>
      </c>
    </row>
    <row r="4" spans="1:12" x14ac:dyDescent="0.2">
      <c r="A4" t="str">
        <f t="shared" si="0"/>
        <v>Гараж | Кадыров Серик АхмадиевичПара плунжерная МТЗ-80 двигателя Д-2434шт32000Неделя16.01.2018 7:30</v>
      </c>
      <c r="B4" s="3" t="s">
        <v>79</v>
      </c>
      <c r="C4" s="4" t="s">
        <v>14</v>
      </c>
      <c r="D4" s="5">
        <v>4</v>
      </c>
      <c r="E4" s="6" t="s">
        <v>10</v>
      </c>
      <c r="F4" s="6"/>
      <c r="G4" s="6">
        <v>32000</v>
      </c>
      <c r="H4" s="6" t="s">
        <v>11</v>
      </c>
      <c r="I4" s="6" t="s">
        <v>12</v>
      </c>
      <c r="J4" s="9">
        <f t="shared" si="1"/>
        <v>43123.3125</v>
      </c>
      <c r="K4" s="2" t="s">
        <v>101</v>
      </c>
      <c r="L4" s="2" t="str">
        <f>IF(AND(K4="Куплено",VLOOKUP(A4,База!$A$2:$K$52,11,0)="Куплено"),"Подтверждено",VLOOKUP(A4,База!$A$2:$K$52,11,0))</f>
        <v>Отменено</v>
      </c>
    </row>
    <row r="5" spans="1:12" x14ac:dyDescent="0.2">
      <c r="A5" t="str">
        <f t="shared" si="0"/>
        <v>Гараж | Кадыров Серик АхмадиевичКомплект ремонтный на ТНВД МТЗ-80 двигателя Д-2431комплект3000Неделя16.01.2018 7:30</v>
      </c>
      <c r="B5" s="3" t="s">
        <v>79</v>
      </c>
      <c r="C5" s="4" t="s">
        <v>15</v>
      </c>
      <c r="D5" s="5">
        <v>1</v>
      </c>
      <c r="E5" s="6" t="s">
        <v>16</v>
      </c>
      <c r="F5" s="6"/>
      <c r="G5" s="6">
        <v>3000</v>
      </c>
      <c r="H5" s="6" t="s">
        <v>11</v>
      </c>
      <c r="I5" s="6" t="s">
        <v>12</v>
      </c>
      <c r="J5" s="9">
        <f t="shared" si="1"/>
        <v>43123.3125</v>
      </c>
      <c r="K5" s="2" t="s">
        <v>139</v>
      </c>
      <c r="L5" s="2" t="str">
        <f>IF(AND(K5="Куплено",VLOOKUP(A5,База!$A$2:$K$52,11,0)="Куплено"),"Подтверждено",VLOOKUP(A5,База!$A$2:$K$52,11,0))</f>
        <v>Подтверждено</v>
      </c>
    </row>
    <row r="6" spans="1:12" x14ac:dyDescent="0.2">
      <c r="A6" t="str">
        <f t="shared" si="0"/>
        <v>Гараж | Кадыров Серик АхмадиевичЛампочка фарная 24В 100.2 с ПРОВОДКОМ20шт1700Неделя16.01.2018 7:30</v>
      </c>
      <c r="B6" s="3" t="s">
        <v>79</v>
      </c>
      <c r="C6" s="4" t="s">
        <v>17</v>
      </c>
      <c r="D6" s="5">
        <v>20</v>
      </c>
      <c r="E6" s="6" t="s">
        <v>10</v>
      </c>
      <c r="F6" s="6"/>
      <c r="G6" s="6">
        <v>1700</v>
      </c>
      <c r="H6" s="6" t="s">
        <v>11</v>
      </c>
      <c r="I6" s="6" t="s">
        <v>12</v>
      </c>
      <c r="J6" s="9">
        <f t="shared" si="1"/>
        <v>43123.3125</v>
      </c>
      <c r="K6" s="2" t="s">
        <v>102</v>
      </c>
      <c r="L6" s="2" t="str">
        <f>IF(AND(K6="Куплено",VLOOKUP(A6,База!$A$2:$K$52,11,0)="Куплено"),"Подтверждено",VLOOKUP(A6,База!$A$2:$K$52,11,0))</f>
        <v>Поступление 20.01.18</v>
      </c>
    </row>
    <row r="7" spans="1:12" x14ac:dyDescent="0.2">
      <c r="A7" t="str">
        <f t="shared" si="0"/>
        <v>Гараж | Кадыров Серик АхмадиевичФанарь передних габаритов ГАЗ-534шт5600Неделя16.01.2018 7:30</v>
      </c>
      <c r="B7" s="3" t="s">
        <v>79</v>
      </c>
      <c r="C7" s="4" t="s">
        <v>18</v>
      </c>
      <c r="D7" s="5">
        <v>4</v>
      </c>
      <c r="E7" s="6" t="s">
        <v>10</v>
      </c>
      <c r="F7" s="6"/>
      <c r="G7" s="6">
        <v>5600</v>
      </c>
      <c r="H7" s="6" t="s">
        <v>11</v>
      </c>
      <c r="I7" s="6" t="s">
        <v>12</v>
      </c>
      <c r="J7" s="9">
        <f t="shared" si="1"/>
        <v>43123.3125</v>
      </c>
      <c r="K7" s="2" t="s">
        <v>139</v>
      </c>
      <c r="L7" s="2" t="str">
        <f>IF(AND(K7="Куплено",VLOOKUP(A7,База!$A$2:$K$52,11,0)="Куплено"),"Подтверждено",VLOOKUP(A7,База!$A$2:$K$52,11,0))</f>
        <v>Не подтверждено складом</v>
      </c>
    </row>
    <row r="8" spans="1:12" x14ac:dyDescent="0.2">
      <c r="A8" t="str">
        <f t="shared" si="0"/>
        <v>Гараж | Кадыров Серик АхмадиевичСветодиод для контурного освещения будки Газ-6610шт950Неделя16.01.2018 7:30</v>
      </c>
      <c r="B8" s="3" t="s">
        <v>79</v>
      </c>
      <c r="C8" s="4" t="s">
        <v>19</v>
      </c>
      <c r="D8" s="5">
        <v>10</v>
      </c>
      <c r="E8" s="6" t="s">
        <v>10</v>
      </c>
      <c r="F8" s="6"/>
      <c r="G8" s="6">
        <v>950</v>
      </c>
      <c r="H8" s="6" t="s">
        <v>11</v>
      </c>
      <c r="I8" s="6" t="s">
        <v>12</v>
      </c>
      <c r="J8" s="9">
        <f t="shared" si="1"/>
        <v>43123.3125</v>
      </c>
      <c r="K8" s="2" t="s">
        <v>100</v>
      </c>
      <c r="L8" s="2" t="str">
        <f>IF(AND(K8="Куплено",VLOOKUP(A8,База!$A$2:$K$52,11,0)="Куплено"),"Подтверждено",VLOOKUP(A8,База!$A$2:$K$52,11,0))</f>
        <v>В обработке</v>
      </c>
    </row>
    <row r="9" spans="1:12" x14ac:dyDescent="0.2">
      <c r="A9" t="str">
        <f t="shared" si="0"/>
        <v>Гараж | Кадыров Серик АхмадиевичДневные ходовые огни 12В круглые светодиодные2шт28000Неделя16.01.2018 7:30</v>
      </c>
      <c r="B9" s="3" t="s">
        <v>79</v>
      </c>
      <c r="C9" s="4" t="s">
        <v>20</v>
      </c>
      <c r="D9" s="5">
        <v>2</v>
      </c>
      <c r="E9" s="6" t="s">
        <v>10</v>
      </c>
      <c r="F9" s="6"/>
      <c r="G9" s="6">
        <v>28000</v>
      </c>
      <c r="H9" s="6" t="s">
        <v>11</v>
      </c>
      <c r="I9" s="6" t="s">
        <v>12</v>
      </c>
      <c r="J9" s="9">
        <f t="shared" si="1"/>
        <v>43123.3125</v>
      </c>
      <c r="K9" s="2" t="s">
        <v>103</v>
      </c>
      <c r="L9" s="2" t="str">
        <f>IF(AND(K9="Куплено",VLOOKUP(A9,База!$A$2:$K$52,11,0)="Куплено"),"Подтверждено",VLOOKUP(A9,База!$A$2:$K$52,11,0))</f>
        <v>Поступление 30.01.18</v>
      </c>
    </row>
    <row r="10" spans="1:12" x14ac:dyDescent="0.2">
      <c r="A10" t="str">
        <f t="shared" si="0"/>
        <v>Гараж | Кадыров Серик АхмадиевичФараискатель 12В под галоген1шт5000Неделя16.01.2018 7:30</v>
      </c>
      <c r="B10" s="3" t="s">
        <v>79</v>
      </c>
      <c r="C10" s="4" t="s">
        <v>21</v>
      </c>
      <c r="D10" s="5">
        <v>1</v>
      </c>
      <c r="E10" s="6" t="s">
        <v>10</v>
      </c>
      <c r="F10" s="6"/>
      <c r="G10" s="6">
        <v>5000</v>
      </c>
      <c r="H10" s="6" t="s">
        <v>11</v>
      </c>
      <c r="I10" s="6" t="s">
        <v>12</v>
      </c>
      <c r="J10" s="9">
        <f t="shared" si="1"/>
        <v>43123.3125</v>
      </c>
      <c r="K10" s="2" t="s">
        <v>103</v>
      </c>
      <c r="L10" s="2" t="str">
        <f>IF(AND(K10="Куплено",VLOOKUP(A10,База!$A$2:$K$52,11,0)="Куплено"),"Подтверждено",VLOOKUP(A10,База!$A$2:$K$52,11,0))</f>
        <v>Поступление 30.01.18</v>
      </c>
    </row>
    <row r="11" spans="1:12" x14ac:dyDescent="0.2">
      <c r="A11" t="str">
        <f t="shared" si="0"/>
        <v>Гараж | Кадыров Серик АхмадиевичРеле поворота 12В марка РС950ПТУ37.003.454-785шт4000Неделя16.01.2018 7:30</v>
      </c>
      <c r="B11" s="3" t="s">
        <v>79</v>
      </c>
      <c r="C11" s="4" t="s">
        <v>22</v>
      </c>
      <c r="D11" s="5">
        <v>5</v>
      </c>
      <c r="E11" s="6" t="s">
        <v>10</v>
      </c>
      <c r="F11" s="6"/>
      <c r="G11" s="6">
        <v>4000</v>
      </c>
      <c r="H11" s="6" t="s">
        <v>11</v>
      </c>
      <c r="I11" s="6" t="s">
        <v>12</v>
      </c>
      <c r="J11" s="9">
        <f t="shared" si="1"/>
        <v>43123.3125</v>
      </c>
      <c r="K11" s="2" t="s">
        <v>139</v>
      </c>
      <c r="L11" s="2" t="str">
        <f>IF(AND(K11="Куплено",VLOOKUP(A11,База!$A$2:$K$52,11,0)="Куплено"),"Подтверждено",VLOOKUP(A11,База!$A$2:$K$52,11,0))</f>
        <v>Не подтверждено складом</v>
      </c>
    </row>
    <row r="12" spans="1:12" x14ac:dyDescent="0.2">
      <c r="A12" t="str">
        <f t="shared" si="0"/>
        <v>Гараж | Кадыров Серик АхмадиевичОпора механизма навески в сборе К-7012шт78000Две недели15.01.2018 15:10</v>
      </c>
      <c r="B12" s="3" t="s">
        <v>79</v>
      </c>
      <c r="C12" s="4" t="s">
        <v>23</v>
      </c>
      <c r="D12" s="5">
        <v>2</v>
      </c>
      <c r="E12" s="6" t="s">
        <v>10</v>
      </c>
      <c r="F12" s="6"/>
      <c r="G12" s="6">
        <v>78000</v>
      </c>
      <c r="H12" s="6" t="s">
        <v>24</v>
      </c>
      <c r="I12" s="6" t="s">
        <v>25</v>
      </c>
      <c r="J12" s="9">
        <f>I12+14</f>
        <v>43129.631944444445</v>
      </c>
      <c r="K12" s="2" t="s">
        <v>101</v>
      </c>
      <c r="L12" s="2" t="str">
        <f>IF(AND(K12="Куплено",VLOOKUP(A12,База!$A$2:$K$52,11,0)="Куплено"),"Подтверждено",VLOOKUP(A12,База!$A$2:$K$52,11,0))</f>
        <v>Отменено</v>
      </c>
    </row>
    <row r="13" spans="1:12" x14ac:dyDescent="0.2">
      <c r="A13" t="str">
        <f t="shared" si="0"/>
        <v>Гараж | Кадыров Серик АхмадиевичЭлектромагнитный клапан 12В3шт15000Неделя15.01.2018 15:10</v>
      </c>
      <c r="B13" s="3" t="s">
        <v>79</v>
      </c>
      <c r="C13" s="4" t="s">
        <v>26</v>
      </c>
      <c r="D13" s="5">
        <v>3</v>
      </c>
      <c r="E13" s="6" t="s">
        <v>10</v>
      </c>
      <c r="F13" s="6"/>
      <c r="G13" s="6">
        <v>15000</v>
      </c>
      <c r="H13" s="6" t="s">
        <v>11</v>
      </c>
      <c r="I13" s="6" t="s">
        <v>25</v>
      </c>
      <c r="J13" s="9">
        <f t="shared" si="1"/>
        <v>43122.631944444445</v>
      </c>
      <c r="K13" s="2" t="s">
        <v>103</v>
      </c>
      <c r="L13" s="2" t="str">
        <f>IF(AND(K13="Куплено",VLOOKUP(A13,База!$A$2:$K$52,11,0)="Куплено"),"Подтверждено",VLOOKUP(A13,База!$A$2:$K$52,11,0))</f>
        <v>Поступление 30.01.18</v>
      </c>
    </row>
    <row r="14" spans="1:12" x14ac:dyDescent="0.2">
      <c r="A14" t="str">
        <f t="shared" si="0"/>
        <v>Гараж | Кадыров Серик АхмадиевичФильтр воздушный Газ330826шт42000Неделя15.01.2018 15:10</v>
      </c>
      <c r="B14" s="3" t="s">
        <v>79</v>
      </c>
      <c r="C14" s="4" t="s">
        <v>27</v>
      </c>
      <c r="D14" s="5">
        <v>6</v>
      </c>
      <c r="E14" s="6" t="s">
        <v>10</v>
      </c>
      <c r="F14" s="6"/>
      <c r="G14" s="6">
        <v>42000</v>
      </c>
      <c r="H14" s="6" t="s">
        <v>11</v>
      </c>
      <c r="I14" s="6" t="s">
        <v>25</v>
      </c>
      <c r="J14" s="9">
        <f t="shared" si="1"/>
        <v>43122.631944444445</v>
      </c>
      <c r="K14" s="2" t="s">
        <v>101</v>
      </c>
      <c r="L14" s="2" t="str">
        <f>IF(AND(K14="Куплено",VLOOKUP(A14,База!$A$2:$K$52,11,0)="Куплено"),"Подтверждено",VLOOKUP(A14,База!$A$2:$K$52,11,0))</f>
        <v>Отменено</v>
      </c>
    </row>
    <row r="15" spans="1:12" x14ac:dyDescent="0.2">
      <c r="A15" t="str">
        <f t="shared" si="0"/>
        <v>7 | Строители | Абдигалиев Ербол Сандибаевич | 18.01.2018 16:02Шпингалеты простые L-1400мм2штТенге300Неделя18.01.2018 16:02</v>
      </c>
      <c r="B15" s="3" t="s">
        <v>28</v>
      </c>
      <c r="C15" s="4" t="s">
        <v>29</v>
      </c>
      <c r="D15" s="5">
        <v>2</v>
      </c>
      <c r="E15" s="6" t="s">
        <v>10</v>
      </c>
      <c r="F15" s="6" t="s">
        <v>30</v>
      </c>
      <c r="G15" s="6">
        <v>300</v>
      </c>
      <c r="H15" s="6" t="s">
        <v>11</v>
      </c>
      <c r="I15" s="6" t="s">
        <v>31</v>
      </c>
      <c r="J15" s="9">
        <f t="shared" si="1"/>
        <v>43125.668055555558</v>
      </c>
      <c r="K15" s="2" t="s">
        <v>100</v>
      </c>
      <c r="L15" s="2" t="str">
        <f>IF(AND(K15="Куплено",VLOOKUP(A15,База!$A$2:$K$52,11,0)="Куплено"),"Подтверждено",VLOOKUP(A15,База!$A$2:$K$52,11,0))</f>
        <v>В обработке</v>
      </c>
    </row>
    <row r="16" spans="1:12" x14ac:dyDescent="0.2">
      <c r="A16" t="str">
        <f t="shared" si="0"/>
        <v>7 | Строители | Абдигалиев Ербол Сандибаевич | 18.01.2018 16:02Навесы оконные на пластик окна10штТенге15000Неделя18.01.2018 16:02</v>
      </c>
      <c r="B16" s="3" t="s">
        <v>28</v>
      </c>
      <c r="C16" s="4" t="s">
        <v>32</v>
      </c>
      <c r="D16" s="5">
        <v>10</v>
      </c>
      <c r="E16" s="6" t="s">
        <v>10</v>
      </c>
      <c r="F16" s="6" t="s">
        <v>30</v>
      </c>
      <c r="G16" s="6">
        <v>15000</v>
      </c>
      <c r="H16" s="6" t="s">
        <v>11</v>
      </c>
      <c r="I16" s="6" t="s">
        <v>31</v>
      </c>
      <c r="J16" s="9">
        <f t="shared" si="1"/>
        <v>43125.668055555558</v>
      </c>
      <c r="K16" s="2" t="s">
        <v>101</v>
      </c>
      <c r="L16" s="2" t="str">
        <f>IF(AND(K16="Куплено",VLOOKUP(A16,База!$A$2:$K$52,11,0)="Куплено"),"Подтверждено",VLOOKUP(A16,База!$A$2:$K$52,11,0))</f>
        <v>Отменено</v>
      </c>
    </row>
    <row r="17" spans="1:12" x14ac:dyDescent="0.2">
      <c r="A17" t="str">
        <f t="shared" si="0"/>
        <v>7 | Строители | Абдигалиев Ербол Сандибаевич | 18.01.2018 16:02Ручка алюминовые белые2штТенге5000Неделя18.01.2018 16:02</v>
      </c>
      <c r="B17" s="3" t="s">
        <v>28</v>
      </c>
      <c r="C17" s="4" t="s">
        <v>33</v>
      </c>
      <c r="D17" s="5">
        <v>2</v>
      </c>
      <c r="E17" s="6" t="s">
        <v>10</v>
      </c>
      <c r="F17" s="6" t="s">
        <v>30</v>
      </c>
      <c r="G17" s="6">
        <v>5000</v>
      </c>
      <c r="H17" s="6" t="s">
        <v>11</v>
      </c>
      <c r="I17" s="6" t="s">
        <v>31</v>
      </c>
      <c r="J17" s="9">
        <f t="shared" si="1"/>
        <v>43125.668055555558</v>
      </c>
      <c r="K17" s="2" t="s">
        <v>100</v>
      </c>
      <c r="L17" s="2" t="str">
        <f>IF(AND(K17="Куплено",VLOOKUP(A17,База!$A$2:$K$52,11,0)="Куплено"),"Подтверждено",VLOOKUP(A17,База!$A$2:$K$52,11,0))</f>
        <v>В обработке</v>
      </c>
    </row>
    <row r="18" spans="1:12" x14ac:dyDescent="0.2">
      <c r="A18" t="str">
        <f t="shared" si="0"/>
        <v>7 | Строители | Абдигалиев Ербол Сандибаевич | 18.01.2018 16:02Ответные планки ,,13-серия,,10штТенге12000Неделя18.01.2018 16:02</v>
      </c>
      <c r="B18" s="3" t="s">
        <v>28</v>
      </c>
      <c r="C18" s="4" t="s">
        <v>34</v>
      </c>
      <c r="D18" s="5">
        <v>10</v>
      </c>
      <c r="E18" s="6" t="s">
        <v>10</v>
      </c>
      <c r="F18" s="6" t="s">
        <v>30</v>
      </c>
      <c r="G18" s="6">
        <v>12000</v>
      </c>
      <c r="H18" s="6" t="s">
        <v>11</v>
      </c>
      <c r="I18" s="6" t="s">
        <v>31</v>
      </c>
      <c r="J18" s="9">
        <f t="shared" si="1"/>
        <v>43125.668055555558</v>
      </c>
      <c r="K18" s="2" t="s">
        <v>101</v>
      </c>
      <c r="L18" s="2" t="str">
        <f>IF(AND(K18="Куплено",VLOOKUP(A18,База!$A$2:$K$52,11,0)="Куплено"),"Подтверждено",VLOOKUP(A18,База!$A$2:$K$52,11,0))</f>
        <v>Отменено</v>
      </c>
    </row>
    <row r="19" spans="1:12" x14ac:dyDescent="0.2">
      <c r="A19" t="str">
        <f t="shared" si="0"/>
        <v>7 | Строители | Абдигалиев Ербол Сандибаевич | 18.01.2018 16:02Саморезы L-38 мм х 4,2 мм1упаковкаТенге0Неделя18.01.2018 16:02</v>
      </c>
      <c r="B19" s="3" t="s">
        <v>28</v>
      </c>
      <c r="C19" s="4" t="s">
        <v>35</v>
      </c>
      <c r="D19" s="5">
        <v>1</v>
      </c>
      <c r="E19" s="6" t="s">
        <v>36</v>
      </c>
      <c r="F19" s="6" t="s">
        <v>30</v>
      </c>
      <c r="G19" s="6">
        <v>0</v>
      </c>
      <c r="H19" s="6" t="s">
        <v>11</v>
      </c>
      <c r="I19" s="6" t="s">
        <v>31</v>
      </c>
      <c r="J19" s="9">
        <f t="shared" si="1"/>
        <v>43125.668055555558</v>
      </c>
      <c r="K19" s="2" t="s">
        <v>100</v>
      </c>
      <c r="L19" s="2" t="str">
        <f>IF(AND(K19="Куплено",VLOOKUP(A19,База!$A$2:$K$52,11,0)="Куплено"),"Подтверждено",VLOOKUP(A19,База!$A$2:$K$52,11,0))</f>
        <v>В обработке</v>
      </c>
    </row>
    <row r="20" spans="1:12" x14ac:dyDescent="0.2">
      <c r="A20" t="str">
        <f t="shared" si="0"/>
        <v>3 | АХО | Мукашева  Татьяна Викторовна | 15.01.2018 13:59Коврик резиновый 2шт8000Неделя15.01.2018 13:59</v>
      </c>
      <c r="B20" s="3" t="s">
        <v>37</v>
      </c>
      <c r="C20" s="4" t="s">
        <v>38</v>
      </c>
      <c r="D20" s="5">
        <v>2</v>
      </c>
      <c r="E20" s="6" t="s">
        <v>10</v>
      </c>
      <c r="F20" s="6"/>
      <c r="G20" s="6">
        <v>8000</v>
      </c>
      <c r="H20" s="6" t="s">
        <v>11</v>
      </c>
      <c r="I20" s="6" t="s">
        <v>39</v>
      </c>
      <c r="J20" s="9">
        <f t="shared" si="1"/>
        <v>43122.582638888889</v>
      </c>
      <c r="K20" s="2" t="s">
        <v>101</v>
      </c>
      <c r="L20" s="2" t="str">
        <f>IF(AND(K20="Куплено",VLOOKUP(A20,База!$A$2:$K$52,11,0)="Куплено"),"Подтверждено",VLOOKUP(A20,База!$A$2:$K$52,11,0))</f>
        <v>Отменено</v>
      </c>
    </row>
    <row r="21" spans="1:12" x14ac:dyDescent="0.2">
      <c r="A21" t="str">
        <f t="shared" si="0"/>
        <v>3 | АХО | Мукашева  Татьяна Викторовна | 15.01.2018 13:59подушки  на перьях 70*702шт4000Неделя15.01.2018 13:59</v>
      </c>
      <c r="B21" s="3" t="s">
        <v>37</v>
      </c>
      <c r="C21" s="4" t="s">
        <v>40</v>
      </c>
      <c r="D21" s="5">
        <v>2</v>
      </c>
      <c r="E21" s="6" t="s">
        <v>10</v>
      </c>
      <c r="F21" s="6"/>
      <c r="G21" s="6">
        <v>4000</v>
      </c>
      <c r="H21" s="6" t="s">
        <v>11</v>
      </c>
      <c r="I21" s="6" t="s">
        <v>39</v>
      </c>
      <c r="J21" s="9">
        <f t="shared" si="1"/>
        <v>43122.582638888889</v>
      </c>
      <c r="K21" s="2" t="s">
        <v>100</v>
      </c>
      <c r="L21" s="2" t="str">
        <f>IF(AND(K21="Куплено",VLOOKUP(A21,База!$A$2:$K$52,11,0)="Куплено"),"Подтверждено",VLOOKUP(A21,База!$A$2:$K$52,11,0))</f>
        <v>В обработке</v>
      </c>
    </row>
    <row r="22" spans="1:12" x14ac:dyDescent="0.2">
      <c r="A22" t="str">
        <f t="shared" si="0"/>
        <v>4 | Столовая | Кулмурзина Бибигуль Тулегеновна  | 17.01.2018 11:07Соусницы пластик12шт0Неделя17.01.2018 11:07</v>
      </c>
      <c r="B22" s="3" t="s">
        <v>41</v>
      </c>
      <c r="C22" s="4" t="s">
        <v>42</v>
      </c>
      <c r="D22" s="5">
        <v>12</v>
      </c>
      <c r="E22" s="6" t="s">
        <v>10</v>
      </c>
      <c r="F22" s="6"/>
      <c r="G22" s="6">
        <v>0</v>
      </c>
      <c r="H22" s="6" t="s">
        <v>11</v>
      </c>
      <c r="I22" s="6" t="s">
        <v>43</v>
      </c>
      <c r="J22" s="9">
        <f t="shared" si="1"/>
        <v>43124.463194444441</v>
      </c>
      <c r="K22" s="2" t="s">
        <v>101</v>
      </c>
      <c r="L22" s="2" t="str">
        <f>IF(AND(K22="Куплено",VLOOKUP(A22,База!$A$2:$K$52,11,0)="Куплено"),"Подтверждено",VLOOKUP(A22,База!$A$2:$K$52,11,0))</f>
        <v>Отменено</v>
      </c>
    </row>
    <row r="23" spans="1:12" x14ac:dyDescent="0.2">
      <c r="A23" t="str">
        <f t="shared" si="0"/>
        <v>4 | Столовая | Кулмурзина Бибигуль Тулегеновна  | 17.01.2018 11:07Лапшарезка1шт0Неделя17.01.2018 11:07</v>
      </c>
      <c r="B23" s="3" t="s">
        <v>41</v>
      </c>
      <c r="C23" s="4" t="s">
        <v>44</v>
      </c>
      <c r="D23" s="5">
        <v>1</v>
      </c>
      <c r="E23" s="6" t="s">
        <v>10</v>
      </c>
      <c r="F23" s="6"/>
      <c r="G23" s="6">
        <v>0</v>
      </c>
      <c r="H23" s="6" t="s">
        <v>11</v>
      </c>
      <c r="I23" s="6" t="s">
        <v>43</v>
      </c>
      <c r="J23" s="9">
        <f t="shared" si="1"/>
        <v>43124.463194444441</v>
      </c>
      <c r="K23" s="2" t="s">
        <v>100</v>
      </c>
      <c r="L23" s="2" t="str">
        <f>IF(AND(K23="Куплено",VLOOKUP(A23,База!$A$2:$K$52,11,0)="Куплено"),"Подтверждено",VLOOKUP(A23,База!$A$2:$K$52,11,0))</f>
        <v>В обработке</v>
      </c>
    </row>
    <row r="24" spans="1:12" x14ac:dyDescent="0.2">
      <c r="A24" t="str">
        <f t="shared" si="0"/>
        <v>4 | Столовая | Кулмурзина Бибигуль Тулегеновна  | 17.01.2018 11:07Солонки10шт0Неделя17.01.2018 11:07</v>
      </c>
      <c r="B24" s="3" t="s">
        <v>41</v>
      </c>
      <c r="C24" s="4" t="s">
        <v>45</v>
      </c>
      <c r="D24" s="5">
        <v>10</v>
      </c>
      <c r="E24" s="6" t="s">
        <v>10</v>
      </c>
      <c r="F24" s="6"/>
      <c r="G24" s="6">
        <v>0</v>
      </c>
      <c r="H24" s="6" t="s">
        <v>11</v>
      </c>
      <c r="I24" s="6" t="s">
        <v>43</v>
      </c>
      <c r="J24" s="9">
        <f t="shared" si="1"/>
        <v>43124.463194444441</v>
      </c>
      <c r="K24" s="2" t="s">
        <v>101</v>
      </c>
      <c r="L24" s="2" t="str">
        <f>IF(AND(K24="Куплено",VLOOKUP(A24,База!$A$2:$K$52,11,0)="Куплено"),"Подтверждено",VLOOKUP(A24,База!$A$2:$K$52,11,0))</f>
        <v>Отменено</v>
      </c>
    </row>
    <row r="25" spans="1:12" x14ac:dyDescent="0.2">
      <c r="A25" t="str">
        <f t="shared" si="0"/>
        <v>4 | Столовая | Кулмурзина Бибигуль Тулегеновна  | 17.01.2018 11:07Хлебницы5шт0Неделя17.01.2018 11:07</v>
      </c>
      <c r="B25" s="3" t="s">
        <v>41</v>
      </c>
      <c r="C25" s="4" t="s">
        <v>46</v>
      </c>
      <c r="D25" s="5">
        <v>5</v>
      </c>
      <c r="E25" s="6" t="s">
        <v>10</v>
      </c>
      <c r="F25" s="6"/>
      <c r="G25" s="6">
        <v>0</v>
      </c>
      <c r="H25" s="6" t="s">
        <v>11</v>
      </c>
      <c r="I25" s="6" t="s">
        <v>43</v>
      </c>
      <c r="J25" s="9">
        <f t="shared" si="1"/>
        <v>43124.463194444441</v>
      </c>
      <c r="K25" s="2" t="s">
        <v>100</v>
      </c>
      <c r="L25" s="2" t="str">
        <f>IF(AND(K25="Куплено",VLOOKUP(A25,База!$A$2:$K$52,11,0)="Куплено"),"Подтверждено",VLOOKUP(A25,База!$A$2:$K$52,11,0))</f>
        <v>В обработке</v>
      </c>
    </row>
    <row r="26" spans="1:12" x14ac:dyDescent="0.2">
      <c r="A26" t="str">
        <f t="shared" si="0"/>
        <v>4 | Столовая | Кулмурзина Бибигуль Тулегеновна  | 17.01.2018 11:07Пиала маленькие12шт0Неделя17.01.2018 11:07</v>
      </c>
      <c r="B26" s="3" t="s">
        <v>41</v>
      </c>
      <c r="C26" s="4" t="s">
        <v>47</v>
      </c>
      <c r="D26" s="5">
        <v>12</v>
      </c>
      <c r="E26" s="6" t="s">
        <v>10</v>
      </c>
      <c r="F26" s="6"/>
      <c r="G26" s="6">
        <v>0</v>
      </c>
      <c r="H26" s="6" t="s">
        <v>11</v>
      </c>
      <c r="I26" s="6" t="s">
        <v>43</v>
      </c>
      <c r="J26" s="9">
        <f t="shared" si="1"/>
        <v>43124.463194444441</v>
      </c>
      <c r="K26" s="2" t="s">
        <v>101</v>
      </c>
      <c r="L26" s="2" t="str">
        <f>IF(AND(K26="Куплено",VLOOKUP(A26,База!$A$2:$K$52,11,0)="Куплено"),"Подтверждено",VLOOKUP(A26,База!$A$2:$K$52,11,0))</f>
        <v>Отменено</v>
      </c>
    </row>
    <row r="27" spans="1:12" x14ac:dyDescent="0.2">
      <c r="A27" t="str">
        <f t="shared" si="0"/>
        <v>3 | Столовая | Кулмурзина Бибигуль Тулегеновна  | 17.01.2018 11:07Урна для мусора1шт0Неделя17.01.2018 11:07</v>
      </c>
      <c r="B27" s="3" t="s">
        <v>48</v>
      </c>
      <c r="C27" s="4" t="s">
        <v>49</v>
      </c>
      <c r="D27" s="5">
        <v>1</v>
      </c>
      <c r="E27" s="6" t="s">
        <v>10</v>
      </c>
      <c r="F27" s="6"/>
      <c r="G27" s="6">
        <v>0</v>
      </c>
      <c r="H27" s="6" t="s">
        <v>11</v>
      </c>
      <c r="I27" s="6" t="s">
        <v>43</v>
      </c>
      <c r="J27" s="9">
        <f t="shared" si="1"/>
        <v>43124.463194444441</v>
      </c>
      <c r="K27" s="2" t="s">
        <v>100</v>
      </c>
      <c r="L27" s="2" t="str">
        <f>IF(AND(K27="Куплено",VLOOKUP(A27,База!$A$2:$K$52,11,0)="Куплено"),"Подтверждено",VLOOKUP(A27,База!$A$2:$K$52,11,0))</f>
        <v>В обработке</v>
      </c>
    </row>
    <row r="28" spans="1:12" x14ac:dyDescent="0.2">
      <c r="A28" t="str">
        <f t="shared" si="0"/>
        <v>3 | Столовая | Кулмурзина Бибигуль Тулегеновна  | 17.01.2018 11:07Терка для овощей и для корейского салата2шт0Неделя17.01.2018 11:07</v>
      </c>
      <c r="B28" s="3" t="s">
        <v>48</v>
      </c>
      <c r="C28" s="4" t="s">
        <v>50</v>
      </c>
      <c r="D28" s="5">
        <v>2</v>
      </c>
      <c r="E28" s="6" t="s">
        <v>10</v>
      </c>
      <c r="F28" s="6"/>
      <c r="G28" s="6">
        <v>0</v>
      </c>
      <c r="H28" s="6" t="s">
        <v>11</v>
      </c>
      <c r="I28" s="6" t="s">
        <v>43</v>
      </c>
      <c r="J28" s="9">
        <f t="shared" si="1"/>
        <v>43124.463194444441</v>
      </c>
      <c r="K28" s="2" t="s">
        <v>101</v>
      </c>
      <c r="L28" s="2" t="str">
        <f>IF(AND(K28="Куплено",VLOOKUP(A28,База!$A$2:$K$52,11,0)="Куплено"),"Подтверждено",VLOOKUP(A28,База!$A$2:$K$52,11,0))</f>
        <v>Отменено</v>
      </c>
    </row>
    <row r="29" spans="1:12" x14ac:dyDescent="0.2">
      <c r="A29" t="str">
        <f t="shared" si="0"/>
        <v>3 | Столовая | Кулмурзина Бибигуль Тулегеновна  | 17.01.2018 11:07Сковорода для блинов1шт0Неделя17.01.2018 11:07</v>
      </c>
      <c r="B29" s="3" t="s">
        <v>48</v>
      </c>
      <c r="C29" s="4" t="s">
        <v>51</v>
      </c>
      <c r="D29" s="5">
        <v>1</v>
      </c>
      <c r="E29" s="6" t="s">
        <v>10</v>
      </c>
      <c r="F29" s="6"/>
      <c r="G29" s="6">
        <v>0</v>
      </c>
      <c r="H29" s="6" t="s">
        <v>11</v>
      </c>
      <c r="I29" s="6" t="s">
        <v>43</v>
      </c>
      <c r="J29" s="9">
        <f t="shared" si="1"/>
        <v>43124.463194444441</v>
      </c>
      <c r="K29" s="2" t="s">
        <v>100</v>
      </c>
      <c r="L29" s="2" t="str">
        <f>IF(AND(K29="Куплено",VLOOKUP(A29,База!$A$2:$K$52,11,0)="Куплено"),"Подтверждено",VLOOKUP(A29,База!$A$2:$K$52,11,0))</f>
        <v>В обработке</v>
      </c>
    </row>
    <row r="30" spans="1:12" x14ac:dyDescent="0.2">
      <c r="A30" t="str">
        <f t="shared" si="0"/>
        <v>3 | Столовая | Кулмурзина Бибигуль Тулегеновна  | 17.01.2018 11:07Часы настенные1шт0Неделя17.01.2018 11:07</v>
      </c>
      <c r="B30" s="3" t="s">
        <v>48</v>
      </c>
      <c r="C30" s="4" t="s">
        <v>52</v>
      </c>
      <c r="D30" s="5">
        <v>1</v>
      </c>
      <c r="E30" s="6" t="s">
        <v>10</v>
      </c>
      <c r="F30" s="6"/>
      <c r="G30" s="6">
        <v>0</v>
      </c>
      <c r="H30" s="6" t="s">
        <v>11</v>
      </c>
      <c r="I30" s="6" t="s">
        <v>43</v>
      </c>
      <c r="J30" s="9">
        <f t="shared" si="1"/>
        <v>43124.463194444441</v>
      </c>
      <c r="K30" s="2" t="s">
        <v>101</v>
      </c>
      <c r="L30" s="2" t="str">
        <f>IF(AND(K30="Куплено",VLOOKUP(A30,База!$A$2:$K$52,11,0)="Куплено"),"Подтверждено",VLOOKUP(A30,База!$A$2:$K$52,11,0))</f>
        <v>Отменено</v>
      </c>
    </row>
    <row r="31" spans="1:12" x14ac:dyDescent="0.2">
      <c r="A31" t="str">
        <f t="shared" si="0"/>
        <v>3 | Столовая | Кулмурзина Бибигуль Тулегеновна  | 17.01.2018 11:07Ведро оцинкованные2шт0Неделя17.01.2018 11:07</v>
      </c>
      <c r="B31" s="3" t="s">
        <v>48</v>
      </c>
      <c r="C31" s="4" t="s">
        <v>53</v>
      </c>
      <c r="D31" s="5">
        <v>2</v>
      </c>
      <c r="E31" s="6" t="s">
        <v>10</v>
      </c>
      <c r="F31" s="6"/>
      <c r="G31" s="6">
        <v>0</v>
      </c>
      <c r="H31" s="6" t="s">
        <v>11</v>
      </c>
      <c r="I31" s="6" t="s">
        <v>43</v>
      </c>
      <c r="J31" s="9">
        <f t="shared" si="1"/>
        <v>43124.463194444441</v>
      </c>
      <c r="K31" s="2" t="s">
        <v>100</v>
      </c>
      <c r="L31" s="2" t="str">
        <f>IF(AND(K31="Куплено",VLOOKUP(A31,База!$A$2:$K$52,11,0)="Куплено"),"Подтверждено",VLOOKUP(A31,База!$A$2:$K$52,11,0))</f>
        <v>В обработке</v>
      </c>
    </row>
    <row r="32" spans="1:12" x14ac:dyDescent="0.2">
      <c r="A32" t="str">
        <f t="shared" si="0"/>
        <v>3 | Столовая | Кулмурзина Бибигуль Тулегеновна  | 17.01.2018 11:07Психометр2шт0Неделя17.01.2018 11:07</v>
      </c>
      <c r="B32" s="3" t="s">
        <v>48</v>
      </c>
      <c r="C32" s="4" t="s">
        <v>54</v>
      </c>
      <c r="D32" s="5">
        <v>2</v>
      </c>
      <c r="E32" s="6" t="s">
        <v>10</v>
      </c>
      <c r="F32" s="6"/>
      <c r="G32" s="6">
        <v>0</v>
      </c>
      <c r="H32" s="6" t="s">
        <v>11</v>
      </c>
      <c r="I32" s="6" t="s">
        <v>43</v>
      </c>
      <c r="J32" s="9">
        <f t="shared" si="1"/>
        <v>43124.463194444441</v>
      </c>
      <c r="K32" s="2" t="s">
        <v>101</v>
      </c>
      <c r="L32" s="2" t="str">
        <f>IF(AND(K32="Куплено",VLOOKUP(A32,База!$A$2:$K$52,11,0)="Куплено"),"Подтверждено",VLOOKUP(A32,База!$A$2:$K$52,11,0))</f>
        <v>Отменено</v>
      </c>
    </row>
    <row r="33" spans="1:12" x14ac:dyDescent="0.2">
      <c r="A33" t="str">
        <f t="shared" si="0"/>
        <v>3 | Столовая | Кулмурзина Бибигуль Тулегеновна  | 17.01.2018 11:07Градусник для холодильника4шт0Неделя17.01.2018 11:07</v>
      </c>
      <c r="B33" s="3" t="s">
        <v>48</v>
      </c>
      <c r="C33" s="4" t="s">
        <v>55</v>
      </c>
      <c r="D33" s="5">
        <v>4</v>
      </c>
      <c r="E33" s="6" t="s">
        <v>10</v>
      </c>
      <c r="F33" s="6"/>
      <c r="G33" s="6">
        <v>0</v>
      </c>
      <c r="H33" s="6" t="s">
        <v>11</v>
      </c>
      <c r="I33" s="6" t="s">
        <v>43</v>
      </c>
      <c r="J33" s="9">
        <f t="shared" si="1"/>
        <v>43124.463194444441</v>
      </c>
      <c r="K33" s="2" t="s">
        <v>100</v>
      </c>
      <c r="L33" s="2" t="str">
        <f>IF(AND(K33="Куплено",VLOOKUP(A33,База!$A$2:$K$52,11,0)="Куплено"),"Подтверждено",VLOOKUP(A33,База!$A$2:$K$52,11,0))</f>
        <v>В обработке</v>
      </c>
    </row>
    <row r="34" spans="1:12" x14ac:dyDescent="0.2">
      <c r="A34" t="str">
        <f t="shared" si="0"/>
        <v>3 | Столовая | Кулмурзина Бибигуль Тулегеновна  | 17.01.2018 11:07Аптечка1шт0Неделя17.01.2018 11:07</v>
      </c>
      <c r="B34" s="3" t="s">
        <v>48</v>
      </c>
      <c r="C34" s="4" t="s">
        <v>56</v>
      </c>
      <c r="D34" s="5">
        <v>1</v>
      </c>
      <c r="E34" s="6" t="s">
        <v>10</v>
      </c>
      <c r="F34" s="6"/>
      <c r="G34" s="6">
        <v>0</v>
      </c>
      <c r="H34" s="6" t="s">
        <v>11</v>
      </c>
      <c r="I34" s="6" t="s">
        <v>43</v>
      </c>
      <c r="J34" s="9">
        <f t="shared" si="1"/>
        <v>43124.463194444441</v>
      </c>
      <c r="K34" s="2" t="s">
        <v>101</v>
      </c>
      <c r="L34" s="2" t="str">
        <f>IF(AND(K34="Куплено",VLOOKUP(A34,База!$A$2:$K$52,11,0)="Куплено"),"Подтверждено",VLOOKUP(A34,База!$A$2:$K$52,11,0))</f>
        <v>Отменено</v>
      </c>
    </row>
    <row r="35" spans="1:12" x14ac:dyDescent="0.2">
      <c r="A35" t="str">
        <f t="shared" si="0"/>
        <v>3 | Столовая | Кулмурзина Бибигуль Тулегеновна  | 17.01.2018 11:07Рабочий халат6шт0Неделя17.01.2018 11:07</v>
      </c>
      <c r="B35" s="3" t="s">
        <v>48</v>
      </c>
      <c r="C35" s="4" t="s">
        <v>57</v>
      </c>
      <c r="D35" s="5">
        <v>6</v>
      </c>
      <c r="E35" s="6" t="s">
        <v>10</v>
      </c>
      <c r="F35" s="6"/>
      <c r="G35" s="6">
        <v>0</v>
      </c>
      <c r="H35" s="6" t="s">
        <v>11</v>
      </c>
      <c r="I35" s="6" t="s">
        <v>43</v>
      </c>
      <c r="J35" s="9">
        <f t="shared" si="1"/>
        <v>43124.463194444441</v>
      </c>
      <c r="K35" s="2" t="s">
        <v>100</v>
      </c>
      <c r="L35" s="2" t="str">
        <f>IF(AND(K35="Куплено",VLOOKUP(A35,База!$A$2:$K$52,11,0)="Куплено"),"Подтверждено",VLOOKUP(A35,База!$A$2:$K$52,11,0))</f>
        <v>В обработке</v>
      </c>
    </row>
    <row r="36" spans="1:12" x14ac:dyDescent="0.2">
      <c r="A36" t="str">
        <f t="shared" si="0"/>
        <v>2 | Столовая | Кулмурзина Бибигуль Тулегеновна  | 17.01.2018 11:07Дезенфицирующий коврик1шт0Неделя17.01.2018 11:07</v>
      </c>
      <c r="B36" s="3" t="s">
        <v>58</v>
      </c>
      <c r="C36" s="4" t="s">
        <v>59</v>
      </c>
      <c r="D36" s="5">
        <v>1</v>
      </c>
      <c r="E36" s="6" t="s">
        <v>10</v>
      </c>
      <c r="F36" s="6"/>
      <c r="G36" s="6">
        <v>0</v>
      </c>
      <c r="H36" s="6" t="s">
        <v>11</v>
      </c>
      <c r="I36" s="6" t="s">
        <v>43</v>
      </c>
      <c r="J36" s="9">
        <f t="shared" si="1"/>
        <v>43124.463194444441</v>
      </c>
      <c r="K36" s="2" t="s">
        <v>101</v>
      </c>
      <c r="L36" s="2" t="str">
        <f>IF(AND(K36="Куплено",VLOOKUP(A36,База!$A$2:$K$52,11,0)="Куплено"),"Подтверждено",VLOOKUP(A36,База!$A$2:$K$52,11,0))</f>
        <v>Отменено</v>
      </c>
    </row>
    <row r="37" spans="1:12" x14ac:dyDescent="0.2">
      <c r="A37" t="str">
        <f t="shared" si="0"/>
        <v>2 | Столовая | Кулмурзина Бибигуль Тулегеновна  | 17.01.2018 11:07Шторы для ванны2шт0Неделя17.01.2018 11:07</v>
      </c>
      <c r="B37" s="3" t="s">
        <v>58</v>
      </c>
      <c r="C37" s="4" t="s">
        <v>60</v>
      </c>
      <c r="D37" s="5">
        <v>2</v>
      </c>
      <c r="E37" s="6" t="s">
        <v>10</v>
      </c>
      <c r="F37" s="6"/>
      <c r="G37" s="6">
        <v>0</v>
      </c>
      <c r="H37" s="6" t="s">
        <v>11</v>
      </c>
      <c r="I37" s="6" t="s">
        <v>43</v>
      </c>
      <c r="J37" s="9">
        <f t="shared" si="1"/>
        <v>43124.463194444441</v>
      </c>
      <c r="K37" s="2" t="s">
        <v>100</v>
      </c>
      <c r="L37" s="2" t="str">
        <f>IF(AND(K37="Куплено",VLOOKUP(A37,База!$A$2:$K$52,11,0)="Куплено"),"Подтверждено",VLOOKUP(A37,База!$A$2:$K$52,11,0))</f>
        <v>В обработке</v>
      </c>
    </row>
    <row r="38" spans="1:12" x14ac:dyDescent="0.2">
      <c r="A38" t="str">
        <f t="shared" si="0"/>
        <v>2 | Столовая | Кулмурзина Бибигуль Тулегеновна  | 17.01.2018 11:07Сушилка для белья1шт0Неделя17.01.2018 11:07</v>
      </c>
      <c r="B38" s="3" t="s">
        <v>58</v>
      </c>
      <c r="C38" s="4" t="s">
        <v>61</v>
      </c>
      <c r="D38" s="5">
        <v>1</v>
      </c>
      <c r="E38" s="6" t="s">
        <v>10</v>
      </c>
      <c r="F38" s="6"/>
      <c r="G38" s="6">
        <v>0</v>
      </c>
      <c r="H38" s="6" t="s">
        <v>11</v>
      </c>
      <c r="I38" s="6" t="s">
        <v>43</v>
      </c>
      <c r="J38" s="9">
        <f t="shared" si="1"/>
        <v>43124.463194444441</v>
      </c>
      <c r="K38" s="2" t="s">
        <v>101</v>
      </c>
      <c r="L38" s="2" t="str">
        <f>IF(AND(K38="Куплено",VLOOKUP(A38,База!$A$2:$K$52,11,0)="Куплено"),"Подтверждено",VLOOKUP(A38,База!$A$2:$K$52,11,0))</f>
        <v>Отменено</v>
      </c>
    </row>
    <row r="39" spans="1:12" x14ac:dyDescent="0.2">
      <c r="A39" t="str">
        <f t="shared" si="0"/>
        <v>2 | Столовая | Кулмурзина Бибигуль Тулегеновна  | 17.01.2018 11:07Дез-средство Део-хлор5упаковка0Неделя17.01.2018 11:07</v>
      </c>
      <c r="B39" s="3" t="s">
        <v>58</v>
      </c>
      <c r="C39" s="4" t="s">
        <v>62</v>
      </c>
      <c r="D39" s="5">
        <v>5</v>
      </c>
      <c r="E39" s="6" t="s">
        <v>36</v>
      </c>
      <c r="F39" s="6"/>
      <c r="G39" s="6">
        <v>0</v>
      </c>
      <c r="H39" s="6" t="s">
        <v>11</v>
      </c>
      <c r="I39" s="6" t="s">
        <v>43</v>
      </c>
      <c r="J39" s="9">
        <f t="shared" si="1"/>
        <v>43124.463194444441</v>
      </c>
      <c r="K39" s="2" t="s">
        <v>100</v>
      </c>
      <c r="L39" s="2" t="str">
        <f>IF(AND(K39="Куплено",VLOOKUP(A39,База!$A$2:$K$52,11,0)="Куплено"),"Подтверждено",VLOOKUP(A39,База!$A$2:$K$52,11,0))</f>
        <v>В обработке</v>
      </c>
    </row>
    <row r="40" spans="1:12" x14ac:dyDescent="0.2">
      <c r="A40" t="str">
        <f t="shared" si="0"/>
        <v>2 | Столовая | Кулмурзина Бибигуль Тулегеновна  | 17.01.2018 11:07Бокалы150шт0Неделя17.01.2018 11:07</v>
      </c>
      <c r="B40" s="3" t="s">
        <v>58</v>
      </c>
      <c r="C40" s="4" t="s">
        <v>63</v>
      </c>
      <c r="D40" s="5">
        <v>150</v>
      </c>
      <c r="E40" s="6" t="s">
        <v>10</v>
      </c>
      <c r="F40" s="6"/>
      <c r="G40" s="6">
        <v>0</v>
      </c>
      <c r="H40" s="6" t="s">
        <v>11</v>
      </c>
      <c r="I40" s="6" t="s">
        <v>43</v>
      </c>
      <c r="J40" s="9">
        <f t="shared" si="1"/>
        <v>43124.463194444441</v>
      </c>
      <c r="K40" s="2" t="s">
        <v>101</v>
      </c>
      <c r="L40" s="2" t="str">
        <f>IF(AND(K40="Куплено",VLOOKUP(A40,База!$A$2:$K$52,11,0)="Куплено"),"Подтверждено",VLOOKUP(A40,База!$A$2:$K$52,11,0))</f>
        <v>Отменено</v>
      </c>
    </row>
    <row r="41" spans="1:12" x14ac:dyDescent="0.2">
      <c r="A41" t="str">
        <f t="shared" si="0"/>
        <v>2 | Столовая | Кулмурзина Бибигуль Тулегеновна  | 17.01.2018 11:07Тарелки под первое блюдо50шт0Неделя17.01.2018 11:07</v>
      </c>
      <c r="B41" s="3" t="s">
        <v>58</v>
      </c>
      <c r="C41" s="4" t="s">
        <v>64</v>
      </c>
      <c r="D41" s="5">
        <v>50</v>
      </c>
      <c r="E41" s="6" t="s">
        <v>10</v>
      </c>
      <c r="F41" s="6"/>
      <c r="G41" s="6">
        <v>0</v>
      </c>
      <c r="H41" s="6" t="s">
        <v>11</v>
      </c>
      <c r="I41" s="6" t="s">
        <v>43</v>
      </c>
      <c r="J41" s="9">
        <f t="shared" si="1"/>
        <v>43124.463194444441</v>
      </c>
      <c r="K41" s="2" t="s">
        <v>100</v>
      </c>
      <c r="L41" s="2" t="str">
        <f>IF(AND(K41="Куплено",VLOOKUP(A41,База!$A$2:$K$52,11,0)="Куплено"),"Подтверждено",VLOOKUP(A41,База!$A$2:$K$52,11,0))</f>
        <v>В обработке</v>
      </c>
    </row>
    <row r="42" spans="1:12" x14ac:dyDescent="0.2">
      <c r="A42" t="str">
        <f t="shared" si="0"/>
        <v>2 | Столовая | Кулмурзина Бибигуль Тулегеновна  | 17.01.2018 11:07Тарелки под второе блюдо50шт0Неделя17.01.2018 11:07</v>
      </c>
      <c r="B42" s="3" t="s">
        <v>58</v>
      </c>
      <c r="C42" s="4" t="s">
        <v>65</v>
      </c>
      <c r="D42" s="5">
        <v>50</v>
      </c>
      <c r="E42" s="6" t="s">
        <v>10</v>
      </c>
      <c r="F42" s="6"/>
      <c r="G42" s="6">
        <v>0</v>
      </c>
      <c r="H42" s="6" t="s">
        <v>11</v>
      </c>
      <c r="I42" s="6" t="s">
        <v>43</v>
      </c>
      <c r="J42" s="9">
        <f t="shared" si="1"/>
        <v>43124.463194444441</v>
      </c>
      <c r="K42" s="2" t="s">
        <v>101</v>
      </c>
      <c r="L42" s="2" t="str">
        <f>IF(AND(K42="Куплено",VLOOKUP(A42,База!$A$2:$K$52,11,0)="Куплено"),"Подтверждено",VLOOKUP(A42,База!$A$2:$K$52,11,0))</f>
        <v>Отменено</v>
      </c>
    </row>
    <row r="43" spans="1:12" x14ac:dyDescent="0.2">
      <c r="A43" t="str">
        <f t="shared" si="0"/>
        <v>2 | Столовая | Кулмурзина Бибигуль Тулегеновна  | 17.01.2018 11:07Эмалированные чашки2шт0Неделя17.01.2018 11:07</v>
      </c>
      <c r="B43" s="3" t="s">
        <v>58</v>
      </c>
      <c r="C43" s="4" t="s">
        <v>66</v>
      </c>
      <c r="D43" s="5">
        <v>2</v>
      </c>
      <c r="E43" s="6" t="s">
        <v>10</v>
      </c>
      <c r="F43" s="6"/>
      <c r="G43" s="6">
        <v>0</v>
      </c>
      <c r="H43" s="6" t="s">
        <v>11</v>
      </c>
      <c r="I43" s="6" t="s">
        <v>43</v>
      </c>
      <c r="J43" s="9">
        <f t="shared" si="1"/>
        <v>43124.463194444441</v>
      </c>
      <c r="K43" s="2" t="s">
        <v>100</v>
      </c>
      <c r="L43" s="2" t="str">
        <f>IF(AND(K43="Куплено",VLOOKUP(A43,База!$A$2:$K$52,11,0)="Куплено"),"Подтверждено",VLOOKUP(A43,База!$A$2:$K$52,11,0))</f>
        <v>В обработке</v>
      </c>
    </row>
    <row r="44" spans="1:12" x14ac:dyDescent="0.2">
      <c r="A44" t="str">
        <f t="shared" si="0"/>
        <v>2 | Столовая | Кулмурзина Бибигуль Тулегеновна  | 17.01.2018 11:07Эмалированные ведра2шт0Неделя17.01.2018 11:07</v>
      </c>
      <c r="B44" s="3" t="s">
        <v>58</v>
      </c>
      <c r="C44" s="4" t="s">
        <v>67</v>
      </c>
      <c r="D44" s="5">
        <v>2</v>
      </c>
      <c r="E44" s="6" t="s">
        <v>10</v>
      </c>
      <c r="F44" s="6"/>
      <c r="G44" s="6">
        <v>0</v>
      </c>
      <c r="H44" s="6" t="s">
        <v>11</v>
      </c>
      <c r="I44" s="6" t="s">
        <v>43</v>
      </c>
      <c r="J44" s="9">
        <f t="shared" si="1"/>
        <v>43124.463194444441</v>
      </c>
      <c r="K44" s="2" t="s">
        <v>101</v>
      </c>
      <c r="L44" s="2" t="str">
        <f>IF(AND(K44="Куплено",VLOOKUP(A44,База!$A$2:$K$52,11,0)="Куплено"),"Подтверждено",VLOOKUP(A44,База!$A$2:$K$52,11,0))</f>
        <v>Отменено</v>
      </c>
    </row>
    <row r="45" spans="1:12" x14ac:dyDescent="0.2">
      <c r="A45" t="str">
        <f t="shared" si="0"/>
        <v>2 | Столовая | Кулмурзина Бибигуль Тулегеновна  | 17.01.2018 11:07Аллюминевая кастрюля 20 литров1шт0Неделя17.01.2018 11:07</v>
      </c>
      <c r="B45" s="3" t="s">
        <v>58</v>
      </c>
      <c r="C45" s="4" t="s">
        <v>68</v>
      </c>
      <c r="D45" s="5">
        <v>1</v>
      </c>
      <c r="E45" s="6" t="s">
        <v>10</v>
      </c>
      <c r="F45" s="6"/>
      <c r="G45" s="6">
        <v>0</v>
      </c>
      <c r="H45" s="6" t="s">
        <v>11</v>
      </c>
      <c r="I45" s="6" t="s">
        <v>43</v>
      </c>
      <c r="J45" s="9">
        <f t="shared" si="1"/>
        <v>43124.463194444441</v>
      </c>
      <c r="K45" s="2" t="s">
        <v>100</v>
      </c>
      <c r="L45" s="2" t="str">
        <f>IF(AND(K45="Куплено",VLOOKUP(A45,База!$A$2:$K$52,11,0)="Куплено"),"Подтверждено",VLOOKUP(A45,База!$A$2:$K$52,11,0))</f>
        <v>В обработке</v>
      </c>
    </row>
    <row r="46" spans="1:12" x14ac:dyDescent="0.2">
      <c r="A46" t="str">
        <f t="shared" si="0"/>
        <v>Гараж | Кадыров Серик АхмадиевичФильтр воздушный Камаз Евро-35шт375001-3 дня15.01.2018 13:35</v>
      </c>
      <c r="B46" s="3" t="s">
        <v>79</v>
      </c>
      <c r="C46" s="4" t="s">
        <v>69</v>
      </c>
      <c r="D46" s="5">
        <v>5</v>
      </c>
      <c r="E46" s="6" t="s">
        <v>10</v>
      </c>
      <c r="F46" s="6"/>
      <c r="G46" s="6">
        <v>37500</v>
      </c>
      <c r="H46" s="6" t="s">
        <v>70</v>
      </c>
      <c r="I46" s="6" t="s">
        <v>71</v>
      </c>
      <c r="J46" s="9">
        <f>I46+3</f>
        <v>43118.565972222219</v>
      </c>
      <c r="K46" s="2" t="s">
        <v>101</v>
      </c>
      <c r="L46" s="2" t="str">
        <f>IF(AND(K46="Куплено",VLOOKUP(A46,База!$A$2:$K$52,11,0)="Куплено"),"Подтверждено",VLOOKUP(A46,База!$A$2:$K$52,11,0))</f>
        <v>Отменено</v>
      </c>
    </row>
    <row r="47" spans="1:12" x14ac:dyDescent="0.2">
      <c r="A47" t="str">
        <f t="shared" si="0"/>
        <v>Гараж | Кадыров Серик АхмадиевичДиск сцепления Зил1302шт180001-3 дня15.01.2018 13:35</v>
      </c>
      <c r="B47" s="3" t="s">
        <v>79</v>
      </c>
      <c r="C47" s="4" t="s">
        <v>72</v>
      </c>
      <c r="D47" s="5">
        <v>2</v>
      </c>
      <c r="E47" s="6" t="s">
        <v>10</v>
      </c>
      <c r="F47" s="6"/>
      <c r="G47" s="6">
        <v>18000</v>
      </c>
      <c r="H47" s="6" t="s">
        <v>70</v>
      </c>
      <c r="I47" s="6" t="s">
        <v>71</v>
      </c>
      <c r="J47" s="9">
        <f t="shared" ref="J47:J52" si="2">I47+3</f>
        <v>43118.565972222219</v>
      </c>
      <c r="K47" s="2" t="s">
        <v>100</v>
      </c>
      <c r="L47" s="2" t="str">
        <f>IF(AND(K47="Куплено",VLOOKUP(A47,База!$A$2:$K$52,11,0)="Куплено"),"Подтверждено",VLOOKUP(A47,База!$A$2:$K$52,11,0))</f>
        <v>В обработке</v>
      </c>
    </row>
    <row r="48" spans="1:12" x14ac:dyDescent="0.2">
      <c r="A48" t="str">
        <f t="shared" si="0"/>
        <v>Гараж | Кадыров Серик Ахмадиевичкорзина сцепления Зил1301шт120001-3 дня15.01.2018 13:35</v>
      </c>
      <c r="B48" s="3" t="s">
        <v>79</v>
      </c>
      <c r="C48" s="4" t="s">
        <v>73</v>
      </c>
      <c r="D48" s="5">
        <v>1</v>
      </c>
      <c r="E48" s="6" t="s">
        <v>10</v>
      </c>
      <c r="F48" s="6"/>
      <c r="G48" s="6">
        <v>12000</v>
      </c>
      <c r="H48" s="6" t="s">
        <v>70</v>
      </c>
      <c r="I48" s="6" t="s">
        <v>71</v>
      </c>
      <c r="J48" s="9">
        <f t="shared" si="2"/>
        <v>43118.565972222219</v>
      </c>
      <c r="K48" s="2" t="s">
        <v>101</v>
      </c>
      <c r="L48" s="2" t="str">
        <f>IF(AND(K48="Куплено",VLOOKUP(A48,База!$A$2:$K$52,11,0)="Куплено"),"Подтверждено",VLOOKUP(A48,База!$A$2:$K$52,11,0))</f>
        <v>Отменено</v>
      </c>
    </row>
    <row r="49" spans="1:12" x14ac:dyDescent="0.2">
      <c r="A49" t="str">
        <f t="shared" si="0"/>
        <v>Гараж | Кадыров Серик АхмадиевичАмортизатор Газ-53 со втулками4шт490001-3 дня15.01.2018 13:35</v>
      </c>
      <c r="B49" s="3" t="s">
        <v>79</v>
      </c>
      <c r="C49" s="4" t="s">
        <v>74</v>
      </c>
      <c r="D49" s="5">
        <v>4</v>
      </c>
      <c r="E49" s="6" t="s">
        <v>10</v>
      </c>
      <c r="F49" s="6"/>
      <c r="G49" s="6">
        <v>49000</v>
      </c>
      <c r="H49" s="6" t="s">
        <v>70</v>
      </c>
      <c r="I49" s="6" t="s">
        <v>71</v>
      </c>
      <c r="J49" s="9">
        <f t="shared" si="2"/>
        <v>43118.565972222219</v>
      </c>
      <c r="K49" s="2" t="s">
        <v>101</v>
      </c>
      <c r="L49" s="2" t="str">
        <f>IF(AND(K49="Куплено",VLOOKUP(A49,База!$A$2:$K$52,11,0)="Куплено"),"Подтверждено",VLOOKUP(A49,База!$A$2:$K$52,11,0))</f>
        <v>Отменено</v>
      </c>
    </row>
    <row r="50" spans="1:12" x14ac:dyDescent="0.2">
      <c r="A50" t="str">
        <f t="shared" si="0"/>
        <v>Гараж | Кадыров Серик АхмадиевичКорпус воздушного фильтра дизельного двигателя ГАЗ-531шт01-3 дня15.01.2018 13:35</v>
      </c>
      <c r="B50" s="3" t="s">
        <v>79</v>
      </c>
      <c r="C50" s="4" t="s">
        <v>75</v>
      </c>
      <c r="D50" s="5">
        <v>1</v>
      </c>
      <c r="E50" s="6" t="s">
        <v>10</v>
      </c>
      <c r="F50" s="6"/>
      <c r="G50" s="6">
        <v>0</v>
      </c>
      <c r="H50" s="6" t="s">
        <v>70</v>
      </c>
      <c r="I50" s="6" t="s">
        <v>71</v>
      </c>
      <c r="J50" s="9">
        <f t="shared" si="2"/>
        <v>43118.565972222219</v>
      </c>
      <c r="K50" s="2" t="s">
        <v>139</v>
      </c>
      <c r="L50" s="2" t="str">
        <f>IF(AND(K50="Куплено",VLOOKUP(A50,База!$A$2:$K$52,11,0)="Куплено"),"Подтверждено",VLOOKUP(A50,База!$A$2:$K$52,11,0))</f>
        <v>Не подтверждено складом</v>
      </c>
    </row>
    <row r="51" spans="1:12" x14ac:dyDescent="0.2">
      <c r="A51" t="str">
        <f t="shared" si="0"/>
        <v>Гараж | Кадыров Серик АхмадиевичСальник Гура 35х48х10 Газ-662шт20001-3 дня15.01.2018 13:35</v>
      </c>
      <c r="B51" s="3" t="s">
        <v>79</v>
      </c>
      <c r="C51" s="4" t="s">
        <v>76</v>
      </c>
      <c r="D51" s="5">
        <v>2</v>
      </c>
      <c r="E51" s="6" t="s">
        <v>10</v>
      </c>
      <c r="F51" s="6"/>
      <c r="G51" s="6">
        <v>2000</v>
      </c>
      <c r="H51" s="6" t="s">
        <v>70</v>
      </c>
      <c r="I51" s="6" t="s">
        <v>71</v>
      </c>
      <c r="J51" s="9">
        <f t="shared" si="2"/>
        <v>43118.565972222219</v>
      </c>
      <c r="K51" s="2" t="s">
        <v>100</v>
      </c>
      <c r="L51" s="2" t="str">
        <f>IF(AND(K51="Куплено",VLOOKUP(A51,База!$A$2:$K$52,11,0)="Куплено"),"Подтверждено",VLOOKUP(A51,База!$A$2:$K$52,11,0))</f>
        <v>В обработке</v>
      </c>
    </row>
    <row r="52" spans="1:12" x14ac:dyDescent="0.2">
      <c r="A52" t="str">
        <f t="shared" si="0"/>
        <v>Гараж | Кадыров Серик АхмадиевичДиск колеса в сборе ГАЗ-665шт2500001-3 дня15.01.2018 13:35</v>
      </c>
      <c r="B52" s="3" t="s">
        <v>79</v>
      </c>
      <c r="C52" s="4" t="s">
        <v>77</v>
      </c>
      <c r="D52" s="5">
        <v>5</v>
      </c>
      <c r="E52" s="6" t="s">
        <v>10</v>
      </c>
      <c r="F52" s="6"/>
      <c r="G52" s="6">
        <v>250000</v>
      </c>
      <c r="H52" s="6" t="s">
        <v>70</v>
      </c>
      <c r="I52" s="6" t="s">
        <v>71</v>
      </c>
      <c r="J52" s="9">
        <f t="shared" si="2"/>
        <v>43118.565972222219</v>
      </c>
      <c r="K52" s="2" t="s">
        <v>103</v>
      </c>
      <c r="L52" s="2" t="str">
        <f>IF(AND(K52="Куплено",VLOOKUP(A52,База!$A$2:$K$52,11,0)="Куплено"),"Подтверждено",VLOOKUP(A52,База!$A$2:$K$52,11,0))</f>
        <v>Поступление 30.01.18</v>
      </c>
    </row>
  </sheetData>
  <conditionalFormatting sqref="K1:K52">
    <cfRule type="cellIs" dxfId="9" priority="5" stopIfTrue="1" operator="equal">
      <formula>"куплено"</formula>
    </cfRule>
    <cfRule type="cellIs" dxfId="8" priority="6" stopIfTrue="1" operator="equal">
      <formula>"не доставлено"</formula>
    </cfRule>
  </conditionalFormatting>
  <conditionalFormatting sqref="H1:J52">
    <cfRule type="cellIs" dxfId="7" priority="7" stopIfTrue="1" operator="equal">
      <formula>"В снабжение"</formula>
    </cfRule>
    <cfRule type="cellIs" dxfId="6" priority="8" stopIfTrue="1" operator="equal">
      <formula>"На месте"</formula>
    </cfRule>
  </conditionalFormatting>
  <conditionalFormatting sqref="L1">
    <cfRule type="cellIs" dxfId="3" priority="3" stopIfTrue="1" operator="equal">
      <formula>"куплено"</formula>
    </cfRule>
    <cfRule type="cellIs" dxfId="2" priority="4" stopIfTrue="1" operator="equal">
      <formula>"не доставлено"</formula>
    </cfRule>
  </conditionalFormatting>
  <conditionalFormatting sqref="L2:L52">
    <cfRule type="cellIs" dxfId="1" priority="1" stopIfTrue="1" operator="equal">
      <formula>"куплено"</formula>
    </cfRule>
    <cfRule type="cellIs" dxfId="0" priority="2" stopIfTrue="1" operator="equal">
      <formula>"Не подтверждено складом"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F9" sqref="F9"/>
    </sheetView>
  </sheetViews>
  <sheetFormatPr defaultRowHeight="12.75" x14ac:dyDescent="0.2"/>
  <cols>
    <col min="1" max="1" width="3.28515625" customWidth="1"/>
    <col min="2" max="2" width="61.42578125" bestFit="1" customWidth="1"/>
    <col min="3" max="3" width="53" bestFit="1" customWidth="1"/>
    <col min="4" max="4" width="10.85546875" bestFit="1" customWidth="1"/>
    <col min="5" max="5" width="8.7109375" bestFit="1" customWidth="1"/>
    <col min="6" max="6" width="27.5703125" customWidth="1"/>
    <col min="7" max="7" width="14.7109375" bestFit="1" customWidth="1"/>
  </cols>
  <sheetData>
    <row r="1" spans="1:7" x14ac:dyDescent="0.2">
      <c r="B1" t="s">
        <v>105</v>
      </c>
      <c r="C1" s="10">
        <v>43119</v>
      </c>
    </row>
    <row r="5" spans="1:7" x14ac:dyDescent="0.2">
      <c r="B5" s="8" t="s">
        <v>78</v>
      </c>
      <c r="C5" s="5" t="s">
        <v>0</v>
      </c>
      <c r="D5" s="5" t="s">
        <v>1</v>
      </c>
      <c r="E5" s="6" t="s">
        <v>2</v>
      </c>
      <c r="F5" s="2" t="s">
        <v>106</v>
      </c>
      <c r="G5" s="2" t="s">
        <v>107</v>
      </c>
    </row>
    <row r="6" spans="1:7" x14ac:dyDescent="0.2">
      <c r="A6" t="s">
        <v>80</v>
      </c>
      <c r="B6" s="3" t="s">
        <v>79</v>
      </c>
      <c r="C6" s="4" t="s">
        <v>9</v>
      </c>
      <c r="D6" s="5">
        <v>4</v>
      </c>
      <c r="E6" s="6" t="s">
        <v>10</v>
      </c>
      <c r="F6" s="2" t="str">
        <f>VLOOKUP(A6,Снабженец!$A$1:$L$52,11,0)</f>
        <v>Поступление 30.01.18</v>
      </c>
      <c r="G6" s="2" t="s">
        <v>140</v>
      </c>
    </row>
    <row r="7" spans="1:7" x14ac:dyDescent="0.2">
      <c r="A7" t="s">
        <v>81</v>
      </c>
      <c r="B7" s="3" t="s">
        <v>79</v>
      </c>
      <c r="C7" s="4" t="s">
        <v>13</v>
      </c>
      <c r="D7" s="5">
        <v>1</v>
      </c>
      <c r="E7" s="6" t="s">
        <v>10</v>
      </c>
      <c r="F7" s="2" t="str">
        <f>VLOOKUP(A7,Снабженец!$A$1:$L$52,11,0)</f>
        <v>В обработке</v>
      </c>
      <c r="G7" s="2" t="s">
        <v>140</v>
      </c>
    </row>
    <row r="8" spans="1:7" x14ac:dyDescent="0.2">
      <c r="A8" t="s">
        <v>82</v>
      </c>
      <c r="B8" s="3" t="s">
        <v>79</v>
      </c>
      <c r="C8" s="4" t="s">
        <v>14</v>
      </c>
      <c r="D8" s="5">
        <v>4</v>
      </c>
      <c r="E8" s="6" t="s">
        <v>10</v>
      </c>
      <c r="F8" s="2" t="str">
        <f>VLOOKUP(A8,Снабженец!$A$1:$L$52,11,0)</f>
        <v>Отменено</v>
      </c>
      <c r="G8" s="2" t="s">
        <v>140</v>
      </c>
    </row>
    <row r="9" spans="1:7" x14ac:dyDescent="0.2">
      <c r="A9" t="s">
        <v>83</v>
      </c>
      <c r="B9" s="3" t="s">
        <v>79</v>
      </c>
      <c r="C9" s="4" t="s">
        <v>15</v>
      </c>
      <c r="D9" s="5">
        <v>1</v>
      </c>
      <c r="E9" s="6" t="s">
        <v>16</v>
      </c>
      <c r="F9" s="2" t="str">
        <f>VLOOKUP(A9,Снабженец!$A$1:$L$52,11,0)</f>
        <v>Куплено</v>
      </c>
      <c r="G9" s="2" t="s">
        <v>141</v>
      </c>
    </row>
    <row r="10" spans="1:7" x14ac:dyDescent="0.2">
      <c r="A10" t="s">
        <v>84</v>
      </c>
      <c r="B10" s="3" t="s">
        <v>79</v>
      </c>
      <c r="C10" s="4" t="s">
        <v>17</v>
      </c>
      <c r="D10" s="5">
        <v>20</v>
      </c>
      <c r="E10" s="6" t="s">
        <v>10</v>
      </c>
      <c r="F10" s="2" t="str">
        <f>VLOOKUP(A10,Снабженец!$A$1:$L$52,11,0)</f>
        <v>Поступление 20.01.18</v>
      </c>
      <c r="G10" s="2" t="s">
        <v>140</v>
      </c>
    </row>
    <row r="11" spans="1:7" x14ac:dyDescent="0.2">
      <c r="A11" t="s">
        <v>85</v>
      </c>
      <c r="B11" s="3" t="s">
        <v>79</v>
      </c>
      <c r="C11" s="4" t="s">
        <v>18</v>
      </c>
      <c r="D11" s="5">
        <v>4</v>
      </c>
      <c r="E11" s="6" t="s">
        <v>10</v>
      </c>
      <c r="F11" s="2" t="str">
        <f>VLOOKUP(A11,Снабженец!$A$1:$L$52,11,0)</f>
        <v>Куплено</v>
      </c>
      <c r="G11" s="2" t="s">
        <v>140</v>
      </c>
    </row>
    <row r="12" spans="1:7" x14ac:dyDescent="0.2">
      <c r="A12" t="s">
        <v>86</v>
      </c>
      <c r="B12" s="3" t="s">
        <v>79</v>
      </c>
      <c r="C12" s="4" t="s">
        <v>19</v>
      </c>
      <c r="D12" s="5">
        <v>10</v>
      </c>
      <c r="E12" s="6" t="s">
        <v>10</v>
      </c>
      <c r="F12" s="2" t="str">
        <f>VLOOKUP(A12,Снабженец!$A$1:$L$52,11,0)</f>
        <v>В обработке</v>
      </c>
      <c r="G12" s="2" t="s">
        <v>140</v>
      </c>
    </row>
    <row r="13" spans="1:7" x14ac:dyDescent="0.2">
      <c r="A13" t="s">
        <v>87</v>
      </c>
      <c r="B13" s="3" t="s">
        <v>79</v>
      </c>
      <c r="C13" s="4" t="s">
        <v>20</v>
      </c>
      <c r="D13" s="5">
        <v>2</v>
      </c>
      <c r="E13" s="6" t="s">
        <v>10</v>
      </c>
      <c r="F13" s="2" t="str">
        <f>VLOOKUP(A13,Снабженец!$A$1:$L$52,11,0)</f>
        <v>Поступление 30.01.18</v>
      </c>
      <c r="G13" s="2" t="s">
        <v>140</v>
      </c>
    </row>
    <row r="14" spans="1:7" x14ac:dyDescent="0.2">
      <c r="A14" t="s">
        <v>88</v>
      </c>
      <c r="B14" s="3" t="s">
        <v>79</v>
      </c>
      <c r="C14" s="4" t="s">
        <v>21</v>
      </c>
      <c r="D14" s="5">
        <v>1</v>
      </c>
      <c r="E14" s="6" t="s">
        <v>10</v>
      </c>
      <c r="F14" s="2" t="str">
        <f>VLOOKUP(A14,Снабженец!$A$1:$L$52,11,0)</f>
        <v>Поступление 30.01.18</v>
      </c>
      <c r="G14" s="2" t="s">
        <v>140</v>
      </c>
    </row>
    <row r="15" spans="1:7" x14ac:dyDescent="0.2">
      <c r="A15" t="s">
        <v>89</v>
      </c>
      <c r="B15" s="3" t="s">
        <v>79</v>
      </c>
      <c r="C15" s="4" t="s">
        <v>22</v>
      </c>
      <c r="D15" s="5">
        <v>5</v>
      </c>
      <c r="E15" s="6" t="s">
        <v>10</v>
      </c>
      <c r="F15" s="2" t="str">
        <f>VLOOKUP(A15,Снабженец!$A$1:$L$52,11,0)</f>
        <v>Куплено</v>
      </c>
      <c r="G15" s="2" t="s">
        <v>140</v>
      </c>
    </row>
    <row r="16" spans="1:7" x14ac:dyDescent="0.2">
      <c r="A16" t="s">
        <v>90</v>
      </c>
      <c r="B16" s="3" t="s">
        <v>79</v>
      </c>
      <c r="C16" s="4" t="s">
        <v>23</v>
      </c>
      <c r="D16" s="5">
        <v>2</v>
      </c>
      <c r="E16" s="6" t="s">
        <v>10</v>
      </c>
      <c r="F16" s="2" t="str">
        <f>VLOOKUP(A16,Снабженец!$A$1:$L$52,11,0)</f>
        <v>Отменено</v>
      </c>
      <c r="G16" s="2" t="s">
        <v>140</v>
      </c>
    </row>
    <row r="17" spans="1:7" x14ac:dyDescent="0.2">
      <c r="A17" t="s">
        <v>91</v>
      </c>
      <c r="B17" s="3" t="s">
        <v>79</v>
      </c>
      <c r="C17" s="4" t="s">
        <v>26</v>
      </c>
      <c r="D17" s="5">
        <v>3</v>
      </c>
      <c r="E17" s="6" t="s">
        <v>10</v>
      </c>
      <c r="F17" s="2" t="str">
        <f>VLOOKUP(A17,Снабженец!$A$1:$L$52,11,0)</f>
        <v>Поступление 30.01.18</v>
      </c>
      <c r="G17" s="2" t="s">
        <v>140</v>
      </c>
    </row>
    <row r="18" spans="1:7" x14ac:dyDescent="0.2">
      <c r="A18" t="s">
        <v>92</v>
      </c>
      <c r="B18" s="3" t="s">
        <v>79</v>
      </c>
      <c r="C18" s="4" t="s">
        <v>27</v>
      </c>
      <c r="D18" s="5">
        <v>6</v>
      </c>
      <c r="E18" s="6" t="s">
        <v>10</v>
      </c>
      <c r="F18" s="2" t="str">
        <f>VLOOKUP(A18,Снабженец!$A$1:$L$52,11,0)</f>
        <v>Отменено</v>
      </c>
      <c r="G18" s="2" t="s">
        <v>140</v>
      </c>
    </row>
    <row r="19" spans="1:7" x14ac:dyDescent="0.2">
      <c r="A19" t="s">
        <v>108</v>
      </c>
      <c r="B19" s="3" t="s">
        <v>28</v>
      </c>
      <c r="C19" s="4" t="s">
        <v>29</v>
      </c>
      <c r="D19" s="5">
        <v>2</v>
      </c>
      <c r="E19" s="6" t="s">
        <v>10</v>
      </c>
      <c r="F19" s="2" t="str">
        <f>VLOOKUP(A19,Снабженец!$A$1:$L$52,11,0)</f>
        <v>В обработке</v>
      </c>
      <c r="G19" s="2" t="s">
        <v>140</v>
      </c>
    </row>
    <row r="20" spans="1:7" x14ac:dyDescent="0.2">
      <c r="A20" t="s">
        <v>109</v>
      </c>
      <c r="B20" s="3" t="s">
        <v>28</v>
      </c>
      <c r="C20" s="4" t="s">
        <v>32</v>
      </c>
      <c r="D20" s="5">
        <v>10</v>
      </c>
      <c r="E20" s="6" t="s">
        <v>10</v>
      </c>
      <c r="F20" s="2" t="str">
        <f>VLOOKUP(A20,Снабженец!$A$1:$L$52,11,0)</f>
        <v>Отменено</v>
      </c>
      <c r="G20" s="2" t="s">
        <v>140</v>
      </c>
    </row>
    <row r="21" spans="1:7" x14ac:dyDescent="0.2">
      <c r="A21" t="s">
        <v>110</v>
      </c>
      <c r="B21" s="3" t="s">
        <v>28</v>
      </c>
      <c r="C21" s="4" t="s">
        <v>33</v>
      </c>
      <c r="D21" s="5">
        <v>2</v>
      </c>
      <c r="E21" s="6" t="s">
        <v>10</v>
      </c>
      <c r="F21" s="2" t="str">
        <f>VLOOKUP(A21,Снабженец!$A$1:$L$52,11,0)</f>
        <v>В обработке</v>
      </c>
      <c r="G21" s="2" t="s">
        <v>140</v>
      </c>
    </row>
    <row r="22" spans="1:7" x14ac:dyDescent="0.2">
      <c r="A22" t="s">
        <v>111</v>
      </c>
      <c r="B22" s="3" t="s">
        <v>28</v>
      </c>
      <c r="C22" s="4" t="s">
        <v>34</v>
      </c>
      <c r="D22" s="5">
        <v>10</v>
      </c>
      <c r="E22" s="6" t="s">
        <v>10</v>
      </c>
      <c r="F22" s="2" t="str">
        <f>VLOOKUP(A22,Снабженец!$A$1:$L$52,11,0)</f>
        <v>Отменено</v>
      </c>
      <c r="G22" s="2" t="s">
        <v>140</v>
      </c>
    </row>
    <row r="23" spans="1:7" x14ac:dyDescent="0.2">
      <c r="A23" t="s">
        <v>112</v>
      </c>
      <c r="B23" s="3" t="s">
        <v>28</v>
      </c>
      <c r="C23" s="4" t="s">
        <v>35</v>
      </c>
      <c r="D23" s="5">
        <v>1</v>
      </c>
      <c r="E23" s="6" t="s">
        <v>36</v>
      </c>
      <c r="F23" s="2" t="str">
        <f>VLOOKUP(A23,Снабженец!$A$1:$L$52,11,0)</f>
        <v>В обработке</v>
      </c>
      <c r="G23" s="2" t="s">
        <v>140</v>
      </c>
    </row>
    <row r="24" spans="1:7" x14ac:dyDescent="0.2">
      <c r="A24" t="s">
        <v>113</v>
      </c>
      <c r="B24" s="3" t="s">
        <v>37</v>
      </c>
      <c r="C24" s="4" t="s">
        <v>38</v>
      </c>
      <c r="D24" s="5">
        <v>2</v>
      </c>
      <c r="E24" s="6" t="s">
        <v>10</v>
      </c>
      <c r="F24" s="2" t="str">
        <f>VLOOKUP(A24,Снабженец!$A$1:$L$52,11,0)</f>
        <v>Отменено</v>
      </c>
      <c r="G24" s="2" t="s">
        <v>140</v>
      </c>
    </row>
    <row r="25" spans="1:7" x14ac:dyDescent="0.2">
      <c r="A25" t="s">
        <v>114</v>
      </c>
      <c r="B25" s="3" t="s">
        <v>37</v>
      </c>
      <c r="C25" s="4" t="s">
        <v>40</v>
      </c>
      <c r="D25" s="5">
        <v>2</v>
      </c>
      <c r="E25" s="6" t="s">
        <v>10</v>
      </c>
      <c r="F25" s="2" t="str">
        <f>VLOOKUP(A25,Снабженец!$A$1:$L$52,11,0)</f>
        <v>В обработке</v>
      </c>
      <c r="G25" s="2" t="s">
        <v>140</v>
      </c>
    </row>
    <row r="26" spans="1:7" x14ac:dyDescent="0.2">
      <c r="A26" t="s">
        <v>115</v>
      </c>
      <c r="B26" s="3" t="s">
        <v>41</v>
      </c>
      <c r="C26" s="4" t="s">
        <v>42</v>
      </c>
      <c r="D26" s="5">
        <v>12</v>
      </c>
      <c r="E26" s="6" t="s">
        <v>10</v>
      </c>
      <c r="F26" s="2" t="str">
        <f>VLOOKUP(A26,Снабженец!$A$1:$L$52,11,0)</f>
        <v>Отменено</v>
      </c>
      <c r="G26" s="2" t="s">
        <v>140</v>
      </c>
    </row>
    <row r="27" spans="1:7" x14ac:dyDescent="0.2">
      <c r="A27" t="s">
        <v>116</v>
      </c>
      <c r="B27" s="3" t="s">
        <v>41</v>
      </c>
      <c r="C27" s="4" t="s">
        <v>44</v>
      </c>
      <c r="D27" s="5">
        <v>1</v>
      </c>
      <c r="E27" s="6" t="s">
        <v>10</v>
      </c>
      <c r="F27" s="2" t="str">
        <f>VLOOKUP(A27,Снабженец!$A$1:$L$52,11,0)</f>
        <v>В обработке</v>
      </c>
      <c r="G27" s="2" t="s">
        <v>140</v>
      </c>
    </row>
    <row r="28" spans="1:7" x14ac:dyDescent="0.2">
      <c r="A28" t="s">
        <v>117</v>
      </c>
      <c r="B28" s="3" t="s">
        <v>41</v>
      </c>
      <c r="C28" s="4" t="s">
        <v>45</v>
      </c>
      <c r="D28" s="5">
        <v>10</v>
      </c>
      <c r="E28" s="6" t="s">
        <v>10</v>
      </c>
      <c r="F28" s="2" t="str">
        <f>VLOOKUP(A28,Снабженец!$A$1:$L$52,11,0)</f>
        <v>Отменено</v>
      </c>
      <c r="G28" s="2" t="s">
        <v>140</v>
      </c>
    </row>
    <row r="29" spans="1:7" x14ac:dyDescent="0.2">
      <c r="A29" t="s">
        <v>118</v>
      </c>
      <c r="B29" s="3" t="s">
        <v>41</v>
      </c>
      <c r="C29" s="4" t="s">
        <v>46</v>
      </c>
      <c r="D29" s="5">
        <v>5</v>
      </c>
      <c r="E29" s="6" t="s">
        <v>10</v>
      </c>
      <c r="F29" s="2" t="str">
        <f>VLOOKUP(A29,Снабженец!$A$1:$L$52,11,0)</f>
        <v>В обработке</v>
      </c>
      <c r="G29" s="2" t="s">
        <v>140</v>
      </c>
    </row>
    <row r="30" spans="1:7" x14ac:dyDescent="0.2">
      <c r="A30" t="s">
        <v>119</v>
      </c>
      <c r="B30" s="3" t="s">
        <v>41</v>
      </c>
      <c r="C30" s="4" t="s">
        <v>47</v>
      </c>
      <c r="D30" s="5">
        <v>12</v>
      </c>
      <c r="E30" s="6" t="s">
        <v>10</v>
      </c>
      <c r="F30" s="2" t="str">
        <f>VLOOKUP(A30,Снабженец!$A$1:$L$52,11,0)</f>
        <v>Отменено</v>
      </c>
      <c r="G30" s="2" t="s">
        <v>140</v>
      </c>
    </row>
    <row r="31" spans="1:7" x14ac:dyDescent="0.2">
      <c r="A31" t="s">
        <v>120</v>
      </c>
      <c r="B31" s="3" t="s">
        <v>48</v>
      </c>
      <c r="C31" s="4" t="s">
        <v>49</v>
      </c>
      <c r="D31" s="5">
        <v>1</v>
      </c>
      <c r="E31" s="6" t="s">
        <v>10</v>
      </c>
      <c r="F31" s="2" t="str">
        <f>VLOOKUP(A31,Снабженец!$A$1:$L$52,11,0)</f>
        <v>В обработке</v>
      </c>
      <c r="G31" s="2" t="s">
        <v>140</v>
      </c>
    </row>
    <row r="32" spans="1:7" x14ac:dyDescent="0.2">
      <c r="A32" t="s">
        <v>121</v>
      </c>
      <c r="B32" s="3" t="s">
        <v>48</v>
      </c>
      <c r="C32" s="4" t="s">
        <v>50</v>
      </c>
      <c r="D32" s="5">
        <v>2</v>
      </c>
      <c r="E32" s="6" t="s">
        <v>10</v>
      </c>
      <c r="F32" s="2" t="str">
        <f>VLOOKUP(A32,Снабженец!$A$1:$L$52,11,0)</f>
        <v>Отменено</v>
      </c>
      <c r="G32" s="2" t="s">
        <v>140</v>
      </c>
    </row>
    <row r="33" spans="1:7" x14ac:dyDescent="0.2">
      <c r="A33" t="s">
        <v>122</v>
      </c>
      <c r="B33" s="3" t="s">
        <v>48</v>
      </c>
      <c r="C33" s="4" t="s">
        <v>51</v>
      </c>
      <c r="D33" s="5">
        <v>1</v>
      </c>
      <c r="E33" s="6" t="s">
        <v>10</v>
      </c>
      <c r="F33" s="2" t="str">
        <f>VLOOKUP(A33,Снабженец!$A$1:$L$52,11,0)</f>
        <v>В обработке</v>
      </c>
      <c r="G33" s="2" t="s">
        <v>140</v>
      </c>
    </row>
    <row r="34" spans="1:7" x14ac:dyDescent="0.2">
      <c r="A34" t="s">
        <v>123</v>
      </c>
      <c r="B34" s="3" t="s">
        <v>48</v>
      </c>
      <c r="C34" s="4" t="s">
        <v>52</v>
      </c>
      <c r="D34" s="5">
        <v>1</v>
      </c>
      <c r="E34" s="6" t="s">
        <v>10</v>
      </c>
      <c r="F34" s="2" t="str">
        <f>VLOOKUP(A34,Снабженец!$A$1:$L$52,11,0)</f>
        <v>Отменено</v>
      </c>
      <c r="G34" s="2" t="s">
        <v>140</v>
      </c>
    </row>
    <row r="35" spans="1:7" x14ac:dyDescent="0.2">
      <c r="A35" t="s">
        <v>124</v>
      </c>
      <c r="B35" s="3" t="s">
        <v>48</v>
      </c>
      <c r="C35" s="4" t="s">
        <v>53</v>
      </c>
      <c r="D35" s="5">
        <v>2</v>
      </c>
      <c r="E35" s="6" t="s">
        <v>10</v>
      </c>
      <c r="F35" s="2" t="str">
        <f>VLOOKUP(A35,Снабженец!$A$1:$L$52,11,0)</f>
        <v>В обработке</v>
      </c>
      <c r="G35" s="2" t="s">
        <v>140</v>
      </c>
    </row>
    <row r="36" spans="1:7" x14ac:dyDescent="0.2">
      <c r="A36" t="s">
        <v>125</v>
      </c>
      <c r="B36" s="3" t="s">
        <v>48</v>
      </c>
      <c r="C36" s="4" t="s">
        <v>54</v>
      </c>
      <c r="D36" s="5">
        <v>2</v>
      </c>
      <c r="E36" s="6" t="s">
        <v>10</v>
      </c>
      <c r="F36" s="2" t="str">
        <f>VLOOKUP(A36,Снабженец!$A$1:$L$52,11,0)</f>
        <v>Отменено</v>
      </c>
      <c r="G36" s="2" t="s">
        <v>140</v>
      </c>
    </row>
    <row r="37" spans="1:7" x14ac:dyDescent="0.2">
      <c r="A37" t="s">
        <v>126</v>
      </c>
      <c r="B37" s="3" t="s">
        <v>48</v>
      </c>
      <c r="C37" s="4" t="s">
        <v>55</v>
      </c>
      <c r="D37" s="5">
        <v>4</v>
      </c>
      <c r="E37" s="6" t="s">
        <v>10</v>
      </c>
      <c r="F37" s="2" t="str">
        <f>VLOOKUP(A37,Снабженец!$A$1:$L$52,11,0)</f>
        <v>В обработке</v>
      </c>
      <c r="G37" s="2" t="s">
        <v>140</v>
      </c>
    </row>
    <row r="38" spans="1:7" x14ac:dyDescent="0.2">
      <c r="A38" t="s">
        <v>127</v>
      </c>
      <c r="B38" s="3" t="s">
        <v>48</v>
      </c>
      <c r="C38" s="4" t="s">
        <v>56</v>
      </c>
      <c r="D38" s="5">
        <v>1</v>
      </c>
      <c r="E38" s="6" t="s">
        <v>10</v>
      </c>
      <c r="F38" s="2" t="str">
        <f>VLOOKUP(A38,Снабженец!$A$1:$L$52,11,0)</f>
        <v>Отменено</v>
      </c>
      <c r="G38" s="2" t="s">
        <v>140</v>
      </c>
    </row>
    <row r="39" spans="1:7" x14ac:dyDescent="0.2">
      <c r="A39" t="s">
        <v>128</v>
      </c>
      <c r="B39" s="3" t="s">
        <v>48</v>
      </c>
      <c r="C39" s="4" t="s">
        <v>57</v>
      </c>
      <c r="D39" s="5">
        <v>6</v>
      </c>
      <c r="E39" s="6" t="s">
        <v>10</v>
      </c>
      <c r="F39" s="2" t="str">
        <f>VLOOKUP(A39,Снабженец!$A$1:$L$52,11,0)</f>
        <v>В обработке</v>
      </c>
      <c r="G39" s="2" t="s">
        <v>140</v>
      </c>
    </row>
    <row r="40" spans="1:7" x14ac:dyDescent="0.2">
      <c r="A40" t="s">
        <v>129</v>
      </c>
      <c r="B40" s="3" t="s">
        <v>58</v>
      </c>
      <c r="C40" s="4" t="s">
        <v>59</v>
      </c>
      <c r="D40" s="5">
        <v>1</v>
      </c>
      <c r="E40" s="6" t="s">
        <v>10</v>
      </c>
      <c r="F40" s="2" t="str">
        <f>VLOOKUP(A40,Снабженец!$A$1:$L$52,11,0)</f>
        <v>Отменено</v>
      </c>
      <c r="G40" s="2" t="s">
        <v>140</v>
      </c>
    </row>
    <row r="41" spans="1:7" x14ac:dyDescent="0.2">
      <c r="A41" t="s">
        <v>130</v>
      </c>
      <c r="B41" s="3" t="s">
        <v>58</v>
      </c>
      <c r="C41" s="4" t="s">
        <v>60</v>
      </c>
      <c r="D41" s="5">
        <v>2</v>
      </c>
      <c r="E41" s="6" t="s">
        <v>10</v>
      </c>
      <c r="F41" s="2" t="str">
        <f>VLOOKUP(A41,Снабженец!$A$1:$L$52,11,0)</f>
        <v>В обработке</v>
      </c>
      <c r="G41" s="2" t="s">
        <v>140</v>
      </c>
    </row>
    <row r="42" spans="1:7" x14ac:dyDescent="0.2">
      <c r="A42" t="s">
        <v>131</v>
      </c>
      <c r="B42" s="3" t="s">
        <v>58</v>
      </c>
      <c r="C42" s="4" t="s">
        <v>61</v>
      </c>
      <c r="D42" s="5">
        <v>1</v>
      </c>
      <c r="E42" s="6" t="s">
        <v>10</v>
      </c>
      <c r="F42" s="2" t="str">
        <f>VLOOKUP(A42,Снабженец!$A$1:$L$52,11,0)</f>
        <v>Отменено</v>
      </c>
      <c r="G42" s="2" t="s">
        <v>140</v>
      </c>
    </row>
    <row r="43" spans="1:7" x14ac:dyDescent="0.2">
      <c r="A43" t="s">
        <v>132</v>
      </c>
      <c r="B43" s="3" t="s">
        <v>58</v>
      </c>
      <c r="C43" s="4" t="s">
        <v>62</v>
      </c>
      <c r="D43" s="5">
        <v>5</v>
      </c>
      <c r="E43" s="6" t="s">
        <v>36</v>
      </c>
      <c r="F43" s="2" t="str">
        <f>VLOOKUP(A43,Снабженец!$A$1:$L$52,11,0)</f>
        <v>В обработке</v>
      </c>
      <c r="G43" s="2" t="s">
        <v>140</v>
      </c>
    </row>
    <row r="44" spans="1:7" x14ac:dyDescent="0.2">
      <c r="A44" t="s">
        <v>133</v>
      </c>
      <c r="B44" s="3" t="s">
        <v>58</v>
      </c>
      <c r="C44" s="4" t="s">
        <v>63</v>
      </c>
      <c r="D44" s="5">
        <v>150</v>
      </c>
      <c r="E44" s="6" t="s">
        <v>10</v>
      </c>
      <c r="F44" s="2" t="str">
        <f>VLOOKUP(A44,Снабженец!$A$1:$L$52,11,0)</f>
        <v>Отменено</v>
      </c>
      <c r="G44" s="2" t="s">
        <v>140</v>
      </c>
    </row>
    <row r="45" spans="1:7" x14ac:dyDescent="0.2">
      <c r="A45" t="s">
        <v>134</v>
      </c>
      <c r="B45" s="3" t="s">
        <v>58</v>
      </c>
      <c r="C45" s="4" t="s">
        <v>64</v>
      </c>
      <c r="D45" s="5">
        <v>50</v>
      </c>
      <c r="E45" s="6" t="s">
        <v>10</v>
      </c>
      <c r="F45" s="2" t="str">
        <f>VLOOKUP(A45,Снабженец!$A$1:$L$52,11,0)</f>
        <v>В обработке</v>
      </c>
      <c r="G45" s="2" t="s">
        <v>140</v>
      </c>
    </row>
    <row r="46" spans="1:7" x14ac:dyDescent="0.2">
      <c r="A46" t="s">
        <v>135</v>
      </c>
      <c r="B46" s="3" t="s">
        <v>58</v>
      </c>
      <c r="C46" s="4" t="s">
        <v>65</v>
      </c>
      <c r="D46" s="5">
        <v>50</v>
      </c>
      <c r="E46" s="6" t="s">
        <v>10</v>
      </c>
      <c r="F46" s="2" t="str">
        <f>VLOOKUP(A46,Снабженец!$A$1:$L$52,11,0)</f>
        <v>Отменено</v>
      </c>
      <c r="G46" s="2" t="s">
        <v>140</v>
      </c>
    </row>
    <row r="47" spans="1:7" x14ac:dyDescent="0.2">
      <c r="A47" t="s">
        <v>136</v>
      </c>
      <c r="B47" s="3" t="s">
        <v>58</v>
      </c>
      <c r="C47" s="4" t="s">
        <v>66</v>
      </c>
      <c r="D47" s="5">
        <v>2</v>
      </c>
      <c r="E47" s="6" t="s">
        <v>10</v>
      </c>
      <c r="F47" s="2" t="str">
        <f>VLOOKUP(A47,Снабженец!$A$1:$L$52,11,0)</f>
        <v>В обработке</v>
      </c>
      <c r="G47" s="2" t="s">
        <v>140</v>
      </c>
    </row>
    <row r="48" spans="1:7" x14ac:dyDescent="0.2">
      <c r="A48" t="s">
        <v>137</v>
      </c>
      <c r="B48" s="3" t="s">
        <v>58</v>
      </c>
      <c r="C48" s="4" t="s">
        <v>67</v>
      </c>
      <c r="D48" s="5">
        <v>2</v>
      </c>
      <c r="E48" s="6" t="s">
        <v>10</v>
      </c>
      <c r="F48" s="2" t="str">
        <f>VLOOKUP(A48,Снабженец!$A$1:$L$52,11,0)</f>
        <v>Отменено</v>
      </c>
      <c r="G48" s="2" t="s">
        <v>140</v>
      </c>
    </row>
    <row r="49" spans="1:7" x14ac:dyDescent="0.2">
      <c r="A49" t="s">
        <v>138</v>
      </c>
      <c r="B49" s="3" t="s">
        <v>58</v>
      </c>
      <c r="C49" s="4" t="s">
        <v>68</v>
      </c>
      <c r="D49" s="5">
        <v>1</v>
      </c>
      <c r="E49" s="6" t="s">
        <v>10</v>
      </c>
      <c r="F49" s="2" t="str">
        <f>VLOOKUP(A49,Снабженец!$A$1:$L$52,11,0)</f>
        <v>В обработке</v>
      </c>
      <c r="G49" s="2" t="s">
        <v>140</v>
      </c>
    </row>
    <row r="50" spans="1:7" x14ac:dyDescent="0.2">
      <c r="A50" t="s">
        <v>93</v>
      </c>
      <c r="B50" s="3" t="s">
        <v>79</v>
      </c>
      <c r="C50" s="4" t="s">
        <v>69</v>
      </c>
      <c r="D50" s="5">
        <v>5</v>
      </c>
      <c r="E50" s="6" t="s">
        <v>10</v>
      </c>
      <c r="F50" s="2" t="str">
        <f>VLOOKUP(A50,Снабженец!$A$1:$L$52,11,0)</f>
        <v>Отменено</v>
      </c>
      <c r="G50" s="2" t="s">
        <v>140</v>
      </c>
    </row>
    <row r="51" spans="1:7" x14ac:dyDescent="0.2">
      <c r="A51" t="s">
        <v>94</v>
      </c>
      <c r="B51" s="3" t="s">
        <v>79</v>
      </c>
      <c r="C51" s="4" t="s">
        <v>72</v>
      </c>
      <c r="D51" s="5">
        <v>2</v>
      </c>
      <c r="E51" s="6" t="s">
        <v>10</v>
      </c>
      <c r="F51" s="2" t="str">
        <f>VLOOKUP(A51,Снабженец!$A$1:$L$52,11,0)</f>
        <v>В обработке</v>
      </c>
      <c r="G51" s="2" t="s">
        <v>140</v>
      </c>
    </row>
    <row r="52" spans="1:7" x14ac:dyDescent="0.2">
      <c r="A52" t="s">
        <v>95</v>
      </c>
      <c r="B52" s="3" t="s">
        <v>79</v>
      </c>
      <c r="C52" s="4" t="s">
        <v>73</v>
      </c>
      <c r="D52" s="5">
        <v>1</v>
      </c>
      <c r="E52" s="6" t="s">
        <v>10</v>
      </c>
      <c r="F52" s="2" t="str">
        <f>VLOOKUP(A52,Снабженец!$A$1:$L$52,11,0)</f>
        <v>Отменено</v>
      </c>
      <c r="G52" s="2" t="s">
        <v>140</v>
      </c>
    </row>
    <row r="53" spans="1:7" x14ac:dyDescent="0.2">
      <c r="A53" t="s">
        <v>96</v>
      </c>
      <c r="B53" s="3" t="s">
        <v>79</v>
      </c>
      <c r="C53" s="4" t="s">
        <v>74</v>
      </c>
      <c r="D53" s="5">
        <v>4</v>
      </c>
      <c r="E53" s="6" t="s">
        <v>10</v>
      </c>
      <c r="F53" s="2" t="str">
        <f>VLOOKUP(A53,Снабженец!$A$1:$L$52,11,0)</f>
        <v>Отменено</v>
      </c>
      <c r="G53" s="2" t="s">
        <v>140</v>
      </c>
    </row>
    <row r="54" spans="1:7" x14ac:dyDescent="0.2">
      <c r="A54" t="s">
        <v>97</v>
      </c>
      <c r="B54" s="3" t="s">
        <v>79</v>
      </c>
      <c r="C54" s="4" t="s">
        <v>75</v>
      </c>
      <c r="D54" s="5">
        <v>1</v>
      </c>
      <c r="E54" s="6" t="s">
        <v>10</v>
      </c>
      <c r="F54" s="2" t="str">
        <f>VLOOKUP(A54,Снабженец!$A$1:$L$52,11,0)</f>
        <v>Куплено</v>
      </c>
      <c r="G54" s="2" t="s">
        <v>140</v>
      </c>
    </row>
    <row r="55" spans="1:7" x14ac:dyDescent="0.2">
      <c r="A55" t="s">
        <v>98</v>
      </c>
      <c r="B55" s="3" t="s">
        <v>79</v>
      </c>
      <c r="C55" s="4" t="s">
        <v>76</v>
      </c>
      <c r="D55" s="5">
        <v>2</v>
      </c>
      <c r="E55" s="6" t="s">
        <v>10</v>
      </c>
      <c r="F55" s="2" t="str">
        <f>VLOOKUP(A55,Снабженец!$A$1:$L$52,11,0)</f>
        <v>В обработке</v>
      </c>
      <c r="G55" s="2" t="s">
        <v>140</v>
      </c>
    </row>
    <row r="56" spans="1:7" x14ac:dyDescent="0.2">
      <c r="A56" t="s">
        <v>99</v>
      </c>
      <c r="B56" s="3" t="s">
        <v>79</v>
      </c>
      <c r="C56" s="4" t="s">
        <v>77</v>
      </c>
      <c r="D56" s="5">
        <v>5</v>
      </c>
      <c r="E56" s="6" t="s">
        <v>10</v>
      </c>
      <c r="F56" s="2" t="str">
        <f>VLOOKUP(A56,Снабженец!$A$1:$L$52,11,0)</f>
        <v>Поступление 30.01.18</v>
      </c>
      <c r="G56" s="2" t="s">
        <v>140</v>
      </c>
    </row>
  </sheetData>
  <conditionalFormatting sqref="F5:F1048576">
    <cfRule type="cellIs" dxfId="5" priority="1" stopIfTrue="1" operator="equal">
      <formula>"куплено"</formula>
    </cfRule>
    <cfRule type="cellIs" dxfId="4" priority="2" stopIfTrue="1" operator="equal">
      <formula>"Не подтверждено складом"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База</vt:lpstr>
      <vt:lpstr>Гараж</vt:lpstr>
      <vt:lpstr>Снабженец</vt:lpstr>
      <vt:lpstr>Склад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tarassh</dc:creator>
  <cp:lastModifiedBy>Тимур Ахметзянов</cp:lastModifiedBy>
  <dcterms:created xsi:type="dcterms:W3CDTF">2012-12-03T05:42:13Z</dcterms:created>
  <dcterms:modified xsi:type="dcterms:W3CDTF">2018-01-22T11:15:46Z</dcterms:modified>
</cp:coreProperties>
</file>