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Regional Performance" sheetId="2" r:id="rId5"/>
    <sheet state="visible" name="Product Performance" sheetId="3" r:id="rId6"/>
    <sheet state="visible" name="Financial Summary" sheetId="4" r:id="rId7"/>
    <sheet state="visible" name="Forecast &amp; Scenarios" sheetId="5" r:id="rId8"/>
    <sheet state="visible" name="Data Input" sheetId="6" r:id="rId9"/>
    <sheet state="visible" name="Master Data" sheetId="7" r:id="rId10"/>
    <sheet state="visible" name="Analysis Tools" sheetId="8" r:id="rId11"/>
  </sheets>
  <definedNames/>
  <calcPr/>
</workbook>
</file>

<file path=xl/sharedStrings.xml><?xml version="1.0" encoding="utf-8"?>
<sst xmlns="http://schemas.openxmlformats.org/spreadsheetml/2006/main" count="736" uniqueCount="427">
  <si>
    <t>トヨタ自動車株式会社 業績管理ダッシュボード</t>
  </si>
  <si>
    <t>最終更新: 2025年08月12日 20:28</t>
  </si>
  <si>
    <t>会社概要</t>
  </si>
  <si>
    <t>主要KPI（2025年3月期）</t>
  </si>
  <si>
    <t>項目</t>
  </si>
  <si>
    <t>内容</t>
  </si>
  <si>
    <t>KPI</t>
  </si>
  <si>
    <t>実績</t>
  </si>
  <si>
    <t>前年同期</t>
  </si>
  <si>
    <t>増減</t>
  </si>
  <si>
    <t>増減率</t>
  </si>
  <si>
    <t>会社名</t>
  </si>
  <si>
    <t>トヨタ自動車株式会社</t>
  </si>
  <si>
    <t>営業収益（億円）</t>
  </si>
  <si>
    <t>代表取締役社長</t>
  </si>
  <si>
    <t>佐藤恒治</t>
  </si>
  <si>
    <t>営業利益（億円）</t>
  </si>
  <si>
    <t>創立</t>
  </si>
  <si>
    <t>1937年8月28日</t>
  </si>
  <si>
    <t>営業利益率（%）</t>
  </si>
  <si>
    <t>-</t>
  </si>
  <si>
    <t>資本金</t>
  </si>
  <si>
    <t>6,354億円</t>
  </si>
  <si>
    <t>販売台数（千台）</t>
  </si>
  <si>
    <t>従業員数</t>
  </si>
  <si>
    <t>71,515人</t>
  </si>
  <si>
    <t>ROE（%）</t>
  </si>
  <si>
    <t>平均年収</t>
  </si>
  <si>
    <t>9,825,635円</t>
  </si>
  <si>
    <t>地域別営業利益（億円）</t>
  </si>
  <si>
    <t>製品別販売台数（千台）</t>
  </si>
  <si>
    <t>地域</t>
  </si>
  <si>
    <t>2024年度</t>
  </si>
  <si>
    <t>2023年度</t>
  </si>
  <si>
    <t>構成比</t>
  </si>
  <si>
    <t>製品カテゴリー</t>
  </si>
  <si>
    <t>日本</t>
  </si>
  <si>
    <t>セダン</t>
  </si>
  <si>
    <t>北米</t>
  </si>
  <si>
    <t>SUV</t>
  </si>
  <si>
    <t>欧州</t>
  </si>
  <si>
    <t>ミニバン</t>
  </si>
  <si>
    <t>アジア</t>
  </si>
  <si>
    <t>コンパクト</t>
  </si>
  <si>
    <t>その他</t>
  </si>
  <si>
    <t>レクサス</t>
  </si>
  <si>
    <t>合計</t>
  </si>
  <si>
    <t>100%</t>
  </si>
  <si>
    <t>シナリオ選択</t>
  </si>
  <si>
    <t>標準</t>
  </si>
  <si>
    <t>地域別業績分析</t>
  </si>
  <si>
    <t>前年同期比（%）</t>
  </si>
  <si>
    <t>主要工場数</t>
  </si>
  <si>
    <t>月次トレンド分析（営業利益）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</si>
  <si>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</si>
  <si>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</si>
  <si>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</si>
  <si>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</si>
  <si>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</si>
  <si>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</si>
  <si>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</si>
  <si>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</si>
  <si>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</si>
  <si>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</si>
  <si>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</si>
  <si>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</si>
  <si>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工場別詳細分析</t>
  </si>
  <si>
    <t>日本国内主要工場</t>
  </si>
  <si>
    <t>工場効率分析</t>
  </si>
  <si>
    <t>工場名</t>
  </si>
  <si>
    <t>所在地</t>
  </si>
  <si>
    <t>主要生産車種</t>
  </si>
  <si>
    <t>生産能力（千台/年）</t>
  </si>
  <si>
    <t>稼働率（%）</t>
  </si>
  <si>
    <t>生産台数（千台）</t>
  </si>
  <si>
    <t>効率指標</t>
  </si>
  <si>
    <t>品質指標</t>
  </si>
  <si>
    <t>指標</t>
  </si>
  <si>
    <t>平均値</t>
  </si>
  <si>
    <t>最高値</t>
  </si>
  <si>
    <t>最低値</t>
  </si>
  <si>
    <t>改善目標</t>
  </si>
  <si>
    <t>本社工場</t>
  </si>
  <si>
    <t>愛知県豊田市</t>
  </si>
  <si>
    <t>部品製造</t>
  </si>
  <si>
    <t>A</t>
  </si>
  <si>
    <t>S</t>
  </si>
  <si>
    <t>元町工場</t>
  </si>
  <si>
    <t>クラウン、MIRAI等</t>
  </si>
  <si>
    <t>生産効率</t>
  </si>
  <si>
    <t>高岡工場</t>
  </si>
  <si>
    <t>RAV4、ハリアー</t>
  </si>
  <si>
    <t>従業員1人当たり生産台数</t>
  </si>
  <si>
    <t>堤工場</t>
  </si>
  <si>
    <t>プリウス、カムリ等</t>
  </si>
  <si>
    <t>品質指標（S評価率）</t>
  </si>
  <si>
    <t>田原工場</t>
  </si>
  <si>
    <t>愛知県田原市</t>
  </si>
  <si>
    <t>レクサス、LC等</t>
  </si>
  <si>
    <t>九州工場</t>
  </si>
  <si>
    <t>福岡県宮若市</t>
  </si>
  <si>
    <t>レクサス、HV部品</t>
  </si>
  <si>
    <t>東日本工場</t>
  </si>
  <si>
    <t>宮城県大衡村</t>
  </si>
  <si>
    <t>ヤリス、アクア等</t>
  </si>
  <si>
    <t>B</t>
  </si>
  <si>
    <t>北米主要工場</t>
  </si>
  <si>
    <t>TMMK</t>
  </si>
  <si>
    <t>ケンタッキー州</t>
  </si>
  <si>
    <t>カムリ、RAV4 HEV</t>
  </si>
  <si>
    <t>TMMI</t>
  </si>
  <si>
    <t>インディアナ州</t>
  </si>
  <si>
    <t>ハイランダー、シエナ</t>
  </si>
  <si>
    <t>TMMTX</t>
  </si>
  <si>
    <t>テキサス州</t>
  </si>
  <si>
    <t>タンドラ、セコイア</t>
  </si>
  <si>
    <t>TMMMS</t>
  </si>
  <si>
    <t>ミシシッピ州</t>
  </si>
  <si>
    <t>カローラ</t>
  </si>
  <si>
    <t>TMMC</t>
  </si>
  <si>
    <t>オンタリオ州</t>
  </si>
  <si>
    <t>RAV4、RX</t>
  </si>
  <si>
    <t>TMMBC</t>
  </si>
  <si>
    <t>バハカリフォルニア</t>
  </si>
  <si>
    <t>タコマ</t>
  </si>
  <si>
    <t>地域別コスト分析</t>
  </si>
  <si>
    <t>人件費率（%）</t>
  </si>
  <si>
    <t>材料費率（%）</t>
  </si>
  <si>
    <t>物流費率（%）</t>
  </si>
  <si>
    <t>設備償却率（%）</t>
  </si>
  <si>
    <t>総コスト率（%）</t>
  </si>
  <si>
    <t>ベンチマーク</t>
  </si>
  <si>
    <t>改善余地</t>
  </si>
  <si>
    <t>製品別業績分析</t>
  </si>
  <si>
    <t>製品カテゴリー別業績</t>
  </si>
  <si>
    <t>売上高（億円）</t>
  </si>
  <si>
    <t>利益率（%）</t>
  </si>
  <si>
    <t>平均単価（万円）</t>
  </si>
  <si>
    <t>市場シェア（%）</t>
  </si>
  <si>
    <t>前年比（%）</t>
  </si>
  <si>
    <t>レクサス車種別分析</t>
  </si>
  <si>
    <t>車種</t>
  </si>
  <si>
    <t>価格帯（万円）</t>
  </si>
  <si>
    <t>販売台数（台）</t>
  </si>
  <si>
    <t>売上（億円）</t>
  </si>
  <si>
    <t>RX</t>
  </si>
  <si>
    <t>668-903</t>
  </si>
  <si>
    <t>NX</t>
  </si>
  <si>
    <t>550-773</t>
  </si>
  <si>
    <t>LS</t>
  </si>
  <si>
    <t>1094-1799</t>
  </si>
  <si>
    <t>ES</t>
  </si>
  <si>
    <t>602-728</t>
  </si>
  <si>
    <t>UX</t>
  </si>
  <si>
    <t>456-572</t>
  </si>
  <si>
    <t>420-2010</t>
  </si>
  <si>
    <t>電動車販売分析</t>
  </si>
  <si>
    <t>電動車タイプ</t>
  </si>
  <si>
    <t>構成比（%）</t>
  </si>
  <si>
    <t>目標達成率（%）</t>
  </si>
  <si>
    <t>HEV</t>
  </si>
  <si>
    <t>PHEV</t>
  </si>
  <si>
    <t>BEV</t>
  </si>
  <si>
    <t>FCEV</t>
  </si>
  <si>
    <t>主要車種別詳細分析</t>
  </si>
  <si>
    <t>セダン車種別業績</t>
  </si>
  <si>
    <t>競合分析</t>
  </si>
  <si>
    <t>車種名</t>
  </si>
  <si>
    <t>主要市場</t>
  </si>
  <si>
    <t>競合車種</t>
  </si>
  <si>
    <t>セグメント</t>
  </si>
  <si>
    <t>トヨタシェア（%）</t>
  </si>
  <si>
    <t>主要競合</t>
  </si>
  <si>
    <t>競合シェア（%）</t>
  </si>
  <si>
    <t>世界</t>
  </si>
  <si>
    <t>シビック、センチュリー</t>
  </si>
  <si>
    <t>コンパクトセダン</t>
  </si>
  <si>
    <t>ホンダ</t>
  </si>
  <si>
    <t>カムリ</t>
  </si>
  <si>
    <t>北米・日本</t>
  </si>
  <si>
    <t>アコード、アルティマ</t>
  </si>
  <si>
    <t>ミドルセダン</t>
  </si>
  <si>
    <t>クラウン</t>
  </si>
  <si>
    <t>スカイライン、レジェンド</t>
  </si>
  <si>
    <t>コンパクトSUV</t>
  </si>
  <si>
    <t>センチュリー</t>
  </si>
  <si>
    <t>特になし</t>
  </si>
  <si>
    <t>ミドルSUV</t>
  </si>
  <si>
    <t>マツダ</t>
  </si>
  <si>
    <t>MIRAI</t>
  </si>
  <si>
    <t>日本・北米</t>
  </si>
  <si>
    <t>ラグジュアリー</t>
  </si>
  <si>
    <t>BMW</t>
  </si>
  <si>
    <t>電動車</t>
  </si>
  <si>
    <t>テスラ</t>
  </si>
  <si>
    <t>SUV車種別業績</t>
  </si>
  <si>
    <t>RAV4</t>
  </si>
  <si>
    <t>CR-V、フォレスター</t>
  </si>
  <si>
    <t>ハリアー</t>
  </si>
  <si>
    <t>日本・アジア</t>
  </si>
  <si>
    <t>ヴェゼル、CX-5</t>
  </si>
  <si>
    <t>ランドクルーザー</t>
  </si>
  <si>
    <t>パジェロ、プラド</t>
  </si>
  <si>
    <t>C-HR</t>
  </si>
  <si>
    <t>ヴェゼル、ジューク</t>
  </si>
  <si>
    <t>ヤリスクロス</t>
  </si>
  <si>
    <t>ヴェゼル、キックス</t>
  </si>
  <si>
    <t>レクサス車種別詳細分析</t>
  </si>
  <si>
    <t>カテゴリー</t>
  </si>
  <si>
    <t>ブランド価値</t>
  </si>
  <si>
    <t>顧客満足度</t>
  </si>
  <si>
    <t>A+</t>
  </si>
  <si>
    <t>LC</t>
  </si>
  <si>
    <t>クーペ</t>
  </si>
  <si>
    <t>RC</t>
  </si>
  <si>
    <t>LX</t>
  </si>
  <si>
    <t>電動車詳細分析</t>
  </si>
  <si>
    <t>タイプ</t>
  </si>
  <si>
    <t>電池容量（kWh）</t>
  </si>
  <si>
    <t>航続距離（km）</t>
  </si>
  <si>
    <t>充電時間（分）</t>
  </si>
  <si>
    <t>市場評価</t>
  </si>
  <si>
    <t>プリウス</t>
  </si>
  <si>
    <t>アクア</t>
  </si>
  <si>
    <t>RAV4 PHV</t>
  </si>
  <si>
    <t>プリウス PHV</t>
  </si>
  <si>
    <t>bZ4X</t>
  </si>
  <si>
    <t>B+</t>
  </si>
  <si>
    <t>製品ライフサイクル分析</t>
  </si>
  <si>
    <t>発売年</t>
  </si>
  <si>
    <t>経過年数</t>
  </si>
  <si>
    <t>ライフサイクル段階</t>
  </si>
  <si>
    <t>年間販売推移</t>
  </si>
  <si>
    <t>次期モデル予定</t>
  </si>
  <si>
    <t>投資フェーズ</t>
  </si>
  <si>
    <t>R&amp;D投資（億円）</t>
  </si>
  <si>
    <t>成熟期</t>
  </si>
  <si>
    <t>横ばい</t>
  </si>
  <si>
    <t>維持</t>
  </si>
  <si>
    <t>成長期</t>
  </si>
  <si>
    <t>増加</t>
  </si>
  <si>
    <t>拡大</t>
  </si>
  <si>
    <t>導入期</t>
  </si>
  <si>
    <t>投資</t>
  </si>
  <si>
    <t>緩やか増加</t>
  </si>
  <si>
    <t>財務サマリー</t>
  </si>
  <si>
    <t>連結損益計算書（億円）</t>
  </si>
  <si>
    <t>2025年3月期</t>
  </si>
  <si>
    <t>2024年3月期</t>
  </si>
  <si>
    <t>増減率（%）</t>
  </si>
  <si>
    <t>営業収益</t>
  </si>
  <si>
    <t>営業利益</t>
  </si>
  <si>
    <t>営業外損益</t>
  </si>
  <si>
    <t>持分法による投資損益</t>
  </si>
  <si>
    <t>税引前利益</t>
  </si>
  <si>
    <t>当期利益</t>
  </si>
  <si>
    <t>セグメント別業績（億円）</t>
  </si>
  <si>
    <t>自動車</t>
  </si>
  <si>
    <t>金融</t>
  </si>
  <si>
    <t>主要財務指標</t>
  </si>
  <si>
    <t>業界平均</t>
  </si>
  <si>
    <t>ROA（%）</t>
  </si>
  <si>
    <t>自己資本比率（%）</t>
  </si>
  <si>
    <t>流動比率（%）</t>
  </si>
  <si>
    <t>予測・シナリオ分析</t>
  </si>
  <si>
    <t>シナリオ設定</t>
  </si>
  <si>
    <t>楽観シナリオ</t>
  </si>
  <si>
    <t>標準シナリオ</t>
  </si>
  <si>
    <t>悲観シナリオ</t>
  </si>
  <si>
    <t>選択</t>
  </si>
  <si>
    <t>市場成長率（%）</t>
  </si>
  <si>
    <t>為替レート（円/ドル）</t>
  </si>
  <si>
    <t>原材料価格上昇率（%）</t>
  </si>
  <si>
    <t>電動車普及率（%）</t>
  </si>
  <si>
    <t>2026年3月期予測（億円）</t>
  </si>
  <si>
    <t>楽観</t>
  </si>
  <si>
    <t>悲観</t>
  </si>
  <si>
    <t>確率</t>
  </si>
  <si>
    <t>期待値</t>
  </si>
  <si>
    <t>30%/40%/30%</t>
  </si>
  <si>
    <t>感度分析（営業利益への影響）</t>
  </si>
  <si>
    <t>変動要因</t>
  </si>
  <si>
    <t>変動幅</t>
  </si>
  <si>
    <t>影響額（億円）</t>
  </si>
  <si>
    <t>影響率（%）</t>
  </si>
  <si>
    <t>為替（円/ドル）</t>
  </si>
  <si>
    <t>±10円</t>
  </si>
  <si>
    <t>±3500</t>
  </si>
  <si>
    <t>±7.3%</t>
  </si>
  <si>
    <t>販売台数</t>
  </si>
  <si>
    <t>±5%</t>
  </si>
  <si>
    <t>±2400</t>
  </si>
  <si>
    <t>±5.0%</t>
  </si>
  <si>
    <t>原材料価格</t>
  </si>
  <si>
    <t>±10%</t>
  </si>
  <si>
    <t>±1800</t>
  </si>
  <si>
    <t>±3.8%</t>
  </si>
  <si>
    <t>市場シェア</t>
  </si>
  <si>
    <t>±1%</t>
  </si>
  <si>
    <t>±1200</t>
  </si>
  <si>
    <t>±2.5%</t>
  </si>
  <si>
    <t>シナリオ選択コントロール</t>
  </si>
  <si>
    <t>詳細予測モデル</t>
  </si>
  <si>
    <t>月次業績予測（2026年3月期）</t>
  </si>
  <si>
    <t>年計</t>
  </si>
  <si>
    <t>為替影響（億円）</t>
  </si>
  <si>
    <t>地域別業績予測（2026年3月期）</t>
  </si>
  <si>
    <t>選択シナリオ</t>
  </si>
  <si>
    <t>確率加重平均</t>
  </si>
  <si>
    <t>信頼区間下限</t>
  </si>
  <si>
    <t>信頼区間上限</t>
  </si>
  <si>
    <t>リスク分析</t>
  </si>
  <si>
    <t>リスク要因</t>
  </si>
  <si>
    <t>発生確率（%）</t>
  </si>
  <si>
    <t>影響度（億円）</t>
  </si>
  <si>
    <t>期待損失</t>
  </si>
  <si>
    <t>対策コスト</t>
  </si>
  <si>
    <t>対策効果</t>
  </si>
  <si>
    <t>残存リスク</t>
  </si>
  <si>
    <t>リスクレベル</t>
  </si>
  <si>
    <t>為替変動</t>
  </si>
  <si>
    <t>HIGH</t>
  </si>
  <si>
    <t>原材料価格上昇</t>
  </si>
  <si>
    <t>MEDIUM</t>
  </si>
  <si>
    <t>半導体不足</t>
  </si>
  <si>
    <t>地政学リスク</t>
  </si>
  <si>
    <t>環境規制強化</t>
  </si>
  <si>
    <t>LOW</t>
  </si>
  <si>
    <t>競合激化</t>
  </si>
  <si>
    <t>モンテカルロシミュレーション結果</t>
  </si>
  <si>
    <t>標準偏差</t>
  </si>
  <si>
    <t>最小値</t>
  </si>
  <si>
    <t>最大値</t>
  </si>
  <si>
    <t>5%パーセンタイル</t>
  </si>
  <si>
    <t>95%パーセンタイル</t>
  </si>
  <si>
    <t>投資シナリオ分析</t>
  </si>
  <si>
    <t>市場シェア予測</t>
  </si>
  <si>
    <t>投資項目</t>
  </si>
  <si>
    <t>投資額（億円）</t>
  </si>
  <si>
    <t>ROI（%）</t>
  </si>
  <si>
    <t>NPV（億円）</t>
  </si>
  <si>
    <t>IRR（%）</t>
  </si>
  <si>
    <t>回収期間（年）</t>
  </si>
  <si>
    <t>現在（%）</t>
  </si>
  <si>
    <t>2026年予測（%）</t>
  </si>
  <si>
    <t>2030年目標（%）</t>
  </si>
  <si>
    <t>達成可能性</t>
  </si>
  <si>
    <t>電動車開発</t>
  </si>
  <si>
    <t>グローバル全体</t>
  </si>
  <si>
    <t>自動運転技術</t>
  </si>
  <si>
    <t>日本市場</t>
  </si>
  <si>
    <t>生産設備更新</t>
  </si>
  <si>
    <t>北米市場</t>
  </si>
  <si>
    <t>デジタル化</t>
  </si>
  <si>
    <t>欧州市場</t>
  </si>
  <si>
    <t>新興市場展開</t>
  </si>
  <si>
    <t>中国市場</t>
  </si>
  <si>
    <t>サプライチェーン</t>
  </si>
  <si>
    <t>電動車市場</t>
  </si>
  <si>
    <t>データ入力シート</t>
  </si>
  <si>
    <t>月次実績データ入力</t>
  </si>
  <si>
    <t>為替レート入力</t>
  </si>
  <si>
    <t>通貨</t>
  </si>
  <si>
    <t>現在レート</t>
  </si>
  <si>
    <t>前月</t>
  </si>
  <si>
    <t>前年同月</t>
  </si>
  <si>
    <t>予想レート</t>
  </si>
  <si>
    <t>USD/JPY</t>
  </si>
  <si>
    <t>EUR/JPY</t>
  </si>
  <si>
    <t>CNY/JPY</t>
  </si>
  <si>
    <t>マスターデータ</t>
  </si>
  <si>
    <t>地域マスター</t>
  </si>
  <si>
    <t>地域コード</t>
  </si>
  <si>
    <t>地域名</t>
  </si>
  <si>
    <t>統括会社</t>
  </si>
  <si>
    <t>JP</t>
  </si>
  <si>
    <t>トヨタ自動車</t>
  </si>
  <si>
    <t>NA</t>
  </si>
  <si>
    <t>TMNA</t>
  </si>
  <si>
    <t>アメリカ・カナダ・メキシコ</t>
  </si>
  <si>
    <t>EU</t>
  </si>
  <si>
    <t>TME</t>
  </si>
  <si>
    <t>ドイツ・イギリス・フランス等</t>
  </si>
  <si>
    <t>AS</t>
  </si>
  <si>
    <t>TMAP</t>
  </si>
  <si>
    <t>中国・タイ・インドネシア等</t>
  </si>
  <si>
    <t>OT</t>
  </si>
  <si>
    <t>各地域統括</t>
  </si>
  <si>
    <t>オセアニア・アフリカ・中南米</t>
  </si>
  <si>
    <t>製品マスター</t>
  </si>
  <si>
    <t>製品コード</t>
  </si>
  <si>
    <t>製品名</t>
  </si>
  <si>
    <t>ブランド</t>
  </si>
  <si>
    <t>価格帯</t>
  </si>
  <si>
    <t>COR</t>
  </si>
  <si>
    <t>トヨタ</t>
  </si>
  <si>
    <t>200-300万円</t>
  </si>
  <si>
    <t>CAM</t>
  </si>
  <si>
    <t>350-500万円</t>
  </si>
  <si>
    <t>CRO</t>
  </si>
  <si>
    <t>500-800万円</t>
  </si>
  <si>
    <t>RAV</t>
  </si>
  <si>
    <t>300-450万円</t>
  </si>
  <si>
    <t>HAR</t>
  </si>
  <si>
    <t>LCR</t>
  </si>
  <si>
    <t>650-900万円</t>
  </si>
  <si>
    <t>550-750万円</t>
  </si>
  <si>
    <t>1100-1800万円</t>
  </si>
  <si>
    <t>分析ツール</t>
  </si>
  <si>
    <t>トレンド分析ツール</t>
  </si>
  <si>
    <t>成長率計算</t>
  </si>
  <si>
    <t>当期値</t>
  </si>
  <si>
    <t>前期値</t>
  </si>
  <si>
    <t>成長率</t>
  </si>
  <si>
    <t>予測計算（線形回帰）</t>
  </si>
  <si>
    <t>相関分析</t>
  </si>
  <si>
    <t>変数1</t>
  </si>
  <si>
    <t>変数2</t>
  </si>
  <si>
    <t>相関係数</t>
  </si>
  <si>
    <t>判定</t>
  </si>
  <si>
    <t>売上高</t>
  </si>
  <si>
    <t>広告費</t>
  </si>
  <si>
    <t>強い正の相関</t>
  </si>
  <si>
    <t>利益率</t>
  </si>
  <si>
    <t>為替レート</t>
  </si>
  <si>
    <t>負の相関</t>
  </si>
  <si>
    <t>非常に強い正の相関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</si>
</sst>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6.0"/>
      <color theme="1"/>
      <name val="Meiryo"/>
    </font>
    <font>
      <sz val="9.0"/>
      <color theme="1"/>
      <name val="Meiryo"/>
    </font>
    <font>
      <b/>
      <sz val="12.0"/>
      <color rgb="FFFFFFFF"/>
      <name val="Meiryo"/>
    </font>
    <font/>
    <font>
      <b/>
      <sz val="10.0"/>
      <color theme="1"/>
      <name val="Meiryo"/>
    </font>
    <font>
      <sz val="11.0"/>
      <color theme="1"/>
      <name val="Calibri"/>
    </font>
    <font>
      <b/>
      <sz val="14.0"/>
      <color theme="1"/>
      <name val="Meiryo"/>
    </font>
    <font>
      <b/>
      <sz val="12.0"/>
      <color theme="1"/>
      <name val="Meiryo"/>
    </font>
    <font>
      <b/>
      <sz val="10.0"/>
      <color rgb="FFFFFFFF"/>
      <name val="Meiryo"/>
    </font>
    <font>
      <sz val="8.0"/>
      <color theme="1"/>
      <name val="Meiryo"/>
    </font>
    <font>
      <b/>
      <sz val="9.0"/>
      <color theme="1"/>
      <name val="Meiryo"/>
    </font>
  </fonts>
  <fills count="14">
    <fill>
      <patternFill patternType="none"/>
    </fill>
    <fill>
      <patternFill patternType="lightGray"/>
    </fill>
    <fill>
      <patternFill patternType="solid">
        <fgColor rgb="FF2F5597"/>
        <bgColor rgb="FF2F5597"/>
      </patternFill>
    </fill>
    <fill>
      <patternFill patternType="solid">
        <fgColor rgb="FFD5E8D4"/>
        <bgColor rgb="FFD5E8D4"/>
      </patternFill>
    </fill>
    <fill>
      <patternFill patternType="solid">
        <fgColor rgb="FFFFF2CC"/>
        <bgColor rgb="FFFFF2CC"/>
      </patternFill>
    </fill>
    <fill>
      <patternFill patternType="solid">
        <fgColor rgb="FFE6F3FF"/>
        <bgColor rgb="FFE6F3FF"/>
      </patternFill>
    </fill>
    <fill>
      <patternFill patternType="solid">
        <fgColor rgb="FFE8F4FD"/>
        <bgColor rgb="FFE8F4FD"/>
      </patternFill>
    </fill>
    <fill>
      <patternFill patternType="solid">
        <fgColor rgb="FFF0F8FF"/>
        <bgColor rgb="FFF0F8FF"/>
      </patternFill>
    </fill>
    <fill>
      <patternFill patternType="solid">
        <fgColor rgb="FFE6E6FA"/>
        <bgColor rgb="FFE6E6FA"/>
      </patternFill>
    </fill>
    <fill>
      <patternFill patternType="solid">
        <fgColor rgb="FFFFF8DC"/>
        <bgColor rgb="FFFFF8DC"/>
      </patternFill>
    </fill>
    <fill>
      <patternFill patternType="solid">
        <fgColor rgb="FFE8F5E8"/>
        <bgColor rgb="FFE8F5E8"/>
      </patternFill>
    </fill>
    <fill>
      <patternFill patternType="solid">
        <fgColor rgb="FFFF6B6B"/>
        <bgColor rgb="FFFF6B6B"/>
      </patternFill>
    </fill>
    <fill>
      <patternFill patternType="solid">
        <fgColor rgb="FFFFEB3B"/>
        <bgColor rgb="FFFFEB3B"/>
      </patternFill>
    </fill>
    <fill>
      <patternFill patternType="solid">
        <fgColor rgb="FF4CAF50"/>
        <bgColor rgb="FF4CAF5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2" fillId="0" fontId="4" numFmtId="0" xfId="0" applyBorder="1" applyFont="1"/>
    <xf borderId="3" fillId="0" fontId="4" numFmtId="0" xfId="0" applyBorder="1" applyFont="1"/>
    <xf borderId="4" fillId="2" fontId="3" numFmtId="0" xfId="0" applyBorder="1" applyFont="1"/>
    <xf borderId="4" fillId="0" fontId="2" numFmtId="0" xfId="0" applyBorder="1" applyFont="1"/>
    <xf borderId="4" fillId="3" fontId="2" numFmtId="0" xfId="0" applyBorder="1" applyFill="1" applyFont="1"/>
    <xf borderId="4" fillId="4" fontId="5" numFmtId="0" xfId="0" applyBorder="1" applyFill="1" applyFont="1"/>
    <xf borderId="0" fillId="0" fontId="5" numFmtId="0" xfId="0" applyFont="1"/>
    <xf borderId="4" fillId="5" fontId="6" numFmtId="0" xfId="0" applyBorder="1" applyFill="1" applyFont="1"/>
    <xf borderId="0" fillId="0" fontId="7" numFmtId="0" xfId="0" applyFont="1"/>
    <xf borderId="4" fillId="0" fontId="5" numFmtId="0" xfId="0" applyBorder="1" applyFont="1"/>
    <xf borderId="0" fillId="0" fontId="8" numFmtId="0" xfId="0" applyFont="1"/>
    <xf borderId="1" fillId="2" fontId="9" numFmtId="0" xfId="0" applyBorder="1" applyFont="1"/>
    <xf borderId="4" fillId="2" fontId="9" numFmtId="0" xfId="0" applyBorder="1" applyFont="1"/>
    <xf borderId="4" fillId="6" fontId="10" numFmtId="0" xfId="0" applyBorder="1" applyFill="1" applyFont="1"/>
    <xf borderId="4" fillId="0" fontId="10" numFmtId="0" xfId="0" applyBorder="1" applyFont="1"/>
    <xf borderId="4" fillId="4" fontId="10" numFmtId="0" xfId="0" applyBorder="1" applyFont="1"/>
    <xf borderId="0" fillId="0" fontId="11" numFmtId="0" xfId="0" applyFont="1"/>
    <xf borderId="4" fillId="7" fontId="10" numFmtId="0" xfId="0" applyBorder="1" applyFill="1" applyFont="1"/>
    <xf borderId="4" fillId="8" fontId="10" numFmtId="0" xfId="0" applyBorder="1" applyFill="1" applyFont="1"/>
    <xf borderId="4" fillId="9" fontId="10" numFmtId="0" xfId="0" applyBorder="1" applyFill="1" applyFont="1"/>
    <xf borderId="4" fillId="10" fontId="10" numFmtId="0" xfId="0" applyBorder="1" applyFill="1" applyFont="1"/>
    <xf borderId="4" fillId="5" fontId="2" numFmtId="0" xfId="0" applyBorder="1" applyFont="1"/>
    <xf borderId="4" fillId="0" fontId="11" numFmtId="0" xfId="0" applyBorder="1" applyFont="1"/>
    <xf borderId="4" fillId="4" fontId="11" numFmtId="0" xfId="0" applyBorder="1" applyFont="1"/>
    <xf borderId="4" fillId="11" fontId="10" numFmtId="0" xfId="0" applyBorder="1" applyFill="1" applyFont="1"/>
    <xf borderId="4" fillId="12" fontId="10" numFmtId="0" xfId="0" applyBorder="1" applyFill="1" applyFont="1"/>
    <xf borderId="4" fillId="13" fontId="10" numFmtId="0" xfId="0" applyBorder="1" applyFill="1" applyFont="1"/>
    <xf borderId="4" fillId="4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地域別営業利益推移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'Regional Performance'!$B$14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'Regional Performance'!$A$15:$A$19</c:f>
            </c:strRef>
          </c:cat>
          <c:val>
            <c:numRef>
              <c:f>'Regional Performance'!$B$15:$B$19</c:f>
              <c:numCache/>
            </c:numRef>
          </c:val>
          <c:smooth val="0"/>
        </c:ser>
        <c:ser>
          <c:idx val="1"/>
          <c:order val="1"/>
          <c:tx>
            <c:strRef>
              <c:f>'Regional Performance'!$C$14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'Regional Performance'!$A$15:$A$19</c:f>
            </c:strRef>
          </c:cat>
          <c:val>
            <c:numRef>
              <c:f>'Regional Performance'!$C$15:$C$19</c:f>
              <c:numCache/>
            </c:numRef>
          </c:val>
          <c:smooth val="0"/>
        </c:ser>
        <c:axId val="1399048240"/>
        <c:axId val="1968014738"/>
      </c:lineChart>
      <c:catAx>
        <c:axId val="139904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地域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014738"/>
      </c:catAx>
      <c:valAx>
        <c:axId val="1968014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営業利益（億円）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048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主要工場稼働率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'Regional Performance'!$E$28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'Regional Performance'!$A$29:$A$35</c:f>
            </c:strRef>
          </c:cat>
          <c:val>
            <c:numRef>
              <c:f>'Regional Performance'!$E$29:$E$35</c:f>
              <c:numCache/>
            </c:numRef>
          </c:val>
        </c:ser>
        <c:axId val="580165719"/>
        <c:axId val="1604747701"/>
      </c:barChart>
      <c:catAx>
        <c:axId val="580165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工場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747701"/>
      </c:catAx>
      <c:valAx>
        <c:axId val="1604747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稼働率（%）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165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製品カテゴリー別売上構成比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'Product Performance'!$A$5:$A$10</c:f>
            </c:strRef>
          </c:cat>
          <c:val>
            <c:numRef>
              <c:f>'Product Performance'!$B$5:$B$10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レクサス車種別売上高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'Product Performance'!$D$54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 Performance'!$A$55:$A$62</c:f>
            </c:strRef>
          </c:cat>
          <c:val>
            <c:numRef>
              <c:f>'Product Performance'!$D$55:$D$62</c:f>
              <c:numCache/>
            </c:numRef>
          </c:val>
        </c:ser>
        <c:axId val="420785975"/>
        <c:axId val="1900853718"/>
      </c:barChart>
      <c:catAx>
        <c:axId val="420785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車種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853718"/>
      </c:catAx>
      <c:valAx>
        <c:axId val="1900853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売上高（億円）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785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月次業績予測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Scenarios'!$C$32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Scenarios'!$D$32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Scenarios'!$E$32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Scenarios'!$F$32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Scenarios'!$G$32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Scenarios'!$H$32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Scenarios'!$I$32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Scenarios'!$J$32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Scenarios'!$K$32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Scenarios'!$L$32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81C5D7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Scenarios'!$M$32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F9B67E"/>
              </a:solidFill>
            </a:ln>
          </c:spPr>
          <c:marker>
            <c:symbol val="none"/>
          </c:marker>
          <c:cat>
            <c:strRef>
              <c:f>'Forecast &amp; Scenarios'!$B$32</c:f>
            </c:strRef>
          </c:cat>
          <c:val>
            <c:numRef>
              <c:f>'Forecast &amp; Scenarios'!$B$33:$B$34</c:f>
              <c:numCache/>
            </c:numRef>
          </c:val>
          <c:smooth val="0"/>
        </c:ser>
        <c:axId val="1716994769"/>
        <c:axId val="216605917"/>
      </c:lineChart>
      <c:catAx>
        <c:axId val="1716994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月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605917"/>
      </c:catAx>
      <c:valAx>
        <c:axId val="216605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金額（億円）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994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59</xdr:row>
      <xdr:rowOff>0</xdr:rowOff>
    </xdr:from>
    <xdr:ext cx="5391150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59</xdr:row>
      <xdr:rowOff>0</xdr:rowOff>
    </xdr:from>
    <xdr:ext cx="5391150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84</xdr:row>
      <xdr:rowOff>0</xdr:rowOff>
    </xdr:from>
    <xdr:ext cx="5391150" cy="26955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84</xdr:row>
      <xdr:rowOff>0</xdr:rowOff>
    </xdr:from>
    <xdr:ext cx="5391150" cy="26955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76</xdr:row>
      <xdr:rowOff>0</xdr:rowOff>
    </xdr:from>
    <xdr:ext cx="5391150" cy="26955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0"/>
    <col customWidth="1" min="4" max="6" width="10.0"/>
    <col customWidth="1" min="7" max="9" width="12.0"/>
    <col customWidth="1" min="10" max="13" width="10.0"/>
    <col customWidth="1" min="14" max="26" width="8.71"/>
  </cols>
  <sheetData>
    <row r="1">
      <c r="A1" s="1" t="s">
        <v>0</v>
      </c>
    </row>
    <row r="2">
      <c r="A2" s="2" t="s">
        <v>1</v>
      </c>
    </row>
    <row r="4">
      <c r="A4" s="3" t="s">
        <v>2</v>
      </c>
      <c r="B4" s="4"/>
      <c r="C4" s="4"/>
      <c r="D4" s="5"/>
      <c r="F4" s="3" t="s">
        <v>3</v>
      </c>
      <c r="G4" s="4"/>
      <c r="H4" s="4"/>
      <c r="I4" s="4"/>
      <c r="J4" s="4"/>
      <c r="K4" s="4"/>
      <c r="L4" s="5"/>
    </row>
    <row r="5">
      <c r="A5" s="6" t="s">
        <v>4</v>
      </c>
      <c r="B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</row>
    <row r="6">
      <c r="A6" s="7" t="s">
        <v>11</v>
      </c>
      <c r="B6" s="7" t="s">
        <v>12</v>
      </c>
      <c r="F6" s="7" t="s">
        <v>13</v>
      </c>
      <c r="G6" s="8">
        <v>480367.0</v>
      </c>
      <c r="H6" s="8">
        <v>450953.0</v>
      </c>
      <c r="I6" s="8">
        <f t="shared" ref="I6:I10" si="1">G6-H6</f>
        <v>29414</v>
      </c>
      <c r="J6" s="8">
        <f t="shared" ref="J6:J7" si="2">I6/H6</f>
        <v>0.06522630962</v>
      </c>
    </row>
    <row r="7">
      <c r="A7" s="7" t="s">
        <v>14</v>
      </c>
      <c r="B7" s="7" t="s">
        <v>15</v>
      </c>
      <c r="F7" s="7" t="s">
        <v>16</v>
      </c>
      <c r="G7" s="8">
        <v>47955.0</v>
      </c>
      <c r="H7" s="8">
        <v>53529.0</v>
      </c>
      <c r="I7" s="8">
        <f t="shared" si="1"/>
        <v>-5574</v>
      </c>
      <c r="J7" s="8">
        <f t="shared" si="2"/>
        <v>-0.1041304713</v>
      </c>
    </row>
    <row r="8">
      <c r="A8" s="7" t="s">
        <v>17</v>
      </c>
      <c r="B8" s="7" t="s">
        <v>18</v>
      </c>
      <c r="F8" s="7" t="s">
        <v>19</v>
      </c>
      <c r="G8" s="8">
        <f t="shared" ref="G8:H8" si="3">G7/G6*100</f>
        <v>9.982992171</v>
      </c>
      <c r="H8" s="8">
        <f t="shared" si="3"/>
        <v>11.8701949</v>
      </c>
      <c r="I8" s="8">
        <f t="shared" si="1"/>
        <v>-1.887202728</v>
      </c>
      <c r="J8" s="8" t="s">
        <v>20</v>
      </c>
    </row>
    <row r="9">
      <c r="A9" s="7" t="s">
        <v>21</v>
      </c>
      <c r="B9" s="7" t="s">
        <v>22</v>
      </c>
      <c r="F9" s="7" t="s">
        <v>23</v>
      </c>
      <c r="G9" s="8">
        <v>9362.0</v>
      </c>
      <c r="H9" s="8">
        <v>9443.0</v>
      </c>
      <c r="I9" s="8">
        <f t="shared" si="1"/>
        <v>-81</v>
      </c>
      <c r="J9" s="8">
        <f>I9/H9</f>
        <v>-0.008577782484</v>
      </c>
    </row>
    <row r="10">
      <c r="A10" s="7" t="s">
        <v>24</v>
      </c>
      <c r="B10" s="7" t="s">
        <v>25</v>
      </c>
      <c r="F10" s="7" t="s">
        <v>26</v>
      </c>
      <c r="G10" s="8">
        <v>9.9</v>
      </c>
      <c r="H10" s="8">
        <v>11.0</v>
      </c>
      <c r="I10" s="8">
        <f t="shared" si="1"/>
        <v>-1.1</v>
      </c>
      <c r="J10" s="8" t="s">
        <v>20</v>
      </c>
    </row>
    <row r="11">
      <c r="A11" s="7" t="s">
        <v>27</v>
      </c>
      <c r="B11" s="7" t="s">
        <v>28</v>
      </c>
    </row>
    <row r="13">
      <c r="A13" s="3" t="s">
        <v>29</v>
      </c>
      <c r="B13" s="4"/>
      <c r="C13" s="4"/>
      <c r="D13" s="4"/>
      <c r="E13" s="4"/>
      <c r="F13" s="5"/>
      <c r="H13" s="3" t="s">
        <v>30</v>
      </c>
      <c r="I13" s="4"/>
      <c r="J13" s="4"/>
      <c r="K13" s="4"/>
      <c r="L13" s="4"/>
      <c r="M13" s="5"/>
    </row>
    <row r="14">
      <c r="A14" s="6" t="s">
        <v>31</v>
      </c>
      <c r="B14" s="6" t="s">
        <v>32</v>
      </c>
      <c r="C14" s="6" t="s">
        <v>33</v>
      </c>
      <c r="D14" s="6" t="s">
        <v>9</v>
      </c>
      <c r="E14" s="6" t="s">
        <v>10</v>
      </c>
      <c r="F14" s="6" t="s">
        <v>34</v>
      </c>
      <c r="H14" s="6" t="s">
        <v>35</v>
      </c>
      <c r="I14" s="6" t="s">
        <v>32</v>
      </c>
      <c r="J14" s="6" t="s">
        <v>33</v>
      </c>
      <c r="K14" s="6" t="s">
        <v>9</v>
      </c>
      <c r="L14" s="6" t="s">
        <v>10</v>
      </c>
      <c r="M14" s="6" t="s">
        <v>34</v>
      </c>
    </row>
    <row r="15">
      <c r="A15" s="7" t="s">
        <v>36</v>
      </c>
      <c r="B15" s="7">
        <v>31587.0</v>
      </c>
      <c r="C15" s="7">
        <v>34862.0</v>
      </c>
      <c r="D15" s="7">
        <f t="shared" ref="D15:D19" si="4">B15-C15</f>
        <v>-3275</v>
      </c>
      <c r="E15" s="7">
        <f t="shared" ref="E15:E20" si="5">D15/C15</f>
        <v>-0.09394182778</v>
      </c>
      <c r="F15" s="7">
        <f>B15/SUM(B15:B19)</f>
        <v>0.6033695631</v>
      </c>
      <c r="H15" s="7" t="s">
        <v>37</v>
      </c>
      <c r="I15" s="7">
        <v>2800.0</v>
      </c>
      <c r="J15" s="7">
        <v>2950.0</v>
      </c>
      <c r="K15" s="7">
        <f t="shared" ref="K15:K20" si="6">I15-J15</f>
        <v>-150</v>
      </c>
      <c r="L15" s="7">
        <f t="shared" ref="L15:L21" si="7">K15/J15</f>
        <v>-0.05084745763</v>
      </c>
      <c r="M15" s="7">
        <f>I15/SUM(I15:I20)</f>
        <v>0.2990813929</v>
      </c>
    </row>
    <row r="16">
      <c r="A16" s="7" t="s">
        <v>38</v>
      </c>
      <c r="B16" s="7">
        <v>5249.0</v>
      </c>
      <c r="C16" s="7">
        <v>5063.0</v>
      </c>
      <c r="D16" s="7">
        <f t="shared" si="4"/>
        <v>186</v>
      </c>
      <c r="E16" s="7">
        <f t="shared" si="5"/>
        <v>0.03673711238</v>
      </c>
      <c r="F16" s="7">
        <f>B16/SUM(B15:B19)</f>
        <v>0.1002655155</v>
      </c>
      <c r="H16" s="7" t="s">
        <v>39</v>
      </c>
      <c r="I16" s="7">
        <v>2100.0</v>
      </c>
      <c r="J16" s="7">
        <v>1980.0</v>
      </c>
      <c r="K16" s="7">
        <f t="shared" si="6"/>
        <v>120</v>
      </c>
      <c r="L16" s="7">
        <f t="shared" si="7"/>
        <v>0.06060606061</v>
      </c>
      <c r="M16" s="7">
        <f>I16/SUM(I15:I20)</f>
        <v>0.2243110446</v>
      </c>
    </row>
    <row r="17">
      <c r="A17" s="7" t="s">
        <v>40</v>
      </c>
      <c r="B17" s="7">
        <v>4171.0</v>
      </c>
      <c r="C17" s="7">
        <v>4079.0</v>
      </c>
      <c r="D17" s="7">
        <f t="shared" si="4"/>
        <v>92</v>
      </c>
      <c r="E17" s="7">
        <f t="shared" si="5"/>
        <v>0.02255454768</v>
      </c>
      <c r="F17" s="7">
        <f>B17/SUM(B15:B19)</f>
        <v>0.07967374071</v>
      </c>
      <c r="H17" s="7" t="s">
        <v>41</v>
      </c>
      <c r="I17" s="7">
        <v>1200.0</v>
      </c>
      <c r="J17" s="7">
        <v>1250.0</v>
      </c>
      <c r="K17" s="7">
        <f t="shared" si="6"/>
        <v>-50</v>
      </c>
      <c r="L17" s="7">
        <f t="shared" si="7"/>
        <v>-0.04</v>
      </c>
      <c r="M17" s="7">
        <f>I17/SUM(I15:I20)</f>
        <v>0.1281777398</v>
      </c>
    </row>
    <row r="18">
      <c r="A18" s="7" t="s">
        <v>42</v>
      </c>
      <c r="B18" s="7">
        <v>8939.0</v>
      </c>
      <c r="C18" s="7">
        <v>8727.0</v>
      </c>
      <c r="D18" s="7">
        <f t="shared" si="4"/>
        <v>212</v>
      </c>
      <c r="E18" s="7">
        <f t="shared" si="5"/>
        <v>0.0242924258</v>
      </c>
      <c r="F18" s="7">
        <f>B18/SUM(B15:B19)</f>
        <v>0.170751275</v>
      </c>
      <c r="H18" s="7" t="s">
        <v>43</v>
      </c>
      <c r="I18" s="7">
        <v>1800.0</v>
      </c>
      <c r="J18" s="7">
        <v>1900.0</v>
      </c>
      <c r="K18" s="7">
        <f t="shared" si="6"/>
        <v>-100</v>
      </c>
      <c r="L18" s="7">
        <f t="shared" si="7"/>
        <v>-0.05263157895</v>
      </c>
      <c r="M18" s="7">
        <f>I18/SUM(I15:I20)</f>
        <v>0.1922666097</v>
      </c>
    </row>
    <row r="19">
      <c r="A19" s="7" t="s">
        <v>44</v>
      </c>
      <c r="B19" s="7">
        <v>2405.0</v>
      </c>
      <c r="C19" s="7">
        <v>1943.0</v>
      </c>
      <c r="D19" s="7">
        <f t="shared" si="4"/>
        <v>462</v>
      </c>
      <c r="E19" s="7">
        <f t="shared" si="5"/>
        <v>0.2377766341</v>
      </c>
      <c r="F19" s="7">
        <f>B19/SUM(B15:B19)</f>
        <v>0.04593990564</v>
      </c>
      <c r="H19" s="7" t="s">
        <v>45</v>
      </c>
      <c r="I19" s="7">
        <v>762.0</v>
      </c>
      <c r="J19" s="7">
        <v>763.0</v>
      </c>
      <c r="K19" s="7">
        <f t="shared" si="6"/>
        <v>-1</v>
      </c>
      <c r="L19" s="7">
        <f t="shared" si="7"/>
        <v>-0.00131061599</v>
      </c>
      <c r="M19" s="7">
        <f>I19/SUM(I15:I20)</f>
        <v>0.08139286477</v>
      </c>
    </row>
    <row r="20">
      <c r="A20" s="9" t="s">
        <v>46</v>
      </c>
      <c r="B20" s="9">
        <f t="shared" ref="B20:D20" si="8">SUM(B15:B19)</f>
        <v>52351</v>
      </c>
      <c r="C20" s="9">
        <f t="shared" si="8"/>
        <v>54674</v>
      </c>
      <c r="D20" s="9">
        <f t="shared" si="8"/>
        <v>-2323</v>
      </c>
      <c r="E20" s="9">
        <f t="shared" si="5"/>
        <v>-0.0424882028</v>
      </c>
      <c r="F20" s="9" t="s">
        <v>47</v>
      </c>
      <c r="H20" s="7" t="s">
        <v>44</v>
      </c>
      <c r="I20" s="7">
        <v>700.0</v>
      </c>
      <c r="J20" s="7">
        <v>600.0</v>
      </c>
      <c r="K20" s="7">
        <f t="shared" si="6"/>
        <v>100</v>
      </c>
      <c r="L20" s="7">
        <f t="shared" si="7"/>
        <v>0.1666666667</v>
      </c>
      <c r="M20" s="7">
        <f>I20/SUM(I15:I20)</f>
        <v>0.07477034822</v>
      </c>
    </row>
    <row r="21" ht="15.75" customHeight="1">
      <c r="H21" s="9" t="s">
        <v>46</v>
      </c>
      <c r="I21" s="9">
        <f t="shared" ref="I21:K21" si="9">SUM(I15:I20)</f>
        <v>9362</v>
      </c>
      <c r="J21" s="9">
        <f t="shared" si="9"/>
        <v>9443</v>
      </c>
      <c r="K21" s="9">
        <f t="shared" si="9"/>
        <v>-81</v>
      </c>
      <c r="L21" s="9">
        <f t="shared" si="7"/>
        <v>-0.008577782484</v>
      </c>
      <c r="M21" s="9" t="s">
        <v>47</v>
      </c>
    </row>
    <row r="22" ht="15.75" customHeight="1"/>
    <row r="23" ht="15.75" customHeight="1">
      <c r="A23" s="10" t="s">
        <v>48</v>
      </c>
      <c r="B23" s="11" t="s">
        <v>49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M1"/>
    <mergeCell ref="A4:D4"/>
    <mergeCell ref="F4:L4"/>
    <mergeCell ref="A13:F13"/>
    <mergeCell ref="H13:M13"/>
  </mergeCells>
  <conditionalFormatting sqref="E15">
    <cfRule type="colorScale" priority="1">
      <colorScale>
        <cfvo type="formula" val="-0.1"/>
        <cfvo type="formula" val="0"/>
        <cfvo type="formula" val="0.1"/>
        <color rgb="FFFF6B6B"/>
        <color rgb="FFFFFFFF"/>
        <color rgb="FF4ECDC4"/>
      </colorScale>
    </cfRule>
  </conditionalFormatting>
  <conditionalFormatting sqref="E16">
    <cfRule type="colorScale" priority="2">
      <colorScale>
        <cfvo type="formula" val="-0.1"/>
        <cfvo type="formula" val="0"/>
        <cfvo type="formula" val="0.1"/>
        <color rgb="FFFF6B6B"/>
        <color rgb="FFFFFFFF"/>
        <color rgb="FF4ECDC4"/>
      </colorScale>
    </cfRule>
  </conditionalFormatting>
  <conditionalFormatting sqref="E17">
    <cfRule type="colorScale" priority="3">
      <colorScale>
        <cfvo type="formula" val="-0.1"/>
        <cfvo type="formula" val="0"/>
        <cfvo type="formula" val="0.1"/>
        <color rgb="FFFF6B6B"/>
        <color rgb="FFFFFFFF"/>
        <color rgb="FF4ECDC4"/>
      </colorScale>
    </cfRule>
  </conditionalFormatting>
  <conditionalFormatting sqref="E18">
    <cfRule type="colorScale" priority="4">
      <colorScale>
        <cfvo type="formula" val="-0.1"/>
        <cfvo type="formula" val="0"/>
        <cfvo type="formula" val="0.1"/>
        <color rgb="FFFF6B6B"/>
        <color rgb="FFFFFFFF"/>
        <color rgb="FF4ECDC4"/>
      </colorScale>
    </cfRule>
  </conditionalFormatting>
  <conditionalFormatting sqref="E19">
    <cfRule type="colorScale" priority="5">
      <colorScale>
        <cfvo type="formula" val="-0.1"/>
        <cfvo type="formula" val="0"/>
        <cfvo type="formula" val="0.1"/>
        <color rgb="FFFF6B6B"/>
        <color rgb="FFFFFFFF"/>
        <color rgb="FF4ECDC4"/>
      </colorScale>
    </cfRule>
  </conditionalFormatting>
  <conditionalFormatting sqref="E20">
    <cfRule type="colorScale" priority="6">
      <colorScale>
        <cfvo type="formula" val="-0.1"/>
        <cfvo type="formula" val="0"/>
        <cfvo type="formula" val="0.1"/>
        <color rgb="FFFF6B6B"/>
        <color rgb="FFFFFFFF"/>
        <color rgb="FF4ECDC4"/>
      </colorScale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0"/>
    <col customWidth="1" min="3" max="3" width="15.0"/>
    <col customWidth="1" min="4" max="4" width="12.0"/>
    <col customWidth="1" min="5" max="6" width="10.0"/>
    <col customWidth="1" min="7" max="7" width="12.0"/>
    <col customWidth="1" min="8" max="10" width="8.0"/>
    <col customWidth="1" min="11" max="12" width="12.0"/>
    <col customWidth="1" min="13" max="16" width="10.0"/>
    <col customWidth="1" min="17" max="26" width="8.71"/>
  </cols>
  <sheetData>
    <row r="1">
      <c r="A1" s="12" t="s">
        <v>50</v>
      </c>
    </row>
    <row r="3">
      <c r="A3" s="6" t="s">
        <v>31</v>
      </c>
      <c r="B3" s="6" t="s">
        <v>13</v>
      </c>
      <c r="C3" s="6" t="s">
        <v>16</v>
      </c>
      <c r="D3" s="6" t="s">
        <v>19</v>
      </c>
      <c r="E3" s="6" t="s">
        <v>23</v>
      </c>
      <c r="F3" s="6" t="s">
        <v>51</v>
      </c>
      <c r="G3" s="6" t="s">
        <v>52</v>
      </c>
      <c r="H3" s="6" t="s">
        <v>24</v>
      </c>
    </row>
    <row r="4">
      <c r="A4" s="13" t="s">
        <v>36</v>
      </c>
      <c r="B4" s="7">
        <v>218000.0</v>
      </c>
      <c r="C4" s="7">
        <v>31587.0</v>
      </c>
      <c r="D4" s="7">
        <f t="shared" ref="D4:D8" si="1">C4/B4*100</f>
        <v>14.48944954</v>
      </c>
      <c r="E4" s="7">
        <v>1991.0</v>
      </c>
      <c r="F4" s="7">
        <v>99.9</v>
      </c>
      <c r="G4" s="7">
        <v>15.0</v>
      </c>
      <c r="H4" s="7">
        <v>71515.0</v>
      </c>
    </row>
    <row r="5">
      <c r="A5" s="13" t="s">
        <v>38</v>
      </c>
      <c r="B5" s="7">
        <v>180000.0</v>
      </c>
      <c r="C5" s="7">
        <v>5249.0</v>
      </c>
      <c r="D5" s="7">
        <f t="shared" si="1"/>
        <v>2.916111111</v>
      </c>
      <c r="E5" s="7">
        <v>2703.0</v>
      </c>
      <c r="F5" s="7">
        <v>96.0</v>
      </c>
      <c r="G5" s="7">
        <v>12.0</v>
      </c>
      <c r="H5" s="7">
        <v>45000.0</v>
      </c>
    </row>
    <row r="6">
      <c r="A6" s="13" t="s">
        <v>40</v>
      </c>
      <c r="B6" s="7">
        <v>62000.0</v>
      </c>
      <c r="C6" s="7">
        <v>4171.0</v>
      </c>
      <c r="D6" s="7">
        <f t="shared" si="1"/>
        <v>6.727419355</v>
      </c>
      <c r="E6" s="7">
        <v>1172.0</v>
      </c>
      <c r="F6" s="7">
        <v>98.4</v>
      </c>
      <c r="G6" s="7">
        <v>8.0</v>
      </c>
      <c r="H6" s="7">
        <v>18000.0</v>
      </c>
    </row>
    <row r="7">
      <c r="A7" s="13" t="s">
        <v>42</v>
      </c>
      <c r="B7" s="7">
        <v>90000.0</v>
      </c>
      <c r="C7" s="7">
        <v>8939.0</v>
      </c>
      <c r="D7" s="7">
        <f t="shared" si="1"/>
        <v>9.932222222</v>
      </c>
      <c r="E7" s="7">
        <v>1838.0</v>
      </c>
      <c r="F7" s="7">
        <v>101.9</v>
      </c>
      <c r="G7" s="7">
        <v>25.0</v>
      </c>
      <c r="H7" s="7">
        <v>35000.0</v>
      </c>
    </row>
    <row r="8">
      <c r="A8" s="13" t="s">
        <v>44</v>
      </c>
      <c r="B8" s="7">
        <v>48000.0</v>
      </c>
      <c r="C8" s="7">
        <v>2405.0</v>
      </c>
      <c r="D8" s="7">
        <f t="shared" si="1"/>
        <v>5.010416667</v>
      </c>
      <c r="E8" s="7">
        <v>1659.0</v>
      </c>
      <c r="F8" s="7">
        <v>101.3</v>
      </c>
      <c r="G8" s="7">
        <v>10.0</v>
      </c>
      <c r="H8" s="7">
        <v>15000.0</v>
      </c>
    </row>
    <row r="11">
      <c r="A11" s="10" t="s">
        <v>53</v>
      </c>
    </row>
    <row r="12">
      <c r="A12" s="6" t="s">
        <v>31</v>
      </c>
      <c r="B12" s="6" t="s">
        <v>54</v>
      </c>
      <c r="C12" s="6" t="s">
        <v>55</v>
      </c>
      <c r="D12" s="6" t="s">
        <v>56</v>
      </c>
      <c r="E12" s="6" t="s">
        <v>57</v>
      </c>
      <c r="F12" s="6" t="s">
        <v>58</v>
      </c>
      <c r="G12" s="6" t="s">
        <v>59</v>
      </c>
      <c r="H12" s="6" t="s">
        <v>60</v>
      </c>
      <c r="I12" s="6" t="s">
        <v>61</v>
      </c>
      <c r="J12" s="6" t="s">
        <v>62</v>
      </c>
      <c r="K12" s="6" t="s">
        <v>63</v>
      </c>
      <c r="L12" s="6" t="s">
        <v>64</v>
      </c>
      <c r="M12" s="6" t="s">
        <v>65</v>
      </c>
    </row>
    <row r="13">
      <c r="A13" s="13" t="s">
        <v>36</v>
      </c>
      <c r="B13" s="7" t="str">
        <f>'Data Input'!B4</f>
        <v>4月</v>
      </c>
      <c r="C13" s="7" t="str">
        <f>'Data Input'!C4</f>
        <v>5月</v>
      </c>
      <c r="D13" s="7" t="str">
        <f>'Data Input'!D4</f>
        <v>6月</v>
      </c>
      <c r="E13" s="7" t="str">
        <f>'Data Input'!E4</f>
        <v>7月</v>
      </c>
      <c r="F13" s="7" t="str">
        <f>'Data Input'!F4</f>
        <v>8月</v>
      </c>
      <c r="G13" s="7" t="str">
        <f>'Data Input'!G4</f>
        <v>9月</v>
      </c>
      <c r="H13" s="7" t="str">
        <f>'Data Input'!H4</f>
        <v>10月</v>
      </c>
      <c r="I13" s="7" t="str">
        <f>'Data Input'!I4</f>
        <v>11月</v>
      </c>
      <c r="J13" s="7" t="str">
        <f>'Data Input'!J4</f>
        <v>12月</v>
      </c>
      <c r="K13" s="7" t="str">
        <f>'Data Input'!K4</f>
        <v>1月</v>
      </c>
      <c r="L13" s="7" t="str">
        <f>'Data Input'!L4</f>
        <v>2月</v>
      </c>
      <c r="M13" s="7" t="str">
        <f>'Data Input'!M4</f>
        <v>3月</v>
      </c>
    </row>
    <row r="14">
      <c r="A14" s="13" t="s">
        <v>38</v>
      </c>
      <c r="B14" s="7">
        <f>'Data Input'!B5</f>
        <v>0</v>
      </c>
      <c r="C14" s="7">
        <f>'Data Input'!C5</f>
        <v>0</v>
      </c>
      <c r="D14" s="7">
        <f>'Data Input'!D5</f>
        <v>0</v>
      </c>
      <c r="E14" s="7">
        <f>'Data Input'!E5</f>
        <v>0</v>
      </c>
      <c r="F14" s="7">
        <f>'Data Input'!F5</f>
        <v>0</v>
      </c>
      <c r="G14" s="7">
        <f>'Data Input'!G5</f>
        <v>0</v>
      </c>
      <c r="H14" s="7">
        <f>'Data Input'!H5</f>
        <v>0</v>
      </c>
      <c r="I14" s="7">
        <f>'Data Input'!I5</f>
        <v>0</v>
      </c>
      <c r="J14" s="7">
        <f>'Data Input'!J5</f>
        <v>0</v>
      </c>
      <c r="K14" s="7">
        <f>'Data Input'!K5</f>
        <v>0</v>
      </c>
      <c r="L14" s="7">
        <f>'Data Input'!L5</f>
        <v>0</v>
      </c>
      <c r="M14" s="7">
        <f>'Data Input'!M5</f>
        <v>0</v>
      </c>
    </row>
    <row r="15">
      <c r="A15" s="13" t="s">
        <v>40</v>
      </c>
      <c r="B15" s="7">
        <f>'Data Input'!B6</f>
        <v>0</v>
      </c>
      <c r="C15" s="7">
        <f>'Data Input'!C6</f>
        <v>0</v>
      </c>
      <c r="D15" s="7">
        <f>'Data Input'!D6</f>
        <v>0</v>
      </c>
      <c r="E15" s="7">
        <f>'Data Input'!E6</f>
        <v>0</v>
      </c>
      <c r="F15" s="7">
        <f>'Data Input'!F6</f>
        <v>0</v>
      </c>
      <c r="G15" s="7">
        <f>'Data Input'!G6</f>
        <v>0</v>
      </c>
      <c r="H15" s="7">
        <f>'Data Input'!H6</f>
        <v>0</v>
      </c>
      <c r="I15" s="7">
        <f>'Data Input'!I6</f>
        <v>0</v>
      </c>
      <c r="J15" s="7">
        <f>'Data Input'!J6</f>
        <v>0</v>
      </c>
      <c r="K15" s="7">
        <f>'Data Input'!K6</f>
        <v>0</v>
      </c>
      <c r="L15" s="7">
        <f>'Data Input'!L6</f>
        <v>0</v>
      </c>
      <c r="M15" s="7">
        <f>'Data Input'!M6</f>
        <v>0</v>
      </c>
    </row>
    <row r="16">
      <c r="A16" s="13" t="s">
        <v>42</v>
      </c>
      <c r="B16" s="7">
        <f>'Data Input'!B7</f>
        <v>0</v>
      </c>
      <c r="C16" s="7">
        <f>'Data Input'!C7</f>
        <v>0</v>
      </c>
      <c r="D16" s="7">
        <f>'Data Input'!D7</f>
        <v>0</v>
      </c>
      <c r="E16" s="7">
        <f>'Data Input'!E7</f>
        <v>0</v>
      </c>
      <c r="F16" s="7">
        <f>'Data Input'!F7</f>
        <v>0</v>
      </c>
      <c r="G16" s="7">
        <f>'Data Input'!G7</f>
        <v>0</v>
      </c>
      <c r="H16" s="7">
        <f>'Data Input'!H7</f>
        <v>0</v>
      </c>
      <c r="I16" s="7">
        <f>'Data Input'!I7</f>
        <v>0</v>
      </c>
      <c r="J16" s="7">
        <f>'Data Input'!J7</f>
        <v>0</v>
      </c>
      <c r="K16" s="7">
        <f>'Data Input'!K7</f>
        <v>0</v>
      </c>
      <c r="L16" s="7">
        <f>'Data Input'!L7</f>
        <v>0</v>
      </c>
      <c r="M16" s="7">
        <f>'Data Input'!M7</f>
        <v>0</v>
      </c>
    </row>
    <row r="17">
      <c r="A17" s="13" t="s">
        <v>44</v>
      </c>
      <c r="B17" s="7">
        <f>'Data Input'!B8</f>
        <v>0</v>
      </c>
      <c r="C17" s="7">
        <f>'Data Input'!C8</f>
        <v>0</v>
      </c>
      <c r="D17" s="7">
        <f>'Data Input'!D8</f>
        <v>0</v>
      </c>
      <c r="E17" s="7">
        <f>'Data Input'!E8</f>
        <v>0</v>
      </c>
      <c r="F17" s="7">
        <f>'Data Input'!F8</f>
        <v>0</v>
      </c>
      <c r="G17" s="7">
        <f>'Data Input'!G8</f>
        <v>0</v>
      </c>
      <c r="H17" s="7">
        <f>'Data Input'!H8</f>
        <v>0</v>
      </c>
      <c r="I17" s="7">
        <f>'Data Input'!I8</f>
        <v>0</v>
      </c>
      <c r="J17" s="7">
        <f>'Data Input'!J8</f>
        <v>0</v>
      </c>
      <c r="K17" s="7">
        <f>'Data Input'!K8</f>
        <v>0</v>
      </c>
      <c r="L17" s="7">
        <f>'Data Input'!L8</f>
        <v>0</v>
      </c>
      <c r="M17" s="7">
        <f>'Data Input'!M8</f>
        <v>0</v>
      </c>
    </row>
    <row r="21" ht="15.75" customHeight="1"/>
    <row r="22" ht="15.75" customHeight="1"/>
    <row r="23" ht="15.75" customHeight="1"/>
    <row r="24" ht="15.75" customHeight="1"/>
    <row r="25" ht="15.75" customHeight="1">
      <c r="A25" s="14" t="s">
        <v>66</v>
      </c>
    </row>
    <row r="26" ht="15.75" customHeight="1"/>
    <row r="27" ht="15.75" customHeight="1">
      <c r="A27" s="15" t="s">
        <v>67</v>
      </c>
      <c r="B27" s="4"/>
      <c r="C27" s="4"/>
      <c r="D27" s="4"/>
      <c r="E27" s="4"/>
      <c r="F27" s="4"/>
      <c r="G27" s="4"/>
      <c r="H27" s="4"/>
      <c r="I27" s="4"/>
      <c r="J27" s="5"/>
      <c r="L27" s="15" t="s">
        <v>68</v>
      </c>
      <c r="M27" s="4"/>
      <c r="N27" s="4"/>
      <c r="O27" s="4"/>
      <c r="P27" s="5"/>
    </row>
    <row r="28" ht="15.75" customHeight="1">
      <c r="A28" s="16" t="s">
        <v>69</v>
      </c>
      <c r="B28" s="16" t="s">
        <v>70</v>
      </c>
      <c r="C28" s="16" t="s">
        <v>71</v>
      </c>
      <c r="D28" s="16" t="s">
        <v>72</v>
      </c>
      <c r="E28" s="16" t="s">
        <v>73</v>
      </c>
      <c r="F28" s="16" t="s">
        <v>24</v>
      </c>
      <c r="G28" s="16" t="s">
        <v>74</v>
      </c>
      <c r="H28" s="16" t="s">
        <v>75</v>
      </c>
      <c r="I28" s="16" t="s">
        <v>76</v>
      </c>
      <c r="L28" s="16" t="s">
        <v>77</v>
      </c>
      <c r="M28" s="16" t="s">
        <v>78</v>
      </c>
      <c r="N28" s="16" t="s">
        <v>79</v>
      </c>
      <c r="O28" s="16" t="s">
        <v>80</v>
      </c>
      <c r="P28" s="16" t="s">
        <v>81</v>
      </c>
    </row>
    <row r="29" ht="15.75" customHeight="1">
      <c r="A29" s="17" t="s">
        <v>82</v>
      </c>
      <c r="B29" s="17" t="s">
        <v>83</v>
      </c>
      <c r="C29" s="17" t="s">
        <v>84</v>
      </c>
      <c r="D29" s="17" t="s">
        <v>20</v>
      </c>
      <c r="E29" s="17">
        <v>95.2</v>
      </c>
      <c r="F29" s="17">
        <v>8500.0</v>
      </c>
      <c r="G29" s="17" t="s">
        <v>20</v>
      </c>
      <c r="H29" s="17" t="s">
        <v>85</v>
      </c>
      <c r="I29" s="17" t="s">
        <v>86</v>
      </c>
      <c r="L29" s="18" t="s">
        <v>73</v>
      </c>
      <c r="M29" s="19">
        <f>AVERAGE(E29:E35)</f>
        <v>90</v>
      </c>
      <c r="N29" s="19">
        <f>MAX(E29:E35)</f>
        <v>95.2</v>
      </c>
      <c r="O29" s="19">
        <f>MIN(E29:E35)</f>
        <v>85.3</v>
      </c>
      <c r="P29" s="19">
        <v>95.0</v>
      </c>
    </row>
    <row r="30" ht="15.75" customHeight="1">
      <c r="A30" s="17" t="s">
        <v>87</v>
      </c>
      <c r="B30" s="17" t="s">
        <v>83</v>
      </c>
      <c r="C30" s="17" t="s">
        <v>88</v>
      </c>
      <c r="D30" s="17">
        <v>250.0</v>
      </c>
      <c r="E30" s="17">
        <v>88.5</v>
      </c>
      <c r="F30" s="17">
        <v>6200.0</v>
      </c>
      <c r="G30" s="17">
        <v>221.0</v>
      </c>
      <c r="H30" s="17" t="s">
        <v>85</v>
      </c>
      <c r="I30" s="17" t="s">
        <v>86</v>
      </c>
      <c r="L30" s="18" t="s">
        <v>89</v>
      </c>
      <c r="M30" s="19">
        <f>AVERAGE(G29:G35)/AVERAGE(D29:D35)</f>
        <v>0.895</v>
      </c>
      <c r="N30" s="19">
        <f>MAX(G29:G35/D29:D35)</f>
        <v>0.884</v>
      </c>
      <c r="O30" s="19">
        <f>MIN(G29:G35/D29:D35)</f>
        <v>0.884</v>
      </c>
      <c r="P30" s="19">
        <v>0.92</v>
      </c>
    </row>
    <row r="31" ht="15.75" customHeight="1">
      <c r="A31" s="17" t="s">
        <v>90</v>
      </c>
      <c r="B31" s="17" t="s">
        <v>83</v>
      </c>
      <c r="C31" s="17" t="s">
        <v>91</v>
      </c>
      <c r="D31" s="17">
        <v>400.0</v>
      </c>
      <c r="E31" s="17">
        <v>92.1</v>
      </c>
      <c r="F31" s="17">
        <v>7800.0</v>
      </c>
      <c r="G31" s="17">
        <v>368.0</v>
      </c>
      <c r="H31" s="17" t="s">
        <v>85</v>
      </c>
      <c r="I31" s="17" t="s">
        <v>85</v>
      </c>
      <c r="L31" s="18" t="s">
        <v>92</v>
      </c>
      <c r="M31" s="19">
        <f>AVERAGE(G29:G35)/AVERAGE(F29:F35)*1000</f>
        <v>39.65189873</v>
      </c>
      <c r="N31" s="19">
        <f>MAX(G29:G35/F29:F35)*1000</f>
        <v>47.17948718</v>
      </c>
      <c r="O31" s="19">
        <f>MIN(G29:G35/F29:F35)*1000</f>
        <v>47.17948718</v>
      </c>
      <c r="P31" s="19">
        <v>50.0</v>
      </c>
    </row>
    <row r="32" ht="15.75" customHeight="1">
      <c r="A32" s="17" t="s">
        <v>93</v>
      </c>
      <c r="B32" s="17" t="s">
        <v>83</v>
      </c>
      <c r="C32" s="17" t="s">
        <v>94</v>
      </c>
      <c r="D32" s="17">
        <v>450.0</v>
      </c>
      <c r="E32" s="17">
        <v>89.7</v>
      </c>
      <c r="F32" s="17">
        <v>8200.0</v>
      </c>
      <c r="G32" s="17">
        <v>404.0</v>
      </c>
      <c r="H32" s="17" t="s">
        <v>85</v>
      </c>
      <c r="I32" s="17" t="s">
        <v>86</v>
      </c>
      <c r="L32" s="18" t="s">
        <v>95</v>
      </c>
      <c r="M32" s="19">
        <v>0.71</v>
      </c>
      <c r="N32" s="19">
        <v>1.0</v>
      </c>
      <c r="O32" s="19">
        <v>0.0</v>
      </c>
      <c r="P32" s="19">
        <v>0.85</v>
      </c>
    </row>
    <row r="33" ht="15.75" customHeight="1">
      <c r="A33" s="17" t="s">
        <v>96</v>
      </c>
      <c r="B33" s="17" t="s">
        <v>97</v>
      </c>
      <c r="C33" s="17" t="s">
        <v>98</v>
      </c>
      <c r="D33" s="17">
        <v>150.0</v>
      </c>
      <c r="E33" s="17">
        <v>85.3</v>
      </c>
      <c r="F33" s="17">
        <v>4500.0</v>
      </c>
      <c r="G33" s="17">
        <v>128.0</v>
      </c>
      <c r="H33" s="17" t="s">
        <v>85</v>
      </c>
      <c r="I33" s="17" t="s">
        <v>86</v>
      </c>
    </row>
    <row r="34" ht="15.75" customHeight="1">
      <c r="A34" s="17" t="s">
        <v>99</v>
      </c>
      <c r="B34" s="17" t="s">
        <v>100</v>
      </c>
      <c r="C34" s="17" t="s">
        <v>101</v>
      </c>
      <c r="D34" s="17">
        <v>200.0</v>
      </c>
      <c r="E34" s="17">
        <v>91.8</v>
      </c>
      <c r="F34" s="17">
        <v>5200.0</v>
      </c>
      <c r="G34" s="17">
        <v>184.0</v>
      </c>
      <c r="H34" s="17" t="s">
        <v>85</v>
      </c>
      <c r="I34" s="17" t="s">
        <v>85</v>
      </c>
    </row>
    <row r="35" ht="15.75" customHeight="1">
      <c r="A35" s="17" t="s">
        <v>102</v>
      </c>
      <c r="B35" s="17" t="s">
        <v>103</v>
      </c>
      <c r="C35" s="17" t="s">
        <v>104</v>
      </c>
      <c r="D35" s="17">
        <v>350.0</v>
      </c>
      <c r="E35" s="17">
        <v>87.4</v>
      </c>
      <c r="F35" s="17">
        <v>7000.0</v>
      </c>
      <c r="G35" s="17">
        <v>306.0</v>
      </c>
      <c r="H35" s="17" t="s">
        <v>105</v>
      </c>
      <c r="I35" s="17" t="s">
        <v>85</v>
      </c>
    </row>
    <row r="36" ht="15.75" customHeight="1"/>
    <row r="37" ht="15.75" customHeight="1"/>
    <row r="38" ht="15.75" customHeight="1">
      <c r="A38" s="15" t="s">
        <v>106</v>
      </c>
      <c r="B38" s="4"/>
      <c r="C38" s="4"/>
      <c r="D38" s="4"/>
      <c r="E38" s="4"/>
      <c r="F38" s="4"/>
      <c r="G38" s="4"/>
      <c r="H38" s="4"/>
      <c r="I38" s="4"/>
      <c r="J38" s="5"/>
    </row>
    <row r="39" ht="15.75" customHeight="1">
      <c r="A39" s="16" t="s">
        <v>69</v>
      </c>
      <c r="B39" s="16" t="s">
        <v>70</v>
      </c>
      <c r="C39" s="16" t="s">
        <v>71</v>
      </c>
      <c r="D39" s="16" t="s">
        <v>72</v>
      </c>
      <c r="E39" s="16" t="s">
        <v>73</v>
      </c>
      <c r="F39" s="16" t="s">
        <v>24</v>
      </c>
      <c r="G39" s="16" t="s">
        <v>74</v>
      </c>
      <c r="H39" s="16" t="s">
        <v>75</v>
      </c>
      <c r="I39" s="16" t="s">
        <v>76</v>
      </c>
    </row>
    <row r="40" ht="15.75" customHeight="1">
      <c r="A40" s="17" t="s">
        <v>107</v>
      </c>
      <c r="B40" s="17" t="s">
        <v>108</v>
      </c>
      <c r="C40" s="17" t="s">
        <v>109</v>
      </c>
      <c r="D40" s="17">
        <v>550.0</v>
      </c>
      <c r="E40" s="17">
        <v>94.2</v>
      </c>
      <c r="F40" s="17">
        <v>9000.0</v>
      </c>
      <c r="G40" s="17">
        <v>518.0</v>
      </c>
      <c r="H40" s="17" t="s">
        <v>85</v>
      </c>
      <c r="I40" s="17" t="s">
        <v>85</v>
      </c>
    </row>
    <row r="41" ht="15.75" customHeight="1">
      <c r="A41" s="17" t="s">
        <v>110</v>
      </c>
      <c r="B41" s="17" t="s">
        <v>111</v>
      </c>
      <c r="C41" s="17" t="s">
        <v>112</v>
      </c>
      <c r="D41" s="17">
        <v>400.0</v>
      </c>
      <c r="E41" s="17">
        <v>91.5</v>
      </c>
      <c r="F41" s="17">
        <v>7200.0</v>
      </c>
      <c r="G41" s="17">
        <v>366.0</v>
      </c>
      <c r="H41" s="17" t="s">
        <v>85</v>
      </c>
      <c r="I41" s="17" t="s">
        <v>85</v>
      </c>
    </row>
    <row r="42" ht="15.75" customHeight="1">
      <c r="A42" s="17" t="s">
        <v>113</v>
      </c>
      <c r="B42" s="17" t="s">
        <v>114</v>
      </c>
      <c r="C42" s="17" t="s">
        <v>115</v>
      </c>
      <c r="D42" s="17">
        <v>200.0</v>
      </c>
      <c r="E42" s="17">
        <v>88.7</v>
      </c>
      <c r="F42" s="17">
        <v>3200.0</v>
      </c>
      <c r="G42" s="17">
        <v>177.0</v>
      </c>
      <c r="H42" s="17" t="s">
        <v>105</v>
      </c>
      <c r="I42" s="17" t="s">
        <v>85</v>
      </c>
    </row>
    <row r="43" ht="15.75" customHeight="1">
      <c r="A43" s="17" t="s">
        <v>116</v>
      </c>
      <c r="B43" s="17" t="s">
        <v>117</v>
      </c>
      <c r="C43" s="17" t="s">
        <v>118</v>
      </c>
      <c r="D43" s="17">
        <v>170.0</v>
      </c>
      <c r="E43" s="17">
        <v>89.1</v>
      </c>
      <c r="F43" s="17">
        <v>2000.0</v>
      </c>
      <c r="G43" s="17">
        <v>151.0</v>
      </c>
      <c r="H43" s="17" t="s">
        <v>105</v>
      </c>
      <c r="I43" s="17" t="s">
        <v>85</v>
      </c>
    </row>
    <row r="44" ht="15.75" customHeight="1">
      <c r="A44" s="17" t="s">
        <v>119</v>
      </c>
      <c r="B44" s="17" t="s">
        <v>120</v>
      </c>
      <c r="C44" s="17" t="s">
        <v>121</v>
      </c>
      <c r="D44" s="17">
        <v>450.0</v>
      </c>
      <c r="E44" s="17">
        <v>92.8</v>
      </c>
      <c r="F44" s="17">
        <v>8500.0</v>
      </c>
      <c r="G44" s="17">
        <v>418.0</v>
      </c>
      <c r="H44" s="17" t="s">
        <v>85</v>
      </c>
      <c r="I44" s="17" t="s">
        <v>85</v>
      </c>
    </row>
    <row r="45" ht="15.75" customHeight="1">
      <c r="A45" s="17" t="s">
        <v>122</v>
      </c>
      <c r="B45" s="17" t="s">
        <v>123</v>
      </c>
      <c r="C45" s="17" t="s">
        <v>124</v>
      </c>
      <c r="D45" s="17">
        <v>120.0</v>
      </c>
      <c r="E45" s="17">
        <v>85.6</v>
      </c>
      <c r="F45" s="17">
        <v>1800.0</v>
      </c>
      <c r="G45" s="17">
        <v>103.0</v>
      </c>
      <c r="H45" s="17" t="s">
        <v>105</v>
      </c>
      <c r="I45" s="17" t="s">
        <v>105</v>
      </c>
    </row>
    <row r="46" ht="15.75" customHeight="1"/>
    <row r="47" ht="15.75" customHeight="1"/>
    <row r="48" ht="15.75" customHeight="1">
      <c r="A48" s="20" t="s">
        <v>125</v>
      </c>
    </row>
    <row r="49" ht="15.75" customHeight="1">
      <c r="A49" s="16" t="s">
        <v>31</v>
      </c>
      <c r="B49" s="16" t="s">
        <v>126</v>
      </c>
      <c r="C49" s="16" t="s">
        <v>127</v>
      </c>
      <c r="D49" s="16" t="s">
        <v>128</v>
      </c>
      <c r="E49" s="16" t="s">
        <v>129</v>
      </c>
      <c r="F49" s="16" t="s">
        <v>130</v>
      </c>
      <c r="G49" s="16" t="s">
        <v>131</v>
      </c>
      <c r="H49" s="16" t="s">
        <v>132</v>
      </c>
    </row>
    <row r="50" ht="15.75" customHeight="1">
      <c r="A50" s="18" t="s">
        <v>36</v>
      </c>
      <c r="B50" s="18">
        <v>18.5</v>
      </c>
      <c r="C50" s="18">
        <v>65.2</v>
      </c>
      <c r="D50" s="18">
        <v>4.8</v>
      </c>
      <c r="E50" s="19">
        <v>6.2</v>
      </c>
      <c r="F50" s="19">
        <f t="shared" ref="F50:F54" si="2">B50+C50+D50+E50</f>
        <v>94.7</v>
      </c>
      <c r="G50" s="19">
        <v>88.5</v>
      </c>
      <c r="H50" s="19">
        <f t="shared" ref="H50:H54" si="3">G50-F50</f>
        <v>-6.2</v>
      </c>
    </row>
    <row r="51" ht="15.75" customHeight="1">
      <c r="A51" s="18" t="s">
        <v>38</v>
      </c>
      <c r="B51" s="18">
        <v>22.1</v>
      </c>
      <c r="C51" s="18">
        <v>62.8</v>
      </c>
      <c r="D51" s="18">
        <v>6.1</v>
      </c>
      <c r="E51" s="19">
        <v>5.8</v>
      </c>
      <c r="F51" s="19">
        <f t="shared" si="2"/>
        <v>96.8</v>
      </c>
      <c r="G51" s="19">
        <v>89.2</v>
      </c>
      <c r="H51" s="19">
        <f t="shared" si="3"/>
        <v>-7.6</v>
      </c>
    </row>
    <row r="52" ht="15.75" customHeight="1">
      <c r="A52" s="18" t="s">
        <v>40</v>
      </c>
      <c r="B52" s="18">
        <v>24.3</v>
      </c>
      <c r="C52" s="18">
        <v>61.5</v>
      </c>
      <c r="D52" s="18">
        <v>7.2</v>
      </c>
      <c r="E52" s="19">
        <v>6.1</v>
      </c>
      <c r="F52" s="19">
        <f t="shared" si="2"/>
        <v>99.1</v>
      </c>
      <c r="G52" s="19">
        <v>90.1</v>
      </c>
      <c r="H52" s="19">
        <f t="shared" si="3"/>
        <v>-9</v>
      </c>
    </row>
    <row r="53" ht="15.75" customHeight="1">
      <c r="A53" s="18" t="s">
        <v>42</v>
      </c>
      <c r="B53" s="18">
        <v>12.8</v>
      </c>
      <c r="C53" s="18">
        <v>68.4</v>
      </c>
      <c r="D53" s="18">
        <v>5.5</v>
      </c>
      <c r="E53" s="19">
        <v>4.9</v>
      </c>
      <c r="F53" s="19">
        <f t="shared" si="2"/>
        <v>91.6</v>
      </c>
      <c r="G53" s="19">
        <v>87.8</v>
      </c>
      <c r="H53" s="19">
        <f t="shared" si="3"/>
        <v>-3.8</v>
      </c>
    </row>
    <row r="54" ht="15.75" customHeight="1">
      <c r="A54" s="18" t="s">
        <v>44</v>
      </c>
      <c r="B54" s="18">
        <v>15.6</v>
      </c>
      <c r="C54" s="18">
        <v>66.2</v>
      </c>
      <c r="D54" s="18">
        <v>8.1</v>
      </c>
      <c r="E54" s="19">
        <v>5.2</v>
      </c>
      <c r="F54" s="19">
        <f t="shared" si="2"/>
        <v>95.1</v>
      </c>
      <c r="G54" s="19">
        <v>89.5</v>
      </c>
      <c r="H54" s="19">
        <f t="shared" si="3"/>
        <v>-5.6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L1"/>
    <mergeCell ref="A11:M11"/>
    <mergeCell ref="A25:P25"/>
    <mergeCell ref="A27:J27"/>
    <mergeCell ref="L27:P27"/>
    <mergeCell ref="A38:J38"/>
    <mergeCell ref="A48:H48"/>
  </mergeCells>
  <conditionalFormatting sqref="E29:E45">
    <cfRule type="colorScale" priority="1">
      <colorScale>
        <cfvo type="formula" val="80"/>
        <cfvo type="formula" val="90"/>
        <cfvo type="formula" val="100"/>
        <color rgb="FFFF6B6B"/>
        <color rgb="FFFFEB3B"/>
        <color rgb="FF4CAF50"/>
      </colorScale>
    </cfRule>
  </conditionalFormatting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0.0"/>
    <col customWidth="1" min="3" max="6" width="12.0"/>
    <col customWidth="1" min="7" max="8" width="10.0"/>
    <col customWidth="1" min="9" max="11" width="12.0"/>
    <col customWidth="1" min="12" max="12" width="10.0"/>
    <col customWidth="1" min="13" max="13" width="12.0"/>
    <col customWidth="1" min="14" max="14" width="10.0"/>
    <col customWidth="1" min="15" max="26" width="8.71"/>
  </cols>
  <sheetData>
    <row r="1">
      <c r="A1" s="12" t="s">
        <v>133</v>
      </c>
    </row>
    <row r="3">
      <c r="A3" s="10" t="s">
        <v>134</v>
      </c>
    </row>
    <row r="4">
      <c r="A4" s="6" t="s">
        <v>35</v>
      </c>
      <c r="B4" s="6" t="s">
        <v>135</v>
      </c>
      <c r="C4" s="6" t="s">
        <v>16</v>
      </c>
      <c r="D4" s="6" t="s">
        <v>136</v>
      </c>
      <c r="E4" s="6" t="s">
        <v>23</v>
      </c>
      <c r="F4" s="6" t="s">
        <v>137</v>
      </c>
      <c r="G4" s="6" t="s">
        <v>138</v>
      </c>
      <c r="H4" s="6" t="s">
        <v>139</v>
      </c>
    </row>
    <row r="5">
      <c r="A5" s="13" t="s">
        <v>37</v>
      </c>
      <c r="B5" s="7">
        <v>168000.0</v>
      </c>
      <c r="C5" s="7">
        <v>12600.0</v>
      </c>
      <c r="D5" s="7">
        <f t="shared" ref="D5:D10" si="1">C5/B5*100</f>
        <v>7.5</v>
      </c>
      <c r="E5" s="7">
        <v>2800.0</v>
      </c>
      <c r="F5" s="7">
        <f t="shared" ref="F5:F10" si="2">B5/E5*10</f>
        <v>600</v>
      </c>
      <c r="G5" s="7">
        <v>25.5</v>
      </c>
      <c r="H5" s="7">
        <v>94.9</v>
      </c>
    </row>
    <row r="6">
      <c r="A6" s="13" t="s">
        <v>39</v>
      </c>
      <c r="B6" s="7">
        <v>189000.0</v>
      </c>
      <c r="C6" s="7">
        <v>18900.0</v>
      </c>
      <c r="D6" s="7">
        <f t="shared" si="1"/>
        <v>10</v>
      </c>
      <c r="E6" s="7">
        <v>2100.0</v>
      </c>
      <c r="F6" s="7">
        <f t="shared" si="2"/>
        <v>900</v>
      </c>
      <c r="G6" s="7">
        <v>18.2</v>
      </c>
      <c r="H6" s="7">
        <v>106.1</v>
      </c>
    </row>
    <row r="7">
      <c r="A7" s="13" t="s">
        <v>41</v>
      </c>
      <c r="B7" s="7">
        <v>96000.0</v>
      </c>
      <c r="C7" s="7">
        <v>9600.0</v>
      </c>
      <c r="D7" s="7">
        <f t="shared" si="1"/>
        <v>10</v>
      </c>
      <c r="E7" s="7">
        <v>1200.0</v>
      </c>
      <c r="F7" s="7">
        <f t="shared" si="2"/>
        <v>800</v>
      </c>
      <c r="G7" s="7">
        <v>35.8</v>
      </c>
      <c r="H7" s="7">
        <v>96.0</v>
      </c>
    </row>
    <row r="8">
      <c r="A8" s="13" t="s">
        <v>43</v>
      </c>
      <c r="B8" s="7">
        <v>108000.0</v>
      </c>
      <c r="C8" s="7">
        <v>8100.0</v>
      </c>
      <c r="D8" s="7">
        <f t="shared" si="1"/>
        <v>7.5</v>
      </c>
      <c r="E8" s="7">
        <v>1800.0</v>
      </c>
      <c r="F8" s="7">
        <f t="shared" si="2"/>
        <v>600</v>
      </c>
      <c r="G8" s="7">
        <v>22.1</v>
      </c>
      <c r="H8" s="7">
        <v>94.7</v>
      </c>
    </row>
    <row r="9">
      <c r="A9" s="13" t="s">
        <v>45</v>
      </c>
      <c r="B9" s="7">
        <v>91200.0</v>
      </c>
      <c r="C9" s="7">
        <v>13680.0</v>
      </c>
      <c r="D9" s="7">
        <f t="shared" si="1"/>
        <v>15</v>
      </c>
      <c r="E9" s="7">
        <v>762.0</v>
      </c>
      <c r="F9" s="7">
        <f t="shared" si="2"/>
        <v>1196.850394</v>
      </c>
      <c r="G9" s="7">
        <v>8.5</v>
      </c>
      <c r="H9" s="7">
        <v>99.9</v>
      </c>
    </row>
    <row r="10">
      <c r="A10" s="13" t="s">
        <v>44</v>
      </c>
      <c r="B10" s="7">
        <v>42000.0</v>
      </c>
      <c r="C10" s="7">
        <v>2520.0</v>
      </c>
      <c r="D10" s="7">
        <f t="shared" si="1"/>
        <v>6</v>
      </c>
      <c r="E10" s="7">
        <v>700.0</v>
      </c>
      <c r="F10" s="7">
        <f t="shared" si="2"/>
        <v>600</v>
      </c>
      <c r="G10" s="7">
        <v>12.3</v>
      </c>
      <c r="H10" s="7">
        <v>116.7</v>
      </c>
    </row>
    <row r="13">
      <c r="A13" s="10" t="s">
        <v>140</v>
      </c>
    </row>
    <row r="14">
      <c r="A14" s="6" t="s">
        <v>141</v>
      </c>
      <c r="B14" s="6" t="s">
        <v>142</v>
      </c>
      <c r="C14" s="6" t="s">
        <v>143</v>
      </c>
      <c r="D14" s="6" t="s">
        <v>144</v>
      </c>
      <c r="E14" s="6" t="s">
        <v>139</v>
      </c>
    </row>
    <row r="15">
      <c r="A15" s="7" t="s">
        <v>145</v>
      </c>
      <c r="B15" s="7" t="s">
        <v>146</v>
      </c>
      <c r="C15" s="7">
        <v>85000.0</v>
      </c>
      <c r="D15" s="7" t="str">
        <f t="shared" ref="D15:D20" si="3">C15*B15/10000</f>
        <v>#VALUE!</v>
      </c>
      <c r="E15" s="7">
        <v>105.2</v>
      </c>
    </row>
    <row r="16">
      <c r="A16" s="7" t="s">
        <v>147</v>
      </c>
      <c r="B16" s="7" t="s">
        <v>148</v>
      </c>
      <c r="C16" s="7">
        <v>120000.0</v>
      </c>
      <c r="D16" s="7" t="str">
        <f t="shared" si="3"/>
        <v>#VALUE!</v>
      </c>
      <c r="E16" s="7">
        <v>98.5</v>
      </c>
    </row>
    <row r="17">
      <c r="A17" s="7" t="s">
        <v>149</v>
      </c>
      <c r="B17" s="7" t="s">
        <v>150</v>
      </c>
      <c r="C17" s="7">
        <v>15000.0</v>
      </c>
      <c r="D17" s="7" t="str">
        <f t="shared" si="3"/>
        <v>#VALUE!</v>
      </c>
      <c r="E17" s="7">
        <v>92.1</v>
      </c>
    </row>
    <row r="18">
      <c r="A18" s="7" t="s">
        <v>151</v>
      </c>
      <c r="B18" s="7" t="s">
        <v>152</v>
      </c>
      <c r="C18" s="7">
        <v>45000.0</v>
      </c>
      <c r="D18" s="7" t="str">
        <f t="shared" si="3"/>
        <v>#VALUE!</v>
      </c>
      <c r="E18" s="7">
        <v>101.8</v>
      </c>
    </row>
    <row r="19">
      <c r="A19" s="7" t="s">
        <v>153</v>
      </c>
      <c r="B19" s="7" t="s">
        <v>154</v>
      </c>
      <c r="C19" s="7">
        <v>38000.0</v>
      </c>
      <c r="D19" s="7" t="str">
        <f t="shared" si="3"/>
        <v>#VALUE!</v>
      </c>
      <c r="E19" s="7">
        <v>96.3</v>
      </c>
    </row>
    <row r="20">
      <c r="A20" s="7" t="s">
        <v>44</v>
      </c>
      <c r="B20" s="7" t="s">
        <v>155</v>
      </c>
      <c r="C20" s="7">
        <v>25000.0</v>
      </c>
      <c r="D20" s="7" t="str">
        <f t="shared" si="3"/>
        <v>#VALUE!</v>
      </c>
      <c r="E20" s="7">
        <v>103.7</v>
      </c>
    </row>
    <row r="21" ht="15.75" customHeight="1"/>
    <row r="22" ht="15.75" customHeight="1"/>
    <row r="23" ht="15.75" customHeight="1">
      <c r="A23" s="10" t="s">
        <v>156</v>
      </c>
    </row>
    <row r="24" ht="15.75" customHeight="1">
      <c r="A24" s="6" t="s">
        <v>157</v>
      </c>
      <c r="B24" s="6" t="s">
        <v>23</v>
      </c>
      <c r="C24" s="6" t="s">
        <v>139</v>
      </c>
      <c r="D24" s="6" t="s">
        <v>158</v>
      </c>
      <c r="E24" s="6" t="s">
        <v>159</v>
      </c>
    </row>
    <row r="25" ht="15.75" customHeight="1">
      <c r="A25" s="7" t="s">
        <v>160</v>
      </c>
      <c r="B25" s="7">
        <v>4441.0</v>
      </c>
      <c r="C25" s="7">
        <v>123.6</v>
      </c>
      <c r="D25" s="7">
        <f>B25/SUM(B25:B28)*100</f>
        <v>93.53411963</v>
      </c>
      <c r="E25" s="7">
        <v>98.2</v>
      </c>
    </row>
    <row r="26" ht="15.75" customHeight="1">
      <c r="A26" s="7" t="s">
        <v>161</v>
      </c>
      <c r="B26" s="7">
        <v>161.0</v>
      </c>
      <c r="C26" s="7">
        <v>114.3</v>
      </c>
      <c r="D26" s="7">
        <f>B26/SUM(B25:B28)*100</f>
        <v>3.390901432</v>
      </c>
      <c r="E26" s="7">
        <v>107.3</v>
      </c>
    </row>
    <row r="27" ht="15.75" customHeight="1">
      <c r="A27" s="7" t="s">
        <v>162</v>
      </c>
      <c r="B27" s="7">
        <v>145.0</v>
      </c>
      <c r="C27" s="7">
        <v>123.9</v>
      </c>
      <c r="D27" s="7">
        <f>B27/SUM(B25:B28)*100</f>
        <v>3.053917439</v>
      </c>
      <c r="E27" s="7">
        <v>72.5</v>
      </c>
    </row>
    <row r="28" ht="15.75" customHeight="1">
      <c r="A28" s="7" t="s">
        <v>163</v>
      </c>
      <c r="B28" s="7">
        <v>1.0</v>
      </c>
      <c r="C28" s="7">
        <v>36.4</v>
      </c>
      <c r="D28" s="7">
        <f>B28/SUM(B25:B28)*100</f>
        <v>0.02106149958</v>
      </c>
      <c r="E28" s="7">
        <v>50.0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A35" s="14" t="s">
        <v>164</v>
      </c>
    </row>
    <row r="36" ht="15.75" customHeight="1"/>
    <row r="37" ht="15.75" customHeight="1">
      <c r="A37" s="15" t="s">
        <v>165</v>
      </c>
      <c r="B37" s="4"/>
      <c r="C37" s="4"/>
      <c r="D37" s="4"/>
      <c r="E37" s="4"/>
      <c r="F37" s="4"/>
      <c r="G37" s="4"/>
      <c r="H37" s="4"/>
      <c r="I37" s="4"/>
      <c r="J37" s="5"/>
      <c r="K37" s="15" t="s">
        <v>166</v>
      </c>
      <c r="L37" s="4"/>
      <c r="M37" s="4"/>
      <c r="N37" s="5"/>
    </row>
    <row r="38" ht="15.75" customHeight="1">
      <c r="A38" s="16" t="s">
        <v>167</v>
      </c>
      <c r="B38" s="16" t="s">
        <v>23</v>
      </c>
      <c r="C38" s="16" t="s">
        <v>135</v>
      </c>
      <c r="D38" s="16" t="s">
        <v>137</v>
      </c>
      <c r="E38" s="16" t="s">
        <v>16</v>
      </c>
      <c r="F38" s="16" t="s">
        <v>136</v>
      </c>
      <c r="G38" s="16" t="s">
        <v>139</v>
      </c>
      <c r="H38" s="16" t="s">
        <v>138</v>
      </c>
      <c r="I38" s="16" t="s">
        <v>168</v>
      </c>
      <c r="J38" s="16" t="s">
        <v>169</v>
      </c>
      <c r="K38" s="16" t="s">
        <v>170</v>
      </c>
      <c r="L38" s="16" t="s">
        <v>171</v>
      </c>
      <c r="M38" s="16" t="s">
        <v>172</v>
      </c>
      <c r="N38" s="16" t="s">
        <v>173</v>
      </c>
    </row>
    <row r="39" ht="15.75" customHeight="1">
      <c r="A39" s="21" t="s">
        <v>118</v>
      </c>
      <c r="B39" s="21">
        <v>850.0</v>
      </c>
      <c r="C39" s="21">
        <v>17000.0</v>
      </c>
      <c r="D39" s="21">
        <f t="shared" ref="D39:D43" si="4">C39/B39*10</f>
        <v>200</v>
      </c>
      <c r="E39" s="21">
        <v>1360.0</v>
      </c>
      <c r="F39" s="21">
        <f t="shared" ref="F39:F43" si="5">E39/C39*100</f>
        <v>8</v>
      </c>
      <c r="G39" s="21">
        <v>98.5</v>
      </c>
      <c r="H39" s="21">
        <v>15.2</v>
      </c>
      <c r="I39" s="21" t="s">
        <v>174</v>
      </c>
      <c r="J39" s="21" t="s">
        <v>175</v>
      </c>
      <c r="K39" s="18" t="s">
        <v>176</v>
      </c>
      <c r="L39" s="18">
        <v>15.2</v>
      </c>
      <c r="M39" s="18" t="s">
        <v>177</v>
      </c>
      <c r="N39" s="18">
        <v>12.8</v>
      </c>
    </row>
    <row r="40" ht="15.75" customHeight="1">
      <c r="A40" s="21" t="s">
        <v>178</v>
      </c>
      <c r="B40" s="21">
        <v>420.0</v>
      </c>
      <c r="C40" s="21">
        <v>14700.0</v>
      </c>
      <c r="D40" s="21">
        <f t="shared" si="4"/>
        <v>350</v>
      </c>
      <c r="E40" s="21">
        <v>1470.0</v>
      </c>
      <c r="F40" s="21">
        <f t="shared" si="5"/>
        <v>10</v>
      </c>
      <c r="G40" s="21">
        <v>102.3</v>
      </c>
      <c r="H40" s="21">
        <v>8.5</v>
      </c>
      <c r="I40" s="21" t="s">
        <v>179</v>
      </c>
      <c r="J40" s="21" t="s">
        <v>180</v>
      </c>
      <c r="K40" s="18" t="s">
        <v>181</v>
      </c>
      <c r="L40" s="18">
        <v>8.5</v>
      </c>
      <c r="M40" s="18" t="s">
        <v>177</v>
      </c>
      <c r="N40" s="18">
        <v>9.2</v>
      </c>
    </row>
    <row r="41" ht="15.75" customHeight="1">
      <c r="A41" s="21" t="s">
        <v>182</v>
      </c>
      <c r="B41" s="21">
        <v>180.0</v>
      </c>
      <c r="C41" s="21">
        <v>10800.0</v>
      </c>
      <c r="D41" s="21">
        <f t="shared" si="4"/>
        <v>600</v>
      </c>
      <c r="E41" s="21">
        <v>1620.0</v>
      </c>
      <c r="F41" s="21">
        <f t="shared" si="5"/>
        <v>15</v>
      </c>
      <c r="G41" s="21">
        <v>95.2</v>
      </c>
      <c r="H41" s="21">
        <v>45.8</v>
      </c>
      <c r="I41" s="21" t="s">
        <v>36</v>
      </c>
      <c r="J41" s="21" t="s">
        <v>183</v>
      </c>
      <c r="K41" s="18" t="s">
        <v>184</v>
      </c>
      <c r="L41" s="18">
        <v>12.5</v>
      </c>
      <c r="M41" s="18" t="s">
        <v>177</v>
      </c>
      <c r="N41" s="18">
        <v>11.8</v>
      </c>
    </row>
    <row r="42" ht="15.75" customHeight="1">
      <c r="A42" s="21" t="s">
        <v>185</v>
      </c>
      <c r="B42" s="21">
        <v>12.0</v>
      </c>
      <c r="C42" s="21">
        <v>2400.0</v>
      </c>
      <c r="D42" s="21">
        <f t="shared" si="4"/>
        <v>2000</v>
      </c>
      <c r="E42" s="21">
        <v>480.0</v>
      </c>
      <c r="F42" s="21">
        <f t="shared" si="5"/>
        <v>20</v>
      </c>
      <c r="G42" s="21">
        <v>108.7</v>
      </c>
      <c r="H42" s="21">
        <v>85.2</v>
      </c>
      <c r="I42" s="21" t="s">
        <v>36</v>
      </c>
      <c r="J42" s="21" t="s">
        <v>186</v>
      </c>
      <c r="K42" s="18" t="s">
        <v>187</v>
      </c>
      <c r="L42" s="18">
        <v>28.5</v>
      </c>
      <c r="M42" s="18" t="s">
        <v>188</v>
      </c>
      <c r="N42" s="18">
        <v>15.2</v>
      </c>
    </row>
    <row r="43" ht="15.75" customHeight="1">
      <c r="A43" s="21" t="s">
        <v>189</v>
      </c>
      <c r="B43" s="21">
        <v>8.0</v>
      </c>
      <c r="C43" s="21">
        <v>640.0</v>
      </c>
      <c r="D43" s="21">
        <f t="shared" si="4"/>
        <v>800</v>
      </c>
      <c r="E43" s="21">
        <v>32.0</v>
      </c>
      <c r="F43" s="21">
        <f t="shared" si="5"/>
        <v>5</v>
      </c>
      <c r="G43" s="21">
        <v>125.6</v>
      </c>
      <c r="H43" s="21">
        <v>78.5</v>
      </c>
      <c r="I43" s="21" t="s">
        <v>190</v>
      </c>
      <c r="J43" s="21" t="s">
        <v>186</v>
      </c>
      <c r="K43" s="18" t="s">
        <v>191</v>
      </c>
      <c r="L43" s="18">
        <v>35.8</v>
      </c>
      <c r="M43" s="18" t="s">
        <v>192</v>
      </c>
      <c r="N43" s="18">
        <v>18.5</v>
      </c>
    </row>
    <row r="44" ht="15.75" customHeight="1">
      <c r="K44" s="18" t="s">
        <v>193</v>
      </c>
      <c r="L44" s="18">
        <v>45.2</v>
      </c>
      <c r="M44" s="18" t="s">
        <v>194</v>
      </c>
      <c r="N44" s="18">
        <v>12.3</v>
      </c>
    </row>
    <row r="45" ht="15.75" customHeight="1">
      <c r="A45" s="15" t="s">
        <v>195</v>
      </c>
      <c r="B45" s="4"/>
      <c r="C45" s="4"/>
      <c r="D45" s="4"/>
      <c r="E45" s="4"/>
      <c r="F45" s="4"/>
      <c r="G45" s="4"/>
      <c r="H45" s="4"/>
      <c r="I45" s="4"/>
      <c r="J45" s="5"/>
    </row>
    <row r="46" ht="15.75" customHeight="1">
      <c r="A46" s="16" t="s">
        <v>167</v>
      </c>
      <c r="B46" s="16" t="s">
        <v>23</v>
      </c>
      <c r="C46" s="16" t="s">
        <v>135</v>
      </c>
      <c r="D46" s="16" t="s">
        <v>137</v>
      </c>
      <c r="E46" s="16" t="s">
        <v>16</v>
      </c>
      <c r="F46" s="16" t="s">
        <v>136</v>
      </c>
      <c r="G46" s="16" t="s">
        <v>139</v>
      </c>
      <c r="H46" s="16" t="s">
        <v>138</v>
      </c>
      <c r="I46" s="16" t="s">
        <v>168</v>
      </c>
      <c r="J46" s="16" t="s">
        <v>169</v>
      </c>
    </row>
    <row r="47" ht="15.75" customHeight="1">
      <c r="A47" s="21" t="s">
        <v>196</v>
      </c>
      <c r="B47" s="21">
        <v>680.0</v>
      </c>
      <c r="C47" s="21">
        <v>20400.0</v>
      </c>
      <c r="D47" s="21">
        <f t="shared" ref="D47:D51" si="6">C47/B47*10</f>
        <v>300</v>
      </c>
      <c r="E47" s="21">
        <v>2040.0</v>
      </c>
      <c r="F47" s="21">
        <f t="shared" ref="F47:F51" si="7">E47/C47*100</f>
        <v>10</v>
      </c>
      <c r="G47" s="21">
        <v>106.8</v>
      </c>
      <c r="H47" s="21">
        <v>12.5</v>
      </c>
      <c r="I47" s="21" t="s">
        <v>174</v>
      </c>
      <c r="J47" s="21" t="s">
        <v>197</v>
      </c>
    </row>
    <row r="48" ht="15.75" customHeight="1">
      <c r="A48" s="21" t="s">
        <v>198</v>
      </c>
      <c r="B48" s="21">
        <v>320.0</v>
      </c>
      <c r="C48" s="21">
        <v>12800.0</v>
      </c>
      <c r="D48" s="21">
        <f t="shared" si="6"/>
        <v>400</v>
      </c>
      <c r="E48" s="21">
        <v>1536.0</v>
      </c>
      <c r="F48" s="21">
        <f t="shared" si="7"/>
        <v>12</v>
      </c>
      <c r="G48" s="21">
        <v>98.2</v>
      </c>
      <c r="H48" s="21">
        <v>28.5</v>
      </c>
      <c r="I48" s="21" t="s">
        <v>199</v>
      </c>
      <c r="J48" s="21" t="s">
        <v>200</v>
      </c>
    </row>
    <row r="49" ht="15.75" customHeight="1">
      <c r="A49" s="21" t="s">
        <v>201</v>
      </c>
      <c r="B49" s="21">
        <v>85.0</v>
      </c>
      <c r="C49" s="21">
        <v>5950.0</v>
      </c>
      <c r="D49" s="21">
        <f t="shared" si="6"/>
        <v>700</v>
      </c>
      <c r="E49" s="21">
        <v>1190.0</v>
      </c>
      <c r="F49" s="21">
        <f t="shared" si="7"/>
        <v>20</v>
      </c>
      <c r="G49" s="21">
        <v>112.5</v>
      </c>
      <c r="H49" s="21">
        <v>65.2</v>
      </c>
      <c r="I49" s="21" t="s">
        <v>174</v>
      </c>
      <c r="J49" s="21" t="s">
        <v>202</v>
      </c>
    </row>
    <row r="50" ht="15.75" customHeight="1">
      <c r="A50" s="21" t="s">
        <v>203</v>
      </c>
      <c r="B50" s="21">
        <v>180.0</v>
      </c>
      <c r="C50" s="21">
        <v>4320.0</v>
      </c>
      <c r="D50" s="21">
        <f t="shared" si="6"/>
        <v>240</v>
      </c>
      <c r="E50" s="21">
        <v>432.0</v>
      </c>
      <c r="F50" s="21">
        <f t="shared" si="7"/>
        <v>10</v>
      </c>
      <c r="G50" s="21">
        <v>89.5</v>
      </c>
      <c r="H50" s="21">
        <v>8.2</v>
      </c>
      <c r="I50" s="21" t="s">
        <v>174</v>
      </c>
      <c r="J50" s="21" t="s">
        <v>204</v>
      </c>
    </row>
    <row r="51" ht="15.75" customHeight="1">
      <c r="A51" s="21" t="s">
        <v>205</v>
      </c>
      <c r="B51" s="21">
        <v>220.0</v>
      </c>
      <c r="C51" s="21">
        <v>4400.0</v>
      </c>
      <c r="D51" s="21">
        <f t="shared" si="6"/>
        <v>200</v>
      </c>
      <c r="E51" s="21">
        <v>440.0</v>
      </c>
      <c r="F51" s="21">
        <f t="shared" si="7"/>
        <v>10</v>
      </c>
      <c r="G51" s="21">
        <v>115.8</v>
      </c>
      <c r="H51" s="21">
        <v>12.8</v>
      </c>
      <c r="I51" s="21" t="s">
        <v>199</v>
      </c>
      <c r="J51" s="21" t="s">
        <v>206</v>
      </c>
    </row>
    <row r="52" ht="15.75" customHeight="1"/>
    <row r="53" ht="15.75" customHeight="1">
      <c r="A53" s="15" t="s">
        <v>207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"/>
    </row>
    <row r="54" ht="15.75" customHeight="1">
      <c r="A54" s="16" t="s">
        <v>167</v>
      </c>
      <c r="B54" s="16" t="s">
        <v>208</v>
      </c>
      <c r="C54" s="16" t="s">
        <v>143</v>
      </c>
      <c r="D54" s="16" t="s">
        <v>135</v>
      </c>
      <c r="E54" s="16" t="s">
        <v>137</v>
      </c>
      <c r="F54" s="16" t="s">
        <v>16</v>
      </c>
      <c r="G54" s="16" t="s">
        <v>136</v>
      </c>
      <c r="H54" s="16" t="s">
        <v>139</v>
      </c>
      <c r="I54" s="16" t="s">
        <v>168</v>
      </c>
      <c r="J54" s="16" t="s">
        <v>209</v>
      </c>
      <c r="K54" s="16" t="s">
        <v>210</v>
      </c>
    </row>
    <row r="55" ht="15.75" customHeight="1">
      <c r="A55" s="22" t="s">
        <v>145</v>
      </c>
      <c r="B55" s="22" t="s">
        <v>39</v>
      </c>
      <c r="C55" s="22">
        <v>85000.0</v>
      </c>
      <c r="D55" s="22">
        <v>6800.0</v>
      </c>
      <c r="E55" s="22">
        <f t="shared" ref="E55:E62" si="8">D55/C55*100</f>
        <v>8</v>
      </c>
      <c r="F55" s="22">
        <v>1360.0</v>
      </c>
      <c r="G55" s="22">
        <f t="shared" ref="G55:G62" si="9">F55/D55*100</f>
        <v>20</v>
      </c>
      <c r="H55" s="22">
        <v>105.2</v>
      </c>
      <c r="I55" s="22" t="s">
        <v>174</v>
      </c>
      <c r="J55" s="22" t="s">
        <v>211</v>
      </c>
      <c r="K55" s="22">
        <v>95.2</v>
      </c>
    </row>
    <row r="56" ht="15.75" customHeight="1">
      <c r="A56" s="22" t="s">
        <v>147</v>
      </c>
      <c r="B56" s="22" t="s">
        <v>39</v>
      </c>
      <c r="C56" s="22">
        <v>120000.0</v>
      </c>
      <c r="D56" s="22">
        <v>7200.0</v>
      </c>
      <c r="E56" s="22">
        <f t="shared" si="8"/>
        <v>6</v>
      </c>
      <c r="F56" s="22">
        <v>1440.0</v>
      </c>
      <c r="G56" s="22">
        <f t="shared" si="9"/>
        <v>20</v>
      </c>
      <c r="H56" s="22">
        <v>98.5</v>
      </c>
      <c r="I56" s="22" t="s">
        <v>174</v>
      </c>
      <c r="J56" s="22" t="s">
        <v>85</v>
      </c>
      <c r="K56" s="22">
        <v>93.8</v>
      </c>
    </row>
    <row r="57" ht="15.75" customHeight="1">
      <c r="A57" s="22" t="s">
        <v>149</v>
      </c>
      <c r="B57" s="22" t="s">
        <v>37</v>
      </c>
      <c r="C57" s="22">
        <v>15000.0</v>
      </c>
      <c r="D57" s="22">
        <v>2250.0</v>
      </c>
      <c r="E57" s="22">
        <f t="shared" si="8"/>
        <v>15</v>
      </c>
      <c r="F57" s="22">
        <v>450.0</v>
      </c>
      <c r="G57" s="22">
        <f t="shared" si="9"/>
        <v>20</v>
      </c>
      <c r="H57" s="22">
        <v>92.1</v>
      </c>
      <c r="I57" s="22" t="s">
        <v>174</v>
      </c>
      <c r="J57" s="22" t="s">
        <v>86</v>
      </c>
      <c r="K57" s="22">
        <v>97.5</v>
      </c>
    </row>
    <row r="58" ht="15.75" customHeight="1">
      <c r="A58" s="22" t="s">
        <v>151</v>
      </c>
      <c r="B58" s="22" t="s">
        <v>37</v>
      </c>
      <c r="C58" s="22">
        <v>45000.0</v>
      </c>
      <c r="D58" s="22">
        <v>3150.0</v>
      </c>
      <c r="E58" s="22">
        <f t="shared" si="8"/>
        <v>7</v>
      </c>
      <c r="F58" s="22">
        <v>630.0</v>
      </c>
      <c r="G58" s="22">
        <f t="shared" si="9"/>
        <v>20</v>
      </c>
      <c r="H58" s="22">
        <v>101.8</v>
      </c>
      <c r="I58" s="22" t="s">
        <v>174</v>
      </c>
      <c r="J58" s="22" t="s">
        <v>85</v>
      </c>
      <c r="K58" s="22">
        <v>94.2</v>
      </c>
    </row>
    <row r="59" ht="15.75" customHeight="1">
      <c r="A59" s="22" t="s">
        <v>153</v>
      </c>
      <c r="B59" s="22" t="s">
        <v>39</v>
      </c>
      <c r="C59" s="22">
        <v>38000.0</v>
      </c>
      <c r="D59" s="22">
        <v>1900.0</v>
      </c>
      <c r="E59" s="22">
        <f t="shared" si="8"/>
        <v>5</v>
      </c>
      <c r="F59" s="22">
        <v>285.0</v>
      </c>
      <c r="G59" s="22">
        <f t="shared" si="9"/>
        <v>15</v>
      </c>
      <c r="H59" s="22">
        <v>96.3</v>
      </c>
      <c r="I59" s="22" t="s">
        <v>174</v>
      </c>
      <c r="J59" s="22" t="s">
        <v>85</v>
      </c>
      <c r="K59" s="22">
        <v>92.1</v>
      </c>
    </row>
    <row r="60" ht="15.75" customHeight="1">
      <c r="A60" s="22" t="s">
        <v>212</v>
      </c>
      <c r="B60" s="22" t="s">
        <v>213</v>
      </c>
      <c r="C60" s="22">
        <v>3500.0</v>
      </c>
      <c r="D60" s="22">
        <v>525.0</v>
      </c>
      <c r="E60" s="22">
        <f t="shared" si="8"/>
        <v>15</v>
      </c>
      <c r="F60" s="22">
        <v>105.0</v>
      </c>
      <c r="G60" s="22">
        <f t="shared" si="9"/>
        <v>20</v>
      </c>
      <c r="H60" s="22">
        <v>88.9</v>
      </c>
      <c r="I60" s="22" t="s">
        <v>174</v>
      </c>
      <c r="J60" s="22" t="s">
        <v>86</v>
      </c>
      <c r="K60" s="22">
        <v>98.8</v>
      </c>
    </row>
    <row r="61" ht="15.75" customHeight="1">
      <c r="A61" s="22" t="s">
        <v>214</v>
      </c>
      <c r="B61" s="22" t="s">
        <v>213</v>
      </c>
      <c r="C61" s="22">
        <v>8500.0</v>
      </c>
      <c r="D61" s="22">
        <v>595.0</v>
      </c>
      <c r="E61" s="22">
        <f t="shared" si="8"/>
        <v>7</v>
      </c>
      <c r="F61" s="22">
        <v>119.0</v>
      </c>
      <c r="G61" s="22">
        <f t="shared" si="9"/>
        <v>20</v>
      </c>
      <c r="H61" s="22">
        <v>94.5</v>
      </c>
      <c r="I61" s="22" t="s">
        <v>174</v>
      </c>
      <c r="J61" s="22" t="s">
        <v>211</v>
      </c>
      <c r="K61" s="22">
        <v>96.3</v>
      </c>
    </row>
    <row r="62" ht="15.75" customHeight="1">
      <c r="A62" s="22" t="s">
        <v>215</v>
      </c>
      <c r="B62" s="22" t="s">
        <v>39</v>
      </c>
      <c r="C62" s="22">
        <v>5200.0</v>
      </c>
      <c r="D62" s="22">
        <v>936.0</v>
      </c>
      <c r="E62" s="22">
        <f t="shared" si="8"/>
        <v>18</v>
      </c>
      <c r="F62" s="22">
        <v>187.0</v>
      </c>
      <c r="G62" s="22">
        <f t="shared" si="9"/>
        <v>19.97863248</v>
      </c>
      <c r="H62" s="22">
        <v>103.2</v>
      </c>
      <c r="I62" s="22" t="s">
        <v>174</v>
      </c>
      <c r="J62" s="22" t="s">
        <v>86</v>
      </c>
      <c r="K62" s="22">
        <v>97.8</v>
      </c>
    </row>
    <row r="63" ht="15.75" customHeight="1"/>
    <row r="64" ht="15.75" customHeight="1"/>
    <row r="65" ht="15.75" customHeight="1">
      <c r="A65" s="15" t="s">
        <v>216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/>
    </row>
    <row r="66" ht="15.75" customHeight="1">
      <c r="A66" s="16" t="s">
        <v>167</v>
      </c>
      <c r="B66" s="16" t="s">
        <v>217</v>
      </c>
      <c r="C66" s="16" t="s">
        <v>23</v>
      </c>
      <c r="D66" s="16" t="s">
        <v>135</v>
      </c>
      <c r="E66" s="16" t="s">
        <v>137</v>
      </c>
      <c r="F66" s="16" t="s">
        <v>218</v>
      </c>
      <c r="G66" s="16" t="s">
        <v>219</v>
      </c>
      <c r="H66" s="16" t="s">
        <v>220</v>
      </c>
      <c r="I66" s="16" t="s">
        <v>139</v>
      </c>
      <c r="J66" s="16" t="s">
        <v>159</v>
      </c>
      <c r="K66" s="16" t="s">
        <v>221</v>
      </c>
    </row>
    <row r="67" ht="15.75" customHeight="1">
      <c r="A67" s="23" t="s">
        <v>222</v>
      </c>
      <c r="B67" s="23" t="s">
        <v>160</v>
      </c>
      <c r="C67" s="23">
        <v>1200.0</v>
      </c>
      <c r="D67" s="23">
        <v>3600.0</v>
      </c>
      <c r="E67" s="23">
        <f t="shared" ref="E67:E72" si="10">D67/C67*10</f>
        <v>30</v>
      </c>
      <c r="F67" s="23">
        <v>1.3</v>
      </c>
      <c r="G67" s="23">
        <v>1000.0</v>
      </c>
      <c r="H67" s="23">
        <v>0.0</v>
      </c>
      <c r="I67" s="23">
        <v>108.5</v>
      </c>
      <c r="J67" s="23">
        <v>95.2</v>
      </c>
      <c r="K67" s="23" t="s">
        <v>85</v>
      </c>
    </row>
    <row r="68" ht="15.75" customHeight="1">
      <c r="A68" s="23" t="s">
        <v>223</v>
      </c>
      <c r="B68" s="23" t="s">
        <v>160</v>
      </c>
      <c r="C68" s="23">
        <v>850.0</v>
      </c>
      <c r="D68" s="23">
        <v>1700.0</v>
      </c>
      <c r="E68" s="23">
        <f t="shared" si="10"/>
        <v>20</v>
      </c>
      <c r="F68" s="23">
        <v>1.5</v>
      </c>
      <c r="G68" s="23">
        <v>850.0</v>
      </c>
      <c r="H68" s="23">
        <v>0.0</v>
      </c>
      <c r="I68" s="23">
        <v>112.3</v>
      </c>
      <c r="J68" s="23">
        <v>98.7</v>
      </c>
      <c r="K68" s="23" t="s">
        <v>85</v>
      </c>
    </row>
    <row r="69" ht="15.75" customHeight="1">
      <c r="A69" s="23" t="s">
        <v>224</v>
      </c>
      <c r="B69" s="23" t="s">
        <v>161</v>
      </c>
      <c r="C69" s="23">
        <v>45.0</v>
      </c>
      <c r="D69" s="23">
        <v>2025.0</v>
      </c>
      <c r="E69" s="23">
        <f t="shared" si="10"/>
        <v>450</v>
      </c>
      <c r="F69" s="23">
        <v>18.1</v>
      </c>
      <c r="G69" s="23">
        <v>95.0</v>
      </c>
      <c r="H69" s="23">
        <v>150.0</v>
      </c>
      <c r="I69" s="23">
        <v>125.8</v>
      </c>
      <c r="J69" s="23">
        <v>89.5</v>
      </c>
      <c r="K69" s="23" t="s">
        <v>211</v>
      </c>
    </row>
    <row r="70" ht="15.75" customHeight="1">
      <c r="A70" s="23" t="s">
        <v>225</v>
      </c>
      <c r="B70" s="23" t="s">
        <v>161</v>
      </c>
      <c r="C70" s="23">
        <v>28.0</v>
      </c>
      <c r="D70" s="23">
        <v>980.0</v>
      </c>
      <c r="E70" s="23">
        <f t="shared" si="10"/>
        <v>350</v>
      </c>
      <c r="F70" s="23">
        <v>13.6</v>
      </c>
      <c r="G70" s="23">
        <v>68.0</v>
      </c>
      <c r="H70" s="23">
        <v>140.0</v>
      </c>
      <c r="I70" s="23">
        <v>118.9</v>
      </c>
      <c r="J70" s="23">
        <v>78.2</v>
      </c>
      <c r="K70" s="23" t="s">
        <v>85</v>
      </c>
    </row>
    <row r="71" ht="15.75" customHeight="1">
      <c r="A71" s="24" t="s">
        <v>226</v>
      </c>
      <c r="B71" s="24" t="s">
        <v>162</v>
      </c>
      <c r="C71" s="24">
        <v>35.0</v>
      </c>
      <c r="D71" s="24">
        <v>2100.0</v>
      </c>
      <c r="E71" s="24">
        <f t="shared" si="10"/>
        <v>600</v>
      </c>
      <c r="F71" s="24">
        <v>71.4</v>
      </c>
      <c r="G71" s="24">
        <v>559.0</v>
      </c>
      <c r="H71" s="24">
        <v>30.0</v>
      </c>
      <c r="I71" s="24">
        <v>145.2</v>
      </c>
      <c r="J71" s="24">
        <v>58.3</v>
      </c>
      <c r="K71" s="24" t="s">
        <v>227</v>
      </c>
    </row>
    <row r="72" ht="15.75" customHeight="1">
      <c r="A72" s="24" t="s">
        <v>189</v>
      </c>
      <c r="B72" s="24" t="s">
        <v>163</v>
      </c>
      <c r="C72" s="24">
        <v>1.0</v>
      </c>
      <c r="D72" s="24">
        <v>80.0</v>
      </c>
      <c r="E72" s="24">
        <f t="shared" si="10"/>
        <v>800</v>
      </c>
      <c r="F72" s="24">
        <v>0.0</v>
      </c>
      <c r="G72" s="24">
        <v>850.0</v>
      </c>
      <c r="H72" s="24">
        <v>3.0</v>
      </c>
      <c r="I72" s="24">
        <v>125.6</v>
      </c>
      <c r="J72" s="24">
        <v>25.0</v>
      </c>
      <c r="K72" s="24" t="s">
        <v>211</v>
      </c>
    </row>
    <row r="73" ht="15.75" customHeight="1"/>
    <row r="74" ht="15.75" customHeight="1"/>
    <row r="75" ht="15.75" customHeight="1">
      <c r="A75" s="15" t="s">
        <v>228</v>
      </c>
      <c r="B75" s="4"/>
      <c r="C75" s="4"/>
      <c r="D75" s="4"/>
      <c r="E75" s="4"/>
      <c r="F75" s="4"/>
      <c r="G75" s="4"/>
      <c r="H75" s="4"/>
      <c r="I75" s="5"/>
    </row>
    <row r="76" ht="15.75" customHeight="1">
      <c r="A76" s="16" t="s">
        <v>167</v>
      </c>
      <c r="B76" s="16" t="s">
        <v>229</v>
      </c>
      <c r="C76" s="16" t="s">
        <v>230</v>
      </c>
      <c r="D76" s="16" t="s">
        <v>231</v>
      </c>
      <c r="E76" s="16" t="s">
        <v>232</v>
      </c>
      <c r="F76" s="16" t="s">
        <v>233</v>
      </c>
      <c r="G76" s="16" t="s">
        <v>234</v>
      </c>
      <c r="H76" s="16" t="s">
        <v>235</v>
      </c>
    </row>
    <row r="77" ht="15.75" customHeight="1">
      <c r="A77" s="18" t="s">
        <v>118</v>
      </c>
      <c r="B77" s="18">
        <v>2019.0</v>
      </c>
      <c r="C77" s="19">
        <f t="shared" ref="C77:C82" si="11">YEAR(TODAY())-B77</f>
        <v>6</v>
      </c>
      <c r="D77" s="19" t="s">
        <v>236</v>
      </c>
      <c r="E77" s="19" t="s">
        <v>237</v>
      </c>
      <c r="F77" s="19">
        <v>2026.0</v>
      </c>
      <c r="G77" s="19" t="s">
        <v>238</v>
      </c>
      <c r="H77" s="19">
        <v>150.0</v>
      </c>
    </row>
    <row r="78" ht="15.75" customHeight="1">
      <c r="A78" s="18" t="s">
        <v>196</v>
      </c>
      <c r="B78" s="18">
        <v>2019.0</v>
      </c>
      <c r="C78" s="19">
        <f t="shared" si="11"/>
        <v>6</v>
      </c>
      <c r="D78" s="19" t="s">
        <v>239</v>
      </c>
      <c r="E78" s="19" t="s">
        <v>240</v>
      </c>
      <c r="F78" s="19">
        <v>2027.0</v>
      </c>
      <c r="G78" s="19" t="s">
        <v>241</v>
      </c>
      <c r="H78" s="19">
        <v>280.0</v>
      </c>
    </row>
    <row r="79" ht="15.75" customHeight="1">
      <c r="A79" s="18" t="s">
        <v>198</v>
      </c>
      <c r="B79" s="18">
        <v>2020.0</v>
      </c>
      <c r="C79" s="19">
        <f t="shared" si="11"/>
        <v>5</v>
      </c>
      <c r="D79" s="19" t="s">
        <v>239</v>
      </c>
      <c r="E79" s="19" t="s">
        <v>240</v>
      </c>
      <c r="F79" s="19">
        <v>2027.0</v>
      </c>
      <c r="G79" s="19" t="s">
        <v>241</v>
      </c>
      <c r="H79" s="19">
        <v>220.0</v>
      </c>
    </row>
    <row r="80" ht="15.75" customHeight="1">
      <c r="A80" s="18" t="s">
        <v>222</v>
      </c>
      <c r="B80" s="18">
        <v>2022.0</v>
      </c>
      <c r="C80" s="19">
        <f t="shared" si="11"/>
        <v>3</v>
      </c>
      <c r="D80" s="19" t="s">
        <v>242</v>
      </c>
      <c r="E80" s="19" t="s">
        <v>240</v>
      </c>
      <c r="F80" s="19">
        <v>2029.0</v>
      </c>
      <c r="G80" s="19" t="s">
        <v>243</v>
      </c>
      <c r="H80" s="19">
        <v>450.0</v>
      </c>
    </row>
    <row r="81" ht="15.75" customHeight="1">
      <c r="A81" s="18" t="s">
        <v>226</v>
      </c>
      <c r="B81" s="18">
        <v>2022.0</v>
      </c>
      <c r="C81" s="19">
        <f t="shared" si="11"/>
        <v>3</v>
      </c>
      <c r="D81" s="19" t="s">
        <v>242</v>
      </c>
      <c r="E81" s="19" t="s">
        <v>244</v>
      </c>
      <c r="F81" s="19">
        <v>2029.0</v>
      </c>
      <c r="G81" s="19" t="s">
        <v>243</v>
      </c>
      <c r="H81" s="19">
        <v>380.0</v>
      </c>
    </row>
    <row r="82" ht="15.75" customHeight="1">
      <c r="A82" s="18" t="s">
        <v>182</v>
      </c>
      <c r="B82" s="18">
        <v>2022.0</v>
      </c>
      <c r="C82" s="19">
        <f t="shared" si="11"/>
        <v>3</v>
      </c>
      <c r="D82" s="19" t="s">
        <v>242</v>
      </c>
      <c r="E82" s="19" t="s">
        <v>244</v>
      </c>
      <c r="F82" s="19">
        <v>2029.0</v>
      </c>
      <c r="G82" s="19" t="s">
        <v>243</v>
      </c>
      <c r="H82" s="19">
        <v>320.0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45:J45"/>
    <mergeCell ref="A53:L53"/>
    <mergeCell ref="A65:M65"/>
    <mergeCell ref="A75:I75"/>
    <mergeCell ref="A1:L1"/>
    <mergeCell ref="A3:J3"/>
    <mergeCell ref="A13:H13"/>
    <mergeCell ref="A23:G23"/>
    <mergeCell ref="A35:N35"/>
    <mergeCell ref="A37:J37"/>
    <mergeCell ref="K37:N37"/>
  </mergeCells>
  <conditionalFormatting sqref="B39:B82">
    <cfRule type="colorScale" priority="1">
      <colorScale>
        <cfvo type="formula" val="0"/>
        <cfvo type="formula" val="1000"/>
        <color rgb="FFFFFFFF"/>
        <color rgb="FF4CAF50"/>
      </colorScale>
    </cfRule>
  </conditionalFormatting>
  <conditionalFormatting sqref="F39:F82">
    <cfRule type="colorScale" priority="2">
      <colorScale>
        <cfvo type="formula" val="0"/>
        <cfvo type="formula" val="10"/>
        <cfvo type="formula" val="20"/>
        <color rgb="FFFF6B6B"/>
        <color rgb="FFFFEB3B"/>
        <color rgb="FF4CAF50"/>
      </colorScale>
    </cfRule>
  </conditionalFormatting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0"/>
    <col customWidth="1" min="7" max="26" width="8.71"/>
  </cols>
  <sheetData>
    <row r="1">
      <c r="A1" s="12" t="s">
        <v>245</v>
      </c>
    </row>
    <row r="3">
      <c r="A3" s="10" t="s">
        <v>246</v>
      </c>
    </row>
    <row r="4">
      <c r="A4" s="6" t="s">
        <v>4</v>
      </c>
      <c r="B4" s="6" t="s">
        <v>247</v>
      </c>
      <c r="C4" s="6" t="s">
        <v>248</v>
      </c>
      <c r="D4" s="6" t="s">
        <v>9</v>
      </c>
      <c r="E4" s="6" t="s">
        <v>249</v>
      </c>
    </row>
    <row r="5">
      <c r="A5" s="13" t="s">
        <v>250</v>
      </c>
      <c r="B5" s="7">
        <v>480367.0</v>
      </c>
      <c r="C5" s="7">
        <v>450953.0</v>
      </c>
      <c r="D5" s="7">
        <f t="shared" ref="D5:D10" si="1">B5-C5</f>
        <v>29414</v>
      </c>
      <c r="E5" s="7">
        <f t="shared" ref="E5:E10" si="2">D5/C5*100</f>
        <v>6.522630962</v>
      </c>
    </row>
    <row r="6">
      <c r="A6" s="13" t="s">
        <v>251</v>
      </c>
      <c r="B6" s="7">
        <v>47955.0</v>
      </c>
      <c r="C6" s="7">
        <v>53529.0</v>
      </c>
      <c r="D6" s="7">
        <f t="shared" si="1"/>
        <v>-5574</v>
      </c>
      <c r="E6" s="7">
        <f t="shared" si="2"/>
        <v>-10.41304713</v>
      </c>
    </row>
    <row r="7">
      <c r="A7" s="13" t="s">
        <v>252</v>
      </c>
      <c r="B7" s="7">
        <v>16190.0</v>
      </c>
      <c r="C7" s="7">
        <v>16121.0</v>
      </c>
      <c r="D7" s="7">
        <f t="shared" si="1"/>
        <v>69</v>
      </c>
      <c r="E7" s="7">
        <f t="shared" si="2"/>
        <v>0.4280131505</v>
      </c>
    </row>
    <row r="8">
      <c r="A8" s="13" t="s">
        <v>253</v>
      </c>
      <c r="B8" s="7">
        <v>5912.0</v>
      </c>
      <c r="C8" s="7">
        <v>7631.0</v>
      </c>
      <c r="D8" s="7">
        <f t="shared" si="1"/>
        <v>-1719</v>
      </c>
      <c r="E8" s="7">
        <f t="shared" si="2"/>
        <v>-22.5265365</v>
      </c>
    </row>
    <row r="9">
      <c r="A9" s="13" t="s">
        <v>254</v>
      </c>
      <c r="B9" s="7">
        <v>64145.0</v>
      </c>
      <c r="C9" s="7">
        <v>69650.0</v>
      </c>
      <c r="D9" s="7">
        <f t="shared" si="1"/>
        <v>-5505</v>
      </c>
      <c r="E9" s="7">
        <f t="shared" si="2"/>
        <v>-7.903804738</v>
      </c>
    </row>
    <row r="10">
      <c r="A10" s="13" t="s">
        <v>255</v>
      </c>
      <c r="B10" s="7">
        <v>47650.0</v>
      </c>
      <c r="C10" s="7">
        <v>49449.0</v>
      </c>
      <c r="D10" s="7">
        <f t="shared" si="1"/>
        <v>-1799</v>
      </c>
      <c r="E10" s="7">
        <f t="shared" si="2"/>
        <v>-3.638091771</v>
      </c>
    </row>
    <row r="13">
      <c r="A13" s="10" t="s">
        <v>256</v>
      </c>
    </row>
    <row r="14">
      <c r="A14" s="6" t="s">
        <v>170</v>
      </c>
      <c r="B14" s="6" t="s">
        <v>250</v>
      </c>
      <c r="C14" s="6" t="s">
        <v>251</v>
      </c>
      <c r="D14" s="6" t="s">
        <v>136</v>
      </c>
      <c r="E14" s="6" t="s">
        <v>139</v>
      </c>
    </row>
    <row r="15">
      <c r="A15" s="7" t="s">
        <v>257</v>
      </c>
      <c r="B15" s="7">
        <v>456000.0</v>
      </c>
      <c r="C15" s="7">
        <v>45500.0</v>
      </c>
      <c r="D15" s="7">
        <f t="shared" ref="D15:D17" si="3">C15/B15*100</f>
        <v>9.978070175</v>
      </c>
      <c r="E15" s="7">
        <v>95.2</v>
      </c>
    </row>
    <row r="16">
      <c r="A16" s="7" t="s">
        <v>258</v>
      </c>
      <c r="B16" s="7">
        <v>23000.0</v>
      </c>
      <c r="C16" s="7">
        <v>2300.0</v>
      </c>
      <c r="D16" s="7">
        <f t="shared" si="3"/>
        <v>10</v>
      </c>
      <c r="E16" s="7">
        <v>108.5</v>
      </c>
    </row>
    <row r="17">
      <c r="A17" s="7" t="s">
        <v>44</v>
      </c>
      <c r="B17" s="7">
        <v>1367.0</v>
      </c>
      <c r="C17" s="7">
        <v>155.0</v>
      </c>
      <c r="D17" s="7">
        <f t="shared" si="3"/>
        <v>11.33869788</v>
      </c>
      <c r="E17" s="7">
        <v>112.3</v>
      </c>
    </row>
    <row r="20">
      <c r="A20" s="10" t="s">
        <v>259</v>
      </c>
    </row>
    <row r="21" ht="15.75" customHeight="1">
      <c r="A21" s="6" t="s">
        <v>77</v>
      </c>
      <c r="B21" s="6" t="s">
        <v>247</v>
      </c>
      <c r="C21" s="6" t="s">
        <v>248</v>
      </c>
      <c r="D21" s="6" t="s">
        <v>260</v>
      </c>
    </row>
    <row r="22" ht="15.75" customHeight="1">
      <c r="A22" s="7" t="s">
        <v>19</v>
      </c>
      <c r="B22" s="7">
        <f>Dashboard!G8</f>
        <v>9.982992171</v>
      </c>
      <c r="C22" s="7">
        <f>Dashboard!H8</f>
        <v>11.8701949</v>
      </c>
      <c r="D22" s="7">
        <v>8.5</v>
      </c>
    </row>
    <row r="23" ht="15.75" customHeight="1">
      <c r="A23" s="7" t="s">
        <v>26</v>
      </c>
      <c r="B23" s="7">
        <v>9.9</v>
      </c>
      <c r="C23" s="7">
        <v>11.0</v>
      </c>
      <c r="D23" s="7">
        <v>9.2</v>
      </c>
    </row>
    <row r="24" ht="15.75" customHeight="1">
      <c r="A24" s="7" t="s">
        <v>261</v>
      </c>
      <c r="B24" s="7">
        <v>4.2</v>
      </c>
      <c r="C24" s="7">
        <v>4.8</v>
      </c>
      <c r="D24" s="7">
        <v>3.8</v>
      </c>
    </row>
    <row r="25" ht="15.75" customHeight="1">
      <c r="A25" s="7" t="s">
        <v>262</v>
      </c>
      <c r="B25" s="7">
        <v>45.2</v>
      </c>
      <c r="C25" s="7">
        <v>44.8</v>
      </c>
      <c r="D25" s="7">
        <v>42.1</v>
      </c>
    </row>
    <row r="26" ht="15.75" customHeight="1">
      <c r="A26" s="7" t="s">
        <v>263</v>
      </c>
      <c r="B26" s="7">
        <v>125.8</v>
      </c>
      <c r="C26" s="7">
        <v>128.3</v>
      </c>
      <c r="D26" s="7">
        <v>115.2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F1"/>
    <mergeCell ref="A3:F3"/>
    <mergeCell ref="A13:F13"/>
    <mergeCell ref="A20:D20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8" width="10.0"/>
    <col customWidth="1" min="9" max="10" width="12.0"/>
    <col customWidth="1" min="11" max="14" width="10.0"/>
    <col customWidth="1" min="15" max="26" width="8.71"/>
  </cols>
  <sheetData>
    <row r="1">
      <c r="A1" s="12" t="s">
        <v>264</v>
      </c>
    </row>
    <row r="3">
      <c r="A3" s="10" t="s">
        <v>265</v>
      </c>
    </row>
    <row r="4">
      <c r="A4" s="6" t="s">
        <v>4</v>
      </c>
      <c r="B4" s="6" t="s">
        <v>266</v>
      </c>
      <c r="C4" s="6" t="s">
        <v>267</v>
      </c>
      <c r="D4" s="6" t="s">
        <v>268</v>
      </c>
      <c r="E4" s="6" t="s">
        <v>269</v>
      </c>
    </row>
    <row r="5">
      <c r="A5" s="7" t="s">
        <v>270</v>
      </c>
      <c r="B5" s="7">
        <v>5.2</v>
      </c>
      <c r="C5" s="7">
        <v>3.0</v>
      </c>
      <c r="D5" s="7">
        <v>0.5</v>
      </c>
      <c r="E5" s="25" t="s">
        <v>49</v>
      </c>
    </row>
    <row r="6">
      <c r="A6" s="7" t="s">
        <v>271</v>
      </c>
      <c r="B6" s="7">
        <v>140.0</v>
      </c>
      <c r="C6" s="7">
        <v>150.0</v>
      </c>
      <c r="D6" s="7">
        <v>160.0</v>
      </c>
      <c r="E6" s="25" t="s">
        <v>49</v>
      </c>
    </row>
    <row r="7">
      <c r="A7" s="7" t="s">
        <v>272</v>
      </c>
      <c r="B7" s="7">
        <v>2.0</v>
      </c>
      <c r="C7" s="7">
        <v>5.0</v>
      </c>
      <c r="D7" s="7">
        <v>8.0</v>
      </c>
      <c r="E7" s="25" t="s">
        <v>49</v>
      </c>
    </row>
    <row r="8">
      <c r="A8" s="7" t="s">
        <v>273</v>
      </c>
      <c r="B8" s="7">
        <v>60.0</v>
      </c>
      <c r="C8" s="7">
        <v>50.0</v>
      </c>
      <c r="D8" s="7">
        <v>40.0</v>
      </c>
      <c r="E8" s="25" t="s">
        <v>49</v>
      </c>
    </row>
    <row r="11">
      <c r="A11" s="10" t="s">
        <v>274</v>
      </c>
    </row>
    <row r="12">
      <c r="A12" s="6" t="s">
        <v>4</v>
      </c>
      <c r="B12" s="6" t="s">
        <v>275</v>
      </c>
      <c r="C12" s="6" t="s">
        <v>49</v>
      </c>
      <c r="D12" s="6" t="s">
        <v>276</v>
      </c>
      <c r="E12" s="6" t="s">
        <v>277</v>
      </c>
      <c r="F12" s="6" t="s">
        <v>278</v>
      </c>
    </row>
    <row r="13">
      <c r="A13" s="7" t="s">
        <v>250</v>
      </c>
      <c r="B13" s="7">
        <v>520000.0</v>
      </c>
      <c r="C13" s="7">
        <v>495000.0</v>
      </c>
      <c r="D13" s="7">
        <v>470000.0</v>
      </c>
      <c r="E13" s="7" t="s">
        <v>279</v>
      </c>
      <c r="F13" s="9">
        <f t="shared" ref="F13:F14" si="1">B13*0.3+C13*0.4+D13*0.3</f>
        <v>495000</v>
      </c>
    </row>
    <row r="14">
      <c r="A14" s="7" t="s">
        <v>251</v>
      </c>
      <c r="B14" s="7">
        <v>55000.0</v>
      </c>
      <c r="C14" s="7">
        <v>48000.0</v>
      </c>
      <c r="D14" s="7">
        <v>42000.0</v>
      </c>
      <c r="E14" s="7" t="s">
        <v>279</v>
      </c>
      <c r="F14" s="9">
        <f t="shared" si="1"/>
        <v>48300</v>
      </c>
    </row>
    <row r="15">
      <c r="A15" s="7" t="s">
        <v>19</v>
      </c>
      <c r="B15" s="7">
        <f t="shared" ref="B15:D15" si="2">B14/B13*100</f>
        <v>10.57692308</v>
      </c>
      <c r="C15" s="7">
        <f t="shared" si="2"/>
        <v>9.696969697</v>
      </c>
      <c r="D15" s="7">
        <f t="shared" si="2"/>
        <v>8.936170213</v>
      </c>
      <c r="E15" s="7" t="s">
        <v>20</v>
      </c>
      <c r="F15" s="9">
        <f>F14/F13*100</f>
        <v>9.757575758</v>
      </c>
    </row>
    <row r="16">
      <c r="A16" s="7" t="s">
        <v>23</v>
      </c>
      <c r="B16" s="7">
        <v>10200.0</v>
      </c>
      <c r="C16" s="7">
        <v>9800.0</v>
      </c>
      <c r="D16" s="7">
        <v>9400.0</v>
      </c>
      <c r="E16" s="7" t="s">
        <v>279</v>
      </c>
      <c r="F16" s="9">
        <f>B15*0.3+C15*0.4+D15*0.3</f>
        <v>9.732715866</v>
      </c>
    </row>
    <row r="19">
      <c r="A19" s="10" t="s">
        <v>280</v>
      </c>
    </row>
    <row r="20">
      <c r="A20" s="6" t="s">
        <v>281</v>
      </c>
      <c r="B20" s="6" t="s">
        <v>282</v>
      </c>
      <c r="C20" s="6" t="s">
        <v>283</v>
      </c>
      <c r="D20" s="6" t="s">
        <v>284</v>
      </c>
    </row>
    <row r="21" ht="15.75" customHeight="1">
      <c r="A21" s="7" t="s">
        <v>285</v>
      </c>
      <c r="B21" s="7" t="s">
        <v>286</v>
      </c>
      <c r="C21" s="7" t="s">
        <v>287</v>
      </c>
      <c r="D21" s="7" t="s">
        <v>288</v>
      </c>
    </row>
    <row r="22" ht="15.75" customHeight="1">
      <c r="A22" s="7" t="s">
        <v>289</v>
      </c>
      <c r="B22" s="7" t="s">
        <v>290</v>
      </c>
      <c r="C22" s="7" t="s">
        <v>291</v>
      </c>
      <c r="D22" s="7" t="s">
        <v>292</v>
      </c>
    </row>
    <row r="23" ht="15.75" customHeight="1">
      <c r="A23" s="7" t="s">
        <v>293</v>
      </c>
      <c r="B23" s="7" t="s">
        <v>294</v>
      </c>
      <c r="C23" s="7" t="s">
        <v>295</v>
      </c>
      <c r="D23" s="7" t="s">
        <v>296</v>
      </c>
    </row>
    <row r="24" ht="15.75" customHeight="1">
      <c r="A24" s="7" t="s">
        <v>297</v>
      </c>
      <c r="B24" s="7" t="s">
        <v>298</v>
      </c>
      <c r="C24" s="7" t="s">
        <v>299</v>
      </c>
      <c r="D24" s="7" t="s">
        <v>300</v>
      </c>
    </row>
    <row r="25" ht="15.75" customHeight="1"/>
    <row r="26" ht="15.75" customHeight="1"/>
    <row r="27" ht="15.75" customHeight="1">
      <c r="A27" s="14" t="s">
        <v>301</v>
      </c>
    </row>
    <row r="28" ht="15.75" customHeight="1"/>
    <row r="29" ht="15.75" customHeight="1">
      <c r="A29" s="15" t="s">
        <v>302</v>
      </c>
      <c r="B29" s="4"/>
      <c r="C29" s="4"/>
      <c r="D29" s="4"/>
      <c r="E29" s="4"/>
      <c r="F29" s="4"/>
      <c r="G29" s="4"/>
      <c r="H29" s="4"/>
      <c r="I29" s="4"/>
      <c r="J29" s="5"/>
    </row>
    <row r="30" ht="15.75" customHeight="1"/>
    <row r="31" ht="15.75" customHeight="1">
      <c r="A31" s="20" t="s">
        <v>303</v>
      </c>
    </row>
    <row r="32" ht="15.75" customHeight="1">
      <c r="A32" s="16" t="s">
        <v>4</v>
      </c>
      <c r="B32" s="16" t="s">
        <v>54</v>
      </c>
      <c r="C32" s="16" t="s">
        <v>55</v>
      </c>
      <c r="D32" s="16" t="s">
        <v>56</v>
      </c>
      <c r="E32" s="16" t="s">
        <v>57</v>
      </c>
      <c r="F32" s="16" t="s">
        <v>58</v>
      </c>
      <c r="G32" s="16" t="s">
        <v>59</v>
      </c>
      <c r="H32" s="16" t="s">
        <v>60</v>
      </c>
      <c r="I32" s="16" t="s">
        <v>61</v>
      </c>
      <c r="J32" s="16" t="s">
        <v>62</v>
      </c>
      <c r="K32" s="16" t="s">
        <v>63</v>
      </c>
      <c r="L32" s="16" t="s">
        <v>64</v>
      </c>
      <c r="M32" s="16" t="s">
        <v>65</v>
      </c>
      <c r="N32" s="16" t="s">
        <v>304</v>
      </c>
    </row>
    <row r="33" ht="15.75" customHeight="1">
      <c r="A33" s="26" t="s">
        <v>13</v>
      </c>
      <c r="B33" s="18">
        <v>38000.0</v>
      </c>
      <c r="C33" s="18">
        <v>39500.0</v>
      </c>
      <c r="D33" s="18">
        <v>41000.0</v>
      </c>
      <c r="E33" s="18">
        <v>42500.0</v>
      </c>
      <c r="F33" s="18">
        <v>40000.0</v>
      </c>
      <c r="G33" s="18">
        <v>38500.0</v>
      </c>
      <c r="H33" s="18">
        <v>41500.0</v>
      </c>
      <c r="I33" s="18">
        <v>43000.0</v>
      </c>
      <c r="J33" s="18">
        <v>44500.0</v>
      </c>
      <c r="K33" s="18">
        <v>42000.0</v>
      </c>
      <c r="L33" s="18">
        <v>40500.0</v>
      </c>
      <c r="M33" s="18">
        <v>45000.0</v>
      </c>
      <c r="N33" s="27">
        <f t="shared" ref="N33:N36" si="3">SUM(B33:M33)</f>
        <v>496000</v>
      </c>
    </row>
    <row r="34" ht="15.75" customHeight="1">
      <c r="A34" s="26" t="s">
        <v>16</v>
      </c>
      <c r="B34" s="18">
        <v>3800.0</v>
      </c>
      <c r="C34" s="18">
        <v>3950.0</v>
      </c>
      <c r="D34" s="18">
        <v>4100.0</v>
      </c>
      <c r="E34" s="18">
        <v>4250.0</v>
      </c>
      <c r="F34" s="18">
        <v>4000.0</v>
      </c>
      <c r="G34" s="18">
        <v>3850.0</v>
      </c>
      <c r="H34" s="18">
        <v>4150.0</v>
      </c>
      <c r="I34" s="18">
        <v>4300.0</v>
      </c>
      <c r="J34" s="18">
        <v>4450.0</v>
      </c>
      <c r="K34" s="18">
        <v>4200.0</v>
      </c>
      <c r="L34" s="18">
        <v>4050.0</v>
      </c>
      <c r="M34" s="18">
        <v>4500.0</v>
      </c>
      <c r="N34" s="27">
        <f t="shared" si="3"/>
        <v>49600</v>
      </c>
    </row>
    <row r="35" ht="15.75" customHeight="1">
      <c r="A35" s="26" t="s">
        <v>23</v>
      </c>
      <c r="B35" s="18">
        <v>780.0</v>
      </c>
      <c r="C35" s="18">
        <v>810.0</v>
      </c>
      <c r="D35" s="18">
        <v>840.0</v>
      </c>
      <c r="E35" s="18">
        <v>870.0</v>
      </c>
      <c r="F35" s="18">
        <v>820.0</v>
      </c>
      <c r="G35" s="18">
        <v>790.0</v>
      </c>
      <c r="H35" s="18">
        <v>850.0</v>
      </c>
      <c r="I35" s="18">
        <v>880.0</v>
      </c>
      <c r="J35" s="18">
        <v>910.0</v>
      </c>
      <c r="K35" s="18">
        <v>860.0</v>
      </c>
      <c r="L35" s="18">
        <v>830.0</v>
      </c>
      <c r="M35" s="18">
        <v>920.0</v>
      </c>
      <c r="N35" s="27">
        <f t="shared" si="3"/>
        <v>10160</v>
      </c>
    </row>
    <row r="36" ht="15.75" customHeight="1">
      <c r="A36" s="26" t="s">
        <v>305</v>
      </c>
      <c r="B36" s="18">
        <v>150.0</v>
      </c>
      <c r="C36" s="18">
        <v>160.0</v>
      </c>
      <c r="D36" s="18">
        <v>170.0</v>
      </c>
      <c r="E36" s="18">
        <v>180.0</v>
      </c>
      <c r="F36" s="18">
        <v>165.0</v>
      </c>
      <c r="G36" s="18">
        <v>155.0</v>
      </c>
      <c r="H36" s="18">
        <v>175.0</v>
      </c>
      <c r="I36" s="18">
        <v>185.0</v>
      </c>
      <c r="J36" s="18">
        <v>195.0</v>
      </c>
      <c r="K36" s="18">
        <v>180.0</v>
      </c>
      <c r="L36" s="18">
        <v>170.0</v>
      </c>
      <c r="M36" s="18">
        <v>200.0</v>
      </c>
      <c r="N36" s="27">
        <f t="shared" si="3"/>
        <v>2085</v>
      </c>
    </row>
    <row r="37" ht="15.75" customHeight="1"/>
    <row r="38" ht="15.75" customHeight="1"/>
    <row r="39" ht="15.75" customHeight="1">
      <c r="A39" s="20" t="s">
        <v>306</v>
      </c>
    </row>
    <row r="40" ht="15.75" customHeight="1">
      <c r="A40" s="16" t="s">
        <v>31</v>
      </c>
      <c r="B40" s="16" t="s">
        <v>266</v>
      </c>
      <c r="C40" s="16" t="s">
        <v>267</v>
      </c>
      <c r="D40" s="16" t="s">
        <v>268</v>
      </c>
      <c r="E40" s="16" t="s">
        <v>307</v>
      </c>
      <c r="F40" s="16" t="s">
        <v>308</v>
      </c>
      <c r="G40" s="16" t="s">
        <v>309</v>
      </c>
      <c r="H40" s="16" t="s">
        <v>310</v>
      </c>
    </row>
    <row r="41" ht="15.75" customHeight="1">
      <c r="A41" s="18" t="s">
        <v>36</v>
      </c>
      <c r="B41" s="18">
        <v>35000.0</v>
      </c>
      <c r="C41" s="18">
        <v>32000.0</v>
      </c>
      <c r="D41" s="18">
        <v>28000.0</v>
      </c>
      <c r="E41" s="19">
        <f>IF(E5="楽観",B41,IF(E5="標準",C41,D41))</f>
        <v>32000</v>
      </c>
      <c r="F41" s="19">
        <f t="shared" ref="F41:F45" si="4">B41*0.3+C41*0.4+D41*0.3</f>
        <v>31700</v>
      </c>
      <c r="G41" s="19">
        <f t="shared" ref="G41:G45" si="5">F41*0.9</f>
        <v>28530</v>
      </c>
      <c r="H41" s="19">
        <f t="shared" ref="H41:H45" si="6">F41*1.1</f>
        <v>34870</v>
      </c>
    </row>
    <row r="42" ht="15.75" customHeight="1">
      <c r="A42" s="18" t="s">
        <v>38</v>
      </c>
      <c r="B42" s="18">
        <v>6000.0</v>
      </c>
      <c r="C42" s="18">
        <v>5500.0</v>
      </c>
      <c r="D42" s="18">
        <v>4800.0</v>
      </c>
      <c r="E42" s="19">
        <f>IF(E5="楽観",B42,IF(E5="標準",C42,D42))</f>
        <v>5500</v>
      </c>
      <c r="F42" s="19">
        <f t="shared" si="4"/>
        <v>5440</v>
      </c>
      <c r="G42" s="19">
        <f t="shared" si="5"/>
        <v>4896</v>
      </c>
      <c r="H42" s="19">
        <f t="shared" si="6"/>
        <v>5984</v>
      </c>
    </row>
    <row r="43" ht="15.75" customHeight="1">
      <c r="A43" s="18" t="s">
        <v>40</v>
      </c>
      <c r="B43" s="18">
        <v>4800.0</v>
      </c>
      <c r="C43" s="18">
        <v>4300.0</v>
      </c>
      <c r="D43" s="18">
        <v>3800.0</v>
      </c>
      <c r="E43" s="19">
        <f>IF(E5="楽観",B43,IF(E5="標準",C43,D43))</f>
        <v>4300</v>
      </c>
      <c r="F43" s="19">
        <f t="shared" si="4"/>
        <v>4300</v>
      </c>
      <c r="G43" s="19">
        <f t="shared" si="5"/>
        <v>3870</v>
      </c>
      <c r="H43" s="19">
        <f t="shared" si="6"/>
        <v>4730</v>
      </c>
    </row>
    <row r="44" ht="15.75" customHeight="1">
      <c r="A44" s="18" t="s">
        <v>42</v>
      </c>
      <c r="B44" s="18">
        <v>10500.0</v>
      </c>
      <c r="C44" s="18">
        <v>9200.0</v>
      </c>
      <c r="D44" s="18">
        <v>7800.0</v>
      </c>
      <c r="E44" s="19">
        <f>IF(E5="楽観",B44,IF(E5="標準",C44,D44))</f>
        <v>9200</v>
      </c>
      <c r="F44" s="19">
        <f t="shared" si="4"/>
        <v>9170</v>
      </c>
      <c r="G44" s="19">
        <f t="shared" si="5"/>
        <v>8253</v>
      </c>
      <c r="H44" s="19">
        <f t="shared" si="6"/>
        <v>10087</v>
      </c>
    </row>
    <row r="45" ht="15.75" customHeight="1">
      <c r="A45" s="18" t="s">
        <v>44</v>
      </c>
      <c r="B45" s="18">
        <v>2800.0</v>
      </c>
      <c r="C45" s="18">
        <v>2500.0</v>
      </c>
      <c r="D45" s="18">
        <v>2100.0</v>
      </c>
      <c r="E45" s="19">
        <f>IF(E5="楽観",B45,IF(E5="標準",C45,D45))</f>
        <v>2500</v>
      </c>
      <c r="F45" s="19">
        <f t="shared" si="4"/>
        <v>2470</v>
      </c>
      <c r="G45" s="19">
        <f t="shared" si="5"/>
        <v>2223</v>
      </c>
      <c r="H45" s="19">
        <f t="shared" si="6"/>
        <v>2717</v>
      </c>
    </row>
    <row r="46" ht="15.75" customHeight="1"/>
    <row r="47" ht="15.75" customHeight="1"/>
    <row r="48" ht="15.75" customHeight="1">
      <c r="A48" s="15" t="s">
        <v>311</v>
      </c>
      <c r="B48" s="4"/>
      <c r="C48" s="4"/>
      <c r="D48" s="4"/>
      <c r="E48" s="4"/>
      <c r="F48" s="4"/>
      <c r="G48" s="4"/>
      <c r="H48" s="4"/>
      <c r="I48" s="5"/>
    </row>
    <row r="49" ht="15.75" customHeight="1">
      <c r="A49" s="16" t="s">
        <v>312</v>
      </c>
      <c r="B49" s="16" t="s">
        <v>313</v>
      </c>
      <c r="C49" s="16" t="s">
        <v>314</v>
      </c>
      <c r="D49" s="16" t="s">
        <v>315</v>
      </c>
      <c r="E49" s="16" t="s">
        <v>316</v>
      </c>
      <c r="F49" s="16" t="s">
        <v>317</v>
      </c>
      <c r="G49" s="16" t="s">
        <v>318</v>
      </c>
      <c r="H49" s="16" t="s">
        <v>319</v>
      </c>
    </row>
    <row r="50" ht="15.75" customHeight="1">
      <c r="A50" s="18" t="s">
        <v>320</v>
      </c>
      <c r="B50" s="18">
        <v>70.0</v>
      </c>
      <c r="C50" s="18">
        <v>-2500.0</v>
      </c>
      <c r="D50" s="19">
        <f t="shared" ref="D50:D55" si="7">B50*C50/100</f>
        <v>-1750</v>
      </c>
      <c r="E50" s="19">
        <v>500.0</v>
      </c>
      <c r="F50" s="19">
        <v>60.0</v>
      </c>
      <c r="G50" s="19">
        <f t="shared" ref="G50:G55" si="8">D50*(1-F50/100)</f>
        <v>-700</v>
      </c>
      <c r="H50" s="28" t="s">
        <v>321</v>
      </c>
    </row>
    <row r="51" ht="15.75" customHeight="1">
      <c r="A51" s="18" t="s">
        <v>322</v>
      </c>
      <c r="B51" s="18">
        <v>60.0</v>
      </c>
      <c r="C51" s="18">
        <v>-1800.0</v>
      </c>
      <c r="D51" s="19">
        <f t="shared" si="7"/>
        <v>-1080</v>
      </c>
      <c r="E51" s="19">
        <v>300.0</v>
      </c>
      <c r="F51" s="19">
        <v>40.0</v>
      </c>
      <c r="G51" s="19">
        <f t="shared" si="8"/>
        <v>-648</v>
      </c>
      <c r="H51" s="29" t="s">
        <v>323</v>
      </c>
    </row>
    <row r="52" ht="15.75" customHeight="1">
      <c r="A52" s="18" t="s">
        <v>324</v>
      </c>
      <c r="B52" s="18">
        <v>40.0</v>
      </c>
      <c r="C52" s="18">
        <v>-3000.0</v>
      </c>
      <c r="D52" s="19">
        <f t="shared" si="7"/>
        <v>-1200</v>
      </c>
      <c r="E52" s="19">
        <v>800.0</v>
      </c>
      <c r="F52" s="19">
        <v>70.0</v>
      </c>
      <c r="G52" s="19">
        <f t="shared" si="8"/>
        <v>-360</v>
      </c>
      <c r="H52" s="28" t="s">
        <v>321</v>
      </c>
    </row>
    <row r="53" ht="15.75" customHeight="1">
      <c r="A53" s="18" t="s">
        <v>325</v>
      </c>
      <c r="B53" s="18">
        <v>30.0</v>
      </c>
      <c r="C53" s="18">
        <v>-2000.0</v>
      </c>
      <c r="D53" s="19">
        <f t="shared" si="7"/>
        <v>-600</v>
      </c>
      <c r="E53" s="19">
        <v>200.0</v>
      </c>
      <c r="F53" s="19">
        <v>20.0</v>
      </c>
      <c r="G53" s="19">
        <f t="shared" si="8"/>
        <v>-480</v>
      </c>
      <c r="H53" s="29" t="s">
        <v>323</v>
      </c>
    </row>
    <row r="54" ht="15.75" customHeight="1">
      <c r="A54" s="18" t="s">
        <v>326</v>
      </c>
      <c r="B54" s="18">
        <v>80.0</v>
      </c>
      <c r="C54" s="18">
        <v>-1500.0</v>
      </c>
      <c r="D54" s="19">
        <f t="shared" si="7"/>
        <v>-1200</v>
      </c>
      <c r="E54" s="19">
        <v>1000.0</v>
      </c>
      <c r="F54" s="19">
        <v>80.0</v>
      </c>
      <c r="G54" s="19">
        <f t="shared" si="8"/>
        <v>-240</v>
      </c>
      <c r="H54" s="30" t="s">
        <v>327</v>
      </c>
    </row>
    <row r="55" ht="15.75" customHeight="1">
      <c r="A55" s="18" t="s">
        <v>328</v>
      </c>
      <c r="B55" s="18">
        <v>90.0</v>
      </c>
      <c r="C55" s="18">
        <v>-1200.0</v>
      </c>
      <c r="D55" s="19">
        <f t="shared" si="7"/>
        <v>-1080</v>
      </c>
      <c r="E55" s="19">
        <v>600.0</v>
      </c>
      <c r="F55" s="19">
        <v>50.0</v>
      </c>
      <c r="G55" s="19">
        <f t="shared" si="8"/>
        <v>-540</v>
      </c>
      <c r="H55" s="29" t="s">
        <v>323</v>
      </c>
    </row>
    <row r="56" ht="15.75" customHeight="1"/>
    <row r="57" ht="15.75" customHeight="1"/>
    <row r="58" ht="15.75" customHeight="1">
      <c r="A58" s="15" t="s">
        <v>329</v>
      </c>
      <c r="B58" s="4"/>
      <c r="C58" s="4"/>
      <c r="D58" s="4"/>
      <c r="E58" s="4"/>
      <c r="F58" s="4"/>
      <c r="G58" s="5"/>
    </row>
    <row r="59" ht="15.75" customHeight="1">
      <c r="A59" s="16" t="s">
        <v>77</v>
      </c>
      <c r="B59" s="16" t="s">
        <v>78</v>
      </c>
      <c r="C59" s="16" t="s">
        <v>330</v>
      </c>
      <c r="D59" s="16" t="s">
        <v>331</v>
      </c>
      <c r="E59" s="16" t="s">
        <v>332</v>
      </c>
      <c r="F59" s="16" t="s">
        <v>333</v>
      </c>
      <c r="G59" s="16" t="s">
        <v>334</v>
      </c>
    </row>
    <row r="60" ht="15.75" customHeight="1">
      <c r="A60" s="18" t="s">
        <v>13</v>
      </c>
      <c r="B60" s="19">
        <v>495000.0</v>
      </c>
      <c r="C60" s="19">
        <v>25000.0</v>
      </c>
      <c r="D60" s="19">
        <v>440000.0</v>
      </c>
      <c r="E60" s="19">
        <v>550000.0</v>
      </c>
      <c r="F60" s="19">
        <v>455000.0</v>
      </c>
      <c r="G60" s="19">
        <v>535000.0</v>
      </c>
    </row>
    <row r="61" ht="15.75" customHeight="1">
      <c r="A61" s="18" t="s">
        <v>16</v>
      </c>
      <c r="B61" s="19">
        <v>48000.0</v>
      </c>
      <c r="C61" s="19">
        <v>8000.0</v>
      </c>
      <c r="D61" s="19">
        <v>32000.0</v>
      </c>
      <c r="E61" s="19">
        <v>64000.0</v>
      </c>
      <c r="F61" s="19">
        <v>35000.0</v>
      </c>
      <c r="G61" s="19">
        <v>61000.0</v>
      </c>
    </row>
    <row r="62" ht="15.75" customHeight="1">
      <c r="A62" s="18" t="s">
        <v>19</v>
      </c>
      <c r="B62" s="19">
        <v>9.7</v>
      </c>
      <c r="C62" s="19">
        <v>1.2</v>
      </c>
      <c r="D62" s="19">
        <v>6.8</v>
      </c>
      <c r="E62" s="19">
        <v>12.5</v>
      </c>
      <c r="F62" s="19">
        <v>7.8</v>
      </c>
      <c r="G62" s="19">
        <v>11.6</v>
      </c>
    </row>
    <row r="63" ht="15.75" customHeight="1">
      <c r="A63" s="18" t="s">
        <v>26</v>
      </c>
      <c r="B63" s="19">
        <v>9.2</v>
      </c>
      <c r="C63" s="19">
        <v>1.8</v>
      </c>
      <c r="D63" s="19">
        <v>5.5</v>
      </c>
      <c r="E63" s="19">
        <v>13.2</v>
      </c>
      <c r="F63" s="19">
        <v>6.8</v>
      </c>
      <c r="G63" s="19">
        <v>12.1</v>
      </c>
    </row>
    <row r="64" ht="15.75" customHeight="1"/>
    <row r="65" ht="15.75" customHeight="1"/>
    <row r="66" ht="15.75" customHeight="1"/>
    <row r="67" ht="15.75" customHeight="1">
      <c r="A67" s="15" t="s">
        <v>335</v>
      </c>
      <c r="B67" s="4"/>
      <c r="C67" s="4"/>
      <c r="D67" s="4"/>
      <c r="E67" s="4"/>
      <c r="F67" s="5"/>
      <c r="H67" s="15" t="s">
        <v>336</v>
      </c>
      <c r="I67" s="4"/>
      <c r="J67" s="4"/>
      <c r="K67" s="4"/>
      <c r="L67" s="5"/>
    </row>
    <row r="68" ht="15.75" customHeight="1">
      <c r="A68" s="16" t="s">
        <v>337</v>
      </c>
      <c r="B68" s="16" t="s">
        <v>338</v>
      </c>
      <c r="C68" s="16" t="s">
        <v>339</v>
      </c>
      <c r="D68" s="16" t="s">
        <v>340</v>
      </c>
      <c r="E68" s="16" t="s">
        <v>341</v>
      </c>
      <c r="F68" s="16" t="s">
        <v>342</v>
      </c>
      <c r="H68" s="16" t="s">
        <v>170</v>
      </c>
      <c r="I68" s="16" t="s">
        <v>343</v>
      </c>
      <c r="J68" s="16" t="s">
        <v>344</v>
      </c>
      <c r="K68" s="16" t="s">
        <v>345</v>
      </c>
      <c r="L68" s="16" t="s">
        <v>346</v>
      </c>
    </row>
    <row r="69" ht="15.75" customHeight="1">
      <c r="A69" s="18" t="s">
        <v>347</v>
      </c>
      <c r="B69" s="18">
        <v>5000.0</v>
      </c>
      <c r="C69" s="18">
        <v>15.2</v>
      </c>
      <c r="D69" s="18">
        <v>2800.0</v>
      </c>
      <c r="E69" s="18">
        <v>18.5</v>
      </c>
      <c r="F69" s="18">
        <v>4.2</v>
      </c>
      <c r="H69" s="18" t="s">
        <v>348</v>
      </c>
      <c r="I69" s="18">
        <v>10.5</v>
      </c>
      <c r="J69" s="18">
        <v>11.2</v>
      </c>
      <c r="K69" s="18">
        <v>12.5</v>
      </c>
      <c r="L69" s="30" t="s">
        <v>321</v>
      </c>
    </row>
    <row r="70" ht="15.75" customHeight="1">
      <c r="A70" s="18" t="s">
        <v>349</v>
      </c>
      <c r="B70" s="18">
        <v>3000.0</v>
      </c>
      <c r="C70" s="18">
        <v>12.8</v>
      </c>
      <c r="D70" s="18">
        <v>1500.0</v>
      </c>
      <c r="E70" s="18">
        <v>16.2</v>
      </c>
      <c r="F70" s="18">
        <v>5.1</v>
      </c>
      <c r="H70" s="18" t="s">
        <v>350</v>
      </c>
      <c r="I70" s="18">
        <v>28.5</v>
      </c>
      <c r="J70" s="18">
        <v>29.8</v>
      </c>
      <c r="K70" s="18">
        <v>32.0</v>
      </c>
      <c r="L70" s="30" t="s">
        <v>321</v>
      </c>
    </row>
    <row r="71" ht="15.75" customHeight="1">
      <c r="A71" s="18" t="s">
        <v>351</v>
      </c>
      <c r="B71" s="18">
        <v>2000.0</v>
      </c>
      <c r="C71" s="18">
        <v>18.5</v>
      </c>
      <c r="D71" s="18">
        <v>1200.0</v>
      </c>
      <c r="E71" s="18">
        <v>22.1</v>
      </c>
      <c r="F71" s="18">
        <v>3.8</v>
      </c>
      <c r="H71" s="18" t="s">
        <v>352</v>
      </c>
      <c r="I71" s="18">
        <v>14.2</v>
      </c>
      <c r="J71" s="18">
        <v>15.1</v>
      </c>
      <c r="K71" s="18">
        <v>16.5</v>
      </c>
      <c r="L71" s="29" t="s">
        <v>323</v>
      </c>
    </row>
    <row r="72" ht="15.75" customHeight="1">
      <c r="A72" s="18" t="s">
        <v>353</v>
      </c>
      <c r="B72" s="18">
        <v>1500.0</v>
      </c>
      <c r="C72" s="18">
        <v>25.3</v>
      </c>
      <c r="D72" s="18">
        <v>1100.0</v>
      </c>
      <c r="E72" s="18">
        <v>28.7</v>
      </c>
      <c r="F72" s="18">
        <v>2.9</v>
      </c>
      <c r="H72" s="18" t="s">
        <v>354</v>
      </c>
      <c r="I72" s="18">
        <v>6.8</v>
      </c>
      <c r="J72" s="18">
        <v>7.5</v>
      </c>
      <c r="K72" s="18">
        <v>9.0</v>
      </c>
      <c r="L72" s="29" t="s">
        <v>323</v>
      </c>
    </row>
    <row r="73" ht="15.75" customHeight="1">
      <c r="A73" s="18" t="s">
        <v>355</v>
      </c>
      <c r="B73" s="18">
        <v>2500.0</v>
      </c>
      <c r="C73" s="18">
        <v>14.7</v>
      </c>
      <c r="D73" s="18">
        <v>1800.0</v>
      </c>
      <c r="E73" s="18">
        <v>17.3</v>
      </c>
      <c r="F73" s="18">
        <v>4.5</v>
      </c>
      <c r="H73" s="18" t="s">
        <v>356</v>
      </c>
      <c r="I73" s="18">
        <v>8.2</v>
      </c>
      <c r="J73" s="18">
        <v>9.1</v>
      </c>
      <c r="K73" s="18">
        <v>11.0</v>
      </c>
      <c r="L73" s="28" t="s">
        <v>327</v>
      </c>
    </row>
    <row r="74" ht="15.75" customHeight="1">
      <c r="A74" s="18" t="s">
        <v>357</v>
      </c>
      <c r="B74" s="18">
        <v>1800.0</v>
      </c>
      <c r="C74" s="18">
        <v>16.9</v>
      </c>
      <c r="D74" s="18">
        <v>1000.0</v>
      </c>
      <c r="E74" s="18">
        <v>19.8</v>
      </c>
      <c r="F74" s="18">
        <v>4.1</v>
      </c>
      <c r="H74" s="18" t="s">
        <v>358</v>
      </c>
      <c r="I74" s="18">
        <v>15.8</v>
      </c>
      <c r="J74" s="18">
        <v>18.5</v>
      </c>
      <c r="K74" s="18">
        <v>25.0</v>
      </c>
      <c r="L74" s="30" t="s">
        <v>321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9:H39"/>
    <mergeCell ref="A48:I48"/>
    <mergeCell ref="A58:G58"/>
    <mergeCell ref="A67:F67"/>
    <mergeCell ref="H67:L67"/>
    <mergeCell ref="A1:J1"/>
    <mergeCell ref="A3:E3"/>
    <mergeCell ref="A11:F11"/>
    <mergeCell ref="A19:F19"/>
    <mergeCell ref="A27:F27"/>
    <mergeCell ref="A29:J29"/>
    <mergeCell ref="A31:N31"/>
  </mergeCells>
  <dataValidations>
    <dataValidation type="list" allowBlank="1" sqref="E5:E8">
      <formula1>"楽観,標準,悲観"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0.0"/>
    <col customWidth="1" min="14" max="26" width="8.71"/>
  </cols>
  <sheetData>
    <row r="1">
      <c r="A1" s="12" t="s">
        <v>359</v>
      </c>
    </row>
    <row r="3">
      <c r="A3" s="10" t="s">
        <v>360</v>
      </c>
    </row>
    <row r="4">
      <c r="A4" s="6" t="s">
        <v>31</v>
      </c>
      <c r="B4" s="6" t="s">
        <v>54</v>
      </c>
      <c r="C4" s="6" t="s">
        <v>55</v>
      </c>
      <c r="D4" s="6" t="s">
        <v>56</v>
      </c>
      <c r="E4" s="6" t="s">
        <v>57</v>
      </c>
      <c r="F4" s="6" t="s">
        <v>58</v>
      </c>
      <c r="G4" s="6" t="s">
        <v>59</v>
      </c>
      <c r="H4" s="6" t="s">
        <v>60</v>
      </c>
      <c r="I4" s="6" t="s">
        <v>61</v>
      </c>
      <c r="J4" s="6" t="s">
        <v>62</v>
      </c>
      <c r="K4" s="6" t="s">
        <v>63</v>
      </c>
      <c r="L4" s="6" t="s">
        <v>64</v>
      </c>
      <c r="M4" s="6" t="s">
        <v>65</v>
      </c>
    </row>
    <row r="5">
      <c r="A5" s="13" t="s">
        <v>36</v>
      </c>
      <c r="B5" s="25">
        <v>0.0</v>
      </c>
      <c r="C5" s="25">
        <v>0.0</v>
      </c>
      <c r="D5" s="25">
        <v>0.0</v>
      </c>
      <c r="E5" s="25">
        <v>0.0</v>
      </c>
      <c r="F5" s="25">
        <v>0.0</v>
      </c>
      <c r="G5" s="25">
        <v>0.0</v>
      </c>
      <c r="H5" s="25">
        <v>0.0</v>
      </c>
      <c r="I5" s="25">
        <v>0.0</v>
      </c>
      <c r="J5" s="25">
        <v>0.0</v>
      </c>
      <c r="K5" s="25">
        <v>0.0</v>
      </c>
      <c r="L5" s="25">
        <v>0.0</v>
      </c>
      <c r="M5" s="25">
        <v>0.0</v>
      </c>
    </row>
    <row r="6">
      <c r="A6" s="13" t="s">
        <v>38</v>
      </c>
      <c r="B6" s="25">
        <v>0.0</v>
      </c>
      <c r="C6" s="25">
        <v>0.0</v>
      </c>
      <c r="D6" s="25">
        <v>0.0</v>
      </c>
      <c r="E6" s="25">
        <v>0.0</v>
      </c>
      <c r="F6" s="25">
        <v>0.0</v>
      </c>
      <c r="G6" s="25">
        <v>0.0</v>
      </c>
      <c r="H6" s="25">
        <v>0.0</v>
      </c>
      <c r="I6" s="25">
        <v>0.0</v>
      </c>
      <c r="J6" s="25">
        <v>0.0</v>
      </c>
      <c r="K6" s="25">
        <v>0.0</v>
      </c>
      <c r="L6" s="25">
        <v>0.0</v>
      </c>
      <c r="M6" s="25">
        <v>0.0</v>
      </c>
    </row>
    <row r="7">
      <c r="A7" s="13" t="s">
        <v>40</v>
      </c>
      <c r="B7" s="25">
        <v>0.0</v>
      </c>
      <c r="C7" s="25">
        <v>0.0</v>
      </c>
      <c r="D7" s="25">
        <v>0.0</v>
      </c>
      <c r="E7" s="25">
        <v>0.0</v>
      </c>
      <c r="F7" s="25">
        <v>0.0</v>
      </c>
      <c r="G7" s="25">
        <v>0.0</v>
      </c>
      <c r="H7" s="25">
        <v>0.0</v>
      </c>
      <c r="I7" s="25">
        <v>0.0</v>
      </c>
      <c r="J7" s="25">
        <v>0.0</v>
      </c>
      <c r="K7" s="25">
        <v>0.0</v>
      </c>
      <c r="L7" s="25">
        <v>0.0</v>
      </c>
      <c r="M7" s="25">
        <v>0.0</v>
      </c>
    </row>
    <row r="8">
      <c r="A8" s="13" t="s">
        <v>42</v>
      </c>
      <c r="B8" s="25">
        <v>0.0</v>
      </c>
      <c r="C8" s="25">
        <v>0.0</v>
      </c>
      <c r="D8" s="25">
        <v>0.0</v>
      </c>
      <c r="E8" s="25">
        <v>0.0</v>
      </c>
      <c r="F8" s="25">
        <v>0.0</v>
      </c>
      <c r="G8" s="25">
        <v>0.0</v>
      </c>
      <c r="H8" s="25">
        <v>0.0</v>
      </c>
      <c r="I8" s="25">
        <v>0.0</v>
      </c>
      <c r="J8" s="25">
        <v>0.0</v>
      </c>
      <c r="K8" s="25">
        <v>0.0</v>
      </c>
      <c r="L8" s="25">
        <v>0.0</v>
      </c>
      <c r="M8" s="25">
        <v>0.0</v>
      </c>
    </row>
    <row r="9">
      <c r="A9" s="13" t="s">
        <v>44</v>
      </c>
      <c r="B9" s="25">
        <v>0.0</v>
      </c>
      <c r="C9" s="25">
        <v>0.0</v>
      </c>
      <c r="D9" s="25">
        <v>0.0</v>
      </c>
      <c r="E9" s="25">
        <v>0.0</v>
      </c>
      <c r="F9" s="25">
        <v>0.0</v>
      </c>
      <c r="G9" s="25">
        <v>0.0</v>
      </c>
      <c r="H9" s="25">
        <v>0.0</v>
      </c>
      <c r="I9" s="25">
        <v>0.0</v>
      </c>
      <c r="J9" s="25">
        <v>0.0</v>
      </c>
      <c r="K9" s="25">
        <v>0.0</v>
      </c>
      <c r="L9" s="25">
        <v>0.0</v>
      </c>
      <c r="M9" s="25">
        <v>0.0</v>
      </c>
    </row>
    <row r="12">
      <c r="A12" s="10" t="s">
        <v>361</v>
      </c>
    </row>
    <row r="13">
      <c r="A13" s="6" t="s">
        <v>362</v>
      </c>
      <c r="B13" s="6" t="s">
        <v>363</v>
      </c>
      <c r="C13" s="6" t="s">
        <v>364</v>
      </c>
      <c r="D13" s="6" t="s">
        <v>365</v>
      </c>
      <c r="E13" s="6" t="s">
        <v>366</v>
      </c>
    </row>
    <row r="14">
      <c r="A14" s="7" t="s">
        <v>367</v>
      </c>
      <c r="B14" s="25">
        <v>153.0</v>
      </c>
      <c r="C14" s="25">
        <v>148.0</v>
      </c>
      <c r="D14" s="25">
        <v>145.0</v>
      </c>
      <c r="E14" s="25">
        <v>150.0</v>
      </c>
    </row>
    <row r="15">
      <c r="A15" s="7" t="s">
        <v>368</v>
      </c>
      <c r="B15" s="25">
        <v>164.0</v>
      </c>
      <c r="C15" s="25">
        <v>160.0</v>
      </c>
      <c r="D15" s="25">
        <v>157.0</v>
      </c>
      <c r="E15" s="25">
        <v>162.0</v>
      </c>
    </row>
    <row r="16">
      <c r="A16" s="7" t="s">
        <v>369</v>
      </c>
      <c r="B16" s="25">
        <v>21.2</v>
      </c>
      <c r="C16" s="25">
        <v>20.8</v>
      </c>
      <c r="D16" s="25">
        <v>20.5</v>
      </c>
      <c r="E16" s="25">
        <v>21.0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M1"/>
    <mergeCell ref="A3:M3"/>
    <mergeCell ref="A12:E12"/>
  </mergeCell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0"/>
    <col customWidth="1" min="7" max="26" width="8.71"/>
  </cols>
  <sheetData>
    <row r="1">
      <c r="A1" s="12" t="s">
        <v>370</v>
      </c>
    </row>
    <row r="3">
      <c r="A3" s="10" t="s">
        <v>371</v>
      </c>
    </row>
    <row r="4">
      <c r="A4" s="6" t="s">
        <v>372</v>
      </c>
      <c r="B4" s="6" t="s">
        <v>373</v>
      </c>
      <c r="C4" s="6" t="s">
        <v>374</v>
      </c>
      <c r="D4" s="6" t="s">
        <v>168</v>
      </c>
    </row>
    <row r="5">
      <c r="A5" s="7" t="s">
        <v>375</v>
      </c>
      <c r="B5" s="7" t="s">
        <v>36</v>
      </c>
      <c r="C5" s="7" t="s">
        <v>376</v>
      </c>
      <c r="D5" s="7" t="s">
        <v>36</v>
      </c>
    </row>
    <row r="6">
      <c r="A6" s="7" t="s">
        <v>377</v>
      </c>
      <c r="B6" s="7" t="s">
        <v>38</v>
      </c>
      <c r="C6" s="7" t="s">
        <v>378</v>
      </c>
      <c r="D6" s="7" t="s">
        <v>379</v>
      </c>
    </row>
    <row r="7">
      <c r="A7" s="7" t="s">
        <v>380</v>
      </c>
      <c r="B7" s="7" t="s">
        <v>40</v>
      </c>
      <c r="C7" s="7" t="s">
        <v>381</v>
      </c>
      <c r="D7" s="7" t="s">
        <v>382</v>
      </c>
    </row>
    <row r="8">
      <c r="A8" s="7" t="s">
        <v>383</v>
      </c>
      <c r="B8" s="7" t="s">
        <v>42</v>
      </c>
      <c r="C8" s="7" t="s">
        <v>384</v>
      </c>
      <c r="D8" s="7" t="s">
        <v>385</v>
      </c>
    </row>
    <row r="9">
      <c r="A9" s="7" t="s">
        <v>386</v>
      </c>
      <c r="B9" s="7" t="s">
        <v>44</v>
      </c>
      <c r="C9" s="7" t="s">
        <v>387</v>
      </c>
      <c r="D9" s="7" t="s">
        <v>388</v>
      </c>
    </row>
    <row r="12">
      <c r="A12" s="10" t="s">
        <v>389</v>
      </c>
    </row>
    <row r="13">
      <c r="A13" s="6" t="s">
        <v>390</v>
      </c>
      <c r="B13" s="6" t="s">
        <v>391</v>
      </c>
      <c r="C13" s="6" t="s">
        <v>208</v>
      </c>
      <c r="D13" s="6" t="s">
        <v>392</v>
      </c>
      <c r="E13" s="6" t="s">
        <v>393</v>
      </c>
    </row>
    <row r="14">
      <c r="A14" s="7" t="s">
        <v>394</v>
      </c>
      <c r="B14" s="7" t="s">
        <v>118</v>
      </c>
      <c r="C14" s="7" t="s">
        <v>37</v>
      </c>
      <c r="D14" s="7" t="s">
        <v>395</v>
      </c>
      <c r="E14" s="7" t="s">
        <v>396</v>
      </c>
    </row>
    <row r="15">
      <c r="A15" s="7" t="s">
        <v>397</v>
      </c>
      <c r="B15" s="7" t="s">
        <v>178</v>
      </c>
      <c r="C15" s="7" t="s">
        <v>37</v>
      </c>
      <c r="D15" s="7" t="s">
        <v>395</v>
      </c>
      <c r="E15" s="7" t="s">
        <v>398</v>
      </c>
    </row>
    <row r="16">
      <c r="A16" s="7" t="s">
        <v>399</v>
      </c>
      <c r="B16" s="7" t="s">
        <v>182</v>
      </c>
      <c r="C16" s="7" t="s">
        <v>37</v>
      </c>
      <c r="D16" s="7" t="s">
        <v>395</v>
      </c>
      <c r="E16" s="7" t="s">
        <v>400</v>
      </c>
    </row>
    <row r="17">
      <c r="A17" s="7" t="s">
        <v>401</v>
      </c>
      <c r="B17" s="7" t="s">
        <v>196</v>
      </c>
      <c r="C17" s="7" t="s">
        <v>39</v>
      </c>
      <c r="D17" s="7" t="s">
        <v>395</v>
      </c>
      <c r="E17" s="7" t="s">
        <v>402</v>
      </c>
    </row>
    <row r="18">
      <c r="A18" s="7" t="s">
        <v>403</v>
      </c>
      <c r="B18" s="7" t="s">
        <v>198</v>
      </c>
      <c r="C18" s="7" t="s">
        <v>39</v>
      </c>
      <c r="D18" s="7" t="s">
        <v>395</v>
      </c>
      <c r="E18" s="7" t="s">
        <v>398</v>
      </c>
    </row>
    <row r="19">
      <c r="A19" s="7" t="s">
        <v>404</v>
      </c>
      <c r="B19" s="7" t="s">
        <v>201</v>
      </c>
      <c r="C19" s="7" t="s">
        <v>39</v>
      </c>
      <c r="D19" s="7" t="s">
        <v>395</v>
      </c>
      <c r="E19" s="7" t="s">
        <v>400</v>
      </c>
    </row>
    <row r="20">
      <c r="A20" s="7" t="s">
        <v>145</v>
      </c>
      <c r="B20" s="7" t="s">
        <v>145</v>
      </c>
      <c r="C20" s="7" t="s">
        <v>39</v>
      </c>
      <c r="D20" s="7" t="s">
        <v>45</v>
      </c>
      <c r="E20" s="7" t="s">
        <v>405</v>
      </c>
    </row>
    <row r="21" ht="15.75" customHeight="1">
      <c r="A21" s="7" t="s">
        <v>147</v>
      </c>
      <c r="B21" s="7" t="s">
        <v>147</v>
      </c>
      <c r="C21" s="7" t="s">
        <v>39</v>
      </c>
      <c r="D21" s="7" t="s">
        <v>45</v>
      </c>
      <c r="E21" s="7" t="s">
        <v>406</v>
      </c>
    </row>
    <row r="22" ht="15.75" customHeight="1">
      <c r="A22" s="7" t="s">
        <v>149</v>
      </c>
      <c r="B22" s="7" t="s">
        <v>149</v>
      </c>
      <c r="C22" s="7" t="s">
        <v>37</v>
      </c>
      <c r="D22" s="7" t="s">
        <v>45</v>
      </c>
      <c r="E22" s="7" t="s">
        <v>407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3:D3"/>
    <mergeCell ref="A12:E12"/>
  </mergeCell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0"/>
    <col customWidth="1" min="7" max="26" width="8.71"/>
  </cols>
  <sheetData>
    <row r="1">
      <c r="A1" s="12" t="s">
        <v>408</v>
      </c>
    </row>
    <row r="3">
      <c r="A3" s="10" t="s">
        <v>409</v>
      </c>
    </row>
    <row r="5">
      <c r="A5" s="2" t="s">
        <v>410</v>
      </c>
      <c r="B5" s="6" t="s">
        <v>411</v>
      </c>
      <c r="C5" s="6" t="s">
        <v>412</v>
      </c>
      <c r="D5" s="6" t="s">
        <v>413</v>
      </c>
    </row>
    <row r="6">
      <c r="B6" s="7">
        <v>100.0</v>
      </c>
      <c r="C6" s="7">
        <v>95.0</v>
      </c>
      <c r="D6" s="31">
        <f>(B6-C6)/C6*100</f>
        <v>5.263157895</v>
      </c>
    </row>
    <row r="9">
      <c r="A9" s="10" t="s">
        <v>414</v>
      </c>
    </row>
    <row r="15">
      <c r="A15" s="10" t="s">
        <v>415</v>
      </c>
    </row>
    <row r="16">
      <c r="A16" s="6" t="s">
        <v>416</v>
      </c>
      <c r="B16" s="6" t="s">
        <v>417</v>
      </c>
      <c r="C16" s="6" t="s">
        <v>418</v>
      </c>
      <c r="D16" s="6" t="s">
        <v>419</v>
      </c>
    </row>
    <row r="17">
      <c r="A17" s="7" t="s">
        <v>420</v>
      </c>
      <c r="B17" s="7" t="s">
        <v>421</v>
      </c>
      <c r="C17" s="7">
        <v>0.85</v>
      </c>
      <c r="D17" s="31" t="s">
        <v>422</v>
      </c>
    </row>
    <row r="18">
      <c r="A18" s="7" t="s">
        <v>423</v>
      </c>
      <c r="B18" s="7" t="s">
        <v>424</v>
      </c>
      <c r="C18" s="7">
        <v>-0.62</v>
      </c>
      <c r="D18" s="31" t="s">
        <v>425</v>
      </c>
    </row>
    <row r="19">
      <c r="A19" s="7" t="s">
        <v>289</v>
      </c>
      <c r="B19" s="7" t="s">
        <v>297</v>
      </c>
      <c r="C19" s="7">
        <v>0.93</v>
      </c>
      <c r="D19" s="31" t="s">
        <v>426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F1"/>
    <mergeCell ref="A3:F3"/>
    <mergeCell ref="A9:F9"/>
    <mergeCell ref="A15:F15"/>
  </mergeCells>
  <printOptions/>
  <pageMargins bottom="1.0" footer="0.0" header="0.0" left="0.75" right="0.75" top="1.0"/>
  <pageSetup orientation="landscape"/>
  <drawing r:id="rId1"/>
</worksheet>
</file>