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kil\Documents\tugas\auk\"/>
    </mc:Choice>
  </mc:AlternateContent>
  <xr:revisionPtr revIDLastSave="0" documentId="13_ncr:1_{98A54340-124F-46AC-B975-F3D764F415DE}" xr6:coauthVersionLast="47" xr6:coauthVersionMax="47" xr10:uidLastSave="{00000000-0000-0000-0000-000000000000}"/>
  <bookViews>
    <workbookView xWindow="-108" yWindow="-108" windowWidth="23256" windowHeight="12456" activeTab="2" xr2:uid="{E08E3F9D-5E1E-4426-B340-A1BAA3EBC606}"/>
  </bookViews>
  <sheets>
    <sheet name="2" sheetId="2" r:id="rId1"/>
    <sheet name="3a" sheetId="3" r:id="rId2"/>
    <sheet name="3b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K19" i="4"/>
  <c r="G19" i="4"/>
  <c r="H19" i="4" s="1"/>
  <c r="D28" i="4"/>
  <c r="D27" i="4"/>
  <c r="D26" i="4"/>
  <c r="D25" i="4"/>
  <c r="D24" i="4"/>
  <c r="D23" i="4"/>
  <c r="D22" i="4"/>
  <c r="D21" i="4"/>
  <c r="D20" i="4"/>
  <c r="D19" i="4"/>
  <c r="L15" i="4"/>
  <c r="L5" i="4" s="1"/>
  <c r="K15" i="4"/>
  <c r="J15" i="4"/>
  <c r="I15" i="4"/>
  <c r="I8" i="4" s="1"/>
  <c r="J8" i="4" s="1"/>
  <c r="K8" i="4" s="1"/>
  <c r="L8" i="4" s="1"/>
  <c r="H15" i="4"/>
  <c r="H9" i="4" s="1"/>
  <c r="I9" i="4" s="1"/>
  <c r="J9" i="4" s="1"/>
  <c r="K9" i="4" s="1"/>
  <c r="L9" i="4" s="1"/>
  <c r="G15" i="4"/>
  <c r="G10" i="4" s="1"/>
  <c r="H10" i="4" s="1"/>
  <c r="I10" i="4" s="1"/>
  <c r="J10" i="4" s="1"/>
  <c r="K10" i="4" s="1"/>
  <c r="L10" i="4" s="1"/>
  <c r="F15" i="4"/>
  <c r="F11" i="4" s="1"/>
  <c r="G11" i="4" s="1"/>
  <c r="H11" i="4" s="1"/>
  <c r="I11" i="4" s="1"/>
  <c r="J11" i="4" s="1"/>
  <c r="K11" i="4" s="1"/>
  <c r="L11" i="4" s="1"/>
  <c r="E15" i="4"/>
  <c r="E12" i="4" s="1"/>
  <c r="F12" i="4" s="1"/>
  <c r="D15" i="4"/>
  <c r="D13" i="4" s="1"/>
  <c r="E13" i="4" s="1"/>
  <c r="F13" i="4" s="1"/>
  <c r="J7" i="4"/>
  <c r="K6" i="4"/>
  <c r="L6" i="4" s="1"/>
  <c r="M8" i="2"/>
  <c r="K5" i="2"/>
  <c r="J6" i="2"/>
  <c r="K6" i="2"/>
  <c r="L5" i="2"/>
  <c r="L6" i="2"/>
  <c r="L4" i="2"/>
  <c r="D28" i="3"/>
  <c r="D27" i="3"/>
  <c r="D26" i="3"/>
  <c r="D25" i="3"/>
  <c r="D24" i="3"/>
  <c r="D23" i="3"/>
  <c r="D22" i="3"/>
  <c r="D21" i="3"/>
  <c r="D20" i="3"/>
  <c r="D19" i="3"/>
  <c r="H19" i="3" s="1"/>
  <c r="I19" i="3" s="1"/>
  <c r="G20" i="3"/>
  <c r="G21" i="3"/>
  <c r="G22" i="3"/>
  <c r="G23" i="3"/>
  <c r="G24" i="3"/>
  <c r="G25" i="3"/>
  <c r="G26" i="3"/>
  <c r="G27" i="3"/>
  <c r="G28" i="3"/>
  <c r="G19" i="3"/>
  <c r="K14" i="2"/>
  <c r="J14" i="2"/>
  <c r="J15" i="2"/>
  <c r="K13" i="2"/>
  <c r="L13" i="2"/>
  <c r="L18" i="2" s="1"/>
  <c r="J13" i="2"/>
  <c r="I14" i="2"/>
  <c r="I15" i="2"/>
  <c r="I16" i="2"/>
  <c r="I13" i="2"/>
  <c r="K4" i="2"/>
  <c r="J4" i="2"/>
  <c r="J5" i="2"/>
  <c r="I4" i="2"/>
  <c r="I5" i="2"/>
  <c r="I6" i="2"/>
  <c r="J3" i="2"/>
  <c r="K3" i="2"/>
  <c r="L3" i="2"/>
  <c r="I3" i="2"/>
  <c r="E14" i="2"/>
  <c r="D14" i="2"/>
  <c r="D15" i="2"/>
  <c r="E13" i="2"/>
  <c r="F13" i="2"/>
  <c r="D13" i="2"/>
  <c r="C14" i="2"/>
  <c r="C15" i="2"/>
  <c r="C16" i="2"/>
  <c r="C13" i="2"/>
  <c r="J18" i="2"/>
  <c r="G10" i="3"/>
  <c r="I8" i="3"/>
  <c r="H9" i="3"/>
  <c r="I9" i="3"/>
  <c r="H10" i="3"/>
  <c r="I10" i="3" s="1"/>
  <c r="L5" i="3"/>
  <c r="F20" i="3" s="1"/>
  <c r="H20" i="3" s="1"/>
  <c r="I20" i="3" s="1"/>
  <c r="L15" i="3"/>
  <c r="K15" i="3"/>
  <c r="K6" i="3" s="1"/>
  <c r="L6" i="3" s="1"/>
  <c r="J15" i="3"/>
  <c r="J7" i="3" s="1"/>
  <c r="K7" i="3" s="1"/>
  <c r="L7" i="3" s="1"/>
  <c r="I15" i="3"/>
  <c r="H15" i="3"/>
  <c r="G15" i="3"/>
  <c r="F15" i="3"/>
  <c r="F11" i="3" s="1"/>
  <c r="G11" i="3" s="1"/>
  <c r="H11" i="3" s="1"/>
  <c r="I11" i="3" s="1"/>
  <c r="J11" i="3" s="1"/>
  <c r="K11" i="3" s="1"/>
  <c r="L11" i="3" s="1"/>
  <c r="E15" i="3"/>
  <c r="E12" i="3" s="1"/>
  <c r="F12" i="3" s="1"/>
  <c r="G12" i="3" s="1"/>
  <c r="H12" i="3" s="1"/>
  <c r="I12" i="3" s="1"/>
  <c r="J12" i="3" s="1"/>
  <c r="K12" i="3" s="1"/>
  <c r="L12" i="3" s="1"/>
  <c r="D15" i="3"/>
  <c r="D13" i="3" s="1"/>
  <c r="E13" i="3" s="1"/>
  <c r="F13" i="3" s="1"/>
  <c r="G13" i="3" s="1"/>
  <c r="H13" i="3" s="1"/>
  <c r="I13" i="3" s="1"/>
  <c r="J13" i="3" s="1"/>
  <c r="K13" i="3" s="1"/>
  <c r="L13" i="3" s="1"/>
  <c r="F26" i="4" l="1"/>
  <c r="G26" i="4" s="1"/>
  <c r="H26" i="4" s="1"/>
  <c r="E26" i="4"/>
  <c r="K26" i="4" s="1"/>
  <c r="F23" i="4"/>
  <c r="G23" i="4" s="1"/>
  <c r="H23" i="4" s="1"/>
  <c r="E23" i="4"/>
  <c r="K23" i="4" s="1"/>
  <c r="E25" i="4"/>
  <c r="K25" i="4" s="1"/>
  <c r="F25" i="4"/>
  <c r="G25" i="4" s="1"/>
  <c r="H25" i="4" s="1"/>
  <c r="F24" i="4"/>
  <c r="G24" i="4" s="1"/>
  <c r="H24" i="4" s="1"/>
  <c r="E24" i="4"/>
  <c r="K24" i="4" s="1"/>
  <c r="E21" i="4"/>
  <c r="K21" i="4" s="1"/>
  <c r="F21" i="4"/>
  <c r="G21" i="4" s="1"/>
  <c r="H21" i="4" s="1"/>
  <c r="H20" i="4"/>
  <c r="E20" i="4"/>
  <c r="K20" i="4" s="1"/>
  <c r="G13" i="4"/>
  <c r="H13" i="4" s="1"/>
  <c r="I13" i="4" s="1"/>
  <c r="J13" i="4" s="1"/>
  <c r="K13" i="4" s="1"/>
  <c r="L13" i="4" s="1"/>
  <c r="F20" i="4"/>
  <c r="G20" i="4" s="1"/>
  <c r="G12" i="4"/>
  <c r="H12" i="4" s="1"/>
  <c r="I12" i="4" s="1"/>
  <c r="J12" i="4" s="1"/>
  <c r="K12" i="4" s="1"/>
  <c r="L12" i="4" s="1"/>
  <c r="K7" i="4"/>
  <c r="L7" i="4" s="1"/>
  <c r="F27" i="3"/>
  <c r="H27" i="3" s="1"/>
  <c r="I27" i="3" s="1"/>
  <c r="E27" i="3"/>
  <c r="J27" i="3" s="1"/>
  <c r="F26" i="3"/>
  <c r="E26" i="3"/>
  <c r="J26" i="3" s="1"/>
  <c r="F28" i="3"/>
  <c r="H28" i="3" s="1"/>
  <c r="I28" i="3" s="1"/>
  <c r="E28" i="3"/>
  <c r="J28" i="3" s="1"/>
  <c r="E22" i="3"/>
  <c r="J22" i="3" s="1"/>
  <c r="F22" i="3"/>
  <c r="F21" i="3"/>
  <c r="H21" i="3" s="1"/>
  <c r="I21" i="3" s="1"/>
  <c r="E21" i="3"/>
  <c r="J21" i="3" s="1"/>
  <c r="E20" i="3"/>
  <c r="J20" i="3" s="1"/>
  <c r="J10" i="3"/>
  <c r="K10" i="3" s="1"/>
  <c r="L10" i="3" s="1"/>
  <c r="J8" i="3"/>
  <c r="K8" i="3" s="1"/>
  <c r="L8" i="3" s="1"/>
  <c r="H26" i="3"/>
  <c r="I26" i="3" s="1"/>
  <c r="J9" i="3"/>
  <c r="K9" i="3" s="1"/>
  <c r="L9" i="3" s="1"/>
  <c r="H22" i="3"/>
  <c r="I22" i="3" s="1"/>
  <c r="J16" i="2"/>
  <c r="L14" i="2"/>
  <c r="K18" i="2"/>
  <c r="F22" i="4" l="1"/>
  <c r="E22" i="4"/>
  <c r="K22" i="4" s="1"/>
  <c r="F27" i="4"/>
  <c r="E27" i="4"/>
  <c r="K27" i="4" s="1"/>
  <c r="F28" i="4"/>
  <c r="E28" i="4"/>
  <c r="K28" i="4" s="1"/>
  <c r="F24" i="3"/>
  <c r="H24" i="3" s="1"/>
  <c r="I24" i="3" s="1"/>
  <c r="E24" i="3"/>
  <c r="J24" i="3" s="1"/>
  <c r="E23" i="3"/>
  <c r="J23" i="3" s="1"/>
  <c r="J30" i="3" s="1"/>
  <c r="F23" i="3"/>
  <c r="H23" i="3" s="1"/>
  <c r="I23" i="3" s="1"/>
  <c r="I30" i="3" s="1"/>
  <c r="F25" i="3"/>
  <c r="H25" i="3" s="1"/>
  <c r="I25" i="3" s="1"/>
  <c r="E25" i="3"/>
  <c r="J25" i="3" s="1"/>
  <c r="K16" i="2"/>
  <c r="L16" i="2" s="1"/>
  <c r="K15" i="2"/>
  <c r="L15" i="2" s="1"/>
  <c r="K30" i="4" l="1"/>
  <c r="G27" i="4"/>
  <c r="H27" i="4" s="1"/>
  <c r="G28" i="4"/>
  <c r="H28" i="4" s="1"/>
  <c r="G22" i="4"/>
  <c r="H22" i="4" l="1"/>
  <c r="G30" i="4"/>
  <c r="I19" i="4" l="1"/>
  <c r="J19" i="4" s="1"/>
  <c r="I20" i="4"/>
  <c r="J20" i="4" s="1"/>
  <c r="I23" i="4"/>
  <c r="J23" i="4" s="1"/>
  <c r="I25" i="4"/>
  <c r="J25" i="4" s="1"/>
  <c r="I24" i="4"/>
  <c r="J24" i="4" s="1"/>
  <c r="I26" i="4"/>
  <c r="J26" i="4" s="1"/>
  <c r="I21" i="4"/>
  <c r="J21" i="4" s="1"/>
  <c r="I22" i="4"/>
  <c r="J22" i="4" s="1"/>
  <c r="I27" i="4"/>
  <c r="J27" i="4" s="1"/>
  <c r="I28" i="4"/>
  <c r="J28" i="4" s="1"/>
  <c r="J30" i="4" l="1"/>
</calcChain>
</file>

<file path=xl/sharedStrings.xml><?xml version="1.0" encoding="utf-8"?>
<sst xmlns="http://schemas.openxmlformats.org/spreadsheetml/2006/main" count="36" uniqueCount="25">
  <si>
    <t xml:space="preserve">Year </t>
  </si>
  <si>
    <t>Year</t>
  </si>
  <si>
    <t>inflation</t>
  </si>
  <si>
    <t>Accident Year</t>
  </si>
  <si>
    <t>Development Year</t>
  </si>
  <si>
    <t>AY</t>
  </si>
  <si>
    <t>Expected Loss</t>
  </si>
  <si>
    <t>Earned Premium</t>
  </si>
  <si>
    <t>Reserve CL</t>
  </si>
  <si>
    <t>Cumulative</t>
  </si>
  <si>
    <t>Cumulative Inflated</t>
  </si>
  <si>
    <t>Dev Factor</t>
  </si>
  <si>
    <t>Beta</t>
  </si>
  <si>
    <t>C BF</t>
  </si>
  <si>
    <t>my</t>
  </si>
  <si>
    <t>C CL awal</t>
  </si>
  <si>
    <t>Reserve BF</t>
  </si>
  <si>
    <t>Different Inflated (Non Cum)</t>
  </si>
  <si>
    <t>Different (Non Cum)</t>
  </si>
  <si>
    <t>pi*beta</t>
  </si>
  <si>
    <t>k^cc</t>
  </si>
  <si>
    <t>Ktopi</t>
  </si>
  <si>
    <t>Ctopi^CC</t>
  </si>
  <si>
    <t>Reserve Cape-Cod</t>
  </si>
  <si>
    <t>Reserve at the end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</si>
</sst>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8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1" fontId="0" fillId="0" borderId="0" xfId="1" applyNumberFormat="1" applyFont="1"/>
    <xf numFmtId="41" fontId="0" fillId="0" borderId="0" xfId="1" applyFont="1"/>
    <xf numFmtId="0" fontId="0" fillId="0" borderId="4" xfId="0" applyBorder="1"/>
    <xf numFmtId="1" fontId="0" fillId="0" borderId="0" xfId="0" applyNumberFormat="1"/>
    <xf numFmtId="1" fontId="2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2" applyFont="1"/>
    <xf numFmtId="10" fontId="0" fillId="0" borderId="0" xfId="2" applyNumberFormat="1" applyFont="1"/>
    <xf numFmtId="0" fontId="3" fillId="2" borderId="3" xfId="0" applyFont="1" applyFill="1" applyBorder="1"/>
    <xf numFmtId="41" fontId="3" fillId="2" borderId="3" xfId="1" applyFont="1" applyFill="1" applyBorder="1"/>
    <xf numFmtId="41" fontId="0" fillId="0" borderId="3" xfId="1" applyFont="1" applyBorder="1"/>
    <xf numFmtId="168" fontId="3" fillId="2" borderId="3" xfId="1" applyNumberFormat="1" applyFont="1" applyFill="1" applyBorder="1"/>
    <xf numFmtId="0" fontId="0" fillId="0" borderId="6" xfId="0" applyBorder="1"/>
    <xf numFmtId="41" fontId="3" fillId="0" borderId="0" xfId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</xdr:row>
      <xdr:rowOff>114300</xdr:rowOff>
    </xdr:from>
    <xdr:to>
      <xdr:col>6</xdr:col>
      <xdr:colOff>152400</xdr:colOff>
      <xdr:row>8</xdr:row>
      <xdr:rowOff>121920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6690F13-8382-47E0-8080-460242816D31}"/>
            </a:ext>
          </a:extLst>
        </xdr:cNvPr>
        <xdr:cNvSpPr/>
      </xdr:nvSpPr>
      <xdr:spPr>
        <a:xfrm>
          <a:off x="3329940" y="1028700"/>
          <a:ext cx="480060" cy="556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</a:t>
          </a:r>
        </a:p>
      </xdr:txBody>
    </xdr:sp>
    <xdr:clientData/>
  </xdr:twoCellAnchor>
  <xdr:twoCellAnchor>
    <xdr:from>
      <xdr:col>6</xdr:col>
      <xdr:colOff>72390</xdr:colOff>
      <xdr:row>6</xdr:row>
      <xdr:rowOff>163830</xdr:rowOff>
    </xdr:from>
    <xdr:to>
      <xdr:col>7</xdr:col>
      <xdr:colOff>57150</xdr:colOff>
      <xdr:row>11</xdr:row>
      <xdr:rowOff>49530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684814E-4776-4554-A98D-233E44E0812A}"/>
            </a:ext>
          </a:extLst>
        </xdr:cNvPr>
        <xdr:cNvSpPr/>
      </xdr:nvSpPr>
      <xdr:spPr>
        <a:xfrm rot="18881250">
          <a:off x="3627120" y="1363980"/>
          <a:ext cx="800100" cy="5943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2</a:t>
          </a:r>
        </a:p>
      </xdr:txBody>
    </xdr:sp>
    <xdr:clientData/>
  </xdr:twoCellAnchor>
  <xdr:twoCellAnchor>
    <xdr:from>
      <xdr:col>8</xdr:col>
      <xdr:colOff>15240</xdr:colOff>
      <xdr:row>6</xdr:row>
      <xdr:rowOff>83820</xdr:rowOff>
    </xdr:from>
    <xdr:to>
      <xdr:col>8</xdr:col>
      <xdr:colOff>502920</xdr:colOff>
      <xdr:row>10</xdr:row>
      <xdr:rowOff>30480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588FA6A5-BC77-4068-9634-9B4F4270208B}"/>
            </a:ext>
          </a:extLst>
        </xdr:cNvPr>
        <xdr:cNvSpPr/>
      </xdr:nvSpPr>
      <xdr:spPr>
        <a:xfrm>
          <a:off x="4892040" y="1181100"/>
          <a:ext cx="487680" cy="6781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3</a:t>
          </a:r>
        </a:p>
      </xdr:txBody>
    </xdr:sp>
    <xdr:clientData/>
  </xdr:twoCellAnchor>
  <xdr:twoCellAnchor>
    <xdr:from>
      <xdr:col>10</xdr:col>
      <xdr:colOff>342900</xdr:colOff>
      <xdr:row>6</xdr:row>
      <xdr:rowOff>106680</xdr:rowOff>
    </xdr:from>
    <xdr:to>
      <xdr:col>11</xdr:col>
      <xdr:colOff>335280</xdr:colOff>
      <xdr:row>10</xdr:row>
      <xdr:rowOff>129540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2F0B495D-5B61-4729-8B14-92820CDFF249}"/>
            </a:ext>
          </a:extLst>
        </xdr:cNvPr>
        <xdr:cNvSpPr/>
      </xdr:nvSpPr>
      <xdr:spPr>
        <a:xfrm rot="16200000">
          <a:off x="6362700" y="1280160"/>
          <a:ext cx="754380" cy="6019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9BCC-C8AD-4862-ACD2-6156C93E7F60}">
  <dimension ref="B1:R18"/>
  <sheetViews>
    <sheetView workbookViewId="0">
      <selection activeCell="M14" sqref="M14"/>
    </sheetView>
  </sheetViews>
  <sheetFormatPr defaultRowHeight="14.4" x14ac:dyDescent="0.3"/>
  <cols>
    <col min="13" max="13" width="22.109375" customWidth="1"/>
  </cols>
  <sheetData>
    <row r="1" spans="2:18" x14ac:dyDescent="0.3">
      <c r="C1" s="14" t="s">
        <v>9</v>
      </c>
      <c r="D1" s="14"/>
      <c r="E1" s="14"/>
      <c r="I1" s="16" t="s">
        <v>17</v>
      </c>
      <c r="J1" s="16"/>
      <c r="K1" s="16"/>
      <c r="O1" s="16"/>
      <c r="P1" s="16"/>
      <c r="Q1" s="16"/>
    </row>
    <row r="2" spans="2:18" x14ac:dyDescent="0.3">
      <c r="B2" t="s">
        <v>0</v>
      </c>
      <c r="C2">
        <v>0</v>
      </c>
      <c r="D2">
        <v>1</v>
      </c>
      <c r="E2">
        <v>2</v>
      </c>
      <c r="F2">
        <v>3</v>
      </c>
      <c r="H2" t="s">
        <v>0</v>
      </c>
      <c r="I2">
        <v>0</v>
      </c>
      <c r="J2">
        <v>1</v>
      </c>
      <c r="K2">
        <v>2</v>
      </c>
      <c r="L2">
        <v>3</v>
      </c>
    </row>
    <row r="3" spans="2:18" x14ac:dyDescent="0.3">
      <c r="B3">
        <v>2015</v>
      </c>
      <c r="C3">
        <v>1000</v>
      </c>
      <c r="D3">
        <v>1500</v>
      </c>
      <c r="E3">
        <v>1700</v>
      </c>
      <c r="F3">
        <v>1800</v>
      </c>
      <c r="H3">
        <v>2015</v>
      </c>
      <c r="I3">
        <f>C13*(1+C$9)</f>
        <v>1020</v>
      </c>
      <c r="J3">
        <f t="shared" ref="J3:L5" si="0">D13*(1+D$9)</f>
        <v>515</v>
      </c>
      <c r="K3">
        <f t="shared" si="0"/>
        <v>208</v>
      </c>
      <c r="L3">
        <f t="shared" si="0"/>
        <v>100</v>
      </c>
    </row>
    <row r="4" spans="2:18" x14ac:dyDescent="0.3">
      <c r="B4">
        <v>2016</v>
      </c>
      <c r="C4">
        <v>1100</v>
      </c>
      <c r="D4">
        <v>1550</v>
      </c>
      <c r="E4">
        <v>1850</v>
      </c>
      <c r="H4">
        <v>2016</v>
      </c>
      <c r="I4">
        <f t="shared" ref="I4:I6" si="1">C14*(1+C$9)</f>
        <v>1122</v>
      </c>
      <c r="J4">
        <f t="shared" si="0"/>
        <v>463.5</v>
      </c>
      <c r="K4">
        <f t="shared" si="0"/>
        <v>312</v>
      </c>
      <c r="L4" s="15">
        <f>L14-K14</f>
        <v>108.8640275387263</v>
      </c>
      <c r="R4" s="15"/>
    </row>
    <row r="5" spans="2:18" x14ac:dyDescent="0.3">
      <c r="B5">
        <v>2017</v>
      </c>
      <c r="C5">
        <v>1050</v>
      </c>
      <c r="D5">
        <v>1450</v>
      </c>
      <c r="H5">
        <v>2017</v>
      </c>
      <c r="I5">
        <f t="shared" si="1"/>
        <v>1071</v>
      </c>
      <c r="J5">
        <f t="shared" si="0"/>
        <v>412</v>
      </c>
      <c r="K5" s="15">
        <f t="shared" ref="J5:L6" si="2">K15-J15</f>
        <v>247.1270629706778</v>
      </c>
      <c r="L5" s="15">
        <f t="shared" si="2"/>
        <v>99.26144939590813</v>
      </c>
      <c r="Q5" s="15"/>
      <c r="R5" s="15"/>
    </row>
    <row r="6" spans="2:18" x14ac:dyDescent="0.3">
      <c r="B6">
        <v>2018</v>
      </c>
      <c r="C6">
        <v>1150</v>
      </c>
      <c r="H6">
        <v>2018</v>
      </c>
      <c r="I6">
        <f t="shared" si="1"/>
        <v>1173</v>
      </c>
      <c r="J6" s="15">
        <f t="shared" si="2"/>
        <v>507.64285714285711</v>
      </c>
      <c r="K6" s="15">
        <f t="shared" si="2"/>
        <v>280.06226108453325</v>
      </c>
      <c r="L6" s="15">
        <f t="shared" si="2"/>
        <v>112.49025348407304</v>
      </c>
      <c r="P6" s="15"/>
      <c r="Q6" s="15"/>
      <c r="R6" s="15"/>
    </row>
    <row r="7" spans="2:18" x14ac:dyDescent="0.3">
      <c r="M7" s="19" t="s">
        <v>24</v>
      </c>
    </row>
    <row r="8" spans="2:18" x14ac:dyDescent="0.3">
      <c r="B8" t="s">
        <v>1</v>
      </c>
      <c r="C8">
        <v>2015</v>
      </c>
      <c r="D8">
        <v>2016</v>
      </c>
      <c r="E8">
        <v>2017</v>
      </c>
      <c r="M8" s="22">
        <f>SUM(L4:L6,K5:K6,J6)</f>
        <v>1355.4479116167756</v>
      </c>
    </row>
    <row r="9" spans="2:18" x14ac:dyDescent="0.3">
      <c r="B9" t="s">
        <v>2</v>
      </c>
      <c r="C9" s="1">
        <v>0.02</v>
      </c>
      <c r="D9" s="1">
        <v>0.03</v>
      </c>
      <c r="E9" s="1">
        <v>0.04</v>
      </c>
    </row>
    <row r="11" spans="2:18" x14ac:dyDescent="0.3">
      <c r="C11" s="16" t="s">
        <v>18</v>
      </c>
      <c r="D11" s="16"/>
      <c r="I11" s="14" t="s">
        <v>10</v>
      </c>
      <c r="J11" s="14"/>
      <c r="K11" s="14"/>
    </row>
    <row r="12" spans="2:18" x14ac:dyDescent="0.3">
      <c r="B12" t="s">
        <v>0</v>
      </c>
      <c r="C12">
        <v>0</v>
      </c>
      <c r="D12">
        <v>1</v>
      </c>
      <c r="E12">
        <v>2</v>
      </c>
      <c r="F12">
        <v>3</v>
      </c>
      <c r="H12" t="s">
        <v>0</v>
      </c>
      <c r="I12">
        <v>0</v>
      </c>
      <c r="J12">
        <v>1</v>
      </c>
      <c r="K12">
        <v>2</v>
      </c>
      <c r="L12">
        <v>3</v>
      </c>
    </row>
    <row r="13" spans="2:18" x14ac:dyDescent="0.3">
      <c r="B13">
        <v>2015</v>
      </c>
      <c r="C13">
        <f>C3</f>
        <v>1000</v>
      </c>
      <c r="D13">
        <f>D3-C3</f>
        <v>500</v>
      </c>
      <c r="E13">
        <f t="shared" ref="E13:F13" si="3">E3-D3</f>
        <v>200</v>
      </c>
      <c r="F13">
        <f t="shared" si="3"/>
        <v>100</v>
      </c>
      <c r="H13">
        <v>2015</v>
      </c>
      <c r="I13">
        <f>I3</f>
        <v>1020</v>
      </c>
      <c r="J13">
        <f>I13+J3</f>
        <v>1535</v>
      </c>
      <c r="K13">
        <f t="shared" ref="K13:L14" si="4">J13+K3</f>
        <v>1743</v>
      </c>
      <c r="L13">
        <f t="shared" si="4"/>
        <v>1843</v>
      </c>
    </row>
    <row r="14" spans="2:18" x14ac:dyDescent="0.3">
      <c r="B14">
        <v>2016</v>
      </c>
      <c r="C14">
        <f t="shared" ref="C14:C16" si="5">C4</f>
        <v>1100</v>
      </c>
      <c r="D14">
        <f t="shared" ref="D14:E15" si="6">D4-C4</f>
        <v>450</v>
      </c>
      <c r="E14">
        <f>E4-D4</f>
        <v>300</v>
      </c>
      <c r="H14">
        <v>2016</v>
      </c>
      <c r="I14">
        <f t="shared" ref="I14:I16" si="7">I4</f>
        <v>1122</v>
      </c>
      <c r="J14">
        <f t="shared" ref="J14:J15" si="8">I14+J4</f>
        <v>1585.5</v>
      </c>
      <c r="K14">
        <f t="shared" si="4"/>
        <v>1897.5</v>
      </c>
      <c r="L14" s="15">
        <f>K14*L$18</f>
        <v>2006.3640275387263</v>
      </c>
    </row>
    <row r="15" spans="2:18" x14ac:dyDescent="0.3">
      <c r="B15">
        <v>2017</v>
      </c>
      <c r="C15">
        <f t="shared" si="5"/>
        <v>1050</v>
      </c>
      <c r="D15">
        <f t="shared" si="6"/>
        <v>400</v>
      </c>
      <c r="H15">
        <v>2017</v>
      </c>
      <c r="I15">
        <f t="shared" si="7"/>
        <v>1071</v>
      </c>
      <c r="J15">
        <f t="shared" si="8"/>
        <v>1483</v>
      </c>
      <c r="K15" s="15">
        <f>J15*K$18</f>
        <v>1730.1270629706778</v>
      </c>
      <c r="L15" s="15">
        <f>K15*L$18</f>
        <v>1829.3885123665859</v>
      </c>
    </row>
    <row r="16" spans="2:18" x14ac:dyDescent="0.3">
      <c r="B16">
        <v>2018</v>
      </c>
      <c r="C16">
        <f t="shared" si="5"/>
        <v>1150</v>
      </c>
      <c r="H16">
        <v>2018</v>
      </c>
      <c r="I16">
        <f t="shared" si="7"/>
        <v>1173</v>
      </c>
      <c r="J16" s="15">
        <f>I16*J$18</f>
        <v>1680.6428571428571</v>
      </c>
      <c r="K16" s="15">
        <f>J16*K$18</f>
        <v>1960.7051182273904</v>
      </c>
      <c r="L16" s="15">
        <f>K16*L$18</f>
        <v>2073.1953717114634</v>
      </c>
    </row>
    <row r="18" spans="8:12" x14ac:dyDescent="0.3">
      <c r="H18" t="s">
        <v>11</v>
      </c>
      <c r="J18">
        <f>SUM(J13:J15)/SUM(I13:I15)</f>
        <v>1.4327731092436975</v>
      </c>
      <c r="K18">
        <f>SUM(K13:K14)/SUM(J13:J14)</f>
        <v>1.1666399615446243</v>
      </c>
      <c r="L18">
        <f>SUM(L13)/SUM(K13)</f>
        <v>1.0573723465289731</v>
      </c>
    </row>
  </sheetData>
  <mergeCells count="5">
    <mergeCell ref="O1:Q1"/>
    <mergeCell ref="C1:E1"/>
    <mergeCell ref="I11:K11"/>
    <mergeCell ref="C11:D1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963-BF29-4407-A872-E18EA2C88900}">
  <dimension ref="B2:R30"/>
  <sheetViews>
    <sheetView topLeftCell="A4" workbookViewId="0">
      <selection activeCell="C18" sqref="C18"/>
    </sheetView>
  </sheetViews>
  <sheetFormatPr defaultRowHeight="14.4" x14ac:dyDescent="0.3"/>
  <cols>
    <col min="3" max="4" width="11.44140625" bestFit="1" customWidth="1"/>
    <col min="5" max="5" width="10.44140625" bestFit="1" customWidth="1"/>
    <col min="6" max="6" width="9" bestFit="1" customWidth="1"/>
    <col min="7" max="9" width="11.44140625" bestFit="1" customWidth="1"/>
    <col min="10" max="10" width="10.44140625" bestFit="1" customWidth="1"/>
    <col min="15" max="15" width="13.109375" customWidth="1"/>
    <col min="16" max="16" width="11.44140625" bestFit="1" customWidth="1"/>
    <col min="17" max="17" width="10.6640625" customWidth="1"/>
    <col min="18" max="18" width="9" bestFit="1" customWidth="1"/>
    <col min="19" max="20" width="11.44140625" bestFit="1" customWidth="1"/>
    <col min="21" max="21" width="13.88671875" customWidth="1"/>
    <col min="22" max="22" width="16" customWidth="1"/>
  </cols>
  <sheetData>
    <row r="2" spans="2:12" x14ac:dyDescent="0.3">
      <c r="B2" s="2" t="s">
        <v>3</v>
      </c>
      <c r="C2" s="3" t="s">
        <v>4</v>
      </c>
      <c r="D2" s="4"/>
      <c r="E2" s="4"/>
      <c r="F2" s="4"/>
      <c r="G2" s="4"/>
      <c r="H2" s="4"/>
      <c r="I2" s="4"/>
      <c r="J2" s="4"/>
      <c r="K2" s="4"/>
      <c r="L2" s="4"/>
    </row>
    <row r="3" spans="2:12" x14ac:dyDescent="0.3">
      <c r="B3" s="5"/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3">
      <c r="B4" s="8">
        <v>2005</v>
      </c>
      <c r="C4" s="9">
        <v>9316332</v>
      </c>
      <c r="D4" s="9">
        <v>12477466</v>
      </c>
      <c r="E4" s="9">
        <v>12841867</v>
      </c>
      <c r="F4" s="9">
        <v>12846568</v>
      </c>
      <c r="G4" s="9">
        <v>12870453</v>
      </c>
      <c r="H4" s="9">
        <v>12877208</v>
      </c>
      <c r="I4" s="9">
        <v>12877208</v>
      </c>
      <c r="J4" s="9">
        <v>12892208</v>
      </c>
      <c r="K4" s="9">
        <v>12892208</v>
      </c>
      <c r="L4" s="9">
        <v>12892208</v>
      </c>
    </row>
    <row r="5" spans="2:12" x14ac:dyDescent="0.3">
      <c r="B5" s="8">
        <v>2006</v>
      </c>
      <c r="C5" s="9">
        <v>21784610</v>
      </c>
      <c r="D5" s="9">
        <v>37177475</v>
      </c>
      <c r="E5" s="9">
        <v>38133842</v>
      </c>
      <c r="F5" s="9">
        <v>38413213</v>
      </c>
      <c r="G5" s="9">
        <v>38419685</v>
      </c>
      <c r="H5" s="9">
        <v>38407588</v>
      </c>
      <c r="I5" s="9">
        <v>38413424</v>
      </c>
      <c r="J5" s="9">
        <v>38413424</v>
      </c>
      <c r="K5" s="9">
        <v>38413424</v>
      </c>
      <c r="L5" s="13">
        <f>K5*L$15</f>
        <v>38413424</v>
      </c>
    </row>
    <row r="6" spans="2:12" x14ac:dyDescent="0.3">
      <c r="B6" s="8">
        <v>2007</v>
      </c>
      <c r="C6" s="9">
        <v>12195033</v>
      </c>
      <c r="D6" s="9">
        <v>17107662</v>
      </c>
      <c r="E6" s="9">
        <v>17538752</v>
      </c>
      <c r="F6" s="9">
        <v>17550598</v>
      </c>
      <c r="G6" s="9">
        <v>17658288</v>
      </c>
      <c r="H6" s="9">
        <v>17768895</v>
      </c>
      <c r="I6" s="9">
        <v>17768895</v>
      </c>
      <c r="J6" s="9">
        <v>17768895</v>
      </c>
      <c r="K6" s="13">
        <f t="shared" ref="J6:L14" si="0">J6*K$15</f>
        <v>17768895</v>
      </c>
      <c r="L6" s="13">
        <f t="shared" si="0"/>
        <v>17768895</v>
      </c>
    </row>
    <row r="7" spans="2:12" x14ac:dyDescent="0.3">
      <c r="B7" s="8">
        <v>2008</v>
      </c>
      <c r="C7" s="9">
        <v>24352315</v>
      </c>
      <c r="D7" s="9">
        <v>32382099</v>
      </c>
      <c r="E7" s="9">
        <v>32725471</v>
      </c>
      <c r="F7" s="9">
        <v>32811224</v>
      </c>
      <c r="G7" s="9">
        <v>32977976</v>
      </c>
      <c r="H7" s="9">
        <v>32977976</v>
      </c>
      <c r="I7" s="9">
        <v>32977976</v>
      </c>
      <c r="J7" s="13">
        <f t="shared" si="0"/>
        <v>32985138.945671495</v>
      </c>
      <c r="K7" s="13">
        <f t="shared" si="0"/>
        <v>32985138.945671495</v>
      </c>
      <c r="L7" s="13">
        <f t="shared" si="0"/>
        <v>32985138.945671495</v>
      </c>
    </row>
    <row r="8" spans="2:12" x14ac:dyDescent="0.3">
      <c r="B8" s="8">
        <v>2009</v>
      </c>
      <c r="C8" s="9">
        <v>33313323</v>
      </c>
      <c r="D8" s="9">
        <v>42290935</v>
      </c>
      <c r="E8" s="9">
        <v>43734476</v>
      </c>
      <c r="F8" s="9">
        <v>42940222</v>
      </c>
      <c r="G8" s="9">
        <v>42940222</v>
      </c>
      <c r="H8" s="9">
        <v>42941222</v>
      </c>
      <c r="I8" s="13">
        <f t="shared" ref="I8:K8" si="1">H8*I$15</f>
        <v>42938765.991530329</v>
      </c>
      <c r="J8" s="13">
        <f t="shared" si="1"/>
        <v>42948092.459837489</v>
      </c>
      <c r="K8" s="13">
        <f t="shared" si="1"/>
        <v>42948092.459837489</v>
      </c>
      <c r="L8" s="13">
        <f t="shared" si="0"/>
        <v>42948092.459837489</v>
      </c>
    </row>
    <row r="9" spans="2:12" x14ac:dyDescent="0.3">
      <c r="B9" s="8">
        <v>2010</v>
      </c>
      <c r="C9" s="9">
        <v>14889199</v>
      </c>
      <c r="D9" s="9">
        <v>21330383</v>
      </c>
      <c r="E9" s="9">
        <v>22004646</v>
      </c>
      <c r="F9" s="9">
        <v>22546232</v>
      </c>
      <c r="G9" s="9">
        <v>22546232</v>
      </c>
      <c r="H9" s="13">
        <f t="shared" ref="H9:L9" si="2">G9*H$15</f>
        <v>22562770.490905125</v>
      </c>
      <c r="I9" s="13">
        <f t="shared" si="2"/>
        <v>22561480.02098266</v>
      </c>
      <c r="J9" s="13">
        <f t="shared" si="2"/>
        <v>22566380.462891493</v>
      </c>
      <c r="K9" s="13">
        <f t="shared" si="2"/>
        <v>22566380.462891493</v>
      </c>
      <c r="L9" s="13">
        <f t="shared" si="0"/>
        <v>22566380.462891493</v>
      </c>
    </row>
    <row r="10" spans="2:12" x14ac:dyDescent="0.3">
      <c r="B10" s="8">
        <v>2011</v>
      </c>
      <c r="C10" s="9">
        <v>17548247</v>
      </c>
      <c r="D10" s="9">
        <v>28832062</v>
      </c>
      <c r="E10" s="9">
        <v>29633453</v>
      </c>
      <c r="F10" s="9">
        <v>29721623</v>
      </c>
      <c r="G10" s="13">
        <f t="shared" ref="G10" si="3">F10*G$15</f>
        <v>29775834.156131014</v>
      </c>
      <c r="H10" s="13">
        <f t="shared" ref="H10:L10" si="4">G10*H$15</f>
        <v>29797675.826277211</v>
      </c>
      <c r="I10" s="13">
        <f t="shared" si="4"/>
        <v>29795971.558424614</v>
      </c>
      <c r="J10" s="13">
        <f t="shared" si="4"/>
        <v>29802443.360256918</v>
      </c>
      <c r="K10" s="13">
        <f t="shared" si="4"/>
        <v>29802443.360256918</v>
      </c>
      <c r="L10" s="13">
        <f t="shared" si="0"/>
        <v>29802443.360256918</v>
      </c>
    </row>
    <row r="11" spans="2:12" x14ac:dyDescent="0.3">
      <c r="B11" s="8">
        <v>2012</v>
      </c>
      <c r="C11" s="9">
        <v>21047297</v>
      </c>
      <c r="D11" s="9">
        <v>29894575</v>
      </c>
      <c r="E11" s="9">
        <v>30332730</v>
      </c>
      <c r="F11" s="13">
        <f t="shared" ref="F11:G11" si="5">E11*F$15</f>
        <v>30366234.735140223</v>
      </c>
      <c r="G11" s="13">
        <f t="shared" si="5"/>
        <v>30421621.639561214</v>
      </c>
      <c r="H11" s="13">
        <f t="shared" ref="H11:L11" si="6">G11*H$15</f>
        <v>30443937.018592399</v>
      </c>
      <c r="I11" s="13">
        <f t="shared" si="6"/>
        <v>30442195.788052481</v>
      </c>
      <c r="J11" s="13">
        <f t="shared" si="6"/>
        <v>30448807.952320866</v>
      </c>
      <c r="K11" s="13">
        <f t="shared" si="6"/>
        <v>30448807.952320866</v>
      </c>
      <c r="L11" s="13">
        <f t="shared" si="0"/>
        <v>30448807.952320866</v>
      </c>
    </row>
    <row r="12" spans="2:12" x14ac:dyDescent="0.3">
      <c r="B12" s="8">
        <v>2013</v>
      </c>
      <c r="C12" s="9">
        <v>24250375</v>
      </c>
      <c r="D12" s="9">
        <v>30899235</v>
      </c>
      <c r="E12" s="13">
        <f t="shared" ref="D12:K13" si="7">D12*E$15</f>
        <v>31659894.757566143</v>
      </c>
      <c r="F12" s="13">
        <f t="shared" si="7"/>
        <v>31694865.44396396</v>
      </c>
      <c r="G12" s="13">
        <f t="shared" si="7"/>
        <v>31752675.722330462</v>
      </c>
      <c r="H12" s="13">
        <f t="shared" ref="H12:L12" si="8">G12*H$15</f>
        <v>31775967.478516024</v>
      </c>
      <c r="I12" s="13">
        <f t="shared" si="8"/>
        <v>31774150.062950645</v>
      </c>
      <c r="J12" s="13">
        <f t="shared" si="8"/>
        <v>31781051.532909226</v>
      </c>
      <c r="K12" s="13">
        <f t="shared" si="8"/>
        <v>31781051.532909226</v>
      </c>
      <c r="L12" s="13">
        <f t="shared" si="0"/>
        <v>31781051.532909226</v>
      </c>
    </row>
    <row r="13" spans="2:12" x14ac:dyDescent="0.3">
      <c r="B13" s="11">
        <v>2014</v>
      </c>
      <c r="C13" s="9">
        <v>17452614</v>
      </c>
      <c r="D13" s="13">
        <f t="shared" si="7"/>
        <v>24650133.458824649</v>
      </c>
      <c r="E13" s="13">
        <f t="shared" si="7"/>
        <v>25256956.396051496</v>
      </c>
      <c r="F13" s="13">
        <f t="shared" si="7"/>
        <v>25284854.565273255</v>
      </c>
      <c r="G13" s="13">
        <f t="shared" si="7"/>
        <v>25330973.217629086</v>
      </c>
      <c r="H13" s="13">
        <f t="shared" si="7"/>
        <v>25349554.418699745</v>
      </c>
      <c r="I13" s="13">
        <f t="shared" si="7"/>
        <v>25348104.559625994</v>
      </c>
      <c r="J13" s="13">
        <f t="shared" si="7"/>
        <v>25353610.267309085</v>
      </c>
      <c r="K13" s="13">
        <f t="shared" si="7"/>
        <v>25353610.267309085</v>
      </c>
      <c r="L13" s="13">
        <f t="shared" si="0"/>
        <v>25353610.267309085</v>
      </c>
    </row>
    <row r="14" spans="2:12" x14ac:dyDescent="0.3">
      <c r="L14" s="9"/>
    </row>
    <row r="15" spans="2:12" x14ac:dyDescent="0.3">
      <c r="D15">
        <f>SUM(D4:D12)/SUM(C4:C12)</f>
        <v>1.4124035206889152</v>
      </c>
      <c r="E15">
        <f>SUM(E4:E11)/SUM(D4:D11)</f>
        <v>1.0246174300938564</v>
      </c>
      <c r="F15">
        <f>SUM(F4:F10)/SUM(E4:E10)</f>
        <v>1.0011045736780113</v>
      </c>
      <c r="G15">
        <f>SUM(G4:G9)/SUM(F4:F9)</f>
        <v>1.0018239635208015</v>
      </c>
      <c r="H15">
        <f>SUM(H4:H8)/SUM(G4:G8)</f>
        <v>1.0007335368014099</v>
      </c>
      <c r="I15">
        <f>SUM(H4:H7)/SUM(I4:I7)</f>
        <v>0.99994280534285518</v>
      </c>
      <c r="J15">
        <f>SUM(J4:J6)/SUM(I4:I6)</f>
        <v>1.0002172039203223</v>
      </c>
      <c r="K15">
        <f>SUM(K4:K5)/SUM(J4:J5)</f>
        <v>1</v>
      </c>
      <c r="L15">
        <f>SUM(L4)/SUM(K4)</f>
        <v>1</v>
      </c>
    </row>
    <row r="16" spans="2:12" s="23" customFormat="1" ht="15" thickBot="1" x14ac:dyDescent="0.35"/>
    <row r="17" spans="2:18" ht="15" thickTop="1" x14ac:dyDescent="0.3"/>
    <row r="18" spans="2:18" x14ac:dyDescent="0.3">
      <c r="B18" t="s">
        <v>5</v>
      </c>
      <c r="C18" s="24" t="s">
        <v>6</v>
      </c>
      <c r="D18" s="10" t="s">
        <v>15</v>
      </c>
      <c r="E18" s="10" t="s">
        <v>8</v>
      </c>
      <c r="F18" s="10" t="s">
        <v>12</v>
      </c>
      <c r="G18" s="10" t="s">
        <v>13</v>
      </c>
      <c r="H18" s="10" t="s">
        <v>14</v>
      </c>
      <c r="I18" s="20" t="s">
        <v>16</v>
      </c>
      <c r="J18" s="21" t="s">
        <v>8</v>
      </c>
      <c r="P18" s="12"/>
      <c r="R18" s="12"/>
    </row>
    <row r="19" spans="2:18" x14ac:dyDescent="0.3">
      <c r="B19">
        <v>2005</v>
      </c>
      <c r="C19" s="10">
        <v>15794407</v>
      </c>
      <c r="D19" s="10">
        <f>L4</f>
        <v>12892208</v>
      </c>
      <c r="E19" s="10">
        <v>0</v>
      </c>
      <c r="F19" s="18">
        <v>1</v>
      </c>
      <c r="G19" s="10">
        <f>C19</f>
        <v>15794407</v>
      </c>
      <c r="H19" s="10">
        <f>D19+(1-F19)*G19</f>
        <v>12892208</v>
      </c>
      <c r="I19" s="21">
        <f>H19-D19</f>
        <v>0</v>
      </c>
      <c r="J19" s="21">
        <f>E19</f>
        <v>0</v>
      </c>
      <c r="P19" s="12"/>
    </row>
    <row r="20" spans="2:18" x14ac:dyDescent="0.3">
      <c r="B20">
        <v>2006</v>
      </c>
      <c r="C20" s="10">
        <v>17053947</v>
      </c>
      <c r="D20" s="10">
        <f>K5</f>
        <v>38413424</v>
      </c>
      <c r="E20" s="10">
        <f>L5-K5</f>
        <v>0</v>
      </c>
      <c r="F20" s="18">
        <f>K5/L5</f>
        <v>1</v>
      </c>
      <c r="G20" s="10">
        <f t="shared" ref="G20:G28" si="9">C20</f>
        <v>17053947</v>
      </c>
      <c r="H20" s="10">
        <f t="shared" ref="H20:H28" si="10">D20+(1-F20)*G20</f>
        <v>38413424</v>
      </c>
      <c r="I20" s="21">
        <f t="shared" ref="I20:I28" si="11">H20-D20</f>
        <v>0</v>
      </c>
      <c r="J20" s="21">
        <f t="shared" ref="J20:J28" si="12">E20</f>
        <v>0</v>
      </c>
      <c r="P20" s="12"/>
    </row>
    <row r="21" spans="2:18" x14ac:dyDescent="0.3">
      <c r="B21">
        <v>2007</v>
      </c>
      <c r="C21" s="10">
        <v>18515391</v>
      </c>
      <c r="D21" s="10">
        <f>J6</f>
        <v>17768895</v>
      </c>
      <c r="E21" s="10">
        <f>L6-J6</f>
        <v>0</v>
      </c>
      <c r="F21" s="18">
        <f>J6/L6</f>
        <v>1</v>
      </c>
      <c r="G21" s="10">
        <f t="shared" si="9"/>
        <v>18515391</v>
      </c>
      <c r="H21" s="10">
        <f t="shared" si="10"/>
        <v>17768895</v>
      </c>
      <c r="I21" s="21">
        <f t="shared" si="11"/>
        <v>0</v>
      </c>
      <c r="J21" s="21">
        <f t="shared" si="12"/>
        <v>0</v>
      </c>
      <c r="P21" s="12"/>
    </row>
    <row r="22" spans="2:18" x14ac:dyDescent="0.3">
      <c r="B22">
        <v>2008</v>
      </c>
      <c r="C22" s="10">
        <v>20685753</v>
      </c>
      <c r="D22" s="10">
        <f>I7</f>
        <v>32977976</v>
      </c>
      <c r="E22" s="10">
        <f>L7-I7</f>
        <v>7162.9456714950502</v>
      </c>
      <c r="F22" s="18">
        <f>I7/L7</f>
        <v>0.99978284324697575</v>
      </c>
      <c r="G22" s="10">
        <f t="shared" si="9"/>
        <v>20685753</v>
      </c>
      <c r="H22" s="10">
        <f t="shared" si="10"/>
        <v>32982468.05095534</v>
      </c>
      <c r="I22" s="21">
        <f t="shared" si="11"/>
        <v>4492.0509553402662</v>
      </c>
      <c r="J22" s="21">
        <f t="shared" si="12"/>
        <v>7162.9456714950502</v>
      </c>
      <c r="P22" s="12"/>
    </row>
    <row r="23" spans="2:18" x14ac:dyDescent="0.3">
      <c r="B23">
        <v>2009</v>
      </c>
      <c r="C23" s="10">
        <v>23480655</v>
      </c>
      <c r="D23" s="10">
        <f>H8</f>
        <v>42941222</v>
      </c>
      <c r="E23" s="10">
        <f>L8-H8</f>
        <v>6870.4598374888301</v>
      </c>
      <c r="F23" s="18">
        <f>H8/L8</f>
        <v>0.99984002875462019</v>
      </c>
      <c r="G23" s="10">
        <f t="shared" si="9"/>
        <v>23480655</v>
      </c>
      <c r="H23" s="10">
        <f t="shared" si="10"/>
        <v>42944978.229622684</v>
      </c>
      <c r="I23" s="21">
        <f t="shared" si="11"/>
        <v>3756.2296226844192</v>
      </c>
      <c r="J23" s="21">
        <f t="shared" si="12"/>
        <v>6870.4598374888301</v>
      </c>
      <c r="P23" s="12"/>
    </row>
    <row r="24" spans="2:18" x14ac:dyDescent="0.3">
      <c r="B24">
        <v>2010</v>
      </c>
      <c r="C24" s="10">
        <v>26166038</v>
      </c>
      <c r="D24" s="10">
        <f>G9</f>
        <v>22546232</v>
      </c>
      <c r="E24" s="10">
        <f>L9-G9</f>
        <v>20148.462891492993</v>
      </c>
      <c r="F24" s="18">
        <f>G9/L9</f>
        <v>0.99910714689382174</v>
      </c>
      <c r="G24" s="10">
        <f t="shared" si="9"/>
        <v>26166038</v>
      </c>
      <c r="H24" s="10">
        <f t="shared" si="10"/>
        <v>22569594.42830468</v>
      </c>
      <c r="I24" s="21">
        <f t="shared" si="11"/>
        <v>23362.428304679692</v>
      </c>
      <c r="J24" s="21">
        <f t="shared" si="12"/>
        <v>20148.462891492993</v>
      </c>
      <c r="P24" s="12"/>
    </row>
    <row r="25" spans="2:18" x14ac:dyDescent="0.3">
      <c r="B25">
        <v>2011</v>
      </c>
      <c r="C25" s="10">
        <v>26205126</v>
      </c>
      <c r="D25" s="10">
        <f>F10</f>
        <v>29721623</v>
      </c>
      <c r="E25" s="10">
        <f>L10-F10</f>
        <v>80820.360256917775</v>
      </c>
      <c r="F25" s="18">
        <f>F10/L10</f>
        <v>0.9972881297254742</v>
      </c>
      <c r="G25" s="10">
        <f t="shared" si="9"/>
        <v>26205126</v>
      </c>
      <c r="H25" s="10">
        <f t="shared" si="10"/>
        <v>29792687.902239602</v>
      </c>
      <c r="I25" s="21">
        <f t="shared" si="11"/>
        <v>71064.902239602059</v>
      </c>
      <c r="J25" s="21">
        <f t="shared" si="12"/>
        <v>80820.360256917775</v>
      </c>
      <c r="P25" s="12"/>
    </row>
    <row r="26" spans="2:18" x14ac:dyDescent="0.3">
      <c r="B26">
        <v>2012</v>
      </c>
      <c r="C26" s="10">
        <v>25997163</v>
      </c>
      <c r="D26" s="10">
        <f>E11</f>
        <v>30332730</v>
      </c>
      <c r="E26" s="10">
        <f>L11-E11</f>
        <v>116077.95232086629</v>
      </c>
      <c r="F26" s="18">
        <f>E11/L11</f>
        <v>0.99618776693975575</v>
      </c>
      <c r="G26" s="10">
        <f t="shared" si="9"/>
        <v>25997163</v>
      </c>
      <c r="H26" s="10">
        <f t="shared" si="10"/>
        <v>30431837.24426116</v>
      </c>
      <c r="I26" s="21">
        <f t="shared" si="11"/>
        <v>99107.244261160493</v>
      </c>
      <c r="J26" s="21">
        <f t="shared" si="12"/>
        <v>116077.95232086629</v>
      </c>
      <c r="P26" s="12"/>
    </row>
    <row r="27" spans="2:18" x14ac:dyDescent="0.3">
      <c r="B27">
        <v>2013</v>
      </c>
      <c r="C27" s="10">
        <v>27420814</v>
      </c>
      <c r="D27" s="10">
        <f>D12</f>
        <v>30899235</v>
      </c>
      <c r="E27" s="10">
        <f>L12-D12</f>
        <v>881816.53290922567</v>
      </c>
      <c r="F27" s="18">
        <f>D12/L12</f>
        <v>0.97225338714812171</v>
      </c>
      <c r="G27" s="10">
        <f t="shared" si="9"/>
        <v>27420814</v>
      </c>
      <c r="H27" s="10">
        <f t="shared" si="10"/>
        <v>31660069.710141364</v>
      </c>
      <c r="I27" s="21">
        <f t="shared" si="11"/>
        <v>760834.71014136449</v>
      </c>
      <c r="J27" s="21">
        <f t="shared" si="12"/>
        <v>881816.53290922567</v>
      </c>
      <c r="P27" s="12"/>
    </row>
    <row r="28" spans="2:18" x14ac:dyDescent="0.3">
      <c r="B28">
        <v>2014</v>
      </c>
      <c r="C28" s="10">
        <v>30559575</v>
      </c>
      <c r="D28" s="10">
        <f>C13</f>
        <v>17452614</v>
      </c>
      <c r="E28" s="10">
        <f>L13-C13</f>
        <v>7900996.2673090845</v>
      </c>
      <c r="F28" s="18">
        <f>C13/L13</f>
        <v>0.68836800029632783</v>
      </c>
      <c r="G28" s="10">
        <f t="shared" si="9"/>
        <v>30559575</v>
      </c>
      <c r="H28" s="10">
        <f t="shared" si="10"/>
        <v>26975955.467344347</v>
      </c>
      <c r="I28" s="21">
        <f t="shared" si="11"/>
        <v>9523341.4673443474</v>
      </c>
      <c r="J28" s="21">
        <f t="shared" si="12"/>
        <v>7900996.2673090845</v>
      </c>
    </row>
    <row r="29" spans="2:18" x14ac:dyDescent="0.3">
      <c r="C29" s="10"/>
      <c r="D29" s="10"/>
      <c r="E29" s="10"/>
      <c r="F29" s="10"/>
      <c r="G29" s="10"/>
      <c r="H29" s="10"/>
      <c r="I29" s="21"/>
      <c r="J29" s="21"/>
    </row>
    <row r="30" spans="2:18" x14ac:dyDescent="0.3">
      <c r="C30" s="10"/>
      <c r="D30" s="10"/>
      <c r="E30" s="10"/>
      <c r="F30" s="10"/>
      <c r="G30" s="10"/>
      <c r="H30" s="10"/>
      <c r="I30" s="20">
        <f>SUM(I19:I28)</f>
        <v>10485959.032869179</v>
      </c>
      <c r="J30" s="21">
        <f>SUM(J19:J28)</f>
        <v>9013892.9811965711</v>
      </c>
    </row>
  </sheetData>
  <mergeCells count="2">
    <mergeCell ref="B2:B3"/>
    <mergeCell ref="C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0B53-B68B-4C35-8312-0D8E7EF03684}">
  <dimension ref="B2:S30"/>
  <sheetViews>
    <sheetView tabSelected="1" workbookViewId="0">
      <selection activeCell="O20" sqref="O20"/>
    </sheetView>
  </sheetViews>
  <sheetFormatPr defaultRowHeight="14.4" x14ac:dyDescent="0.3"/>
  <cols>
    <col min="3" max="4" width="11.44140625" bestFit="1" customWidth="1"/>
    <col min="5" max="5" width="10.44140625" bestFit="1" customWidth="1"/>
    <col min="6" max="6" width="9" bestFit="1" customWidth="1"/>
    <col min="7" max="7" width="11.44140625" bestFit="1" customWidth="1"/>
    <col min="8" max="8" width="9" bestFit="1" customWidth="1"/>
    <col min="9" max="9" width="11.44140625" bestFit="1" customWidth="1"/>
    <col min="10" max="10" width="13.77734375" customWidth="1"/>
    <col min="11" max="11" width="10.44140625" bestFit="1" customWidth="1"/>
    <col min="15" max="15" width="12.77734375" customWidth="1"/>
    <col min="16" max="16" width="11.44140625" bestFit="1" customWidth="1"/>
    <col min="17" max="17" width="10.44140625" bestFit="1" customWidth="1"/>
    <col min="18" max="18" width="9" bestFit="1" customWidth="1"/>
    <col min="19" max="19" width="12.109375" bestFit="1" customWidth="1"/>
    <col min="20" max="20" width="9" bestFit="1" customWidth="1"/>
    <col min="21" max="21" width="11.44140625" bestFit="1" customWidth="1"/>
    <col min="22" max="22" width="17.44140625" customWidth="1"/>
    <col min="23" max="23" width="13.6640625" customWidth="1"/>
  </cols>
  <sheetData>
    <row r="2" spans="2:12" ht="14.4" customHeight="1" x14ac:dyDescent="0.3">
      <c r="B2" s="2" t="s">
        <v>3</v>
      </c>
      <c r="C2" s="3" t="s">
        <v>4</v>
      </c>
      <c r="D2" s="4"/>
      <c r="E2" s="4"/>
      <c r="F2" s="4"/>
      <c r="G2" s="4"/>
      <c r="H2" s="4"/>
      <c r="I2" s="4"/>
      <c r="J2" s="4"/>
      <c r="K2" s="4"/>
      <c r="L2" s="4"/>
    </row>
    <row r="3" spans="2:12" x14ac:dyDescent="0.3">
      <c r="B3" s="5"/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3">
      <c r="B4" s="8">
        <v>2005</v>
      </c>
      <c r="C4" s="9">
        <v>9316332</v>
      </c>
      <c r="D4" s="9">
        <v>12477466</v>
      </c>
      <c r="E4" s="9">
        <v>12841867</v>
      </c>
      <c r="F4" s="9">
        <v>12846568</v>
      </c>
      <c r="G4" s="9">
        <v>12870453</v>
      </c>
      <c r="H4" s="9">
        <v>12877208</v>
      </c>
      <c r="I4" s="9">
        <v>12877208</v>
      </c>
      <c r="J4" s="9">
        <v>12892208</v>
      </c>
      <c r="K4" s="9">
        <v>12892208</v>
      </c>
      <c r="L4" s="9">
        <v>12892208</v>
      </c>
    </row>
    <row r="5" spans="2:12" x14ac:dyDescent="0.3">
      <c r="B5" s="8">
        <v>2006</v>
      </c>
      <c r="C5" s="9">
        <v>21784610</v>
      </c>
      <c r="D5" s="9">
        <v>37177475</v>
      </c>
      <c r="E5" s="9">
        <v>38133842</v>
      </c>
      <c r="F5" s="9">
        <v>38413213</v>
      </c>
      <c r="G5" s="9">
        <v>38419685</v>
      </c>
      <c r="H5" s="9">
        <v>38407588</v>
      </c>
      <c r="I5" s="9">
        <v>38413424</v>
      </c>
      <c r="J5" s="9">
        <v>38413424</v>
      </c>
      <c r="K5" s="9">
        <v>38413424</v>
      </c>
      <c r="L5" s="13">
        <f>K5*L$15</f>
        <v>38413424</v>
      </c>
    </row>
    <row r="6" spans="2:12" x14ac:dyDescent="0.3">
      <c r="B6" s="8">
        <v>2007</v>
      </c>
      <c r="C6" s="9">
        <v>12195033</v>
      </c>
      <c r="D6" s="9">
        <v>17107662</v>
      </c>
      <c r="E6" s="9">
        <v>17538752</v>
      </c>
      <c r="F6" s="9">
        <v>17550598</v>
      </c>
      <c r="G6" s="9">
        <v>17658288</v>
      </c>
      <c r="H6" s="9">
        <v>17768895</v>
      </c>
      <c r="I6" s="9">
        <v>17768895</v>
      </c>
      <c r="J6" s="9">
        <v>17768895</v>
      </c>
      <c r="K6" s="13">
        <f t="shared" ref="J6:L13" si="0">J6*K$15</f>
        <v>17768895</v>
      </c>
      <c r="L6" s="13">
        <f t="shared" si="0"/>
        <v>17768895</v>
      </c>
    </row>
    <row r="7" spans="2:12" x14ac:dyDescent="0.3">
      <c r="B7" s="8">
        <v>2008</v>
      </c>
      <c r="C7" s="9">
        <v>24352315</v>
      </c>
      <c r="D7" s="9">
        <v>32382099</v>
      </c>
      <c r="E7" s="9">
        <v>32725471</v>
      </c>
      <c r="F7" s="9">
        <v>32811224</v>
      </c>
      <c r="G7" s="9">
        <v>32977976</v>
      </c>
      <c r="H7" s="9">
        <v>32977976</v>
      </c>
      <c r="I7" s="9">
        <v>32977976</v>
      </c>
      <c r="J7" s="13">
        <f t="shared" si="0"/>
        <v>32985138.945671495</v>
      </c>
      <c r="K7" s="13">
        <f t="shared" si="0"/>
        <v>32985138.945671495</v>
      </c>
      <c r="L7" s="13">
        <f t="shared" si="0"/>
        <v>32985138.945671495</v>
      </c>
    </row>
    <row r="8" spans="2:12" x14ac:dyDescent="0.3">
      <c r="B8" s="8">
        <v>2009</v>
      </c>
      <c r="C8" s="9">
        <v>33313323</v>
      </c>
      <c r="D8" s="9">
        <v>42290935</v>
      </c>
      <c r="E8" s="9">
        <v>43734476</v>
      </c>
      <c r="F8" s="9">
        <v>42940222</v>
      </c>
      <c r="G8" s="9">
        <v>42940222</v>
      </c>
      <c r="H8" s="9">
        <v>42941222</v>
      </c>
      <c r="I8" s="13">
        <f t="shared" ref="I8:K8" si="1">H8*I$15</f>
        <v>42938765.991530329</v>
      </c>
      <c r="J8" s="13">
        <f t="shared" si="1"/>
        <v>42948092.459837489</v>
      </c>
      <c r="K8" s="13">
        <f t="shared" si="1"/>
        <v>42948092.459837489</v>
      </c>
      <c r="L8" s="13">
        <f t="shared" si="0"/>
        <v>42948092.459837489</v>
      </c>
    </row>
    <row r="9" spans="2:12" x14ac:dyDescent="0.3">
      <c r="B9" s="8">
        <v>2010</v>
      </c>
      <c r="C9" s="9">
        <v>14889199</v>
      </c>
      <c r="D9" s="9">
        <v>21330383</v>
      </c>
      <c r="E9" s="9">
        <v>22004646</v>
      </c>
      <c r="F9" s="9">
        <v>22546232</v>
      </c>
      <c r="G9" s="9">
        <v>22546232</v>
      </c>
      <c r="H9" s="13">
        <f t="shared" ref="H9:K12" si="2">G9*H$15</f>
        <v>22562770.490905125</v>
      </c>
      <c r="I9" s="13">
        <f t="shared" si="2"/>
        <v>22561480.02098266</v>
      </c>
      <c r="J9" s="13">
        <f t="shared" si="2"/>
        <v>22566380.462891493</v>
      </c>
      <c r="K9" s="13">
        <f t="shared" si="2"/>
        <v>22566380.462891493</v>
      </c>
      <c r="L9" s="13">
        <f t="shared" si="0"/>
        <v>22566380.462891493</v>
      </c>
    </row>
    <row r="10" spans="2:12" x14ac:dyDescent="0.3">
      <c r="B10" s="8">
        <v>2011</v>
      </c>
      <c r="C10" s="9">
        <v>17548247</v>
      </c>
      <c r="D10" s="9">
        <v>28832062</v>
      </c>
      <c r="E10" s="9">
        <v>29633453</v>
      </c>
      <c r="F10" s="9">
        <v>29721623</v>
      </c>
      <c r="G10" s="13">
        <f t="shared" ref="G10" si="3">F10*G$15</f>
        <v>29775834.156131014</v>
      </c>
      <c r="H10" s="13">
        <f t="shared" si="2"/>
        <v>29797675.826277211</v>
      </c>
      <c r="I10" s="13">
        <f t="shared" si="2"/>
        <v>29795971.558424614</v>
      </c>
      <c r="J10" s="13">
        <f t="shared" si="2"/>
        <v>29802443.360256918</v>
      </c>
      <c r="K10" s="13">
        <f t="shared" si="2"/>
        <v>29802443.360256918</v>
      </c>
      <c r="L10" s="13">
        <f t="shared" si="0"/>
        <v>29802443.360256918</v>
      </c>
    </row>
    <row r="11" spans="2:12" x14ac:dyDescent="0.3">
      <c r="B11" s="8">
        <v>2012</v>
      </c>
      <c r="C11" s="9">
        <v>21047297</v>
      </c>
      <c r="D11" s="9">
        <v>29894575</v>
      </c>
      <c r="E11" s="9">
        <v>30332730</v>
      </c>
      <c r="F11" s="13">
        <f t="shared" ref="F11:G11" si="4">E11*F$15</f>
        <v>30366234.735140223</v>
      </c>
      <c r="G11" s="13">
        <f t="shared" si="4"/>
        <v>30421621.639561214</v>
      </c>
      <c r="H11" s="13">
        <f t="shared" si="2"/>
        <v>30443937.018592399</v>
      </c>
      <c r="I11" s="13">
        <f t="shared" si="2"/>
        <v>30442195.788052481</v>
      </c>
      <c r="J11" s="13">
        <f t="shared" si="2"/>
        <v>30448807.952320866</v>
      </c>
      <c r="K11" s="13">
        <f t="shared" si="2"/>
        <v>30448807.952320866</v>
      </c>
      <c r="L11" s="13">
        <f t="shared" si="0"/>
        <v>30448807.952320866</v>
      </c>
    </row>
    <row r="12" spans="2:12" x14ac:dyDescent="0.3">
      <c r="B12" s="8">
        <v>2013</v>
      </c>
      <c r="C12" s="9">
        <v>24250375</v>
      </c>
      <c r="D12" s="9">
        <v>30899235</v>
      </c>
      <c r="E12" s="13">
        <f t="shared" ref="D12:K13" si="5">D12*E$15</f>
        <v>31659894.757566143</v>
      </c>
      <c r="F12" s="13">
        <f t="shared" si="5"/>
        <v>31694865.44396396</v>
      </c>
      <c r="G12" s="13">
        <f t="shared" si="5"/>
        <v>31752675.722330462</v>
      </c>
      <c r="H12" s="13">
        <f t="shared" si="2"/>
        <v>31775967.478516024</v>
      </c>
      <c r="I12" s="13">
        <f t="shared" si="2"/>
        <v>31774150.062950645</v>
      </c>
      <c r="J12" s="13">
        <f t="shared" si="2"/>
        <v>31781051.532909226</v>
      </c>
      <c r="K12" s="13">
        <f t="shared" si="2"/>
        <v>31781051.532909226</v>
      </c>
      <c r="L12" s="13">
        <f t="shared" si="0"/>
        <v>31781051.532909226</v>
      </c>
    </row>
    <row r="13" spans="2:12" x14ac:dyDescent="0.3">
      <c r="B13" s="11">
        <v>2014</v>
      </c>
      <c r="C13" s="9">
        <v>17452614</v>
      </c>
      <c r="D13" s="13">
        <f t="shared" si="5"/>
        <v>24650133.458824649</v>
      </c>
      <c r="E13" s="13">
        <f t="shared" si="5"/>
        <v>25256956.396051496</v>
      </c>
      <c r="F13" s="13">
        <f t="shared" si="5"/>
        <v>25284854.565273255</v>
      </c>
      <c r="G13" s="13">
        <f t="shared" si="5"/>
        <v>25330973.217629086</v>
      </c>
      <c r="H13" s="13">
        <f t="shared" si="5"/>
        <v>25349554.418699745</v>
      </c>
      <c r="I13" s="13">
        <f t="shared" si="5"/>
        <v>25348104.559625994</v>
      </c>
      <c r="J13" s="13">
        <f t="shared" si="5"/>
        <v>25353610.267309085</v>
      </c>
      <c r="K13" s="13">
        <f t="shared" si="5"/>
        <v>25353610.267309085</v>
      </c>
      <c r="L13" s="13">
        <f t="shared" si="0"/>
        <v>25353610.267309085</v>
      </c>
    </row>
    <row r="14" spans="2:12" x14ac:dyDescent="0.3">
      <c r="L14" s="9"/>
    </row>
    <row r="15" spans="2:12" x14ac:dyDescent="0.3">
      <c r="D15">
        <f>SUM(D4:D12)/SUM(C4:C12)</f>
        <v>1.4124035206889152</v>
      </c>
      <c r="E15">
        <f>SUM(E4:E11)/SUM(D4:D11)</f>
        <v>1.0246174300938564</v>
      </c>
      <c r="F15">
        <f>SUM(F4:F10)/SUM(E4:E10)</f>
        <v>1.0011045736780113</v>
      </c>
      <c r="G15">
        <f>SUM(G4:G9)/SUM(F4:F9)</f>
        <v>1.0018239635208015</v>
      </c>
      <c r="H15">
        <f>SUM(H4:H8)/SUM(G4:G8)</f>
        <v>1.0007335368014099</v>
      </c>
      <c r="I15">
        <f>SUM(H4:H7)/SUM(I4:I7)</f>
        <v>0.99994280534285518</v>
      </c>
      <c r="J15">
        <f>SUM(J4:J6)/SUM(I4:I6)</f>
        <v>1.0002172039203223</v>
      </c>
      <c r="K15">
        <f>SUM(K4:K5)/SUM(J4:J5)</f>
        <v>1</v>
      </c>
      <c r="L15">
        <f>SUM(L4)/SUM(K4)</f>
        <v>1</v>
      </c>
    </row>
    <row r="16" spans="2:12" s="23" customFormat="1" ht="15" thickBot="1" x14ac:dyDescent="0.35"/>
    <row r="17" spans="2:19" ht="15" thickTop="1" x14ac:dyDescent="0.3"/>
    <row r="18" spans="2:19" x14ac:dyDescent="0.3">
      <c r="B18" t="s">
        <v>5</v>
      </c>
      <c r="C18" s="24" t="s">
        <v>7</v>
      </c>
      <c r="D18" s="10" t="s">
        <v>15</v>
      </c>
      <c r="E18" s="10" t="s">
        <v>8</v>
      </c>
      <c r="F18" s="17" t="s">
        <v>12</v>
      </c>
      <c r="G18" s="10" t="s">
        <v>19</v>
      </c>
      <c r="H18" s="10" t="s">
        <v>21</v>
      </c>
      <c r="I18" s="10" t="s">
        <v>22</v>
      </c>
      <c r="J18" s="20" t="s">
        <v>23</v>
      </c>
      <c r="K18" s="21" t="s">
        <v>8</v>
      </c>
      <c r="S18" s="12"/>
    </row>
    <row r="19" spans="2:19" x14ac:dyDescent="0.3">
      <c r="B19">
        <v>2005</v>
      </c>
      <c r="C19" s="10">
        <v>26324011</v>
      </c>
      <c r="D19" s="10">
        <f>L4</f>
        <v>12892208</v>
      </c>
      <c r="E19" s="10">
        <v>0</v>
      </c>
      <c r="F19" s="18">
        <v>1</v>
      </c>
      <c r="G19" s="10">
        <f>F19*C19</f>
        <v>26324011</v>
      </c>
      <c r="H19" s="10">
        <f>L4/G19</f>
        <v>0.48975089700425972</v>
      </c>
      <c r="I19" s="10">
        <f>D19+(1-F19)*$G$30*C19</f>
        <v>12892208</v>
      </c>
      <c r="J19" s="21">
        <f>I19-D19</f>
        <v>0</v>
      </c>
      <c r="K19" s="21">
        <f>E19</f>
        <v>0</v>
      </c>
    </row>
    <row r="20" spans="2:19" x14ac:dyDescent="0.3">
      <c r="B20">
        <v>2006</v>
      </c>
      <c r="C20" s="10">
        <v>27957290</v>
      </c>
      <c r="D20" s="10">
        <f>K5</f>
        <v>38413424</v>
      </c>
      <c r="E20" s="10">
        <f>L5-K5</f>
        <v>0</v>
      </c>
      <c r="F20" s="18">
        <f>K5/L5</f>
        <v>1</v>
      </c>
      <c r="G20" s="10">
        <f t="shared" ref="G20:G28" si="6">F20*C20</f>
        <v>27957290</v>
      </c>
      <c r="H20" s="10">
        <f>L5/G20</f>
        <v>1.3740038465816966</v>
      </c>
      <c r="I20" s="10">
        <f>D20+(1-F20)*$G$30*C20</f>
        <v>38413424</v>
      </c>
      <c r="J20" s="21">
        <f t="shared" ref="J20:J28" si="7">I20-D20</f>
        <v>0</v>
      </c>
      <c r="K20" s="21">
        <f>E20</f>
        <v>0</v>
      </c>
    </row>
    <row r="21" spans="2:19" x14ac:dyDescent="0.3">
      <c r="B21">
        <v>2007</v>
      </c>
      <c r="C21" s="10">
        <v>29863535</v>
      </c>
      <c r="D21" s="10">
        <f>J6</f>
        <v>17768895</v>
      </c>
      <c r="E21" s="10">
        <f>L6-J6</f>
        <v>0</v>
      </c>
      <c r="F21" s="18">
        <f>J6/L6</f>
        <v>1</v>
      </c>
      <c r="G21" s="10">
        <f t="shared" si="6"/>
        <v>29863535</v>
      </c>
      <c r="H21" s="10">
        <f>L6/G21</f>
        <v>0.59500306979732975</v>
      </c>
      <c r="I21" s="10">
        <f>D21+(1-F21)*$G$30*C21</f>
        <v>17768895</v>
      </c>
      <c r="J21" s="21">
        <f t="shared" si="7"/>
        <v>0</v>
      </c>
      <c r="K21" s="21">
        <f>E21</f>
        <v>0</v>
      </c>
    </row>
    <row r="22" spans="2:19" x14ac:dyDescent="0.3">
      <c r="B22">
        <v>2008</v>
      </c>
      <c r="C22" s="10">
        <v>32834528</v>
      </c>
      <c r="D22" s="10">
        <f>I7</f>
        <v>32977976</v>
      </c>
      <c r="E22" s="10">
        <f>L7-I7</f>
        <v>7162.9456714950502</v>
      </c>
      <c r="F22" s="18">
        <f>I7/L7</f>
        <v>0.99978284324697575</v>
      </c>
      <c r="G22" s="10">
        <f t="shared" si="6"/>
        <v>32827397.760512438</v>
      </c>
      <c r="H22" s="10">
        <f>L7/G22</f>
        <v>1.0048051687285673</v>
      </c>
      <c r="I22" s="10">
        <f>D22+(1-F22)*$G$30*C22</f>
        <v>32983731.490204625</v>
      </c>
      <c r="J22" s="21">
        <f t="shared" si="7"/>
        <v>5755.4902046248317</v>
      </c>
      <c r="K22" s="21">
        <f>E22</f>
        <v>7162.9456714950502</v>
      </c>
    </row>
    <row r="23" spans="2:19" x14ac:dyDescent="0.3">
      <c r="B23">
        <v>2009</v>
      </c>
      <c r="C23" s="10">
        <v>36688523</v>
      </c>
      <c r="D23" s="10">
        <f>H8</f>
        <v>42941222</v>
      </c>
      <c r="E23" s="10">
        <f>L8-H8</f>
        <v>6870.4598374888301</v>
      </c>
      <c r="F23" s="18">
        <f>H8/L8</f>
        <v>0.99984002875462019</v>
      </c>
      <c r="G23" s="10">
        <f t="shared" si="6"/>
        <v>36682653.891284548</v>
      </c>
      <c r="H23" s="10">
        <f>L8/G23</f>
        <v>1.1708011254344264</v>
      </c>
      <c r="I23" s="10">
        <f>D23+(1-F23)*$G$30*C23</f>
        <v>42945959.512362748</v>
      </c>
      <c r="J23" s="21">
        <f t="shared" si="7"/>
        <v>4737.5123627483845</v>
      </c>
      <c r="K23" s="21">
        <f>E23</f>
        <v>6870.4598374888301</v>
      </c>
    </row>
    <row r="24" spans="2:19" x14ac:dyDescent="0.3">
      <c r="B24">
        <v>2010</v>
      </c>
      <c r="C24" s="10">
        <v>40255443</v>
      </c>
      <c r="D24" s="10">
        <f>G9</f>
        <v>22546232</v>
      </c>
      <c r="E24" s="10">
        <f>L9-G9</f>
        <v>20148.462891492993</v>
      </c>
      <c r="F24" s="18">
        <f>G9/L9</f>
        <v>0.99910714689382174</v>
      </c>
      <c r="G24" s="10">
        <f t="shared" si="6"/>
        <v>40219500.802676871</v>
      </c>
      <c r="H24" s="10">
        <f>L9/G24</f>
        <v>0.56108057068151262</v>
      </c>
      <c r="I24" s="10">
        <f>D24+(1-F24)*$G$30*C24</f>
        <v>22575244.344534405</v>
      </c>
      <c r="J24" s="21">
        <f t="shared" si="7"/>
        <v>29012.344534404576</v>
      </c>
      <c r="K24" s="21">
        <f>E24</f>
        <v>20148.462891492993</v>
      </c>
    </row>
    <row r="25" spans="2:19" x14ac:dyDescent="0.3">
      <c r="B25">
        <v>2011</v>
      </c>
      <c r="C25" s="10">
        <v>39704736</v>
      </c>
      <c r="D25" s="10">
        <f>F10</f>
        <v>29721623</v>
      </c>
      <c r="E25" s="10">
        <f>L10-F10</f>
        <v>80820.360256917775</v>
      </c>
      <c r="F25" s="18">
        <f>F10/L10</f>
        <v>0.9972881297254742</v>
      </c>
      <c r="G25" s="10">
        <f t="shared" si="6"/>
        <v>39597061.906683706</v>
      </c>
      <c r="H25" s="10">
        <f>L10/G25</f>
        <v>0.75264279532887446</v>
      </c>
      <c r="I25" s="10">
        <f>D25+(1-F25)*$G$30*C25</f>
        <v>29808536.937526893</v>
      </c>
      <c r="J25" s="21">
        <f t="shared" si="7"/>
        <v>86913.937526892871</v>
      </c>
      <c r="K25" s="21">
        <f>E25</f>
        <v>80820.360256917775</v>
      </c>
    </row>
    <row r="26" spans="2:19" x14ac:dyDescent="0.3">
      <c r="B26">
        <v>2012</v>
      </c>
      <c r="C26" s="10">
        <v>38801736</v>
      </c>
      <c r="D26" s="10">
        <f>E11</f>
        <v>30332730</v>
      </c>
      <c r="E26" s="10">
        <f>L11-E11</f>
        <v>116077.95232086629</v>
      </c>
      <c r="F26" s="18">
        <f>E11/L11</f>
        <v>0.99618776693975575</v>
      </c>
      <c r="G26" s="10">
        <f t="shared" si="6"/>
        <v>38653814.739225931</v>
      </c>
      <c r="H26" s="10">
        <f>L11/G26</f>
        <v>0.78773099518742673</v>
      </c>
      <c r="I26" s="10">
        <f>D26+(1-F26)*$G$30*C26</f>
        <v>30452131.230340999</v>
      </c>
      <c r="J26" s="21">
        <f t="shared" si="7"/>
        <v>119401.23034099862</v>
      </c>
      <c r="K26" s="21">
        <f>E26</f>
        <v>116077.95232086629</v>
      </c>
    </row>
    <row r="27" spans="2:19" x14ac:dyDescent="0.3">
      <c r="B27">
        <v>2013</v>
      </c>
      <c r="C27" s="10">
        <v>40324727</v>
      </c>
      <c r="D27" s="10">
        <f>D12</f>
        <v>30899235</v>
      </c>
      <c r="E27" s="10">
        <f>L12-D12</f>
        <v>881816.53290922567</v>
      </c>
      <c r="F27" s="18">
        <f>D12/L12</f>
        <v>0.97225338714812171</v>
      </c>
      <c r="G27" s="10">
        <f t="shared" si="6"/>
        <v>39205852.411573313</v>
      </c>
      <c r="H27" s="10">
        <f>L12/G27</f>
        <v>0.81062008802358465</v>
      </c>
      <c r="I27" s="10">
        <f>D27+(1-F27)*$G$30*C27</f>
        <v>31802384.430692531</v>
      </c>
      <c r="J27" s="21">
        <f t="shared" si="7"/>
        <v>903149.43069253117</v>
      </c>
      <c r="K27" s="21">
        <f>E27</f>
        <v>881816.53290922567</v>
      </c>
    </row>
    <row r="28" spans="2:19" x14ac:dyDescent="0.3">
      <c r="B28">
        <v>2014</v>
      </c>
      <c r="C28" s="10">
        <v>44347210</v>
      </c>
      <c r="D28" s="10">
        <f>C13</f>
        <v>17452614</v>
      </c>
      <c r="E28" s="10">
        <f>L13-C13</f>
        <v>7900996.2673090845</v>
      </c>
      <c r="F28" s="18">
        <f>C13/L13</f>
        <v>0.68836800029632783</v>
      </c>
      <c r="G28" s="10">
        <f t="shared" si="6"/>
        <v>30527200.266421314</v>
      </c>
      <c r="H28" s="10">
        <f>L13/G28</f>
        <v>0.83052523801853617</v>
      </c>
      <c r="I28" s="10">
        <f>D28+(1-F28)*$G$30*C28</f>
        <v>28608050.053470377</v>
      </c>
      <c r="J28" s="21">
        <f t="shared" si="7"/>
        <v>11155436.053470377</v>
      </c>
      <c r="K28" s="21">
        <f>E28</f>
        <v>7900996.2673090845</v>
      </c>
    </row>
    <row r="29" spans="2:19" x14ac:dyDescent="0.3">
      <c r="C29" s="10"/>
      <c r="D29" s="10"/>
      <c r="E29" s="10"/>
      <c r="F29" s="10"/>
      <c r="G29" s="10"/>
      <c r="H29" s="10"/>
      <c r="I29" s="10"/>
      <c r="J29" s="21"/>
      <c r="K29" s="21"/>
    </row>
    <row r="30" spans="2:19" x14ac:dyDescent="0.3">
      <c r="C30" s="10"/>
      <c r="D30" s="10"/>
      <c r="E30" s="10"/>
      <c r="F30" s="10" t="s">
        <v>20</v>
      </c>
      <c r="G30" s="17">
        <f>SUM(D19:D28)/SUM(G19:G28)</f>
        <v>0.80719451494783279</v>
      </c>
      <c r="H30" s="10"/>
      <c r="I30" s="10"/>
      <c r="J30" s="20">
        <f>SUM(J19:J28)</f>
        <v>12304405.999132577</v>
      </c>
      <c r="K30" s="21">
        <f>SUM(K19:K28)</f>
        <v>9013892.9811965711</v>
      </c>
    </row>
  </sheetData>
  <mergeCells count="2">
    <mergeCell ref="B2:B3"/>
    <mergeCell ref="C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</vt:lpstr>
      <vt:lpstr>3a</vt:lpstr>
      <vt:lpstr>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Hoki L. Wijaya</dc:creator>
  <cp:lastModifiedBy>Hoki L. Wijaya</cp:lastModifiedBy>
  <dcterms:created xsi:type="dcterms:W3CDTF">2022-12-13T05:57:06Z</dcterms:created>
  <dcterms:modified xsi:type="dcterms:W3CDTF">2022-12-13T07:05:19Z</dcterms:modified>
</cp:coreProperties>
</file>