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kil\Documents\tugas\auk\"/>
    </mc:Choice>
  </mc:AlternateContent>
  <xr:revisionPtr revIDLastSave="0" documentId="8_{28610F27-E012-4ACA-8A42-118B87910412}" xr6:coauthVersionLast="47" xr6:coauthVersionMax="47" xr10:uidLastSave="{00000000-0000-0000-0000-000000000000}"/>
  <bookViews>
    <workbookView xWindow="-108" yWindow="-108" windowWidth="23256" windowHeight="13176" xr2:uid="{63B06FB4-170C-4D7B-9D16-61AD06CA8B37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2" l="1"/>
  <c r="L49" i="2"/>
  <c r="J49" i="2"/>
  <c r="M37" i="2"/>
  <c r="M38" i="2"/>
  <c r="M39" i="2"/>
  <c r="M40" i="2"/>
  <c r="M41" i="2"/>
  <c r="M42" i="2"/>
  <c r="M43" i="2"/>
  <c r="M44" i="2"/>
  <c r="M45" i="2"/>
  <c r="M46" i="2"/>
  <c r="M47" i="2"/>
  <c r="L37" i="2"/>
  <c r="L38" i="2"/>
  <c r="L39" i="2"/>
  <c r="L40" i="2"/>
  <c r="L41" i="2"/>
  <c r="L42" i="2"/>
  <c r="L43" i="2"/>
  <c r="L44" i="2"/>
  <c r="L45" i="2"/>
  <c r="L46" i="2"/>
  <c r="L47" i="2"/>
  <c r="K37" i="2"/>
  <c r="K38" i="2"/>
  <c r="K39" i="2"/>
  <c r="K40" i="2"/>
  <c r="K41" i="2"/>
  <c r="K42" i="2"/>
  <c r="K43" i="2"/>
  <c r="K44" i="2"/>
  <c r="K45" i="2"/>
  <c r="K46" i="2"/>
  <c r="K47" i="2"/>
  <c r="J37" i="2"/>
  <c r="J38" i="2"/>
  <c r="J39" i="2"/>
  <c r="J40" i="2"/>
  <c r="J41" i="2"/>
  <c r="J42" i="2"/>
  <c r="J43" i="2"/>
  <c r="J44" i="2"/>
  <c r="J45" i="2"/>
  <c r="J46" i="2"/>
  <c r="J47" i="2"/>
  <c r="I37" i="2"/>
  <c r="I38" i="2"/>
  <c r="I39" i="2"/>
  <c r="I40" i="2"/>
  <c r="I41" i="2"/>
  <c r="I42" i="2"/>
  <c r="I43" i="2"/>
  <c r="I44" i="2"/>
  <c r="I45" i="2"/>
  <c r="I46" i="2"/>
  <c r="I47" i="2"/>
  <c r="G37" i="2"/>
  <c r="G38" i="2"/>
  <c r="G39" i="2"/>
  <c r="G40" i="2"/>
  <c r="G41" i="2"/>
  <c r="G42" i="2"/>
  <c r="G43" i="2"/>
  <c r="G44" i="2"/>
  <c r="G45" i="2"/>
  <c r="G46" i="2"/>
  <c r="G47" i="2"/>
  <c r="G36" i="2"/>
  <c r="F37" i="2"/>
  <c r="F38" i="2"/>
  <c r="F39" i="2"/>
  <c r="F40" i="2"/>
  <c r="F41" i="2"/>
  <c r="F42" i="2"/>
  <c r="F43" i="2"/>
  <c r="F44" i="2"/>
  <c r="F45" i="2"/>
  <c r="F46" i="2"/>
  <c r="F47" i="2"/>
  <c r="E37" i="2"/>
  <c r="E38" i="2"/>
  <c r="E39" i="2"/>
  <c r="E40" i="2"/>
  <c r="E41" i="2"/>
  <c r="E42" i="2"/>
  <c r="E43" i="2"/>
  <c r="E44" i="2"/>
  <c r="E45" i="2"/>
  <c r="E46" i="2"/>
  <c r="E47" i="2"/>
  <c r="E36" i="2"/>
  <c r="D47" i="2"/>
  <c r="D46" i="2"/>
  <c r="D45" i="2"/>
  <c r="D44" i="2"/>
  <c r="D43" i="2"/>
  <c r="D42" i="2"/>
  <c r="D41" i="2"/>
  <c r="D40" i="2"/>
  <c r="D39" i="2"/>
  <c r="D38" i="2"/>
  <c r="D37" i="2"/>
  <c r="D36" i="2"/>
  <c r="J36" i="2"/>
  <c r="F36" i="2"/>
  <c r="Q30" i="2"/>
  <c r="V28" i="2"/>
  <c r="V27" i="2"/>
  <c r="V18" i="2"/>
  <c r="V19" i="2"/>
  <c r="V20" i="2"/>
  <c r="V21" i="2"/>
  <c r="V22" i="2"/>
  <c r="V23" i="2"/>
  <c r="V24" i="2"/>
  <c r="V25" i="2"/>
  <c r="V26" i="2"/>
  <c r="V17" i="2"/>
  <c r="U28" i="2"/>
  <c r="U18" i="2"/>
  <c r="U19" i="2"/>
  <c r="U20" i="2"/>
  <c r="U21" i="2"/>
  <c r="U22" i="2"/>
  <c r="U23" i="2"/>
  <c r="U24" i="2"/>
  <c r="U25" i="2"/>
  <c r="U26" i="2"/>
  <c r="U27" i="2"/>
  <c r="U17" i="2"/>
  <c r="T28" i="2"/>
  <c r="T27" i="2"/>
  <c r="T26" i="2"/>
  <c r="T25" i="2"/>
  <c r="T24" i="2"/>
  <c r="T23" i="2"/>
  <c r="T22" i="2"/>
  <c r="T21" i="2"/>
  <c r="T20" i="2"/>
  <c r="T19" i="2"/>
  <c r="T18" i="2"/>
  <c r="S19" i="2"/>
  <c r="S20" i="2"/>
  <c r="S21" i="2"/>
  <c r="S22" i="2"/>
  <c r="S23" i="2"/>
  <c r="S24" i="2"/>
  <c r="S25" i="2"/>
  <c r="S26" i="2"/>
  <c r="S27" i="2"/>
  <c r="S28" i="2"/>
  <c r="S18" i="2"/>
  <c r="Q28" i="2"/>
  <c r="Q27" i="2"/>
  <c r="Q26" i="2"/>
  <c r="Q25" i="2"/>
  <c r="Q24" i="2"/>
  <c r="Q23" i="2"/>
  <c r="Q22" i="2"/>
  <c r="Q21" i="2"/>
  <c r="Q20" i="2"/>
  <c r="Q19" i="2"/>
  <c r="Q18" i="2"/>
  <c r="M19" i="2"/>
  <c r="M20" i="2"/>
  <c r="M21" i="2"/>
  <c r="M22" i="2"/>
  <c r="M23" i="2"/>
  <c r="M24" i="2"/>
  <c r="N24" i="2" s="1"/>
  <c r="M25" i="2"/>
  <c r="N25" i="2" s="1"/>
  <c r="M26" i="2"/>
  <c r="N26" i="2" s="1"/>
  <c r="M27" i="2"/>
  <c r="N27" i="2" s="1"/>
  <c r="L20" i="2"/>
  <c r="L21" i="2"/>
  <c r="L22" i="2"/>
  <c r="L23" i="2"/>
  <c r="L24" i="2"/>
  <c r="L25" i="2"/>
  <c r="L26" i="2"/>
  <c r="L27" i="2"/>
  <c r="K21" i="2"/>
  <c r="K22" i="2"/>
  <c r="K23" i="2"/>
  <c r="K24" i="2"/>
  <c r="K25" i="2"/>
  <c r="K26" i="2"/>
  <c r="K27" i="2"/>
  <c r="J22" i="2"/>
  <c r="J23" i="2"/>
  <c r="J24" i="2"/>
  <c r="J25" i="2"/>
  <c r="J26" i="2"/>
  <c r="J27" i="2"/>
  <c r="I23" i="2"/>
  <c r="I24" i="2"/>
  <c r="I25" i="2"/>
  <c r="I26" i="2"/>
  <c r="I27" i="2"/>
  <c r="H24" i="2"/>
  <c r="H25" i="2"/>
  <c r="H26" i="2"/>
  <c r="H27" i="2"/>
  <c r="G25" i="2"/>
  <c r="G26" i="2"/>
  <c r="G27" i="2"/>
  <c r="E27" i="2"/>
  <c r="F26" i="2"/>
  <c r="F27" i="2"/>
  <c r="D28" i="2"/>
  <c r="E28" i="2"/>
  <c r="F28" i="2"/>
  <c r="G28" i="2"/>
  <c r="H28" i="2"/>
  <c r="I28" i="2"/>
  <c r="J28" i="2"/>
  <c r="K28" i="2"/>
  <c r="L28" i="2"/>
  <c r="M28" i="2"/>
  <c r="N28" i="2" s="1"/>
  <c r="N19" i="2"/>
  <c r="N20" i="2"/>
  <c r="N21" i="2"/>
  <c r="N22" i="2"/>
  <c r="N23" i="2"/>
  <c r="N18" i="2"/>
  <c r="N31" i="2"/>
  <c r="M31" i="2"/>
  <c r="L31" i="2"/>
  <c r="K31" i="2"/>
  <c r="J31" i="2"/>
  <c r="I31" i="2"/>
  <c r="H31" i="2"/>
  <c r="G31" i="2"/>
  <c r="F31" i="2"/>
  <c r="E31" i="2"/>
  <c r="D31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E22" i="2"/>
  <c r="F22" i="2"/>
  <c r="G22" i="2"/>
  <c r="H22" i="2"/>
  <c r="I22" i="2"/>
  <c r="E23" i="2"/>
  <c r="F23" i="2"/>
  <c r="G23" i="2"/>
  <c r="H23" i="2"/>
  <c r="E24" i="2"/>
  <c r="F24" i="2"/>
  <c r="G24" i="2"/>
  <c r="E25" i="2"/>
  <c r="F25" i="2"/>
  <c r="E26" i="2"/>
  <c r="D24" i="2"/>
  <c r="D18" i="2"/>
  <c r="D19" i="2"/>
  <c r="D20" i="2"/>
  <c r="D21" i="2"/>
  <c r="D22" i="2"/>
  <c r="D23" i="2"/>
  <c r="D25" i="2"/>
  <c r="D26" i="2"/>
  <c r="D27" i="2"/>
  <c r="E17" i="2"/>
  <c r="F17" i="2"/>
  <c r="G17" i="2"/>
  <c r="H17" i="2"/>
  <c r="I17" i="2"/>
  <c r="J17" i="2"/>
  <c r="K17" i="2"/>
  <c r="L17" i="2"/>
  <c r="M17" i="2"/>
  <c r="N17" i="2"/>
  <c r="D17" i="2"/>
  <c r="C18" i="2"/>
  <c r="C19" i="2"/>
  <c r="C20" i="2"/>
  <c r="C21" i="2"/>
  <c r="C22" i="2"/>
  <c r="C23" i="2"/>
  <c r="C24" i="2"/>
  <c r="C25" i="2"/>
  <c r="C26" i="2"/>
  <c r="C27" i="2"/>
  <c r="C28" i="2"/>
  <c r="C17" i="2"/>
  <c r="I36" i="2" l="1"/>
  <c r="M36" i="2" l="1"/>
  <c r="K36" i="2"/>
  <c r="L36" i="2" s="1"/>
</calcChain>
</file>

<file path=xl/sharedStrings.xml><?xml version="1.0" encoding="utf-8"?>
<sst xmlns="http://schemas.openxmlformats.org/spreadsheetml/2006/main" count="16" uniqueCount="15">
  <si>
    <t xml:space="preserve">Beta/ckecil </t>
  </si>
  <si>
    <t>CL awal (miring/soal)</t>
  </si>
  <si>
    <t>CL Res</t>
  </si>
  <si>
    <t>BF Res</t>
  </si>
  <si>
    <t>C BH</t>
  </si>
  <si>
    <t>C BF</t>
  </si>
  <si>
    <t>C CL akhir(kolom terakhir)</t>
  </si>
  <si>
    <t>BH Res</t>
  </si>
  <si>
    <t>C BH alternatif rumus</t>
  </si>
  <si>
    <t>mu i</t>
  </si>
  <si>
    <t>reserve</t>
  </si>
  <si>
    <t>devfact</t>
  </si>
  <si>
    <t>beta</t>
  </si>
  <si>
    <t>beta rev</t>
  </si>
  <si>
    <t>mu i (dari ahli/soal)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</si>
</sst>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5" formatCode="0.0%"/>
    <numFmt numFmtId="166" formatCode="_-* #,##0.0_-;\-* #,##0.0_-;_-* &quot;-&quot;?_-;_-@_-"/>
    <numFmt numFmtId="167" formatCode="_-* #,##0_-;\-* #,##0_-;_-* &quot;-&quot;?_-;_-@_-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2" applyNumberFormat="1" applyFont="1"/>
    <xf numFmtId="41" fontId="0" fillId="0" borderId="0" xfId="1" applyFont="1"/>
    <xf numFmtId="41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2" xfId="0" applyBorder="1"/>
    <xf numFmtId="9" fontId="0" fillId="0" borderId="0" xfId="2" applyFont="1" applyBorder="1"/>
    <xf numFmtId="0" fontId="0" fillId="0" borderId="4" xfId="0" applyBorder="1"/>
    <xf numFmtId="9" fontId="0" fillId="0" borderId="4" xfId="2" applyFont="1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41" fontId="0" fillId="0" borderId="1" xfId="1" applyFont="1" applyBorder="1"/>
    <xf numFmtId="41" fontId="0" fillId="0" borderId="3" xfId="1" applyFont="1" applyBorder="1"/>
    <xf numFmtId="41" fontId="3" fillId="0" borderId="0" xfId="1" applyFont="1"/>
    <xf numFmtId="41" fontId="2" fillId="0" borderId="0" xfId="1" applyFont="1"/>
    <xf numFmtId="41" fontId="0" fillId="0" borderId="1" xfId="0" applyNumberFormat="1" applyBorder="1"/>
    <xf numFmtId="41" fontId="0" fillId="0" borderId="0" xfId="0" applyNumberFormat="1" applyBorder="1"/>
    <xf numFmtId="165" fontId="0" fillId="0" borderId="0" xfId="2" applyNumberFormat="1" applyFont="1" applyBorder="1"/>
    <xf numFmtId="41" fontId="0" fillId="0" borderId="0" xfId="1" applyFont="1" applyBorder="1"/>
    <xf numFmtId="41" fontId="0" fillId="0" borderId="2" xfId="1" applyFont="1" applyBorder="1"/>
    <xf numFmtId="41" fontId="0" fillId="0" borderId="3" xfId="0" applyNumberFormat="1" applyBorder="1"/>
    <xf numFmtId="41" fontId="0" fillId="0" borderId="4" xfId="0" applyNumberFormat="1" applyBorder="1"/>
    <xf numFmtId="165" fontId="0" fillId="0" borderId="4" xfId="2" applyNumberFormat="1" applyFont="1" applyBorder="1"/>
    <xf numFmtId="41" fontId="0" fillId="0" borderId="4" xfId="1" applyFont="1" applyBorder="1"/>
    <xf numFmtId="41" fontId="0" fillId="0" borderId="5" xfId="1" applyFont="1" applyBorder="1"/>
    <xf numFmtId="41" fontId="0" fillId="3" borderId="0" xfId="1" applyFont="1" applyFill="1" applyBorder="1"/>
    <xf numFmtId="41" fontId="0" fillId="3" borderId="4" xfId="1" applyFont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8038-2396-41A7-B407-DE2B75636F58}">
  <dimension ref="B2:AI49"/>
  <sheetViews>
    <sheetView tabSelected="1" topLeftCell="A25" workbookViewId="0">
      <selection activeCell="O42" sqref="O42"/>
    </sheetView>
  </sheetViews>
  <sheetFormatPr defaultRowHeight="14.4" x14ac:dyDescent="0.3"/>
  <cols>
    <col min="7" max="7" width="9" bestFit="1" customWidth="1"/>
    <col min="8" max="8" width="12.44140625" bestFit="1" customWidth="1"/>
    <col min="9" max="9" width="12.88671875" customWidth="1"/>
    <col min="10" max="10" width="9" bestFit="1" customWidth="1"/>
    <col min="11" max="11" width="12.6640625" customWidth="1"/>
    <col min="12" max="12" width="12.33203125" customWidth="1"/>
    <col min="13" max="13" width="16.21875" customWidth="1"/>
    <col min="17" max="17" width="10" bestFit="1" customWidth="1"/>
    <col min="18" max="19" width="0" hidden="1" customWidth="1"/>
    <col min="21" max="21" width="0" hidden="1" customWidth="1"/>
  </cols>
  <sheetData>
    <row r="2" spans="2:22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2:22" x14ac:dyDescent="0.3">
      <c r="B3">
        <v>1</v>
      </c>
      <c r="C3">
        <v>15770</v>
      </c>
      <c r="D3">
        <v>13613</v>
      </c>
      <c r="E3">
        <v>13126</v>
      </c>
      <c r="F3">
        <v>13514</v>
      </c>
      <c r="G3">
        <v>9614</v>
      </c>
      <c r="H3">
        <v>7150</v>
      </c>
      <c r="I3">
        <v>5192</v>
      </c>
      <c r="J3">
        <v>3545</v>
      </c>
      <c r="K3">
        <v>2015</v>
      </c>
      <c r="L3">
        <v>873</v>
      </c>
      <c r="M3">
        <v>406</v>
      </c>
      <c r="N3">
        <v>129</v>
      </c>
    </row>
    <row r="4" spans="2:22" x14ac:dyDescent="0.3">
      <c r="B4">
        <v>2</v>
      </c>
      <c r="C4">
        <v>15632</v>
      </c>
      <c r="D4">
        <v>13916</v>
      </c>
      <c r="E4">
        <v>13357</v>
      </c>
      <c r="F4">
        <v>13293</v>
      </c>
      <c r="G4">
        <v>9410</v>
      </c>
      <c r="H4">
        <v>6994</v>
      </c>
      <c r="I4">
        <v>5125</v>
      </c>
      <c r="J4">
        <v>3527</v>
      </c>
      <c r="K4">
        <v>2168</v>
      </c>
      <c r="L4">
        <v>996</v>
      </c>
      <c r="M4">
        <v>457</v>
      </c>
    </row>
    <row r="5" spans="2:22" x14ac:dyDescent="0.3">
      <c r="B5">
        <v>3</v>
      </c>
      <c r="C5">
        <v>15732</v>
      </c>
      <c r="D5">
        <v>13663</v>
      </c>
      <c r="E5">
        <v>13268</v>
      </c>
      <c r="F5">
        <v>13304</v>
      </c>
      <c r="G5">
        <v>9426</v>
      </c>
      <c r="H5">
        <v>6835</v>
      </c>
      <c r="I5">
        <v>4944</v>
      </c>
      <c r="J5">
        <v>3400</v>
      </c>
      <c r="K5">
        <v>2061</v>
      </c>
      <c r="L5">
        <v>876</v>
      </c>
    </row>
    <row r="6" spans="2:22" x14ac:dyDescent="0.3">
      <c r="B6">
        <v>4</v>
      </c>
      <c r="C6">
        <v>16420</v>
      </c>
      <c r="D6">
        <v>13858</v>
      </c>
      <c r="E6">
        <v>13370</v>
      </c>
      <c r="F6">
        <v>13440</v>
      </c>
      <c r="G6">
        <v>9507</v>
      </c>
      <c r="H6">
        <v>7012</v>
      </c>
      <c r="I6">
        <v>5060</v>
      </c>
      <c r="J6">
        <v>3431</v>
      </c>
      <c r="K6">
        <v>2023</v>
      </c>
    </row>
    <row r="7" spans="2:22" x14ac:dyDescent="0.3">
      <c r="B7">
        <v>5</v>
      </c>
      <c r="C7">
        <v>16016</v>
      </c>
      <c r="D7">
        <v>13487</v>
      </c>
      <c r="E7">
        <v>13348</v>
      </c>
      <c r="F7">
        <v>13215</v>
      </c>
      <c r="G7">
        <v>9555</v>
      </c>
      <c r="H7">
        <v>7064</v>
      </c>
      <c r="I7">
        <v>5073</v>
      </c>
      <c r="J7">
        <v>3429</v>
      </c>
    </row>
    <row r="8" spans="2:22" x14ac:dyDescent="0.3">
      <c r="B8">
        <v>6</v>
      </c>
      <c r="C8">
        <v>16392</v>
      </c>
      <c r="D8">
        <v>13679</v>
      </c>
      <c r="E8">
        <v>13011</v>
      </c>
      <c r="F8">
        <v>13284</v>
      </c>
      <c r="G8">
        <v>9394</v>
      </c>
      <c r="H8">
        <v>6808</v>
      </c>
      <c r="I8">
        <v>4821</v>
      </c>
    </row>
    <row r="9" spans="2:22" x14ac:dyDescent="0.3">
      <c r="B9">
        <v>7</v>
      </c>
      <c r="C9">
        <v>16221</v>
      </c>
      <c r="D9">
        <v>13763</v>
      </c>
      <c r="E9">
        <v>13206</v>
      </c>
      <c r="F9">
        <v>13496</v>
      </c>
      <c r="G9">
        <v>9544</v>
      </c>
      <c r="H9">
        <v>7013</v>
      </c>
    </row>
    <row r="10" spans="2:22" x14ac:dyDescent="0.3">
      <c r="B10">
        <v>8</v>
      </c>
      <c r="C10">
        <v>15946</v>
      </c>
      <c r="D10">
        <v>13471</v>
      </c>
      <c r="E10">
        <v>12600</v>
      </c>
      <c r="F10">
        <v>12805</v>
      </c>
      <c r="G10">
        <v>9266</v>
      </c>
    </row>
    <row r="11" spans="2:22" x14ac:dyDescent="0.3">
      <c r="B11">
        <v>9</v>
      </c>
      <c r="C11">
        <v>15984</v>
      </c>
      <c r="D11">
        <v>13449</v>
      </c>
      <c r="E11">
        <v>13167</v>
      </c>
      <c r="F11">
        <v>13100</v>
      </c>
    </row>
    <row r="12" spans="2:22" x14ac:dyDescent="0.3">
      <c r="B12">
        <v>10</v>
      </c>
      <c r="C12">
        <v>15553</v>
      </c>
      <c r="D12">
        <v>13092</v>
      </c>
      <c r="E12">
        <v>13022</v>
      </c>
    </row>
    <row r="13" spans="2:22" x14ac:dyDescent="0.3">
      <c r="B13">
        <v>11</v>
      </c>
      <c r="C13">
        <v>16565</v>
      </c>
      <c r="D13">
        <v>13584</v>
      </c>
    </row>
    <row r="14" spans="2:22" x14ac:dyDescent="0.3">
      <c r="B14">
        <v>12</v>
      </c>
      <c r="C14">
        <v>15658</v>
      </c>
    </row>
    <row r="15" spans="2:22" ht="15" thickBot="1" x14ac:dyDescent="0.35"/>
    <row r="16" spans="2:22" ht="15" thickBot="1" x14ac:dyDescent="0.3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15" t="s">
        <v>10</v>
      </c>
      <c r="R16" s="16" t="s">
        <v>11</v>
      </c>
      <c r="S16" s="16" t="s">
        <v>13</v>
      </c>
      <c r="T16" s="16" t="s">
        <v>12</v>
      </c>
      <c r="U16" s="16" t="s">
        <v>9</v>
      </c>
      <c r="V16" s="17" t="s">
        <v>5</v>
      </c>
    </row>
    <row r="17" spans="2:35" x14ac:dyDescent="0.3">
      <c r="B17">
        <v>1</v>
      </c>
      <c r="C17" s="2">
        <f>C3</f>
        <v>15770</v>
      </c>
      <c r="D17" s="2">
        <f>SUM($C3:D3)</f>
        <v>29383</v>
      </c>
      <c r="E17" s="2">
        <f>SUM($C3:E3)</f>
        <v>42509</v>
      </c>
      <c r="F17" s="2">
        <f>SUM($C3:F3)</f>
        <v>56023</v>
      </c>
      <c r="G17" s="2">
        <f>SUM($C3:G3)</f>
        <v>65637</v>
      </c>
      <c r="H17" s="2">
        <f>SUM($C3:H3)</f>
        <v>72787</v>
      </c>
      <c r="I17" s="2">
        <f>SUM($C3:I3)</f>
        <v>77979</v>
      </c>
      <c r="J17" s="2">
        <f>SUM($C3:J3)</f>
        <v>81524</v>
      </c>
      <c r="K17" s="2">
        <f>SUM($C3:K3)</f>
        <v>83539</v>
      </c>
      <c r="L17" s="2">
        <f>SUM($C3:L3)</f>
        <v>84412</v>
      </c>
      <c r="M17" s="2">
        <f>SUM($C3:M3)</f>
        <v>84818</v>
      </c>
      <c r="N17" s="2">
        <f>SUM($C3:N3)</f>
        <v>84947</v>
      </c>
      <c r="Q17" s="18">
        <v>0</v>
      </c>
      <c r="R17" s="9"/>
      <c r="S17" s="9"/>
      <c r="T17" s="9">
        <v>1</v>
      </c>
      <c r="U17" s="9">
        <f>N17</f>
        <v>84947</v>
      </c>
      <c r="V17" s="10">
        <f>N17+((1-T17)*U17)</f>
        <v>84947</v>
      </c>
      <c r="Y17" s="1"/>
      <c r="AA17" s="2"/>
      <c r="AB17" s="3"/>
      <c r="AD17" s="5"/>
      <c r="AE17" s="5"/>
      <c r="AF17" s="4"/>
      <c r="AI17" s="6"/>
    </row>
    <row r="18" spans="2:35" x14ac:dyDescent="0.3">
      <c r="B18">
        <v>2</v>
      </c>
      <c r="C18" s="2">
        <f t="shared" ref="C18:C28" si="0">C4</f>
        <v>15632</v>
      </c>
      <c r="D18" s="2">
        <f>SUM($C4:D4)</f>
        <v>29548</v>
      </c>
      <c r="E18" s="2">
        <f>SUM($C4:E4)</f>
        <v>42905</v>
      </c>
      <c r="F18" s="2">
        <f>SUM($C4:F4)</f>
        <v>56198</v>
      </c>
      <c r="G18" s="2">
        <f>SUM($C4:G4)</f>
        <v>65608</v>
      </c>
      <c r="H18" s="2">
        <f>SUM($C4:H4)</f>
        <v>72602</v>
      </c>
      <c r="I18" s="2">
        <f>SUM($C4:I4)</f>
        <v>77727</v>
      </c>
      <c r="J18" s="2">
        <f>SUM($C4:J4)</f>
        <v>81254</v>
      </c>
      <c r="K18" s="2">
        <f>SUM($C4:K4)</f>
        <v>83422</v>
      </c>
      <c r="L18" s="2">
        <f>SUM($C4:L4)</f>
        <v>84418</v>
      </c>
      <c r="M18" s="2">
        <f>SUM($C4:M4)</f>
        <v>84875</v>
      </c>
      <c r="N18" s="21">
        <f>M18*N$31</f>
        <v>85004.08669150417</v>
      </c>
      <c r="Q18" s="18">
        <f>N18-M18</f>
        <v>129.08669150416972</v>
      </c>
      <c r="R18" s="9">
        <v>1.8487439780742321</v>
      </c>
      <c r="S18" s="11">
        <f>1/(PRODUCT(R18:R$28))</f>
        <v>0.18975133982076234</v>
      </c>
      <c r="T18" s="11">
        <f>S28</f>
        <v>0.99848140605318603</v>
      </c>
      <c r="U18" s="9">
        <f>N18</f>
        <v>85004.08669150417</v>
      </c>
      <c r="V18" s="10">
        <f t="shared" ref="V18:V28" si="1">N18+((1-T18)*U18)</f>
        <v>85133.173383008339</v>
      </c>
      <c r="Y18" s="1"/>
      <c r="AA18" s="2"/>
      <c r="AB18" s="3"/>
      <c r="AD18" s="5"/>
      <c r="AE18" s="5"/>
      <c r="AF18" s="4"/>
      <c r="AI18" s="6"/>
    </row>
    <row r="19" spans="2:35" x14ac:dyDescent="0.3">
      <c r="B19">
        <v>3</v>
      </c>
      <c r="C19" s="2">
        <f t="shared" si="0"/>
        <v>15732</v>
      </c>
      <c r="D19" s="2">
        <f>SUM($C5:D5)</f>
        <v>29395</v>
      </c>
      <c r="E19" s="2">
        <f>SUM($C5:E5)</f>
        <v>42663</v>
      </c>
      <c r="F19" s="2">
        <f>SUM($C5:F5)</f>
        <v>55967</v>
      </c>
      <c r="G19" s="2">
        <f>SUM($C5:G5)</f>
        <v>65393</v>
      </c>
      <c r="H19" s="2">
        <f>SUM($C5:H5)</f>
        <v>72228</v>
      </c>
      <c r="I19" s="2">
        <f>SUM($C5:I5)</f>
        <v>77172</v>
      </c>
      <c r="J19" s="2">
        <f>SUM($C5:J5)</f>
        <v>80572</v>
      </c>
      <c r="K19" s="2">
        <f>SUM($C5:K5)</f>
        <v>82633</v>
      </c>
      <c r="L19" s="2">
        <f>SUM($C5:L5)</f>
        <v>83509</v>
      </c>
      <c r="M19" s="21">
        <f t="shared" ref="M19" si="2">L19*M$31</f>
        <v>83935.868844399694</v>
      </c>
      <c r="N19" s="21">
        <f t="shared" ref="N19:N28" si="3">M19*N$31</f>
        <v>84063.527207965541</v>
      </c>
      <c r="Q19" s="18">
        <f>N19-L19</f>
        <v>554.52720796554058</v>
      </c>
      <c r="R19" s="9">
        <v>1.4446875940701556</v>
      </c>
      <c r="S19" s="11">
        <f>1/(PRODUCT(R19:R$28))</f>
        <v>0.35080164682515169</v>
      </c>
      <c r="T19" s="11">
        <f>S27</f>
        <v>0.99340347441532306</v>
      </c>
      <c r="U19" s="9">
        <f>N19</f>
        <v>84063.527207965541</v>
      </c>
      <c r="V19" s="10">
        <f t="shared" si="1"/>
        <v>84618.054415931067</v>
      </c>
      <c r="Y19" s="1"/>
      <c r="AA19" s="2"/>
      <c r="AB19" s="3"/>
      <c r="AD19" s="5"/>
      <c r="AE19" s="5"/>
      <c r="AF19" s="4"/>
      <c r="AI19" s="6"/>
    </row>
    <row r="20" spans="2:35" x14ac:dyDescent="0.3">
      <c r="B20">
        <v>4</v>
      </c>
      <c r="C20" s="2">
        <f t="shared" si="0"/>
        <v>16420</v>
      </c>
      <c r="D20" s="2">
        <f>SUM($C6:D6)</f>
        <v>30278</v>
      </c>
      <c r="E20" s="2">
        <f>SUM($C6:E6)</f>
        <v>43648</v>
      </c>
      <c r="F20" s="2">
        <f>SUM($C6:F6)</f>
        <v>57088</v>
      </c>
      <c r="G20" s="2">
        <f>SUM($C6:G6)</f>
        <v>66595</v>
      </c>
      <c r="H20" s="2">
        <f>SUM($C6:H6)</f>
        <v>73607</v>
      </c>
      <c r="I20" s="2">
        <f>SUM($C6:I6)</f>
        <v>78667</v>
      </c>
      <c r="J20" s="2">
        <f>SUM($C6:J6)</f>
        <v>82098</v>
      </c>
      <c r="K20" s="2">
        <f>SUM($C6:K6)</f>
        <v>84121</v>
      </c>
      <c r="L20" s="21">
        <f t="shared" ref="L20:M20" si="4">K20*L$31</f>
        <v>85046.151025265033</v>
      </c>
      <c r="M20" s="21">
        <f t="shared" si="4"/>
        <v>85480.877248891193</v>
      </c>
      <c r="N20" s="21">
        <f t="shared" si="3"/>
        <v>85610.885421273313</v>
      </c>
      <c r="Q20" s="18">
        <f>N20-K20</f>
        <v>1489.8854212733131</v>
      </c>
      <c r="R20" s="9">
        <v>1.3098880572814653</v>
      </c>
      <c r="S20" s="11">
        <f>1/(PRODUCT(R20:R$28))</f>
        <v>0.5067987871476769</v>
      </c>
      <c r="T20" s="11">
        <f>S26</f>
        <v>0.98259700955150864</v>
      </c>
      <c r="U20" s="9">
        <f>N20</f>
        <v>85610.885421273313</v>
      </c>
      <c r="V20" s="10">
        <f t="shared" si="1"/>
        <v>87100.770842546626</v>
      </c>
      <c r="Y20" s="1"/>
      <c r="AA20" s="2"/>
      <c r="AB20" s="3"/>
      <c r="AD20" s="5"/>
      <c r="AE20" s="5"/>
      <c r="AF20" s="4"/>
      <c r="AI20" s="6"/>
    </row>
    <row r="21" spans="2:35" x14ac:dyDescent="0.3">
      <c r="B21">
        <v>5</v>
      </c>
      <c r="C21" s="2">
        <f t="shared" si="0"/>
        <v>16016</v>
      </c>
      <c r="D21" s="2">
        <f>SUM($C7:D7)</f>
        <v>29503</v>
      </c>
      <c r="E21" s="2">
        <f>SUM($C7:E7)</f>
        <v>42851</v>
      </c>
      <c r="F21" s="2">
        <f>SUM($C7:F7)</f>
        <v>56066</v>
      </c>
      <c r="G21" s="2">
        <f>SUM($C7:G7)</f>
        <v>65621</v>
      </c>
      <c r="H21" s="2">
        <f>SUM($C7:H7)</f>
        <v>72685</v>
      </c>
      <c r="I21" s="2">
        <f>SUM($C7:I7)</f>
        <v>77758</v>
      </c>
      <c r="J21" s="2">
        <f>SUM($C7:J7)</f>
        <v>81187</v>
      </c>
      <c r="K21" s="21">
        <f t="shared" ref="K21:M21" si="5">J21*K$31</f>
        <v>83249.304666183234</v>
      </c>
      <c r="L21" s="21">
        <f t="shared" si="5"/>
        <v>84164.868907746233</v>
      </c>
      <c r="M21" s="21">
        <f t="shared" si="5"/>
        <v>84595.090324955177</v>
      </c>
      <c r="N21" s="21">
        <f t="shared" si="3"/>
        <v>84723.751300831995</v>
      </c>
      <c r="Q21" s="18">
        <f>N21-J21</f>
        <v>3536.7513008319947</v>
      </c>
      <c r="R21" s="9">
        <v>1.1685514318278958</v>
      </c>
      <c r="S21" s="11">
        <f>1/(PRODUCT(R21:R$28))</f>
        <v>0.66384967872947331</v>
      </c>
      <c r="T21" s="11">
        <f>S25</f>
        <v>0.95825549215504058</v>
      </c>
      <c r="U21" s="9">
        <f>N21</f>
        <v>84723.751300831995</v>
      </c>
      <c r="V21" s="10">
        <f t="shared" si="1"/>
        <v>88260.50260166396</v>
      </c>
      <c r="Y21" s="1"/>
      <c r="AA21" s="2"/>
      <c r="AB21" s="3"/>
      <c r="AD21" s="5"/>
      <c r="AE21" s="5"/>
      <c r="AF21" s="4"/>
      <c r="AI21" s="6"/>
    </row>
    <row r="22" spans="2:35" x14ac:dyDescent="0.3">
      <c r="B22">
        <v>6</v>
      </c>
      <c r="C22" s="2">
        <f t="shared" si="0"/>
        <v>16392</v>
      </c>
      <c r="D22" s="2">
        <f>SUM($C8:D8)</f>
        <v>30071</v>
      </c>
      <c r="E22" s="2">
        <f>SUM($C8:E8)</f>
        <v>43082</v>
      </c>
      <c r="F22" s="2">
        <f>SUM($C8:F8)</f>
        <v>56366</v>
      </c>
      <c r="G22" s="2">
        <f>SUM($C8:G8)</f>
        <v>65760</v>
      </c>
      <c r="H22" s="2">
        <f>SUM($C8:H8)</f>
        <v>72568</v>
      </c>
      <c r="I22" s="2">
        <f>SUM($C8:I8)</f>
        <v>77389</v>
      </c>
      <c r="J22" s="21">
        <f t="shared" ref="J22:M22" si="6">I22*J$31</f>
        <v>80834.404088845957</v>
      </c>
      <c r="K22" s="21">
        <f t="shared" si="6"/>
        <v>82887.752146300583</v>
      </c>
      <c r="L22" s="21">
        <f t="shared" si="6"/>
        <v>83799.340083677263</v>
      </c>
      <c r="M22" s="21">
        <f t="shared" si="6"/>
        <v>84227.693045190113</v>
      </c>
      <c r="N22" s="21">
        <f t="shared" si="3"/>
        <v>84355.79524522819</v>
      </c>
      <c r="Q22" s="18">
        <f>N22-I22</f>
        <v>6966.7952452281897</v>
      </c>
      <c r="R22" s="9">
        <v>1.1060575813073406</v>
      </c>
      <c r="S22" s="11">
        <f>1/(PRODUCT(R22:R$28))</f>
        <v>0.77574249259781458</v>
      </c>
      <c r="T22" s="11">
        <f>S24</f>
        <v>0.91741177680827735</v>
      </c>
      <c r="U22" s="9">
        <f>N22</f>
        <v>84355.79524522819</v>
      </c>
      <c r="V22" s="10">
        <f t="shared" si="1"/>
        <v>91322.59049045635</v>
      </c>
      <c r="Y22" s="1"/>
      <c r="AA22" s="2"/>
      <c r="AB22" s="3"/>
      <c r="AD22" s="5"/>
      <c r="AE22" s="5"/>
      <c r="AF22" s="4"/>
      <c r="AI22" s="6"/>
    </row>
    <row r="23" spans="2:35" x14ac:dyDescent="0.3">
      <c r="B23">
        <v>7</v>
      </c>
      <c r="C23" s="2">
        <f t="shared" si="0"/>
        <v>16221</v>
      </c>
      <c r="D23" s="2">
        <f>SUM($C9:D9)</f>
        <v>29984</v>
      </c>
      <c r="E23" s="2">
        <f>SUM($C9:E9)</f>
        <v>43190</v>
      </c>
      <c r="F23" s="2">
        <f>SUM($C9:F9)</f>
        <v>56686</v>
      </c>
      <c r="G23" s="2">
        <f>SUM($C9:G9)</f>
        <v>66230</v>
      </c>
      <c r="H23" s="2">
        <f>SUM($C9:H9)</f>
        <v>73243</v>
      </c>
      <c r="I23" s="21">
        <f t="shared" ref="I23:M23" si="7">H23*I$31</f>
        <v>78313.226483869716</v>
      </c>
      <c r="J23" s="21">
        <f t="shared" si="7"/>
        <v>81799.777682854634</v>
      </c>
      <c r="K23" s="21">
        <f t="shared" si="7"/>
        <v>83877.648071070755</v>
      </c>
      <c r="L23" s="21">
        <f t="shared" si="7"/>
        <v>84800.122745762812</v>
      </c>
      <c r="M23" s="21">
        <f t="shared" si="7"/>
        <v>85233.591358743884</v>
      </c>
      <c r="N23" s="21">
        <f t="shared" si="3"/>
        <v>85363.223433129955</v>
      </c>
      <c r="Q23" s="18">
        <f>N23-H23</f>
        <v>12120.223433129955</v>
      </c>
      <c r="R23" s="9">
        <v>1.069224724326826</v>
      </c>
      <c r="S23" s="11">
        <f>1/(PRODUCT(R23:R$28))</f>
        <v>0.85801586508006622</v>
      </c>
      <c r="T23" s="11">
        <f>S23</f>
        <v>0.85801586508006622</v>
      </c>
      <c r="U23" s="9">
        <f>N23</f>
        <v>85363.223433129955</v>
      </c>
      <c r="V23" s="10">
        <f t="shared" si="1"/>
        <v>97483.446866259939</v>
      </c>
      <c r="Y23" s="1"/>
      <c r="AA23" s="2"/>
      <c r="AB23" s="3"/>
      <c r="AD23" s="5"/>
      <c r="AE23" s="5"/>
      <c r="AF23" s="4"/>
      <c r="AI23" s="6"/>
    </row>
    <row r="24" spans="2:35" x14ac:dyDescent="0.3">
      <c r="B24">
        <v>8</v>
      </c>
      <c r="C24" s="2">
        <f t="shared" si="0"/>
        <v>15946</v>
      </c>
      <c r="D24" s="2">
        <f>SUM($C10:D10)</f>
        <v>29417</v>
      </c>
      <c r="E24" s="2">
        <f>SUM($C10:E10)</f>
        <v>42017</v>
      </c>
      <c r="F24" s="2">
        <f>SUM($C10:F10)</f>
        <v>54822</v>
      </c>
      <c r="G24" s="2">
        <f>SUM($C10:G10)</f>
        <v>64088</v>
      </c>
      <c r="H24" s="21">
        <f t="shared" ref="H24:M24" si="8">G24*H$31</f>
        <v>70885.018270824847</v>
      </c>
      <c r="I24" s="21">
        <f t="shared" si="8"/>
        <v>75792.014119524727</v>
      </c>
      <c r="J24" s="21">
        <f t="shared" si="8"/>
        <v>79166.319451668591</v>
      </c>
      <c r="K24" s="21">
        <f t="shared" si="8"/>
        <v>81177.294977426762</v>
      </c>
      <c r="L24" s="21">
        <f t="shared" si="8"/>
        <v>82070.071545425337</v>
      </c>
      <c r="M24" s="21">
        <f t="shared" si="8"/>
        <v>82489.585090077962</v>
      </c>
      <c r="N24" s="21">
        <f t="shared" si="3"/>
        <v>82615.04379550158</v>
      </c>
      <c r="Q24" s="18">
        <f>N24-G24</f>
        <v>18527.04379550158</v>
      </c>
      <c r="R24" s="9">
        <v>1.0445205919296794</v>
      </c>
      <c r="S24" s="11">
        <f>1/(PRODUCT(R24:R$28))</f>
        <v>0.91741177680827735</v>
      </c>
      <c r="T24" s="11">
        <f>S22</f>
        <v>0.77574249259781458</v>
      </c>
      <c r="U24" s="9">
        <f>N24</f>
        <v>82615.04379550158</v>
      </c>
      <c r="V24" s="10">
        <f t="shared" si="1"/>
        <v>101142.08759100315</v>
      </c>
      <c r="Y24" s="1"/>
      <c r="AA24" s="2"/>
      <c r="AB24" s="3"/>
      <c r="AD24" s="5"/>
      <c r="AE24" s="5"/>
      <c r="AF24" s="4"/>
      <c r="AI24" s="6"/>
    </row>
    <row r="25" spans="2:35" x14ac:dyDescent="0.3">
      <c r="B25">
        <v>9</v>
      </c>
      <c r="C25" s="2">
        <f t="shared" si="0"/>
        <v>15984</v>
      </c>
      <c r="D25" s="2">
        <f>SUM($C11:D11)</f>
        <v>29433</v>
      </c>
      <c r="E25" s="2">
        <f>SUM($C11:E11)</f>
        <v>42600</v>
      </c>
      <c r="F25" s="2">
        <f>SUM($C11:F11)</f>
        <v>55700</v>
      </c>
      <c r="G25" s="21">
        <f t="shared" ref="G25:M25" si="9">F25*G$31</f>
        <v>65088.314752813792</v>
      </c>
      <c r="H25" s="21">
        <f t="shared" si="9"/>
        <v>71991.423986868118</v>
      </c>
      <c r="I25" s="21">
        <f t="shared" si="9"/>
        <v>76975.010466254709</v>
      </c>
      <c r="J25" s="21">
        <f t="shared" si="9"/>
        <v>80401.983496005632</v>
      </c>
      <c r="K25" s="21">
        <f t="shared" si="9"/>
        <v>82444.347245549274</v>
      </c>
      <c r="L25" s="21">
        <f t="shared" si="9"/>
        <v>83351.058677671172</v>
      </c>
      <c r="M25" s="21">
        <f t="shared" si="9"/>
        <v>83777.120181188497</v>
      </c>
      <c r="N25" s="21">
        <f t="shared" si="3"/>
        <v>83904.537103343857</v>
      </c>
      <c r="Q25" s="18">
        <f>N25-F25</f>
        <v>28204.537103343857</v>
      </c>
      <c r="R25" s="9">
        <v>1.0254019075243972</v>
      </c>
      <c r="S25" s="11">
        <f>1/(PRODUCT(R25:R$28))</f>
        <v>0.95825549215504058</v>
      </c>
      <c r="T25" s="11">
        <f>S21</f>
        <v>0.66384967872947331</v>
      </c>
      <c r="U25" s="9">
        <f>N25</f>
        <v>83904.537103343857</v>
      </c>
      <c r="V25" s="10">
        <f t="shared" si="1"/>
        <v>112109.07420668771</v>
      </c>
      <c r="Y25" s="1"/>
      <c r="AA25" s="2"/>
      <c r="AB25" s="3"/>
      <c r="AD25" s="5"/>
      <c r="AE25" s="5"/>
      <c r="AF25" s="4"/>
      <c r="AI25" s="6"/>
    </row>
    <row r="26" spans="2:35" x14ac:dyDescent="0.3">
      <c r="B26">
        <v>10</v>
      </c>
      <c r="C26" s="2">
        <f t="shared" si="0"/>
        <v>15553</v>
      </c>
      <c r="D26" s="2">
        <f>SUM($C12:D12)</f>
        <v>28645</v>
      </c>
      <c r="E26" s="2">
        <f>SUM($C12:E12)</f>
        <v>41667</v>
      </c>
      <c r="F26" s="21">
        <f t="shared" ref="F26:M26" si="10">E26*F$31</f>
        <v>54579.105682746813</v>
      </c>
      <c r="G26" s="21">
        <f t="shared" si="10"/>
        <v>63778.492093459834</v>
      </c>
      <c r="H26" s="21">
        <f t="shared" si="10"/>
        <v>70542.684704321524</v>
      </c>
      <c r="I26" s="21">
        <f t="shared" si="10"/>
        <v>75425.982606252393</v>
      </c>
      <c r="J26" s="21">
        <f t="shared" si="10"/>
        <v>78783.991998760452</v>
      </c>
      <c r="K26" s="21">
        <f t="shared" si="10"/>
        <v>80785.255677915819</v>
      </c>
      <c r="L26" s="21">
        <f t="shared" si="10"/>
        <v>81673.720652377859</v>
      </c>
      <c r="M26" s="21">
        <f t="shared" si="10"/>
        <v>82091.208189681667</v>
      </c>
      <c r="N26" s="21">
        <f t="shared" si="3"/>
        <v>82216.061002250572</v>
      </c>
      <c r="Q26" s="18">
        <f>N26-E26</f>
        <v>40549.061002250572</v>
      </c>
      <c r="R26" s="9">
        <v>1.0109978605254935</v>
      </c>
      <c r="S26" s="11">
        <f>1/(PRODUCT(R26:R$28))</f>
        <v>0.98259700955150864</v>
      </c>
      <c r="T26" s="11">
        <f>S20</f>
        <v>0.5067987871476769</v>
      </c>
      <c r="U26" s="9">
        <f>N26</f>
        <v>82216.061002250572</v>
      </c>
      <c r="V26" s="10">
        <f t="shared" si="1"/>
        <v>122765.12200450114</v>
      </c>
      <c r="Y26" s="1"/>
      <c r="AA26" s="2"/>
      <c r="AB26" s="3"/>
      <c r="AD26" s="5"/>
      <c r="AE26" s="5"/>
      <c r="AF26" s="4"/>
      <c r="AI26" s="6"/>
    </row>
    <row r="27" spans="2:35" x14ac:dyDescent="0.3">
      <c r="B27">
        <v>11</v>
      </c>
      <c r="C27" s="2">
        <f t="shared" si="0"/>
        <v>16565</v>
      </c>
      <c r="D27" s="2">
        <f>SUM($C13:D13)</f>
        <v>30149</v>
      </c>
      <c r="E27" s="21">
        <f>D27*E$31</f>
        <v>43555.886273621123</v>
      </c>
      <c r="F27" s="21">
        <f t="shared" ref="F27:M27" si="11">E27*F$31</f>
        <v>57053.33525412601</v>
      </c>
      <c r="G27" s="21">
        <f t="shared" si="11"/>
        <v>66669.756601765912</v>
      </c>
      <c r="H27" s="21">
        <f t="shared" si="11"/>
        <v>73740.5897332983</v>
      </c>
      <c r="I27" s="21">
        <f t="shared" si="11"/>
        <v>78845.261729283447</v>
      </c>
      <c r="J27" s="21">
        <f t="shared" si="11"/>
        <v>82355.499452321645</v>
      </c>
      <c r="K27" s="21">
        <f t="shared" si="11"/>
        <v>84447.486233535063</v>
      </c>
      <c r="L27" s="21">
        <f t="shared" si="11"/>
        <v>85376.227908860004</v>
      </c>
      <c r="M27" s="21">
        <f t="shared" si="11"/>
        <v>85812.641370243335</v>
      </c>
      <c r="N27" s="21">
        <f t="shared" si="3"/>
        <v>85943.154123865927</v>
      </c>
      <c r="Q27" s="18">
        <f>N27-D27</f>
        <v>55794.154123865927</v>
      </c>
      <c r="R27" s="9">
        <v>1.0051116507729669</v>
      </c>
      <c r="S27" s="11">
        <f>1/(PRODUCT(R27:R$28))</f>
        <v>0.99340347441532306</v>
      </c>
      <c r="T27" s="11">
        <f>S19</f>
        <v>0.35080164682515169</v>
      </c>
      <c r="U27" s="9">
        <f>N27</f>
        <v>85943.154123865927</v>
      </c>
      <c r="V27" s="10">
        <f>N27+((1-T27)*U27)</f>
        <v>141737.30824773185</v>
      </c>
      <c r="AH27" s="7"/>
    </row>
    <row r="28" spans="2:35" ht="15" thickBot="1" x14ac:dyDescent="0.35">
      <c r="B28">
        <v>12</v>
      </c>
      <c r="C28" s="2">
        <f t="shared" si="0"/>
        <v>15658</v>
      </c>
      <c r="D28" s="21">
        <f t="shared" ref="D27:M28" si="12">C28*D$31</f>
        <v>28947.633208686326</v>
      </c>
      <c r="E28" s="21">
        <f t="shared" si="12"/>
        <v>41820.286574282385</v>
      </c>
      <c r="F28" s="21">
        <f t="shared" si="12"/>
        <v>54779.893935740896</v>
      </c>
      <c r="G28" s="21">
        <f t="shared" si="12"/>
        <v>64013.123493990286</v>
      </c>
      <c r="H28" s="21">
        <f t="shared" si="12"/>
        <v>70802.200543690997</v>
      </c>
      <c r="I28" s="21">
        <f t="shared" si="12"/>
        <v>75703.463358060661</v>
      </c>
      <c r="J28" s="21">
        <f t="shared" si="12"/>
        <v>79073.82635788832</v>
      </c>
      <c r="K28" s="21">
        <f t="shared" si="12"/>
        <v>81082.452382631644</v>
      </c>
      <c r="L28" s="21">
        <f t="shared" si="12"/>
        <v>81974.185885000785</v>
      </c>
      <c r="M28" s="21">
        <f t="shared" si="12"/>
        <v>82393.209295643188</v>
      </c>
      <c r="N28" s="21">
        <f t="shared" si="3"/>
        <v>82518.521422775855</v>
      </c>
      <c r="Q28" s="19">
        <f>N28-C28</f>
        <v>66860.521422775855</v>
      </c>
      <c r="R28" s="12">
        <v>1.0015209035817869</v>
      </c>
      <c r="S28" s="13">
        <f>1/(PRODUCT(R28:R$28))</f>
        <v>0.99848140605318603</v>
      </c>
      <c r="T28" s="13">
        <f>S18</f>
        <v>0.18975133982076234</v>
      </c>
      <c r="U28" s="12">
        <f>N28</f>
        <v>82518.521422775855</v>
      </c>
      <c r="V28" s="14">
        <f>N28+((1-T28)*U28)</f>
        <v>149379.04284555171</v>
      </c>
    </row>
    <row r="29" spans="2:35" x14ac:dyDescent="0.3">
      <c r="H29" s="8"/>
      <c r="Q29" s="2"/>
    </row>
    <row r="30" spans="2:35" x14ac:dyDescent="0.3">
      <c r="Q30" s="20">
        <f>SUM(Q17:Q28)</f>
        <v>234732.58674767095</v>
      </c>
    </row>
    <row r="31" spans="2:35" x14ac:dyDescent="0.3">
      <c r="D31">
        <f>SUM(D17:D27)/SUM(C17:C27)</f>
        <v>1.8487439780742321</v>
      </c>
      <c r="E31">
        <f>SUM(E17:E26)/SUM(D17:D26)</f>
        <v>1.4446875940701556</v>
      </c>
      <c r="F31">
        <f>SUM(F17:F25)/SUM(E17:E25)</f>
        <v>1.3098880572814653</v>
      </c>
      <c r="G31">
        <f>SUM(G17:G24)/SUM(F17:F24)</f>
        <v>1.1685514318278958</v>
      </c>
      <c r="H31">
        <f>SUM(H17:H23)/SUM(G17:G23)</f>
        <v>1.1060575813073406</v>
      </c>
      <c r="I31">
        <f>SUM(I17:I22)/SUM(H17:H22)</f>
        <v>1.069224724326826</v>
      </c>
      <c r="J31">
        <f>SUM(J17:J21)/SUM(I17:I21)</f>
        <v>1.0445205919296794</v>
      </c>
      <c r="K31">
        <f>SUM(K17:K20)/SUM(J17:J20)</f>
        <v>1.0254019075243972</v>
      </c>
      <c r="L31">
        <f>SUM(L17:L19)/SUM(K17:K19)</f>
        <v>1.0109978605254935</v>
      </c>
      <c r="M31">
        <f>SUM(M17:M18)/SUM(L17:L18)</f>
        <v>1.0051116507729669</v>
      </c>
      <c r="N31">
        <f>N17/M17</f>
        <v>1.0015209035817869</v>
      </c>
      <c r="Q31" s="2"/>
    </row>
    <row r="34" spans="4:22" ht="15" thickBot="1" x14ac:dyDescent="0.35">
      <c r="V34" s="6"/>
    </row>
    <row r="35" spans="4:22" ht="15" thickBot="1" x14ac:dyDescent="0.35">
      <c r="D35" s="15" t="s">
        <v>1</v>
      </c>
      <c r="E35" s="16" t="s">
        <v>6</v>
      </c>
      <c r="F35" s="16" t="s">
        <v>0</v>
      </c>
      <c r="G35" s="16" t="s">
        <v>5</v>
      </c>
      <c r="H35" s="16" t="s">
        <v>14</v>
      </c>
      <c r="I35" s="16" t="s">
        <v>3</v>
      </c>
      <c r="J35" s="16" t="s">
        <v>2</v>
      </c>
      <c r="K35" s="16" t="s">
        <v>4</v>
      </c>
      <c r="L35" s="16" t="s">
        <v>7</v>
      </c>
      <c r="M35" s="17" t="s">
        <v>8</v>
      </c>
      <c r="V35" s="6"/>
    </row>
    <row r="36" spans="4:22" x14ac:dyDescent="0.3">
      <c r="D36" s="22">
        <f>N17</f>
        <v>84947</v>
      </c>
      <c r="E36" s="23">
        <f>N17</f>
        <v>84947</v>
      </c>
      <c r="F36" s="24">
        <f>D36/E36</f>
        <v>1</v>
      </c>
      <c r="G36" s="25">
        <f>V17</f>
        <v>84947</v>
      </c>
      <c r="H36" s="32">
        <v>101691010</v>
      </c>
      <c r="I36" s="25">
        <f>H36-D36</f>
        <v>101606063</v>
      </c>
      <c r="J36" s="25">
        <f>E36-D36</f>
        <v>0</v>
      </c>
      <c r="K36" s="25">
        <f>D36+(1-F36)*H36</f>
        <v>84947</v>
      </c>
      <c r="L36" s="25">
        <f>K36-D36</f>
        <v>0</v>
      </c>
      <c r="M36" s="26">
        <f>F36*E36+(1-F36)*H36</f>
        <v>84947</v>
      </c>
      <c r="V36" s="6"/>
    </row>
    <row r="37" spans="4:22" x14ac:dyDescent="0.3">
      <c r="D37" s="22">
        <f>M18</f>
        <v>84875</v>
      </c>
      <c r="E37" s="23">
        <f t="shared" ref="E37:E47" si="13">N18</f>
        <v>85004.08669150417</v>
      </c>
      <c r="F37" s="24">
        <f t="shared" ref="F37:F47" si="14">D37/E37</f>
        <v>0.99848140605318603</v>
      </c>
      <c r="G37" s="25">
        <f t="shared" ref="G37:G47" si="15">V18</f>
        <v>85133.173383008339</v>
      </c>
      <c r="H37" s="32">
        <v>100573270</v>
      </c>
      <c r="I37" s="25">
        <f t="shared" ref="I37:I47" si="16">H37-D37</f>
        <v>100488395</v>
      </c>
      <c r="J37" s="25">
        <f t="shared" ref="J37:J47" si="17">E37-D37</f>
        <v>129.08669150416972</v>
      </c>
      <c r="K37" s="25">
        <f t="shared" ref="K37:K47" si="18">D37+(1-F37)*H37</f>
        <v>237604.95903328736</v>
      </c>
      <c r="L37" s="25">
        <f t="shared" ref="L37:L47" si="19">K37-D37</f>
        <v>152729.95903328736</v>
      </c>
      <c r="M37" s="26">
        <f t="shared" ref="M37:M47" si="20">F37*E37+(1-F37)*H37</f>
        <v>237604.95903328736</v>
      </c>
      <c r="V37" s="6"/>
    </row>
    <row r="38" spans="4:22" x14ac:dyDescent="0.3">
      <c r="D38" s="22">
        <f>L19</f>
        <v>83509</v>
      </c>
      <c r="E38" s="23">
        <f t="shared" si="13"/>
        <v>84063.527207965541</v>
      </c>
      <c r="F38" s="24">
        <f t="shared" si="14"/>
        <v>0.99340347441532295</v>
      </c>
      <c r="G38" s="25">
        <f t="shared" si="15"/>
        <v>84618.054415931067</v>
      </c>
      <c r="H38" s="32">
        <v>100062840</v>
      </c>
      <c r="I38" s="25">
        <f t="shared" si="16"/>
        <v>99979331</v>
      </c>
      <c r="J38" s="25">
        <f t="shared" si="17"/>
        <v>554.52720796554058</v>
      </c>
      <c r="K38" s="25">
        <f t="shared" si="18"/>
        <v>743576.084135446</v>
      </c>
      <c r="L38" s="25">
        <f t="shared" si="19"/>
        <v>660067.084135446</v>
      </c>
      <c r="M38" s="26">
        <f t="shared" si="20"/>
        <v>743576.084135446</v>
      </c>
      <c r="V38" s="6"/>
    </row>
    <row r="39" spans="4:22" x14ac:dyDescent="0.3">
      <c r="D39" s="22">
        <f>K20</f>
        <v>84121</v>
      </c>
      <c r="E39" s="23">
        <f t="shared" si="13"/>
        <v>85610.885421273313</v>
      </c>
      <c r="F39" s="24">
        <f t="shared" si="14"/>
        <v>0.98259700955150853</v>
      </c>
      <c r="G39" s="25">
        <f t="shared" si="15"/>
        <v>87100.770842546626</v>
      </c>
      <c r="H39" s="32">
        <v>100063410</v>
      </c>
      <c r="I39" s="25">
        <f t="shared" si="16"/>
        <v>99979289</v>
      </c>
      <c r="J39" s="25">
        <f t="shared" si="17"/>
        <v>1489.8854212733131</v>
      </c>
      <c r="K39" s="25">
        <f t="shared" si="18"/>
        <v>1825523.5684734862</v>
      </c>
      <c r="L39" s="25">
        <f t="shared" si="19"/>
        <v>1741402.5684734862</v>
      </c>
      <c r="M39" s="26">
        <f t="shared" si="20"/>
        <v>1825523.5684734862</v>
      </c>
      <c r="V39" s="6"/>
    </row>
    <row r="40" spans="4:22" x14ac:dyDescent="0.3">
      <c r="D40" s="22">
        <f>J21</f>
        <v>81187</v>
      </c>
      <c r="E40" s="23">
        <f t="shared" si="13"/>
        <v>84723.751300831995</v>
      </c>
      <c r="F40" s="24">
        <f t="shared" si="14"/>
        <v>0.95825549215504036</v>
      </c>
      <c r="G40" s="25">
        <f t="shared" si="15"/>
        <v>88260.50260166396</v>
      </c>
      <c r="H40" s="32">
        <v>100055940</v>
      </c>
      <c r="I40" s="25">
        <f t="shared" si="16"/>
        <v>99974753</v>
      </c>
      <c r="J40" s="25">
        <f t="shared" si="17"/>
        <v>3536.7513008319947</v>
      </c>
      <c r="K40" s="25">
        <f t="shared" si="18"/>
        <v>4257972.9722648114</v>
      </c>
      <c r="L40" s="25">
        <f t="shared" si="19"/>
        <v>4176785.9722648114</v>
      </c>
      <c r="M40" s="26">
        <f t="shared" si="20"/>
        <v>4257972.9722648114</v>
      </c>
      <c r="V40" s="6"/>
    </row>
    <row r="41" spans="4:22" x14ac:dyDescent="0.3">
      <c r="D41" s="22">
        <f>I22</f>
        <v>77389</v>
      </c>
      <c r="E41" s="23">
        <f t="shared" si="13"/>
        <v>84355.79524522819</v>
      </c>
      <c r="F41" s="24">
        <f t="shared" si="14"/>
        <v>0.91741177680827701</v>
      </c>
      <c r="G41" s="25">
        <f t="shared" si="15"/>
        <v>91322.59049045635</v>
      </c>
      <c r="H41" s="32">
        <v>110403630</v>
      </c>
      <c r="I41" s="25">
        <f t="shared" si="16"/>
        <v>110326241</v>
      </c>
      <c r="J41" s="25">
        <f t="shared" si="17"/>
        <v>6966.7952452281897</v>
      </c>
      <c r="K41" s="25">
        <f t="shared" si="18"/>
        <v>9195428.6356164031</v>
      </c>
      <c r="L41" s="25">
        <f t="shared" si="19"/>
        <v>9118039.6356164031</v>
      </c>
      <c r="M41" s="26">
        <f t="shared" si="20"/>
        <v>9195428.6356164031</v>
      </c>
      <c r="V41" s="6"/>
    </row>
    <row r="42" spans="4:22" x14ac:dyDescent="0.3">
      <c r="D42" s="22">
        <f>H23</f>
        <v>73243</v>
      </c>
      <c r="E42" s="23">
        <f t="shared" si="13"/>
        <v>85363.223433129955</v>
      </c>
      <c r="F42" s="24">
        <f t="shared" si="14"/>
        <v>0.85801586508006644</v>
      </c>
      <c r="G42" s="25">
        <f t="shared" si="15"/>
        <v>97483.446866259939</v>
      </c>
      <c r="H42" s="32">
        <v>110286740</v>
      </c>
      <c r="I42" s="25">
        <f t="shared" si="16"/>
        <v>110213497</v>
      </c>
      <c r="J42" s="25">
        <f t="shared" si="17"/>
        <v>12120.223433129955</v>
      </c>
      <c r="K42" s="25">
        <f t="shared" si="18"/>
        <v>15732210.372039633</v>
      </c>
      <c r="L42" s="25">
        <f t="shared" si="19"/>
        <v>15658967.372039633</v>
      </c>
      <c r="M42" s="26">
        <f t="shared" si="20"/>
        <v>15732210.372039633</v>
      </c>
      <c r="V42" s="6"/>
    </row>
    <row r="43" spans="4:22" x14ac:dyDescent="0.3">
      <c r="D43" s="22">
        <f>G24</f>
        <v>64088</v>
      </c>
      <c r="E43" s="23">
        <f t="shared" si="13"/>
        <v>82615.04379550158</v>
      </c>
      <c r="F43" s="24">
        <f t="shared" si="14"/>
        <v>0.77574249259781447</v>
      </c>
      <c r="G43" s="25">
        <f t="shared" si="15"/>
        <v>101142.08759100315</v>
      </c>
      <c r="H43" s="32">
        <v>109958540</v>
      </c>
      <c r="I43" s="25">
        <f t="shared" si="16"/>
        <v>109894452</v>
      </c>
      <c r="J43" s="25">
        <f t="shared" si="17"/>
        <v>18527.04379550158</v>
      </c>
      <c r="K43" s="25">
        <f t="shared" si="18"/>
        <v>24723116.097983513</v>
      </c>
      <c r="L43" s="25">
        <f t="shared" si="19"/>
        <v>24659028.097983513</v>
      </c>
      <c r="M43" s="26">
        <f t="shared" si="20"/>
        <v>24723116.097983513</v>
      </c>
      <c r="V43" s="6"/>
    </row>
    <row r="44" spans="4:22" x14ac:dyDescent="0.3">
      <c r="D44" s="22">
        <f>F25</f>
        <v>55700</v>
      </c>
      <c r="E44" s="23">
        <f t="shared" si="13"/>
        <v>83904.537103343857</v>
      </c>
      <c r="F44" s="24">
        <f t="shared" si="14"/>
        <v>0.66384967872947342</v>
      </c>
      <c r="G44" s="25">
        <f t="shared" si="15"/>
        <v>112109.07420668771</v>
      </c>
      <c r="H44" s="32">
        <v>108823420</v>
      </c>
      <c r="I44" s="25">
        <f t="shared" si="16"/>
        <v>108767720</v>
      </c>
      <c r="J44" s="25">
        <f t="shared" si="17"/>
        <v>28204.537103343857</v>
      </c>
      <c r="K44" s="25">
        <f t="shared" si="18"/>
        <v>36636727.594757445</v>
      </c>
      <c r="L44" s="25">
        <f t="shared" si="19"/>
        <v>36581027.594757445</v>
      </c>
      <c r="M44" s="26">
        <f t="shared" si="20"/>
        <v>36636727.594757445</v>
      </c>
    </row>
    <row r="45" spans="4:22" x14ac:dyDescent="0.3">
      <c r="D45" s="22">
        <f>E26</f>
        <v>41667</v>
      </c>
      <c r="E45" s="23">
        <f t="shared" si="13"/>
        <v>82216.061002250572</v>
      </c>
      <c r="F45" s="24">
        <f t="shared" si="14"/>
        <v>0.50679878714767679</v>
      </c>
      <c r="G45" s="25">
        <f t="shared" si="15"/>
        <v>122765.12200450114</v>
      </c>
      <c r="H45" s="32">
        <v>106369260</v>
      </c>
      <c r="I45" s="25">
        <f t="shared" si="16"/>
        <v>106327593</v>
      </c>
      <c r="J45" s="25">
        <f t="shared" si="17"/>
        <v>40549.061002250572</v>
      </c>
      <c r="K45" s="25">
        <f t="shared" si="18"/>
        <v>52503115.042204112</v>
      </c>
      <c r="L45" s="25">
        <f t="shared" si="19"/>
        <v>52461448.042204112</v>
      </c>
      <c r="M45" s="26">
        <f t="shared" si="20"/>
        <v>52503115.042204112</v>
      </c>
    </row>
    <row r="46" spans="4:22" x14ac:dyDescent="0.3">
      <c r="D46" s="22">
        <f>D27</f>
        <v>30149</v>
      </c>
      <c r="E46" s="23">
        <f t="shared" si="13"/>
        <v>85943.154123865927</v>
      </c>
      <c r="F46" s="24">
        <f t="shared" si="14"/>
        <v>0.35080164682515175</v>
      </c>
      <c r="G46" s="25">
        <f t="shared" si="15"/>
        <v>141737.30824773185</v>
      </c>
      <c r="H46" s="32">
        <v>100389910</v>
      </c>
      <c r="I46" s="25">
        <f t="shared" si="16"/>
        <v>100359761</v>
      </c>
      <c r="J46" s="25">
        <f t="shared" si="17"/>
        <v>55794.154123865927</v>
      </c>
      <c r="K46" s="25">
        <f t="shared" si="18"/>
        <v>65203113.247371227</v>
      </c>
      <c r="L46" s="25">
        <f t="shared" si="19"/>
        <v>65172964.247371227</v>
      </c>
      <c r="M46" s="26">
        <f t="shared" si="20"/>
        <v>65203113.247371227</v>
      </c>
    </row>
    <row r="47" spans="4:22" ht="15" thickBot="1" x14ac:dyDescent="0.35">
      <c r="D47" s="27">
        <f>C28</f>
        <v>15658</v>
      </c>
      <c r="E47" s="28">
        <f t="shared" si="13"/>
        <v>82518.521422775855</v>
      </c>
      <c r="F47" s="29">
        <f t="shared" si="14"/>
        <v>0.18975133982076237</v>
      </c>
      <c r="G47" s="30">
        <f t="shared" si="15"/>
        <v>149379.04284555171</v>
      </c>
      <c r="H47" s="33">
        <v>109819230</v>
      </c>
      <c r="I47" s="30">
        <f t="shared" si="16"/>
        <v>109803572</v>
      </c>
      <c r="J47" s="30">
        <f t="shared" si="17"/>
        <v>66860.521422775855</v>
      </c>
      <c r="K47" s="30">
        <f t="shared" si="18"/>
        <v>88996541.969415531</v>
      </c>
      <c r="L47" s="30">
        <f t="shared" si="19"/>
        <v>88980883.969415531</v>
      </c>
      <c r="M47" s="31">
        <f t="shared" si="20"/>
        <v>88996541.969415531</v>
      </c>
    </row>
    <row r="49" spans="10:12" x14ac:dyDescent="0.3">
      <c r="J49" s="3">
        <f>SUM(J36:J47)</f>
        <v>234732.58674767095</v>
      </c>
      <c r="K49" s="3">
        <f t="shared" ref="K49:L49" si="21">SUM(K36:K47)</f>
        <v>300139877.54329491</v>
      </c>
      <c r="L49" s="3">
        <f t="shared" si="21"/>
        <v>299363344.54329491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Hoki L. Wijaya</dc:creator>
  <cp:lastModifiedBy>Hoki L. Wijaya</cp:lastModifiedBy>
  <dcterms:created xsi:type="dcterms:W3CDTF">2022-11-15T08:55:10Z</dcterms:created>
  <dcterms:modified xsi:type="dcterms:W3CDTF">2022-11-30T15:16:05Z</dcterms:modified>
</cp:coreProperties>
</file>