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defaultThemeVersion="124226"/>
  <mc:AlternateContent xmlns:mc="http://schemas.openxmlformats.org/markup-compatibility/2006">
    <mc:Choice Requires="x15">
      <x15ac:absPath xmlns:x15ac="http://schemas.microsoft.com/office/spreadsheetml/2010/11/ac" url="/Users/kotaminegishi/Dropbox/Python_projects/english_study/"/>
    </mc:Choice>
  </mc:AlternateContent>
  <xr:revisionPtr revIDLastSave="0" documentId="13_ncr:1_{40A45D1B-D355-C842-BF78-1CE1EEB97CE5}" xr6:coauthVersionLast="36" xr6:coauthVersionMax="36" xr10:uidLastSave="{00000000-0000-0000-0000-000000000000}"/>
  <bookViews>
    <workbookView xWindow="240" yWindow="460" windowWidth="28060" windowHeight="16380" activeTab="1" xr2:uid="{00000000-000D-0000-FFFF-FFFF00000000}"/>
  </bookViews>
  <sheets>
    <sheet name="contents" sheetId="11" r:id="rId1"/>
    <sheet name="transcript" sheetId="2" r:id="rId2"/>
    <sheet name="jp_original" sheetId="3" r:id="rId3"/>
    <sheet name="all_words" sheetId="1" r:id="rId4"/>
    <sheet name="selected_1" sheetId="4" r:id="rId5"/>
    <sheet name="selected_2" sheetId="8" r:id="rId6"/>
    <sheet name="flashards" sheetId="10" r:id="rId7"/>
    <sheet name="flashcards_test1" sheetId="5" r:id="rId8"/>
  </sheets>
  <calcPr calcId="181029"/>
</workbook>
</file>

<file path=xl/calcChain.xml><?xml version="1.0" encoding="utf-8"?>
<calcChain xmlns="http://schemas.openxmlformats.org/spreadsheetml/2006/main">
  <c r="A29" i="5" l="1"/>
  <c r="A28" i="5"/>
  <c r="A26" i="5"/>
  <c r="A25" i="5"/>
  <c r="A23" i="5"/>
  <c r="A22" i="5"/>
  <c r="A20" i="5"/>
  <c r="A19" i="5"/>
  <c r="A17" i="5"/>
  <c r="A16" i="5"/>
  <c r="A14" i="5"/>
  <c r="A13" i="5"/>
  <c r="C29" i="5"/>
  <c r="C28" i="5"/>
  <c r="C26" i="5"/>
  <c r="C25" i="5"/>
  <c r="C23" i="5"/>
  <c r="C22" i="5"/>
  <c r="C20" i="5"/>
  <c r="C19" i="5"/>
  <c r="C17" i="5"/>
  <c r="C16" i="5"/>
  <c r="C14" i="5"/>
  <c r="C13" i="5"/>
  <c r="E29" i="5"/>
  <c r="E28" i="5"/>
  <c r="E26" i="5"/>
  <c r="E25" i="5"/>
  <c r="E23" i="5"/>
  <c r="E22" i="5"/>
  <c r="E20" i="5"/>
  <c r="E19" i="5"/>
  <c r="E17" i="5"/>
  <c r="E16" i="5"/>
  <c r="E14" i="5"/>
  <c r="E13" i="5"/>
  <c r="E11" i="5"/>
  <c r="E9" i="5"/>
  <c r="E7" i="5"/>
  <c r="E5" i="5"/>
  <c r="E3" i="5"/>
  <c r="E1" i="5"/>
  <c r="C11" i="5"/>
  <c r="C9" i="5"/>
  <c r="C7" i="5"/>
  <c r="C5" i="5"/>
  <c r="C3" i="5"/>
  <c r="C1" i="5"/>
  <c r="A11" i="5"/>
  <c r="A9" i="5"/>
  <c r="A7" i="5"/>
  <c r="A5" i="5"/>
  <c r="A3" i="5"/>
  <c r="A1" i="5"/>
  <c r="A238" i="10"/>
  <c r="A236" i="10"/>
  <c r="A239" i="10"/>
  <c r="A240" i="10"/>
  <c r="E228" i="10"/>
  <c r="C223" i="10"/>
  <c r="C228" i="10"/>
  <c r="E226" i="10"/>
  <c r="A224" i="10"/>
  <c r="A214" i="10"/>
  <c r="C216" i="10"/>
  <c r="A211" i="10"/>
  <c r="C213" i="10"/>
  <c r="E204" i="10"/>
  <c r="C199" i="10"/>
  <c r="C200" i="10"/>
  <c r="C201" i="10"/>
  <c r="A201" i="10"/>
  <c r="A190" i="10"/>
  <c r="C189" i="10"/>
  <c r="A191" i="10"/>
  <c r="E190" i="10"/>
  <c r="E180" i="10"/>
  <c r="C175" i="10"/>
  <c r="A177" i="10"/>
  <c r="C176" i="10"/>
  <c r="C178" i="10"/>
  <c r="A166" i="10"/>
  <c r="C165" i="10"/>
  <c r="A167" i="10"/>
  <c r="E166" i="10"/>
  <c r="E156" i="10"/>
  <c r="C151" i="10"/>
  <c r="C154" i="10"/>
  <c r="E153" i="10"/>
  <c r="A152" i="10"/>
  <c r="A142" i="10"/>
  <c r="A140" i="10"/>
  <c r="A143" i="10"/>
  <c r="A144" i="10"/>
  <c r="E132" i="10"/>
  <c r="C127" i="10"/>
  <c r="E127" i="10"/>
  <c r="C128" i="10"/>
  <c r="E131" i="10"/>
  <c r="A118" i="10"/>
  <c r="A119" i="10"/>
  <c r="A120" i="10"/>
  <c r="E119" i="10"/>
  <c r="E108" i="10"/>
  <c r="C103" i="10"/>
  <c r="A107" i="10"/>
  <c r="A105" i="10"/>
  <c r="E107" i="10"/>
  <c r="A94" i="10"/>
  <c r="C93" i="10"/>
  <c r="A95" i="10"/>
  <c r="A96" i="10"/>
  <c r="E84" i="10"/>
  <c r="C79" i="10"/>
  <c r="E79" i="10"/>
  <c r="C80" i="10"/>
  <c r="E83" i="10"/>
  <c r="A70" i="10"/>
  <c r="C69" i="10"/>
  <c r="A71" i="10"/>
  <c r="E70" i="10"/>
  <c r="C60" i="10"/>
  <c r="A55" i="10"/>
  <c r="E56" i="10"/>
  <c r="A56" i="10"/>
  <c r="A58" i="10"/>
  <c r="A46" i="10"/>
  <c r="A44" i="10"/>
  <c r="A47" i="10"/>
  <c r="A48" i="10"/>
  <c r="E36" i="10"/>
  <c r="C31" i="10"/>
  <c r="A32" i="10"/>
  <c r="A35" i="10"/>
  <c r="E35" i="10"/>
  <c r="A22" i="10"/>
  <c r="C24" i="10"/>
  <c r="A19" i="10"/>
  <c r="C21" i="10"/>
  <c r="E11" i="10"/>
  <c r="E7" i="10"/>
  <c r="A10" i="10"/>
  <c r="E232" i="10"/>
  <c r="C230" i="10"/>
  <c r="C222" i="10"/>
  <c r="A209" i="10"/>
  <c r="C193" i="10"/>
  <c r="A185" i="10"/>
  <c r="C172" i="10"/>
  <c r="E160" i="10"/>
  <c r="A160" i="10"/>
  <c r="C149" i="10"/>
  <c r="E137" i="10"/>
  <c r="E121" i="10"/>
  <c r="E110" i="10"/>
  <c r="E111" i="10"/>
  <c r="A101" i="10"/>
  <c r="A88" i="10"/>
  <c r="C73" i="10"/>
  <c r="C233" i="10"/>
  <c r="E221" i="10"/>
  <c r="C207" i="10"/>
  <c r="E206" i="10"/>
  <c r="A197" i="10"/>
  <c r="A183" i="10"/>
  <c r="C171" i="10"/>
  <c r="E170" i="10"/>
  <c r="A159" i="10"/>
  <c r="C147" i="10"/>
  <c r="C146" i="10"/>
  <c r="C137" i="10"/>
  <c r="A121" i="10"/>
  <c r="C112" i="10"/>
  <c r="C101" i="10"/>
  <c r="C98" i="10"/>
  <c r="E87" i="10"/>
  <c r="E77" i="10"/>
  <c r="A231" i="10"/>
  <c r="A221" i="10"/>
  <c r="A206" i="10"/>
  <c r="E236" i="10"/>
  <c r="C238" i="10"/>
  <c r="E237" i="10"/>
  <c r="C237" i="10"/>
  <c r="C227" i="10"/>
  <c r="A223" i="10"/>
  <c r="A227" i="10"/>
  <c r="E227" i="10"/>
  <c r="E223" i="10"/>
  <c r="E212" i="10"/>
  <c r="A215" i="10"/>
  <c r="A213" i="10"/>
  <c r="A212" i="10"/>
  <c r="C203" i="10"/>
  <c r="C204" i="10"/>
  <c r="A199" i="10"/>
  <c r="A200" i="10"/>
  <c r="E199" i="10"/>
  <c r="E188" i="10"/>
  <c r="C190" i="10"/>
  <c r="E189" i="10"/>
  <c r="A188" i="10"/>
  <c r="C179" i="10"/>
  <c r="E178" i="10"/>
  <c r="C180" i="10"/>
  <c r="A175" i="10"/>
  <c r="E175" i="10"/>
  <c r="E164" i="10"/>
  <c r="C166" i="10"/>
  <c r="E165" i="10"/>
  <c r="A164" i="10"/>
  <c r="C155" i="10"/>
  <c r="A156" i="10"/>
  <c r="E151" i="10"/>
  <c r="C152" i="10"/>
  <c r="A153" i="10"/>
  <c r="E140" i="10"/>
  <c r="C142" i="10"/>
  <c r="E141" i="10"/>
  <c r="C141" i="10"/>
  <c r="C131" i="10"/>
  <c r="E130" i="10"/>
  <c r="C132" i="10"/>
  <c r="A127" i="10"/>
  <c r="A129" i="10"/>
  <c r="E116" i="10"/>
  <c r="E117" i="10"/>
  <c r="E118" i="10"/>
  <c r="C118" i="10"/>
  <c r="C107" i="10"/>
  <c r="C104" i="10"/>
  <c r="E105" i="10"/>
  <c r="A108" i="10"/>
  <c r="E103" i="10"/>
  <c r="E92" i="10"/>
  <c r="E95" i="10"/>
  <c r="E93" i="10"/>
  <c r="A92" i="10"/>
  <c r="C83" i="10"/>
  <c r="A84" i="10"/>
  <c r="C84" i="10"/>
  <c r="A79" i="10"/>
  <c r="A81" i="10"/>
  <c r="E68" i="10"/>
  <c r="C70" i="10"/>
  <c r="E69" i="10"/>
  <c r="A68" i="10"/>
  <c r="A59" i="10"/>
  <c r="C58" i="10"/>
  <c r="A60" i="10"/>
  <c r="E59" i="10"/>
  <c r="C55" i="10"/>
  <c r="E44" i="10"/>
  <c r="C46" i="10"/>
  <c r="E45" i="10"/>
  <c r="C45" i="10"/>
  <c r="C35" i="10"/>
  <c r="C32" i="10"/>
  <c r="C34" i="10"/>
  <c r="E33" i="10"/>
  <c r="A33" i="10"/>
  <c r="E20" i="10"/>
  <c r="A23" i="10"/>
  <c r="C22" i="10"/>
  <c r="A20" i="10"/>
  <c r="E10" i="10"/>
  <c r="E12" i="10"/>
  <c r="A9" i="10"/>
  <c r="E233" i="10"/>
  <c r="E220" i="10"/>
  <c r="E208" i="10"/>
  <c r="A208" i="10"/>
  <c r="C194" i="10"/>
  <c r="A184" i="10"/>
  <c r="C174" i="10"/>
  <c r="A161" i="10"/>
  <c r="E148" i="10"/>
  <c r="E147" i="10"/>
  <c r="E138" i="10"/>
  <c r="E122" i="10"/>
  <c r="C114" i="10"/>
  <c r="E100" i="10"/>
  <c r="E88" i="10"/>
  <c r="A89" i="10"/>
  <c r="E75" i="10"/>
  <c r="C234" i="10"/>
  <c r="E219" i="10"/>
  <c r="C206" i="10"/>
  <c r="E207" i="10"/>
  <c r="C196" i="10"/>
  <c r="C182" i="10"/>
  <c r="C170" i="10"/>
  <c r="A169" i="10"/>
  <c r="A157" i="10"/>
  <c r="E145" i="10"/>
  <c r="C135" i="10"/>
  <c r="C123" i="10"/>
  <c r="C111" i="10"/>
  <c r="A112" i="10"/>
  <c r="C102" i="10"/>
  <c r="C87" i="10"/>
  <c r="E86" i="10"/>
  <c r="E78" i="10"/>
  <c r="A232" i="10"/>
  <c r="A219" i="10"/>
  <c r="E205" i="10"/>
  <c r="E240" i="10"/>
  <c r="C235" i="10"/>
  <c r="E235" i="10"/>
  <c r="C236" i="10"/>
  <c r="E239" i="10"/>
  <c r="A226" i="10"/>
  <c r="C225" i="10"/>
  <c r="E225" i="10"/>
  <c r="A225" i="10"/>
  <c r="E216" i="10"/>
  <c r="C211" i="10"/>
  <c r="E213" i="10"/>
  <c r="A216" i="10"/>
  <c r="E215" i="10"/>
  <c r="A202" i="10"/>
  <c r="A203" i="10"/>
  <c r="A204" i="10"/>
  <c r="E203" i="10"/>
  <c r="E192" i="10"/>
  <c r="C187" i="10"/>
  <c r="A189" i="10"/>
  <c r="C188" i="10"/>
  <c r="E191" i="10"/>
  <c r="A178" i="10"/>
  <c r="A176" i="10"/>
  <c r="A179" i="10"/>
  <c r="A180" i="10"/>
  <c r="E168" i="10"/>
  <c r="C163" i="10"/>
  <c r="E163" i="10"/>
  <c r="C164" i="10"/>
  <c r="E167" i="10"/>
  <c r="A154" i="10"/>
  <c r="C153" i="10"/>
  <c r="C156" i="10"/>
  <c r="A151" i="10"/>
  <c r="E144" i="10"/>
  <c r="C139" i="10"/>
  <c r="E139" i="10"/>
  <c r="C140" i="10"/>
  <c r="E143" i="10"/>
  <c r="A130" i="10"/>
  <c r="A128" i="10"/>
  <c r="A131" i="10"/>
  <c r="A132" i="10"/>
  <c r="E120" i="10"/>
  <c r="C115" i="10"/>
  <c r="C116" i="10"/>
  <c r="C117" i="10"/>
  <c r="A117" i="10"/>
  <c r="A106" i="10"/>
  <c r="A104" i="10"/>
  <c r="A103" i="10"/>
  <c r="E106" i="10"/>
  <c r="E96" i="10"/>
  <c r="C91" i="10"/>
  <c r="A93" i="10"/>
  <c r="C92" i="10"/>
  <c r="C94" i="10"/>
  <c r="A82" i="10"/>
  <c r="A80" i="10"/>
  <c r="A83" i="10"/>
  <c r="E82" i="10"/>
  <c r="E72" i="10"/>
  <c r="C67" i="10"/>
  <c r="E67" i="10"/>
  <c r="C68" i="10"/>
  <c r="E71" i="10"/>
  <c r="E57" i="10"/>
  <c r="E55" i="10"/>
  <c r="E58" i="10"/>
  <c r="A57" i="10"/>
  <c r="E48" i="10"/>
  <c r="C43" i="10"/>
  <c r="E43" i="10"/>
  <c r="C44" i="10"/>
  <c r="E47" i="10"/>
  <c r="A34" i="10"/>
  <c r="A36" i="10"/>
  <c r="E31" i="10"/>
  <c r="A31" i="10"/>
  <c r="E24" i="10"/>
  <c r="C19" i="10"/>
  <c r="E21" i="10"/>
  <c r="A24" i="10"/>
  <c r="E23" i="10"/>
  <c r="E9" i="10"/>
  <c r="A12" i="10"/>
  <c r="A8" i="10"/>
  <c r="E234" i="10"/>
  <c r="E217" i="10"/>
  <c r="C210" i="10"/>
  <c r="E196" i="10"/>
  <c r="E184" i="10"/>
  <c r="C186" i="10"/>
  <c r="A172" i="10"/>
  <c r="C160" i="10"/>
  <c r="C148" i="10"/>
  <c r="E136" i="10"/>
  <c r="C133" i="10"/>
  <c r="E123" i="10"/>
  <c r="E113" i="10"/>
  <c r="E97" i="10"/>
  <c r="C90" i="10"/>
  <c r="E76" i="10"/>
  <c r="C231" i="10"/>
  <c r="A229" i="10"/>
  <c r="E218" i="10"/>
  <c r="A207" i="10"/>
  <c r="C195" i="10"/>
  <c r="C183" i="10"/>
  <c r="E182" i="10"/>
  <c r="A171" i="10"/>
  <c r="C159" i="10"/>
  <c r="E158" i="10"/>
  <c r="A147" i="10"/>
  <c r="E135" i="10"/>
  <c r="E126" i="10"/>
  <c r="C109" i="10"/>
  <c r="A109" i="10"/>
  <c r="E101" i="10"/>
  <c r="C86" i="10"/>
  <c r="A85" i="10"/>
  <c r="A73" i="10"/>
  <c r="A233" i="10"/>
  <c r="E222" i="10"/>
  <c r="E210" i="10"/>
  <c r="C239" i="10"/>
  <c r="E238" i="10"/>
  <c r="C240" i="10"/>
  <c r="A235" i="10"/>
  <c r="A237" i="10"/>
  <c r="E224" i="10"/>
  <c r="C226" i="10"/>
  <c r="C224" i="10"/>
  <c r="A228" i="10"/>
  <c r="C215" i="10"/>
  <c r="C214" i="10"/>
  <c r="C212" i="10"/>
  <c r="E214" i="10"/>
  <c r="E211" i="10"/>
  <c r="E200" i="10"/>
  <c r="E201" i="10"/>
  <c r="E202" i="10"/>
  <c r="C202" i="10"/>
  <c r="C191" i="10"/>
  <c r="A192" i="10"/>
  <c r="C192" i="10"/>
  <c r="A187" i="10"/>
  <c r="E187" i="10"/>
  <c r="E176" i="10"/>
  <c r="E179" i="10"/>
  <c r="E177" i="10"/>
  <c r="C177" i="10"/>
  <c r="C167" i="10"/>
  <c r="A168" i="10"/>
  <c r="C168" i="10"/>
  <c r="A163" i="10"/>
  <c r="A165" i="10"/>
  <c r="E152" i="10"/>
  <c r="E155" i="10"/>
  <c r="A155" i="10"/>
  <c r="E154" i="10"/>
  <c r="C143" i="10"/>
  <c r="E142" i="10"/>
  <c r="C144" i="10"/>
  <c r="A139" i="10"/>
  <c r="A141" i="10"/>
  <c r="E128" i="10"/>
  <c r="C130" i="10"/>
  <c r="E129" i="10"/>
  <c r="C129" i="10"/>
  <c r="C119" i="10"/>
  <c r="C120" i="10"/>
  <c r="A115" i="10"/>
  <c r="A116" i="10"/>
  <c r="E115" i="10"/>
  <c r="E104" i="10"/>
  <c r="C108" i="10"/>
  <c r="C106" i="10"/>
  <c r="C105" i="10"/>
  <c r="C95" i="10"/>
  <c r="E94" i="10"/>
  <c r="C96" i="10"/>
  <c r="A91" i="10"/>
  <c r="E91" i="10"/>
  <c r="E80" i="10"/>
  <c r="C82" i="10"/>
  <c r="E81" i="10"/>
  <c r="C81" i="10"/>
  <c r="C71" i="10"/>
  <c r="A72" i="10"/>
  <c r="C72" i="10"/>
  <c r="A67" i="10"/>
  <c r="A69" i="10"/>
  <c r="C56" i="10"/>
  <c r="C59" i="10"/>
  <c r="C57" i="10"/>
  <c r="E60" i="10"/>
  <c r="C47" i="10"/>
  <c r="E46" i="10"/>
  <c r="C48" i="10"/>
  <c r="A43" i="10"/>
  <c r="A45" i="10"/>
  <c r="E32" i="10"/>
  <c r="E34" i="10"/>
  <c r="C36" i="10"/>
  <c r="C33" i="10"/>
  <c r="C23" i="10"/>
  <c r="A21" i="10"/>
  <c r="C20" i="10"/>
  <c r="E22" i="10"/>
  <c r="E19" i="10"/>
  <c r="E8" i="10"/>
  <c r="A11" i="10"/>
  <c r="A7" i="10"/>
  <c r="C229" i="10"/>
  <c r="A220" i="10"/>
  <c r="C208" i="10"/>
  <c r="E197" i="10"/>
  <c r="C184" i="10"/>
  <c r="E172" i="10"/>
  <c r="A173" i="10"/>
  <c r="C162" i="10"/>
  <c r="E149" i="10"/>
  <c r="C138" i="10"/>
  <c r="E124" i="10"/>
  <c r="E112" i="10"/>
  <c r="E114" i="10"/>
  <c r="A100" i="10"/>
  <c r="C88" i="10"/>
  <c r="E73" i="10"/>
  <c r="C232" i="10"/>
  <c r="C219" i="10"/>
  <c r="A217" i="10"/>
  <c r="A205" i="10"/>
  <c r="C197" i="10"/>
  <c r="E183" i="10"/>
  <c r="A181" i="10"/>
  <c r="E171" i="10"/>
  <c r="C158" i="10"/>
  <c r="E159" i="10"/>
  <c r="A148" i="10"/>
  <c r="C136" i="10"/>
  <c r="E125" i="10"/>
  <c r="A113" i="10"/>
  <c r="C99" i="10"/>
  <c r="C97" i="10"/>
  <c r="A87" i="10"/>
  <c r="C75" i="10"/>
  <c r="A230" i="10"/>
  <c r="A218" i="10"/>
  <c r="C217" i="10"/>
  <c r="C205" i="10"/>
  <c r="A194" i="10"/>
  <c r="E198" i="10"/>
  <c r="E186" i="10"/>
  <c r="E174" i="10"/>
  <c r="E162" i="10"/>
  <c r="A149" i="10"/>
  <c r="A135" i="10"/>
  <c r="A124" i="10"/>
  <c r="C110" i="10"/>
  <c r="E99" i="10"/>
  <c r="E90" i="10"/>
  <c r="A234" i="10"/>
  <c r="A222" i="10"/>
  <c r="A210" i="10"/>
  <c r="E193" i="10"/>
  <c r="E185" i="10"/>
  <c r="C173" i="10"/>
  <c r="A150" i="10"/>
  <c r="A138" i="10"/>
  <c r="A126" i="10"/>
  <c r="C125" i="10"/>
  <c r="E109" i="10"/>
  <c r="E102" i="10"/>
  <c r="A78" i="10"/>
  <c r="E61" i="10"/>
  <c r="E53" i="10"/>
  <c r="E37" i="10"/>
  <c r="A27" i="10"/>
  <c r="A2" i="10"/>
  <c r="A14" i="10"/>
  <c r="A55" i="5"/>
  <c r="C40" i="5"/>
  <c r="A48" i="5"/>
  <c r="C32" i="5"/>
  <c r="C58" i="5"/>
  <c r="C49" i="5"/>
  <c r="C78" i="10"/>
  <c r="A54" i="10"/>
  <c r="E41" i="10"/>
  <c r="E26" i="10"/>
  <c r="C9" i="10"/>
  <c r="A4" i="10"/>
  <c r="C17" i="10"/>
  <c r="E46" i="5"/>
  <c r="A51" i="5"/>
  <c r="E30" i="5"/>
  <c r="E4" i="10"/>
  <c r="E16" i="10"/>
  <c r="E38" i="5"/>
  <c r="A15" i="10"/>
  <c r="C34" i="5"/>
  <c r="A65" i="10"/>
  <c r="E52" i="10"/>
  <c r="A52" i="10"/>
  <c r="A41" i="10"/>
  <c r="E29" i="10"/>
  <c r="A5" i="10"/>
  <c r="C51" i="5"/>
  <c r="C54" i="5"/>
  <c r="C63" i="10"/>
  <c r="E62" i="10"/>
  <c r="C50" i="10"/>
  <c r="E39" i="10"/>
  <c r="C38" i="10"/>
  <c r="C30" i="10"/>
  <c r="E5" i="10"/>
  <c r="A13" i="10"/>
  <c r="A49" i="5"/>
  <c r="A30" i="10"/>
  <c r="C8" i="10"/>
  <c r="A58" i="5"/>
  <c r="E1" i="10"/>
  <c r="C38" i="5"/>
  <c r="A51" i="10"/>
  <c r="C25" i="10"/>
  <c r="A75" i="10"/>
  <c r="A49" i="10"/>
  <c r="C3" i="10"/>
  <c r="C1" i="10"/>
  <c r="A45" i="5"/>
  <c r="C40" i="10"/>
  <c r="E52" i="5"/>
  <c r="C39" i="10"/>
  <c r="C15" i="10"/>
  <c r="E194" i="10"/>
  <c r="C198" i="10"/>
  <c r="C181" i="10"/>
  <c r="C169" i="10"/>
  <c r="C157" i="10"/>
  <c r="E146" i="10"/>
  <c r="A137" i="10"/>
  <c r="A125" i="10"/>
  <c r="A111" i="10"/>
  <c r="C100" i="10"/>
  <c r="C85" i="10"/>
  <c r="E229" i="10"/>
  <c r="C220" i="10"/>
  <c r="E209" i="10"/>
  <c r="A196" i="10"/>
  <c r="C185" i="10"/>
  <c r="A162" i="10"/>
  <c r="A145" i="10"/>
  <c r="E133" i="10"/>
  <c r="C121" i="10"/>
  <c r="C126" i="10"/>
  <c r="A102" i="10"/>
  <c r="A90" i="10"/>
  <c r="A76" i="10"/>
  <c r="E66" i="10"/>
  <c r="E54" i="10"/>
  <c r="E42" i="10"/>
  <c r="A28" i="10"/>
  <c r="C4" i="10"/>
  <c r="E13" i="10"/>
  <c r="A43" i="5"/>
  <c r="A38" i="5"/>
  <c r="C45" i="5"/>
  <c r="A32" i="5"/>
  <c r="E48" i="5"/>
  <c r="E58" i="5"/>
  <c r="A66" i="10"/>
  <c r="C52" i="10"/>
  <c r="C41" i="10"/>
  <c r="E27" i="10"/>
  <c r="A1" i="10"/>
  <c r="C5" i="10"/>
  <c r="A52" i="5"/>
  <c r="A40" i="5"/>
  <c r="C48" i="5"/>
  <c r="C30" i="5"/>
  <c r="C12" i="10"/>
  <c r="C16" i="10"/>
  <c r="A54" i="5"/>
  <c r="A46" i="5"/>
  <c r="C76" i="10"/>
  <c r="C64" i="10"/>
  <c r="A53" i="10"/>
  <c r="E51" i="10"/>
  <c r="A40" i="10"/>
  <c r="E30" i="10"/>
  <c r="A17" i="10"/>
  <c r="E36" i="5"/>
  <c r="E34" i="5"/>
  <c r="E63" i="10"/>
  <c r="C62" i="10"/>
  <c r="E50" i="10"/>
  <c r="A39" i="10"/>
  <c r="C27" i="10"/>
  <c r="A25" i="10"/>
  <c r="E3" i="10"/>
  <c r="E15" i="10"/>
  <c r="C36" i="5"/>
  <c r="C53" i="10"/>
  <c r="A18" i="10"/>
  <c r="E45" i="5"/>
  <c r="A30" i="5"/>
  <c r="A42" i="5"/>
  <c r="A64" i="10"/>
  <c r="C42" i="10"/>
  <c r="E14" i="10"/>
  <c r="C51" i="10"/>
  <c r="C28" i="10"/>
  <c r="C2" i="10"/>
  <c r="A36" i="5"/>
  <c r="C54" i="10"/>
  <c r="E55" i="5"/>
  <c r="E49" i="10"/>
  <c r="E2" i="10"/>
  <c r="A193" i="10"/>
  <c r="A182" i="10"/>
  <c r="A170" i="10"/>
  <c r="A158" i="10"/>
  <c r="A146" i="10"/>
  <c r="A134" i="10"/>
  <c r="A136" i="10"/>
  <c r="C124" i="10"/>
  <c r="A98" i="10"/>
  <c r="A86" i="10"/>
  <c r="A74" i="10"/>
  <c r="E230" i="10"/>
  <c r="C218" i="10"/>
  <c r="C209" i="10"/>
  <c r="E195" i="10"/>
  <c r="A174" i="10"/>
  <c r="E161" i="10"/>
  <c r="E150" i="10"/>
  <c r="C134" i="10"/>
  <c r="C122" i="10"/>
  <c r="A114" i="10"/>
  <c r="A97" i="10"/>
  <c r="E89" i="10"/>
  <c r="C74" i="10"/>
  <c r="C61" i="10"/>
  <c r="C49" i="10"/>
  <c r="C37" i="10"/>
  <c r="A29" i="10"/>
  <c r="E6" i="10"/>
  <c r="E18" i="10"/>
  <c r="C46" i="5"/>
  <c r="C57" i="5"/>
  <c r="E42" i="5"/>
  <c r="C42" i="5"/>
  <c r="E65" i="10"/>
  <c r="C11" i="10"/>
  <c r="C55" i="5"/>
  <c r="A16" i="10"/>
  <c r="C77" i="10"/>
  <c r="E40" i="10"/>
  <c r="C18" i="10"/>
  <c r="A63" i="10"/>
  <c r="A37" i="10"/>
  <c r="E40" i="5"/>
  <c r="E64" i="10"/>
  <c r="E28" i="10"/>
  <c r="E74" i="10"/>
  <c r="C29" i="10"/>
  <c r="E51" i="5"/>
  <c r="A195" i="10"/>
  <c r="E181" i="10"/>
  <c r="E169" i="10"/>
  <c r="E157" i="10"/>
  <c r="C150" i="10"/>
  <c r="A133" i="10"/>
  <c r="A122" i="10"/>
  <c r="A110" i="10"/>
  <c r="E98" i="10"/>
  <c r="E85" i="10"/>
  <c r="A77" i="10"/>
  <c r="E231" i="10"/>
  <c r="C221" i="10"/>
  <c r="A198" i="10"/>
  <c r="A186" i="10"/>
  <c r="E173" i="10"/>
  <c r="C161" i="10"/>
  <c r="C145" i="10"/>
  <c r="E134" i="10"/>
  <c r="A123" i="10"/>
  <c r="C113" i="10"/>
  <c r="A99" i="10"/>
  <c r="C89" i="10"/>
  <c r="A62" i="10"/>
  <c r="A50" i="10"/>
  <c r="A38" i="10"/>
  <c r="A26" i="10"/>
  <c r="C7" i="10"/>
  <c r="C10" i="10"/>
  <c r="C13" i="10"/>
  <c r="E49" i="5"/>
  <c r="E54" i="5"/>
  <c r="E32" i="5"/>
  <c r="E43" i="5"/>
  <c r="C14" i="10"/>
  <c r="A34" i="5"/>
  <c r="C65" i="10"/>
  <c r="A42" i="10"/>
  <c r="E25" i="10"/>
  <c r="A6" i="10"/>
  <c r="A3" i="10"/>
  <c r="E17" i="10"/>
  <c r="C43" i="5"/>
  <c r="E57" i="5"/>
  <c r="A57" i="5"/>
  <c r="C26" i="10"/>
  <c r="C52" i="5"/>
  <c r="C66" i="10"/>
  <c r="C6" i="10"/>
  <c r="A61" i="10"/>
  <c r="E38" i="10"/>
</calcChain>
</file>

<file path=xl/sharedStrings.xml><?xml version="1.0" encoding="utf-8"?>
<sst xmlns="http://schemas.openxmlformats.org/spreadsheetml/2006/main" count="8257" uniqueCount="4063">
  <si>
    <t>English</t>
  </si>
  <si>
    <t>Japanese</t>
  </si>
  <si>
    <t>a</t>
  </si>
  <si>
    <t>able</t>
  </si>
  <si>
    <t>about</t>
  </si>
  <si>
    <t>absorb</t>
  </si>
  <si>
    <t>acorn</t>
  </si>
  <si>
    <t>acorns</t>
  </si>
  <si>
    <t>across</t>
  </si>
  <si>
    <t>actual</t>
  </si>
  <si>
    <t>actually</t>
  </si>
  <si>
    <t>afraid</t>
  </si>
  <si>
    <t>afternoon</t>
  </si>
  <si>
    <t>again</t>
  </si>
  <si>
    <t>age</t>
  </si>
  <si>
    <t>ago</t>
  </si>
  <si>
    <t>ahead</t>
  </si>
  <si>
    <t>all</t>
  </si>
  <si>
    <t>almost</t>
  </si>
  <si>
    <t>alone</t>
  </si>
  <si>
    <t>already</t>
  </si>
  <si>
    <t>alright</t>
  </si>
  <si>
    <t>also</t>
  </si>
  <si>
    <t>always</t>
  </si>
  <si>
    <t>amazing</t>
  </si>
  <si>
    <t>angry</t>
  </si>
  <si>
    <t>animal</t>
  </si>
  <si>
    <t>another</t>
  </si>
  <si>
    <t>anthropology</t>
  </si>
  <si>
    <t>anymore</t>
  </si>
  <si>
    <t>anyway</t>
  </si>
  <si>
    <t>anywhere</t>
  </si>
  <si>
    <t>appear</t>
  </si>
  <si>
    <t>approach</t>
  </si>
  <si>
    <t>are</t>
  </si>
  <si>
    <t>area</t>
  </si>
  <si>
    <t>argument</t>
  </si>
  <si>
    <t>arms</t>
  </si>
  <si>
    <t>around</t>
  </si>
  <si>
    <t>arrive</t>
  </si>
  <si>
    <t>arrives</t>
  </si>
  <si>
    <t>arriving</t>
  </si>
  <si>
    <t>ask</t>
  </si>
  <si>
    <t>asleep</t>
  </si>
  <si>
    <t>at</t>
  </si>
  <si>
    <t>attic</t>
  </si>
  <si>
    <t>away</t>
  </si>
  <si>
    <t>awful</t>
  </si>
  <si>
    <t>back</t>
  </si>
  <si>
    <t>background</t>
  </si>
  <si>
    <t>bad</t>
  </si>
  <si>
    <t>bamboo</t>
  </si>
  <si>
    <t>bath</t>
  </si>
  <si>
    <t>bathroom</t>
  </si>
  <si>
    <t>bathtub</t>
  </si>
  <si>
    <t>bathtubs</t>
  </si>
  <si>
    <t>be</t>
  </si>
  <si>
    <t>beat</t>
  </si>
  <si>
    <t>beautiful</t>
  </si>
  <si>
    <t>become</t>
  </si>
  <si>
    <t>bed</t>
  </si>
  <si>
    <t>bedtime</t>
  </si>
  <si>
    <t>beg</t>
  </si>
  <si>
    <t>begin</t>
  </si>
  <si>
    <t>begins</t>
  </si>
  <si>
    <t>behind</t>
  </si>
  <si>
    <t>believe</t>
  </si>
  <si>
    <t>besides</t>
  </si>
  <si>
    <t>best</t>
  </si>
  <si>
    <t>bet</t>
  </si>
  <si>
    <t>better</t>
  </si>
  <si>
    <t>bicycle</t>
  </si>
  <si>
    <t>big</t>
  </si>
  <si>
    <t>biggest</t>
  </si>
  <si>
    <t>bike</t>
  </si>
  <si>
    <t>bind</t>
  </si>
  <si>
    <t>bit</t>
  </si>
  <si>
    <t>bite</t>
  </si>
  <si>
    <t>black</t>
  </si>
  <si>
    <t>blow</t>
  </si>
  <si>
    <t>board</t>
  </si>
  <si>
    <t>body</t>
  </si>
  <si>
    <t>book</t>
  </si>
  <si>
    <t>books</t>
  </si>
  <si>
    <t>borrowed</t>
  </si>
  <si>
    <t>both</t>
  </si>
  <si>
    <t>bother</t>
  </si>
  <si>
    <t>bottom</t>
  </si>
  <si>
    <t>bound</t>
  </si>
  <si>
    <t>bow</t>
  </si>
  <si>
    <t>box</t>
  </si>
  <si>
    <t>boy</t>
  </si>
  <si>
    <t>boys</t>
  </si>
  <si>
    <t>break</t>
  </si>
  <si>
    <t>breed</t>
  </si>
  <si>
    <t>bridge</t>
  </si>
  <si>
    <t>bring</t>
  </si>
  <si>
    <t>broke</t>
  </si>
  <si>
    <t>brush</t>
  </si>
  <si>
    <t>brushing</t>
  </si>
  <si>
    <t>bucket</t>
  </si>
  <si>
    <t>build</t>
  </si>
  <si>
    <t>bunch</t>
  </si>
  <si>
    <t>bunnies</t>
  </si>
  <si>
    <t>bunny</t>
  </si>
  <si>
    <t>bureaucrat</t>
  </si>
  <si>
    <t>bureaucratic</t>
  </si>
  <si>
    <t>burning</t>
  </si>
  <si>
    <t>bus</t>
  </si>
  <si>
    <t>busily</t>
  </si>
  <si>
    <t>business</t>
  </si>
  <si>
    <t>busy</t>
  </si>
  <si>
    <t>but</t>
  </si>
  <si>
    <t>buy</t>
  </si>
  <si>
    <t>bye</t>
  </si>
  <si>
    <t>bye-bye</t>
  </si>
  <si>
    <t>call</t>
  </si>
  <si>
    <t>calling</t>
  </si>
  <si>
    <t>calm</t>
  </si>
  <si>
    <t>came</t>
  </si>
  <si>
    <t>camphor</t>
  </si>
  <si>
    <t>can</t>
  </si>
  <si>
    <t>candy</t>
  </si>
  <si>
    <t>cant</t>
  </si>
  <si>
    <t>caramel</t>
  </si>
  <si>
    <t>care</t>
  </si>
  <si>
    <t>careful</t>
  </si>
  <si>
    <t>carry</t>
  </si>
  <si>
    <t>cat</t>
  </si>
  <si>
    <t>catch</t>
  </si>
  <si>
    <t>caught</t>
  </si>
  <si>
    <t>cause</t>
  </si>
  <si>
    <t>ceiling</t>
  </si>
  <si>
    <t>chance</t>
  </si>
  <si>
    <t>cheated</t>
  </si>
  <si>
    <t>check</t>
  </si>
  <si>
    <t>child</t>
  </si>
  <si>
    <t>children</t>
  </si>
  <si>
    <t>chuckles</t>
  </si>
  <si>
    <t>class</t>
  </si>
  <si>
    <t>classroom</t>
  </si>
  <si>
    <t>clean</t>
  </si>
  <si>
    <t>cleaning</t>
  </si>
  <si>
    <t>clear</t>
  </si>
  <si>
    <t>climb</t>
  </si>
  <si>
    <t>climbing</t>
  </si>
  <si>
    <t>close</t>
  </si>
  <si>
    <t>club</t>
  </si>
  <si>
    <t>cockroaches</t>
  </si>
  <si>
    <t>cold</t>
  </si>
  <si>
    <t>collect</t>
  </si>
  <si>
    <t>come</t>
  </si>
  <si>
    <t>comes</t>
  </si>
  <si>
    <t>coming</t>
  </si>
  <si>
    <t>completely</t>
  </si>
  <si>
    <t>conclusions</t>
  </si>
  <si>
    <t>condition</t>
  </si>
  <si>
    <t>conductor</t>
  </si>
  <si>
    <t>contact</t>
  </si>
  <si>
    <t>corn</t>
  </si>
  <si>
    <t>countryside</t>
  </si>
  <si>
    <t>couple</t>
  </si>
  <si>
    <t>course</t>
  </si>
  <si>
    <t>cover</t>
  </si>
  <si>
    <t>covers</t>
  </si>
  <si>
    <t>crack</t>
  </si>
  <si>
    <t>crawl</t>
  </si>
  <si>
    <t>crazy</t>
  </si>
  <si>
    <t>credit</t>
  </si>
  <si>
    <t>cri</t>
  </si>
  <si>
    <t>cry</t>
  </si>
  <si>
    <t>dad</t>
  </si>
  <si>
    <t>daddy</t>
  </si>
  <si>
    <t>daddys</t>
  </si>
  <si>
    <t>dads</t>
  </si>
  <si>
    <t>daisies</t>
  </si>
  <si>
    <t>dance</t>
  </si>
  <si>
    <t>dark</t>
  </si>
  <si>
    <t>daughter</t>
  </si>
  <si>
    <t>day</t>
  </si>
  <si>
    <t>days</t>
  </si>
  <si>
    <t>dear</t>
  </si>
  <si>
    <t>decide</t>
  </si>
  <si>
    <t>delayed</t>
  </si>
  <si>
    <t>demand</t>
  </si>
  <si>
    <t>departs</t>
  </si>
  <si>
    <t>desk</t>
  </si>
  <si>
    <t>die</t>
  </si>
  <si>
    <t>dies</t>
  </si>
  <si>
    <t>direction</t>
  </si>
  <si>
    <t>disappear</t>
  </si>
  <si>
    <t>disappeared</t>
  </si>
  <si>
    <t>discuss</t>
  </si>
  <si>
    <t>distance</t>
  </si>
  <si>
    <t>do</t>
  </si>
  <si>
    <t>doctor</t>
  </si>
  <si>
    <t>does</t>
  </si>
  <si>
    <t>done</t>
  </si>
  <si>
    <t>door</t>
  </si>
  <si>
    <t>down</t>
  </si>
  <si>
    <t>downstair</t>
  </si>
  <si>
    <t>downstairs</t>
  </si>
  <si>
    <t>dragon</t>
  </si>
  <si>
    <t>draw</t>
  </si>
  <si>
    <t>drawing</t>
  </si>
  <si>
    <t>dream</t>
  </si>
  <si>
    <t>drive</t>
  </si>
  <si>
    <t>driver</t>
  </si>
  <si>
    <t>drives</t>
  </si>
  <si>
    <t>driving</t>
  </si>
  <si>
    <t>drop</t>
  </si>
  <si>
    <t>dumb</t>
  </si>
  <si>
    <t>dust</t>
  </si>
  <si>
    <t>dusting</t>
  </si>
  <si>
    <t>dvd</t>
  </si>
  <si>
    <t>ear</t>
  </si>
  <si>
    <t>easy</t>
  </si>
  <si>
    <t>eat</t>
  </si>
  <si>
    <t>eaten</t>
  </si>
  <si>
    <t>egg</t>
  </si>
  <si>
    <t>either</t>
  </si>
  <si>
    <t>els</t>
  </si>
  <si>
    <t>emerges</t>
  </si>
  <si>
    <t>empty</t>
  </si>
  <si>
    <t>end</t>
  </si>
  <si>
    <t>enough</t>
  </si>
  <si>
    <t>entrance</t>
  </si>
  <si>
    <t>even</t>
  </si>
  <si>
    <t>evening</t>
  </si>
  <si>
    <t>every</t>
  </si>
  <si>
    <t>exam</t>
  </si>
  <si>
    <t>excuse</t>
  </si>
  <si>
    <t>eyeballs</t>
  </si>
  <si>
    <t>fact</t>
  </si>
  <si>
    <t>fair</t>
  </si>
  <si>
    <t>fall</t>
  </si>
  <si>
    <t>far</t>
  </si>
  <si>
    <t>farm</t>
  </si>
  <si>
    <t>farmer</t>
  </si>
  <si>
    <t>farmers</t>
  </si>
  <si>
    <t>fast</t>
  </si>
  <si>
    <t>father</t>
  </si>
  <si>
    <t>fathers</t>
  </si>
  <si>
    <t>fatten</t>
  </si>
  <si>
    <t>feel</t>
  </si>
  <si>
    <t>feet</t>
  </si>
  <si>
    <t>fetch</t>
  </si>
  <si>
    <t>field</t>
  </si>
  <si>
    <t>fields</t>
  </si>
  <si>
    <t>figure</t>
  </si>
  <si>
    <t>fill</t>
  </si>
  <si>
    <t>find</t>
  </si>
  <si>
    <t>fine</t>
  </si>
  <si>
    <t>finish</t>
  </si>
  <si>
    <t>finished</t>
  </si>
  <si>
    <t>finishes</t>
  </si>
  <si>
    <t>first</t>
  </si>
  <si>
    <t>fish</t>
  </si>
  <si>
    <t>fix</t>
  </si>
  <si>
    <t>flower</t>
  </si>
  <si>
    <t>flowers</t>
  </si>
  <si>
    <t>fly</t>
  </si>
  <si>
    <t>folk</t>
  </si>
  <si>
    <t>folks</t>
  </si>
  <si>
    <t>follow</t>
  </si>
  <si>
    <t>follows</t>
  </si>
  <si>
    <t>food</t>
  </si>
  <si>
    <t>forest</t>
  </si>
  <si>
    <t>forever</t>
  </si>
  <si>
    <t>forget</t>
  </si>
  <si>
    <t>forgive</t>
  </si>
  <si>
    <t>forgot</t>
  </si>
  <si>
    <t>found</t>
  </si>
  <si>
    <t>fresh</t>
  </si>
  <si>
    <t>friend</t>
  </si>
  <si>
    <t>friends</t>
  </si>
  <si>
    <t>frighten</t>
  </si>
  <si>
    <t>front</t>
  </si>
  <si>
    <t>funny</t>
  </si>
  <si>
    <t>furniture</t>
  </si>
  <si>
    <t>furry</t>
  </si>
  <si>
    <t>further</t>
  </si>
  <si>
    <t>fuzzy</t>
  </si>
  <si>
    <t>garden</t>
  </si>
  <si>
    <t>gateway</t>
  </si>
  <si>
    <t>gave</t>
  </si>
  <si>
    <t>get</t>
  </si>
  <si>
    <t>getting</t>
  </si>
  <si>
    <t>ghost</t>
  </si>
  <si>
    <t>ghosts</t>
  </si>
  <si>
    <t>giant</t>
  </si>
  <si>
    <t>gift</t>
  </si>
  <si>
    <t>gigantic</t>
  </si>
  <si>
    <t>girl</t>
  </si>
  <si>
    <t>girls</t>
  </si>
  <si>
    <t>give</t>
  </si>
  <si>
    <t>glad</t>
  </si>
  <si>
    <t>go</t>
  </si>
  <si>
    <t>goat</t>
  </si>
  <si>
    <t>god</t>
  </si>
  <si>
    <t>going</t>
  </si>
  <si>
    <t>goldfish</t>
  </si>
  <si>
    <t>gone</t>
  </si>
  <si>
    <t>good</t>
  </si>
  <si>
    <t>goodby</t>
  </si>
  <si>
    <t>goodbye</t>
  </si>
  <si>
    <t>goodness</t>
  </si>
  <si>
    <t>got</t>
  </si>
  <si>
    <t>gotten</t>
  </si>
  <si>
    <t>gradual</t>
  </si>
  <si>
    <t>gradually</t>
  </si>
  <si>
    <t>grandma</t>
  </si>
  <si>
    <t>granny</t>
  </si>
  <si>
    <t>grannys</t>
  </si>
  <si>
    <t>grass</t>
  </si>
  <si>
    <t>grate</t>
  </si>
  <si>
    <t>grateful</t>
  </si>
  <si>
    <t>great</t>
  </si>
  <si>
    <t>greet</t>
  </si>
  <si>
    <t>grief</t>
  </si>
  <si>
    <t>grind</t>
  </si>
  <si>
    <t>ground</t>
  </si>
  <si>
    <t>grow</t>
  </si>
  <si>
    <t>growls</t>
  </si>
  <si>
    <t>grown</t>
  </si>
  <si>
    <t>guarantee</t>
  </si>
  <si>
    <t>guess</t>
  </si>
  <si>
    <t>had</t>
  </si>
  <si>
    <t>hair</t>
  </si>
  <si>
    <t>half</t>
  </si>
  <si>
    <t>hand</t>
  </si>
  <si>
    <t>handy</t>
  </si>
  <si>
    <t>hang</t>
  </si>
  <si>
    <t>hangs</t>
  </si>
  <si>
    <t>happen</t>
  </si>
  <si>
    <t>happened</t>
  </si>
  <si>
    <t>happy</t>
  </si>
  <si>
    <t>hard</t>
  </si>
  <si>
    <t>harder</t>
  </si>
  <si>
    <t>harm</t>
  </si>
  <si>
    <t>has</t>
  </si>
  <si>
    <t>hat</t>
  </si>
  <si>
    <t>hate</t>
  </si>
  <si>
    <t>haunt</t>
  </si>
  <si>
    <t>haunted</t>
  </si>
  <si>
    <t>have</t>
  </si>
  <si>
    <t>having</t>
  </si>
  <si>
    <t>he</t>
  </si>
  <si>
    <t>head</t>
  </si>
  <si>
    <t>headlight</t>
  </si>
  <si>
    <t>headlights</t>
  </si>
  <si>
    <t>heads</t>
  </si>
  <si>
    <t>healthy</t>
  </si>
  <si>
    <t>hear</t>
  </si>
  <si>
    <t>heard</t>
  </si>
  <si>
    <t>heart</t>
  </si>
  <si>
    <t>heavens</t>
  </si>
  <si>
    <t>heavier</t>
  </si>
  <si>
    <t>hell</t>
  </si>
  <si>
    <t>hello</t>
  </si>
  <si>
    <t>help</t>
  </si>
  <si>
    <t>here</t>
  </si>
  <si>
    <t>hes</t>
  </si>
  <si>
    <t>hi</t>
  </si>
  <si>
    <t>hide</t>
  </si>
  <si>
    <t>hill</t>
  </si>
  <si>
    <t>hm</t>
  </si>
  <si>
    <t>hold</t>
  </si>
  <si>
    <t>holds</t>
  </si>
  <si>
    <t>hole</t>
  </si>
  <si>
    <t>holes</t>
  </si>
  <si>
    <t>home</t>
  </si>
  <si>
    <t>homes</t>
  </si>
  <si>
    <t>hope</t>
  </si>
  <si>
    <t>hospital</t>
  </si>
  <si>
    <t>hospitals</t>
  </si>
  <si>
    <t>hour</t>
  </si>
  <si>
    <t>hours</t>
  </si>
  <si>
    <t>house</t>
  </si>
  <si>
    <t>houses</t>
  </si>
  <si>
    <t>hug</t>
  </si>
  <si>
    <t>humbly</t>
  </si>
  <si>
    <t>hurry</t>
  </si>
  <si>
    <t>hush</t>
  </si>
  <si>
    <t>i</t>
  </si>
  <si>
    <t>id</t>
  </si>
  <si>
    <t>ill</t>
  </si>
  <si>
    <t>image</t>
  </si>
  <si>
    <t>important</t>
  </si>
  <si>
    <t>in</t>
  </si>
  <si>
    <t>incredible</t>
  </si>
  <si>
    <t>inside</t>
  </si>
  <si>
    <t>intend</t>
  </si>
  <si>
    <t>interrupts</t>
  </si>
  <si>
    <t>invisible</t>
  </si>
  <si>
    <t>is</t>
  </si>
  <si>
    <t>it</t>
  </si>
  <si>
    <t>its</t>
  </si>
  <si>
    <t>iv</t>
  </si>
  <si>
    <t>japanese</t>
  </si>
  <si>
    <t>jealous</t>
  </si>
  <si>
    <t>jump</t>
  </si>
  <si>
    <t>junk</t>
  </si>
  <si>
    <t>just</t>
  </si>
  <si>
    <t>keep</t>
  </si>
  <si>
    <t>kid</t>
  </si>
  <si>
    <t>kids</t>
  </si>
  <si>
    <t>king</t>
  </si>
  <si>
    <t>kitchen</t>
  </si>
  <si>
    <t>know</t>
  </si>
  <si>
    <t>known</t>
  </si>
  <si>
    <t>lab</t>
  </si>
  <si>
    <t>lady</t>
  </si>
  <si>
    <t>lake</t>
  </si>
  <si>
    <t>large</t>
  </si>
  <si>
    <t>last</t>
  </si>
  <si>
    <t>late</t>
  </si>
  <si>
    <t>lately</t>
  </si>
  <si>
    <t>later</t>
  </si>
  <si>
    <t>laugh</t>
  </si>
  <si>
    <t>laughing</t>
  </si>
  <si>
    <t>laughs</t>
  </si>
  <si>
    <t>laundry</t>
  </si>
  <si>
    <t>lead</t>
  </si>
  <si>
    <t>lean</t>
  </si>
  <si>
    <t>leave</t>
  </si>
  <si>
    <t>leaves</t>
  </si>
  <si>
    <t>lecture</t>
  </si>
  <si>
    <t>left</t>
  </si>
  <si>
    <t>let</t>
  </si>
  <si>
    <t>lets</t>
  </si>
  <si>
    <t>letter</t>
  </si>
  <si>
    <t>life</t>
  </si>
  <si>
    <t>lifelong</t>
  </si>
  <si>
    <t>lift</t>
  </si>
  <si>
    <t>lifting</t>
  </si>
  <si>
    <t>light</t>
  </si>
  <si>
    <t>like</t>
  </si>
  <si>
    <t>listen</t>
  </si>
  <si>
    <t>listening</t>
  </si>
  <si>
    <t>little</t>
  </si>
  <si>
    <t>live</t>
  </si>
  <si>
    <t>long</t>
  </si>
  <si>
    <t>look</t>
  </si>
  <si>
    <t>looked</t>
  </si>
  <si>
    <t>looking</t>
  </si>
  <si>
    <t>looks</t>
  </si>
  <si>
    <t>lose</t>
  </si>
  <si>
    <t>lost</t>
  </si>
  <si>
    <t>lot</t>
  </si>
  <si>
    <t>loud</t>
  </si>
  <si>
    <t>loudly</t>
  </si>
  <si>
    <t>love</t>
  </si>
  <si>
    <t>lovely</t>
  </si>
  <si>
    <t>luck</t>
  </si>
  <si>
    <t>lucky</t>
  </si>
  <si>
    <t>lunch</t>
  </si>
  <si>
    <t>lying</t>
  </si>
  <si>
    <t>mad</t>
  </si>
  <si>
    <t>made</t>
  </si>
  <si>
    <t>magic</t>
  </si>
  <si>
    <t>mail</t>
  </si>
  <si>
    <t>mailman</t>
  </si>
  <si>
    <t>main</t>
  </si>
  <si>
    <t>make</t>
  </si>
  <si>
    <t>man</t>
  </si>
  <si>
    <t>manage</t>
  </si>
  <si>
    <t>matter</t>
  </si>
  <si>
    <t>may</t>
  </si>
  <si>
    <t>maybe</t>
  </si>
  <si>
    <t>me</t>
  </si>
  <si>
    <t>mean</t>
  </si>
  <si>
    <t>meet</t>
  </si>
  <si>
    <t>meeting</t>
  </si>
  <si>
    <t>mei</t>
  </si>
  <si>
    <t>meis</t>
  </si>
  <si>
    <t>men</t>
  </si>
  <si>
    <t>meows</t>
  </si>
  <si>
    <t>merciful</t>
  </si>
  <si>
    <t>met</t>
  </si>
  <si>
    <t>might</t>
  </si>
  <si>
    <t>million</t>
  </si>
  <si>
    <t>millions</t>
  </si>
  <si>
    <t>mine</t>
  </si>
  <si>
    <t>minute</t>
  </si>
  <si>
    <t>minutes</t>
  </si>
  <si>
    <t>miss</t>
  </si>
  <si>
    <t>mistake</t>
  </si>
  <si>
    <t>mm</t>
  </si>
  <si>
    <t>mom</t>
  </si>
  <si>
    <t>mommy</t>
  </si>
  <si>
    <t>mommys</t>
  </si>
  <si>
    <t>moms</t>
  </si>
  <si>
    <t>morning</t>
  </si>
  <si>
    <t>mosquito</t>
  </si>
  <si>
    <t>mother</t>
  </si>
  <si>
    <t>mothers</t>
  </si>
  <si>
    <t>mountain</t>
  </si>
  <si>
    <t>mouth</t>
  </si>
  <si>
    <t>move</t>
  </si>
  <si>
    <t>much</t>
  </si>
  <si>
    <t>mud</t>
  </si>
  <si>
    <t>must</t>
  </si>
  <si>
    <t>name</t>
  </si>
  <si>
    <t>names</t>
  </si>
  <si>
    <t>nanny</t>
  </si>
  <si>
    <t>nannys</t>
  </si>
  <si>
    <t>nature</t>
  </si>
  <si>
    <t>near</t>
  </si>
  <si>
    <t>neat</t>
  </si>
  <si>
    <t>necessary</t>
  </si>
  <si>
    <t>need</t>
  </si>
  <si>
    <t>neighbors</t>
  </si>
  <si>
    <t>neither</t>
  </si>
  <si>
    <t>nests</t>
  </si>
  <si>
    <t>netting</t>
  </si>
  <si>
    <t>never</t>
  </si>
  <si>
    <t>new</t>
  </si>
  <si>
    <t>next</t>
  </si>
  <si>
    <t>nice</t>
  </si>
  <si>
    <t>night</t>
  </si>
  <si>
    <t>nine</t>
  </si>
  <si>
    <t>no</t>
  </si>
  <si>
    <t>nobody</t>
  </si>
  <si>
    <t>nods</t>
  </si>
  <si>
    <t>not</t>
  </si>
  <si>
    <t>nothing</t>
  </si>
  <si>
    <t>noticing</t>
  </si>
  <si>
    <t>now</t>
  </si>
  <si>
    <t>number</t>
  </si>
  <si>
    <t>nut</t>
  </si>
  <si>
    <t>off</t>
  </si>
  <si>
    <t>oh</t>
  </si>
  <si>
    <t>ok</t>
  </si>
  <si>
    <t>okay</t>
  </si>
  <si>
    <t>old</t>
  </si>
  <si>
    <t>older</t>
  </si>
  <si>
    <t>on</t>
  </si>
  <si>
    <t>one</t>
  </si>
  <si>
    <t>ones</t>
  </si>
  <si>
    <t>open</t>
  </si>
  <si>
    <t>opening</t>
  </si>
  <si>
    <t>openings</t>
  </si>
  <si>
    <t>opens</t>
  </si>
  <si>
    <t>operator</t>
  </si>
  <si>
    <t>or</t>
  </si>
  <si>
    <t>other</t>
  </si>
  <si>
    <t>out</t>
  </si>
  <si>
    <t>outside</t>
  </si>
  <si>
    <t>over</t>
  </si>
  <si>
    <t>oversleep</t>
  </si>
  <si>
    <t>overslept</t>
  </si>
  <si>
    <t>package</t>
  </si>
  <si>
    <t>paddies</t>
  </si>
  <si>
    <t>panic</t>
  </si>
  <si>
    <t>parent</t>
  </si>
  <si>
    <t>particular</t>
  </si>
  <si>
    <t>pass</t>
  </si>
  <si>
    <t>passenger</t>
  </si>
  <si>
    <t>passengers</t>
  </si>
  <si>
    <t>passing</t>
  </si>
  <si>
    <t>past</t>
  </si>
  <si>
    <t>patch</t>
  </si>
  <si>
    <t>patient</t>
  </si>
  <si>
    <t>pay</t>
  </si>
  <si>
    <t>pedal</t>
  </si>
  <si>
    <t>people</t>
  </si>
  <si>
    <t>perfect</t>
  </si>
  <si>
    <t>perhaps</t>
  </si>
  <si>
    <t>permission</t>
  </si>
  <si>
    <t>phone</t>
  </si>
  <si>
    <t>pick</t>
  </si>
  <si>
    <t>picking</t>
  </si>
  <si>
    <t>picks</t>
  </si>
  <si>
    <t>picture</t>
  </si>
  <si>
    <t>piece</t>
  </si>
  <si>
    <t>place</t>
  </si>
  <si>
    <t>plan</t>
  </si>
  <si>
    <t>plant</t>
  </si>
  <si>
    <t>play</t>
  </si>
  <si>
    <t>playing</t>
  </si>
  <si>
    <t>pleas</t>
  </si>
  <si>
    <t>please</t>
  </si>
  <si>
    <t>pleasure</t>
  </si>
  <si>
    <t>point</t>
  </si>
  <si>
    <t>pointing</t>
  </si>
  <si>
    <t>pole</t>
  </si>
  <si>
    <t>poles</t>
  </si>
  <si>
    <t>police</t>
  </si>
  <si>
    <t>policeman</t>
  </si>
  <si>
    <t>pond</t>
  </si>
  <si>
    <t>ponytail</t>
  </si>
  <si>
    <t>ponytails</t>
  </si>
  <si>
    <t>posit</t>
  </si>
  <si>
    <t>positive</t>
  </si>
  <si>
    <t>possibly</t>
  </si>
  <si>
    <t>postman</t>
  </si>
  <si>
    <t>praying</t>
  </si>
  <si>
    <t>prays</t>
  </si>
  <si>
    <t>pretty</t>
  </si>
  <si>
    <t>probably</t>
  </si>
  <si>
    <t>professor</t>
  </si>
  <si>
    <t>promise</t>
  </si>
  <si>
    <t>protect</t>
  </si>
  <si>
    <t>puddle</t>
  </si>
  <si>
    <t>pump</t>
  </si>
  <si>
    <t>put</t>
  </si>
  <si>
    <t>quickly</t>
  </si>
  <si>
    <t>quiet</t>
  </si>
  <si>
    <t>rain</t>
  </si>
  <si>
    <t>raining</t>
  </si>
  <si>
    <t>rat</t>
  </si>
  <si>
    <t>reach</t>
  </si>
  <si>
    <t>read</t>
  </si>
  <si>
    <t>reading</t>
  </si>
  <si>
    <t>ready</t>
  </si>
  <si>
    <t>real</t>
  </si>
  <si>
    <t>really</t>
  </si>
  <si>
    <t>recall</t>
  </si>
  <si>
    <t>regards</t>
  </si>
  <si>
    <t>remember</t>
  </si>
  <si>
    <t>research</t>
  </si>
  <si>
    <t>respects</t>
  </si>
  <si>
    <t>rest</t>
  </si>
  <si>
    <t>return</t>
  </si>
  <si>
    <t>rice</t>
  </si>
  <si>
    <t>rid</t>
  </si>
  <si>
    <t>ride</t>
  </si>
  <si>
    <t>ridiculous</t>
  </si>
  <si>
    <t>riding</t>
  </si>
  <si>
    <t>right</t>
  </si>
  <si>
    <t>rings</t>
  </si>
  <si>
    <t>ripe</t>
  </si>
  <si>
    <t>ro</t>
  </si>
  <si>
    <t>road</t>
  </si>
  <si>
    <t>roadside</t>
  </si>
  <si>
    <t>roars</t>
  </si>
  <si>
    <t>room</t>
  </si>
  <si>
    <t>rotten</t>
  </si>
  <si>
    <t>run</t>
  </si>
  <si>
    <t>running</t>
  </si>
  <si>
    <t>runs</t>
  </si>
  <si>
    <t>rust</t>
  </si>
  <si>
    <t>said</t>
  </si>
  <si>
    <t>sandal</t>
  </si>
  <si>
    <t>sandals</t>
  </si>
  <si>
    <t>saw</t>
  </si>
  <si>
    <t>say</t>
  </si>
  <si>
    <t>scar</t>
  </si>
  <si>
    <t>scare</t>
  </si>
  <si>
    <t>scared</t>
  </si>
  <si>
    <t>scary</t>
  </si>
  <si>
    <t>scatter</t>
  </si>
  <si>
    <t>scenes</t>
  </si>
  <si>
    <t>school</t>
  </si>
  <si>
    <t>schoolmate</t>
  </si>
  <si>
    <t>search</t>
  </si>
  <si>
    <t>searching</t>
  </si>
  <si>
    <t>second</t>
  </si>
  <si>
    <t>see</t>
  </si>
  <si>
    <t>seed</t>
  </si>
  <si>
    <t>seeds</t>
  </si>
  <si>
    <t>seem</t>
  </si>
  <si>
    <t>seen</t>
  </si>
  <si>
    <t>sees</t>
  </si>
  <si>
    <t>send</t>
  </si>
  <si>
    <t>sens</t>
  </si>
  <si>
    <t>sense</t>
  </si>
  <si>
    <t>sensitive</t>
  </si>
  <si>
    <t>sent</t>
  </si>
  <si>
    <t>serious</t>
  </si>
  <si>
    <t>shake</t>
  </si>
  <si>
    <t>shakes</t>
  </si>
  <si>
    <t>shed</t>
  </si>
  <si>
    <t>shell</t>
  </si>
  <si>
    <t>shelter</t>
  </si>
  <si>
    <t>shocked</t>
  </si>
  <si>
    <t>short</t>
  </si>
  <si>
    <t>show</t>
  </si>
  <si>
    <t>showing</t>
  </si>
  <si>
    <t>shows</t>
  </si>
  <si>
    <t>shrine</t>
  </si>
  <si>
    <t>shy</t>
  </si>
  <si>
    <t>sign</t>
  </si>
  <si>
    <t>sill</t>
  </si>
  <si>
    <t>silly</t>
  </si>
  <si>
    <t>simply</t>
  </si>
  <si>
    <t>sis</t>
  </si>
  <si>
    <t>sister</t>
  </si>
  <si>
    <t>sit</t>
  </si>
  <si>
    <t>sleep</t>
  </si>
  <si>
    <t>sleepy</t>
  </si>
  <si>
    <t>slow</t>
  </si>
  <si>
    <t>slowly</t>
  </si>
  <si>
    <t>small</t>
  </si>
  <si>
    <t>smart</t>
  </si>
  <si>
    <t>smile</t>
  </si>
  <si>
    <t>smiling</t>
  </si>
  <si>
    <t>sneezes</t>
  </si>
  <si>
    <t>so</t>
  </si>
  <si>
    <t>soak</t>
  </si>
  <si>
    <t>somebody</t>
  </si>
  <si>
    <t>someday</t>
  </si>
  <si>
    <t>someone</t>
  </si>
  <si>
    <t>somewhere</t>
  </si>
  <si>
    <t>soon</t>
  </si>
  <si>
    <t>soot</t>
  </si>
  <si>
    <t>sorry</t>
  </si>
  <si>
    <t>sort</t>
  </si>
  <si>
    <t>soul</t>
  </si>
  <si>
    <t>speak</t>
  </si>
  <si>
    <t>specially</t>
  </si>
  <si>
    <t>spend</t>
  </si>
  <si>
    <t>spider</t>
  </si>
  <si>
    <t>spiders</t>
  </si>
  <si>
    <t>spirit</t>
  </si>
  <si>
    <t>spirits</t>
  </si>
  <si>
    <t>spit</t>
  </si>
  <si>
    <t>splash</t>
  </si>
  <si>
    <t>spoil</t>
  </si>
  <si>
    <t>spooks</t>
  </si>
  <si>
    <t>sprite</t>
  </si>
  <si>
    <t>sprites</t>
  </si>
  <si>
    <t>sprout</t>
  </si>
  <si>
    <t>sprouted</t>
  </si>
  <si>
    <t>squirrel</t>
  </si>
  <si>
    <t>squirrels</t>
  </si>
  <si>
    <t>stair</t>
  </si>
  <si>
    <t>stairs</t>
  </si>
  <si>
    <t>station</t>
  </si>
  <si>
    <t>stay</t>
  </si>
  <si>
    <t>step</t>
  </si>
  <si>
    <t>stick</t>
  </si>
  <si>
    <t>still</t>
  </si>
  <si>
    <t>stop</t>
  </si>
  <si>
    <t>storm</t>
  </si>
  <si>
    <t>strange</t>
  </si>
  <si>
    <t>stream</t>
  </si>
  <si>
    <t>strong</t>
  </si>
  <si>
    <t>stubborn</t>
  </si>
  <si>
    <t>students</t>
  </si>
  <si>
    <t>stupid</t>
  </si>
  <si>
    <t>suddenly</t>
  </si>
  <si>
    <t>suffer</t>
  </si>
  <si>
    <t>summer</t>
  </si>
  <si>
    <t>sun</t>
  </si>
  <si>
    <t>suppose</t>
  </si>
  <si>
    <t>sure</t>
  </si>
  <si>
    <t>surprise</t>
  </si>
  <si>
    <t>swear</t>
  </si>
  <si>
    <t>swim</t>
  </si>
  <si>
    <t>sworn</t>
  </si>
  <si>
    <t>tadpoles</t>
  </si>
  <si>
    <t>take</t>
  </si>
  <si>
    <t>taking</t>
  </si>
  <si>
    <t>tall</t>
  </si>
  <si>
    <t>tap</t>
  </si>
  <si>
    <t>taxi</t>
  </si>
  <si>
    <t>teacher</t>
  </si>
  <si>
    <t>telegram</t>
  </si>
  <si>
    <t>telephone</t>
  </si>
  <si>
    <t>tell</t>
  </si>
  <si>
    <t>terribly</t>
  </si>
  <si>
    <t>terrific</t>
  </si>
  <si>
    <t>thank</t>
  </si>
  <si>
    <t>thanks</t>
  </si>
  <si>
    <t>then</t>
  </si>
  <si>
    <t>there</t>
  </si>
  <si>
    <t>theres</t>
  </si>
  <si>
    <t>thing</t>
  </si>
  <si>
    <t>things</t>
  </si>
  <si>
    <t>think</t>
  </si>
  <si>
    <t>thought</t>
  </si>
  <si>
    <t>three</t>
  </si>
  <si>
    <t>tie</t>
  </si>
  <si>
    <t>till</t>
  </si>
  <si>
    <t>time</t>
  </si>
  <si>
    <t>tire</t>
  </si>
  <si>
    <t>today</t>
  </si>
  <si>
    <t>told</t>
  </si>
  <si>
    <t>tomorrow</t>
  </si>
  <si>
    <t>tongue</t>
  </si>
  <si>
    <t>too</t>
  </si>
  <si>
    <t>took</t>
  </si>
  <si>
    <t>top</t>
  </si>
  <si>
    <t>tough</t>
  </si>
  <si>
    <t>train</t>
  </si>
  <si>
    <t>traumatic</t>
  </si>
  <si>
    <t>treasure</t>
  </si>
  <si>
    <t>tree</t>
  </si>
  <si>
    <t>trees</t>
  </si>
  <si>
    <t>treetop</t>
  </si>
  <si>
    <t>trouble</t>
  </si>
  <si>
    <t>true</t>
  </si>
  <si>
    <t>truth</t>
  </si>
  <si>
    <t>truthful</t>
  </si>
  <si>
    <t>tunnel</t>
  </si>
  <si>
    <t>turn</t>
  </si>
  <si>
    <t>two</t>
  </si>
  <si>
    <t>umbrella</t>
  </si>
  <si>
    <t>uncle</t>
  </si>
  <si>
    <t>understand</t>
  </si>
  <si>
    <t>university</t>
  </si>
  <si>
    <t>up</t>
  </si>
  <si>
    <t>upset</t>
  </si>
  <si>
    <t>upstair</t>
  </si>
  <si>
    <t>upstairs</t>
  </si>
  <si>
    <t>us</t>
  </si>
  <si>
    <t>use</t>
  </si>
  <si>
    <t>vacation</t>
  </si>
  <si>
    <t>vegetable</t>
  </si>
  <si>
    <t>vegetables</t>
  </si>
  <si>
    <t>video</t>
  </si>
  <si>
    <t>village</t>
  </si>
  <si>
    <t>visit</t>
  </si>
  <si>
    <t>voice</t>
  </si>
  <si>
    <t>wait</t>
  </si>
  <si>
    <t>waits</t>
  </si>
  <si>
    <t>wake</t>
  </si>
  <si>
    <t>walk</t>
  </si>
  <si>
    <t>walking</t>
  </si>
  <si>
    <t>wander</t>
  </si>
  <si>
    <t>want</t>
  </si>
  <si>
    <t>was</t>
  </si>
  <si>
    <t>wash</t>
  </si>
  <si>
    <t>washing</t>
  </si>
  <si>
    <t>watch</t>
  </si>
  <si>
    <t>water</t>
  </si>
  <si>
    <t>way</t>
  </si>
  <si>
    <t>wear</t>
  </si>
  <si>
    <t>wed</t>
  </si>
  <si>
    <t>week</t>
  </si>
  <si>
    <t>weekend</t>
  </si>
  <si>
    <t>weird</t>
  </si>
  <si>
    <t>welcome</t>
  </si>
  <si>
    <t>well</t>
  </si>
  <si>
    <t>went</t>
  </si>
  <si>
    <t>were</t>
  </si>
  <si>
    <t>wet</t>
  </si>
  <si>
    <t>whatever</t>
  </si>
  <si>
    <t>while</t>
  </si>
  <si>
    <t>whiskers</t>
  </si>
  <si>
    <t>whisper</t>
  </si>
  <si>
    <t>who</t>
  </si>
  <si>
    <t>whole</t>
  </si>
  <si>
    <t>whos</t>
  </si>
  <si>
    <t>why</t>
  </si>
  <si>
    <t>wide</t>
  </si>
  <si>
    <t>will</t>
  </si>
  <si>
    <t>wind</t>
  </si>
  <si>
    <t>window</t>
  </si>
  <si>
    <t>windows</t>
  </si>
  <si>
    <t>winds</t>
  </si>
  <si>
    <t>wire</t>
  </si>
  <si>
    <t>wish</t>
  </si>
  <si>
    <t>woman</t>
  </si>
  <si>
    <t>wonder</t>
  </si>
  <si>
    <t>wonderful</t>
  </si>
  <si>
    <t>wood</t>
  </si>
  <si>
    <t>woods</t>
  </si>
  <si>
    <t>work</t>
  </si>
  <si>
    <t>worked</t>
  </si>
  <si>
    <t>working</t>
  </si>
  <si>
    <t>world</t>
  </si>
  <si>
    <t>worried</t>
  </si>
  <si>
    <t>worry</t>
  </si>
  <si>
    <t>worse</t>
  </si>
  <si>
    <t>wow</t>
  </si>
  <si>
    <t>wrap</t>
  </si>
  <si>
    <t>write</t>
  </si>
  <si>
    <t>written</t>
  </si>
  <si>
    <t>wrong</t>
  </si>
  <si>
    <t>yard</t>
  </si>
  <si>
    <t>yawns</t>
  </si>
  <si>
    <t>yea</t>
  </si>
  <si>
    <t>yeah</t>
  </si>
  <si>
    <t>year</t>
  </si>
  <si>
    <t>years</t>
  </si>
  <si>
    <t>yes</t>
  </si>
  <si>
    <t>yet</t>
  </si>
  <si>
    <t>young</t>
  </si>
  <si>
    <t xml:space="preserve">&lt;Noun&gt; a metric unit of length equal to one ten billionth of a meter (or 0.0001 micron; any of several fat-soluble vitamins essential for normal vision; prevents night blindness or inflammation or dryness of the eyes; one of the four nucleotides used in building DNA; all four nucleotides have a common phosphate group and a sugar (ribose
</t>
  </si>
  <si>
    <t xml:space="preserve">&lt;Adjective&gt; (usually followed by `to'; have the skills and qualifications to do things well; having inherent physical or mental ability or capacity
</t>
  </si>
  <si>
    <t xml:space="preserve">&lt;Adjective&gt; on the move
&lt;Adverb&gt; (of quantities; all around or on all sides; or about
</t>
  </si>
  <si>
    <t xml:space="preserve">&lt;Verb&gt; become imbued; take up mentally; take up, as of debts or payments
</t>
  </si>
  <si>
    <t xml:space="preserve">&lt;Noun&gt; fruit of the oak tree: a smooth thin-walled nut in a woody cup-shaped base
</t>
  </si>
  <si>
    <t xml:space="preserve">&lt;Adverb&gt; to the opposite side; transversely
</t>
  </si>
  <si>
    <t xml:space="preserve">&lt;Adjective&gt; presently existing in fact and not merely potential or possible; taking place in reality; not pretended or imitated; being or reflecting the essential or genuine character of something
</t>
  </si>
  <si>
    <t xml:space="preserve">&lt;Adverb&gt; in actual fact; used to imply that one would expect the fact to be the opposite of that stated; surprisingly; at the present moment
</t>
  </si>
  <si>
    <t xml:space="preserve">&lt;Adjective&gt; filled with fear or apprehension; filled with regret or concern; used often to soften an unpleasant statement; feeling worry or concern or insecurity
</t>
  </si>
  <si>
    <t xml:space="preserve">&lt;Noun&gt; the part of the day between noon and evening; a conventional expression of greeting or farewell
</t>
  </si>
  <si>
    <t xml:space="preserve">&lt;Adverb&gt; 
</t>
  </si>
  <si>
    <t xml:space="preserve">&lt;Noun&gt; how long something has existed; an era of history having some distinctive feature; a time of life (usually defined in years
&lt;Verb&gt; begin to seem older; get older; grow old or older; make older
</t>
  </si>
  <si>
    <t xml:space="preserve">&lt;Adjective&gt; gone by; or in the past
&lt;Adverb&gt; in the past
</t>
  </si>
  <si>
    <t xml:space="preserve">&lt;Adjective&gt; having the leading position or higher score in a contest
&lt;Adverb&gt; at or in the front; toward the future; forward in time; in a forward direction
</t>
  </si>
  <si>
    <t xml:space="preserve">&lt;Adjective&gt; (quantifier; completely given to or absorbed by
&lt;Adverb&gt; to a complete degree or to the full or entire extent (`whole' is often used informally for `wholly'
</t>
  </si>
  <si>
    <t xml:space="preserve">&lt;Adverb&gt; (of actions or states
</t>
  </si>
  <si>
    <t xml:space="preserve">&lt;Adjective&gt; isolated from others; lacking companions or companionship; exclusive of anyone or anything else
&lt;Adverb&gt; without any others being included or involved; without anybody else or anything else
</t>
  </si>
  <si>
    <t xml:space="preserve">&lt;Adverb&gt; prior to a specified or implied time
</t>
  </si>
  <si>
    <t xml:space="preserve">&lt;Adjective&gt; nonstandard usage
&lt;Adverb&gt; without doubt (used to reinforce an assertion; an expression of agreement normally occurring at the beginning of a sentence; in a satisfactory or adequate manner
</t>
  </si>
  <si>
    <t xml:space="preserve">&lt;Adverb&gt; in addition
</t>
  </si>
  <si>
    <t xml:space="preserve">&lt;Adverb&gt; at all times; all the time and on every occasion; without variation or change, in every case; without interruption
</t>
  </si>
  <si>
    <t xml:space="preserve">&lt;Verb&gt; affect with wonder; be a mystery or bewildering to
&lt;Adjective&gt; surprising greatly; inspiring awe or admiration or wonder
</t>
  </si>
  <si>
    <t xml:space="preserve">&lt;Adjective&gt; feeling or showing anger; (of the elements; severely inflamed and painful
</t>
  </si>
  <si>
    <t xml:space="preserve">&lt;Noun&gt; a living organism characterized by voluntary movement
&lt;Adjective&gt; marked by the appetites and passions of the body
</t>
  </si>
  <si>
    <t xml:space="preserve">&lt;Adjective&gt; any of various alternatives; some other; or some other
</t>
  </si>
  <si>
    <t xml:space="preserve">&lt;Noun&gt; the social science that studies the origins and social relationships of human beings
</t>
  </si>
  <si>
    <t xml:space="preserve">&lt;Adverb&gt; at the present or from now on; usually used with a negative
</t>
  </si>
  <si>
    <t xml:space="preserve">&lt;Adverb&gt; used to indicate that a statement explains or supports a previous statement; in any way whatsoever
</t>
  </si>
  <si>
    <t xml:space="preserve">&lt;Adverb&gt; at or in or to any place; `anyplace' is used informally for `anywhere'
</t>
  </si>
  <si>
    <t xml:space="preserve">&lt;Verb&gt; give a certain impression or have a certain outward aspect; come into sight or view; be issued or published
</t>
  </si>
  <si>
    <t xml:space="preserve">&lt;Noun&gt; ideas or actions intended to deal with a problem or situation; the act of drawing spatially closer to something; a way of entering or leaving
&lt;Verb&gt; move towards; come near or verge on, resemble, come nearer in quality, or character; begin to deal with
</t>
  </si>
  <si>
    <t xml:space="preserve">&lt;Noun&gt; a unit of surface area equal to 100 square meters
&lt;Verb&gt; have the quality of being; (copula, used with an adjective or a predicate noun; be identical to; be someone or something; occupy a certain position or area; be somewhere
</t>
  </si>
  <si>
    <t xml:space="preserve">&lt;Noun&gt; a particular geographical region of indefinite boundary (usually serving some special purpose or distinguished by its people or culture or geography; a subject of study; a part of an animal that has a special function or is supplied by a given artery or nerve
</t>
  </si>
  <si>
    <t xml:space="preserve">&lt;Noun&gt; a fact or assertion offered as evidence that something is true; a contentious speech act; a dispute where there is strong disagreement; a discussion in which reasons are advanced for and against some proposition or proposal
</t>
  </si>
  <si>
    <t xml:space="preserve">&lt;Noun&gt; a human limb; technically the part of the superior limb between the shoulder and the elbow but commonly used to refer to the whole superior limb; any projection that is thought to resemble a human arm; any instrument or instrumentality used in fighting or hunting
&lt;Verb&gt; prepare oneself for a military confrontation; supply with arms
</t>
  </si>
  <si>
    <t xml:space="preserve">&lt;Adverb&gt; in the area or vicinity; by a circular or circuitous route; used of movement to or among many different places or in no particular direction
</t>
  </si>
  <si>
    <t xml:space="preserve">&lt;Verb&gt; reach a destination; arrive by movement or progress; succeed in a big way; get to the top
</t>
  </si>
  <si>
    <t xml:space="preserve">&lt;Verb&gt; make a request or demand for something to somebody; direct or put; seek an answer to; consider obligatory; request and expect
</t>
  </si>
  <si>
    <t xml:space="preserve">&lt;Adjective&gt; in a state of sleep; lacking sensation
&lt;Adverb&gt; into a sleeping state; in the sleep of death
</t>
  </si>
  <si>
    <t xml:space="preserve">&lt;Noun&gt; a highly unstable radioactive element (the heaviest of the halogen series; 100 at equal 1 kip in Laos
</t>
  </si>
  <si>
    <t xml:space="preserve">&lt;Noun&gt; floor consisting of open space at the top of a house just below roof; often used for storage; the dialect of Ancient Greek spoken and written in Attica and Athens and Ionia; informal terms for a human head
&lt;Adjective&gt; of or relating to Attica or its inhabitants or to the dialect spoken in Athens in classical times
</t>
  </si>
  <si>
    <t xml:space="preserve">&lt;Adjective&gt; not present; having left; used of an opponent's ground; (of a baseball pitch
&lt;Adverb&gt; from a particular thing or place or position (`forth' is obsolete; from one's possession; out of the way (especially away from one's thoughts
</t>
  </si>
  <si>
    <t xml:space="preserve">&lt;Adjective&gt; exceptionally bad or displeasing; causing fear or dread or terror; offensive or even (of persons
&lt;Adverb&gt; used as intensifiers
</t>
  </si>
  <si>
    <t xml:space="preserve">&lt;Noun&gt; the posterior part of a human (or animal; the side that goes last or is not normally seen; the part of something that is furthest from the normal viewer
&lt;Verb&gt; be behind; approve of; travel backward; give support or one's approval to
&lt;Adjective&gt; related to or located at the back; located at or near the back of an animal; or hind
&lt;Adverb&gt; in or to or toward a former location; at or to or toward the back or rear; in or to or toward an original condition
</t>
  </si>
  <si>
    <t xml:space="preserve">&lt;Noun&gt; a person's social heritage: previous experience or training; the part of a scene (or picture; information that is essential to understanding a situation or problem
&lt;Verb&gt; understate the importance or quality of
</t>
  </si>
  <si>
    <t xml:space="preserve">&lt;Noun&gt; that which is below standard or expectations as of ethics or decency
&lt;Adjective&gt; having undesirable or negative qualities; very intense; or bad
&lt;Adverb&gt; with great intensity (`bad' is a nonstandard variant for `badly'; very much; strongly
</t>
  </si>
  <si>
    <t xml:space="preserve">&lt;Noun&gt; the hard woody stems of bamboo plants; used in construction and crafts and fishing poles; woody tropical grass having hollow woody stems; mature canes used for construction and furniture
</t>
  </si>
  <si>
    <t xml:space="preserve">&lt;Noun&gt; a vessel containing liquid in which something is immersed (as to process it or to maintain it at a constant temperature or to lubricate it; a soaking and washing in a bathtub; an ancient Hebrew liquid measure equal to about 10 gallons
</t>
  </si>
  <si>
    <t xml:space="preserve">&lt;Noun&gt; a room (as in a residence; a room or building equipped with one or more toilets
</t>
  </si>
  <si>
    <t xml:space="preserve">&lt;Noun&gt; a relatively large open container that you fill with water and use to wash the body
</t>
  </si>
  <si>
    <t xml:space="preserve">&lt;Noun&gt; a light strong brittle grey toxic bivalent metallic element
&lt;Verb&gt; have the quality of being; (copula, used with an adjective or a predicate noun; be identical to; be someone or something; occupy a certain position or area; be somewhere
</t>
  </si>
  <si>
    <t xml:space="preserve">&lt;Noun&gt; a regular route for a sentry or policeman; the rhythmic contraction and expansion of the arteries with each beat of the heart; the basic rhythmic unit in a piece of music
&lt;Verb&gt; come out better in a competition, race, or conflict; give a beating to; subject to a beating, either as a punishment or as an act of aggression; hit repeatedly
&lt;Adjective&gt; very tired
</t>
  </si>
  <si>
    <t xml:space="preserve">&lt;Adjective&gt; delighting the senses or exciting intellectual or emotional admiration; (of weather
</t>
  </si>
  <si>
    <t xml:space="preserve">&lt;Verb&gt; enter or assume a certain state or condition; undergo a change or development; come into existence
</t>
  </si>
  <si>
    <t xml:space="preserve">&lt;Noun&gt; a piece of furniture that provides a place to sleep; a plot of ground in which plants are growing; a depression forming the ground under a body of water
&lt;Verb&gt; furnish with a bed; place (plants; put to bed
</t>
  </si>
  <si>
    <t xml:space="preserve">&lt;Noun&gt; the time you go to bed
</t>
  </si>
  <si>
    <t xml:space="preserve">&lt;Verb&gt; call upon in supplication; entreat; make a solicitation or entreaty for something; request urgently or persistently; ask to obtain free
</t>
  </si>
  <si>
    <t xml:space="preserve">&lt;Noun&gt; Israeli statesman (born in Russia; as prime minister of Israel; then the president of Egypt
&lt;Verb&gt; take the first step or steps in carrying out an action; have a beginning, in a temporal, spatial, or evaluative sense; set in motion, cause to start
</t>
  </si>
  <si>
    <t xml:space="preserve">&lt;Noun&gt; the fleshy part of the human body that you sit on
&lt;Adjective&gt; having the lower score or lagging position in a contest
&lt;Adverb&gt; in or to or toward the rear; remaining in a place or condition that has been left or departed from; of timepieces
</t>
  </si>
  <si>
    <t xml:space="preserve">&lt;Verb&gt; accept as true; take to be true; judge or regard; look upon; judge; be confident about something
</t>
  </si>
  <si>
    <t xml:space="preserve">&lt;Adverb&gt; making an additional point; anyway; in addition
</t>
  </si>
  <si>
    <t xml:space="preserve">&lt;Noun&gt; the supreme effort one can make; the person who is most outstanding or excellent; someone who tops all others; Canadian physiologist (born in the United States
&lt;Verb&gt; get the better of
&lt;Adjective&gt; (superlative of `good'; (comparative and superlative of `well'; having desirable or positive qualities especially those suitable for a thing specified
&lt;Adverb&gt; in a most excellent way or manner; it would be sensible; from a position of superiority or authority
</t>
  </si>
  <si>
    <t xml:space="preserve">&lt;Noun&gt; the money risked on a gamble; the act of gambling
&lt;Verb&gt; maintain with or as if with a bet; stake on the outcome of an issue; have faith or confidence in
</t>
  </si>
  <si>
    <t xml:space="preserve">&lt;Noun&gt; something superior in quality or condition or effect; someone who bets; a superior person having claim to precedence
&lt;Verb&gt; surpass in excellence; to make better; get better
&lt;Adjective&gt; (comparative of `good'; of the same class or set or kind; (comparative of `good'
&lt;Adverb&gt; comparative of `well'; in a better or more excellent manner or more advantageously or attractively or to a greater degree etc.; from a position of superiority or authority; (often used as a combining form
</t>
  </si>
  <si>
    <t xml:space="preserve">&lt;Noun&gt; a wheeled vehicle that has two wheels and is moved by foot pedals
&lt;Verb&gt; ride a bicycle
</t>
  </si>
  <si>
    <t xml:space="preserve">&lt;Adjective&gt; above average in size or number or quantity or magnitude or extent; or large; significant
&lt;Adverb&gt; extremely well; in a boastful manner; on a grand scale
</t>
  </si>
  <si>
    <t xml:space="preserve">&lt;Noun&gt; a motor vehicle with two wheels and a strong frame; a wheeled vehicle that has two wheels and is moved by foot pedals
&lt;Verb&gt; ride a bicycle
</t>
  </si>
  <si>
    <t xml:space="preserve">&lt;Noun&gt; something that hinders as if with bonds
&lt;Verb&gt; stick to firmly; create social or emotional ties; make fast; tie or secure, with or as if with a rope
</t>
  </si>
  <si>
    <t xml:space="preserve">&lt;Noun&gt; a small piece or quantity of something; a small fragment of something broken off from the whole; an indefinitely short time
&lt;Verb&gt; to grip, cut off, or tear with or as if with the teeth or jaws; cause a sharp or stinging pain or discomfort; penetrate or cut, as with a knife
</t>
  </si>
  <si>
    <t xml:space="preserve">&lt;Noun&gt; a wound resulting from biting by an animal or a person; a small amount of solid food; a mouthful; a painful wound caused by the thrust of an insect's stinger into skin
&lt;Verb&gt; to grip, cut off, or tear with or as if with the teeth or jaws; cause a sharp or stinging pain or discomfort; penetrate or cut, as with a knife
</t>
  </si>
  <si>
    <t xml:space="preserve">&lt;Noun&gt; the quality or state of the achromatic color of least lightness (bearing the least resemblance to white; total absence of light; British chemist who identified carbon dioxide and who formulated the concepts of specific heat and latent heat (1728-1799
&lt;Verb&gt; make or become black
&lt;Adjective&gt; being of the achromatic color of maximum darkness; having little or no hue owing to absorption of almost all incident light; of or belonging to a racial group especially of sub-Saharan African origin; marked by anger or resentment or hostility
</t>
  </si>
  <si>
    <t xml:space="preserve">&lt;Noun&gt; a powerful stroke with the fist or a weapon; an impact (as from a collision; an unfortunate happening that hinders or impedes; something that is thwarting or frustrating
&lt;Verb&gt; exhale hard; be blowing or storming; free of obstruction by blowing air through
</t>
  </si>
  <si>
    <t xml:space="preserve">&lt;Noun&gt; a committee having supervisory powers; a stout length of sawn timber; made in a wide variety of sizes and used for many purposes; a flat piece of material designed for a special purpose
&lt;Verb&gt; get on board of (trains, buses, ships, aircraft, etc.; live and take one's meals at or in; lodge and take meals (at
</t>
  </si>
  <si>
    <t xml:space="preserve">&lt;Noun&gt; the entire physical structure of an organism (an animal, plant, or human being; a group of persons associated by some common tie or occupation and regarded as an entity; a natural object consisting of a dead animal or person
&lt;Verb&gt; invest with or as with a body; give body to
</t>
  </si>
  <si>
    <t xml:space="preserve">&lt;Noun&gt; a written work or composition that has been published (printed on pages bound together; physical objects consisting of a number of pages bound together; a compilation of the known facts regarding something or someone
&lt;Verb&gt; engage for a performance; arrange for and reserve (something for someone else; record a charge in a police register
</t>
  </si>
  <si>
    <t xml:space="preserve">&lt;Verb&gt; get temporarily; take up and practice as one's own
</t>
  </si>
  <si>
    <t xml:space="preserve">&lt;Adjective&gt; (used with count nouns
</t>
  </si>
  <si>
    <t xml:space="preserve">&lt;Noun&gt; an angry disturbance; something or someone that causes trouble; a source of unhappiness
&lt;Verb&gt; take the trouble to do something; concern oneself; cause annoyance in; disturb, especially by minor irritations; to cause inconvenience or discomfort to
</t>
  </si>
  <si>
    <t xml:space="preserve">&lt;Noun&gt; the lower side of anything; the lowest part of anything; the fleshy part of the human body that you sit on
&lt;Verb&gt; provide with a bottom or a seat; strike the ground, as with a ship's bottom; come to understand
&lt;Adjective&gt; situated at the bottom or lowest position; the lowest rank
</t>
  </si>
  <si>
    <t xml:space="preserve">&lt;Noun&gt; a line determining the limits of an area; the line or plane indicating the limit or extent of something; the greatest possible degree of something
&lt;Verb&gt; stick to firmly; create social or emotional ties; make fast; tie or secure, with or as if with a rope
&lt;Adjective&gt; confined by bonds; held with another element, substance or material in chemical or physical union; secured with a cover or binding; often used as a combining form
</t>
  </si>
  <si>
    <t xml:space="preserve">&lt;Noun&gt; a knot with two loops and loose ends; used to tie shoelaces; a slightly curved piece of resilient wood with taut horsehair strands; used in playing certain stringed instruments; front part of a vessel or aircraft
&lt;Verb&gt; bend one's knee or body, or lower one's head; yield to another's wish or opinion; bend the head or the upper part of the body in a gesture of respect or greeting
</t>
  </si>
  <si>
    <t xml:space="preserve">&lt;Noun&gt; a (usually rectangular; private area in a theater or grandstand where a small group can watch the performance; the quantity contained in a box
&lt;Verb&gt; put into a box; hit with the fist; engage in a boxing match
</t>
  </si>
  <si>
    <t xml:space="preserve">&lt;Noun&gt; a youthful male person; a friendly informal reference to a grown man; a male human offspring
</t>
  </si>
  <si>
    <t xml:space="preserve">&lt;Noun&gt; some abrupt occurrence that interrupts an ongoing activity; an unexpected piece of good luck; (geology
&lt;Verb&gt; terminate; become separated into pieces or fragments; render inoperable or ineffective
</t>
  </si>
  <si>
    <t xml:space="preserve">&lt;Noun&gt; a special variety of domesticated animals within a species; a special type
&lt;Verb&gt; call forth; copulate with a female, used especially of horses; cause to procreate (animals
</t>
  </si>
  <si>
    <t xml:space="preserve">&lt;Noun&gt; a structure that allows people or vehicles to cross an obstacle such as a river or canal or railway etc.; a circuit consisting of two branches (4 arms arranged in a diamond configuration; something resembling a bridge in form or function
&lt;Verb&gt; connect or reduce the distance between; make a bridge across; cross over on a bridge
</t>
  </si>
  <si>
    <t xml:space="preserve">&lt;Verb&gt; take something or somebody with oneself somewhere; cause to come into a particular state or condition; cause to happen or to occur as a consequence
</t>
  </si>
  <si>
    <t xml:space="preserve">&lt;Verb&gt; terminate; become separated into pieces or fragments; render inoperable or ineffective
&lt;Adjective&gt; lacking funds
</t>
  </si>
  <si>
    <t xml:space="preserve">&lt;Noun&gt; a dense growth of bushes; an implement that has hairs or bristles firmly set into a handle; momentary contact
&lt;Verb&gt; rub with a brush, or as if with a brush; touch lightly and briefly; clean with a brush
</t>
  </si>
  <si>
    <t xml:space="preserve">&lt;Noun&gt; the act of brushing your teeth; the act of brushing your hair
&lt;Verb&gt; rub with a brush, or as if with a brush; touch lightly and briefly; clean with a brush
</t>
  </si>
  <si>
    <t xml:space="preserve">&lt;Noun&gt; a roughly cylindrical vessel that is open at the top; the quantity contained in a bucket
&lt;Verb&gt; put into a bucket; carry in a bucket
</t>
  </si>
  <si>
    <t xml:space="preserve">&lt;Noun&gt; constitution of the human body; alternative names for the body of a human being
&lt;Verb&gt; make by combining materials and parts; form or accumulate steadily; build or establish something abstract
</t>
  </si>
  <si>
    <t xml:space="preserve">&lt;Noun&gt; a grouping of a number of similar things; an informal body of friends; any collection in its entirety
&lt;Verb&gt; form into a bunch; gather or cause to gather into a cluster
</t>
  </si>
  <si>
    <t xml:space="preserve">&lt;Noun&gt; a young waitress in a nightclub whose costume includes the tail and ears of a rabbit; (usually informal
</t>
  </si>
  <si>
    <t xml:space="preserve">&lt;Noun&gt; an official of a bureaucracy
</t>
  </si>
  <si>
    <t xml:space="preserve">&lt;Adjective&gt; of or relating to or resembling a bureaucrat or bureaucracy
</t>
  </si>
  <si>
    <t xml:space="preserve">&lt;Noun&gt; the act of burning something; pain that feels hot as if it were on fire; a process in which a substance reacts with oxygen to give heat and light
&lt;Verb&gt; destroy by fire; shine intensely, as if with heat; undergo combustion
&lt;Adjective&gt; of immediate import
</t>
  </si>
  <si>
    <t xml:space="preserve">&lt;Noun&gt; a vehicle carrying many passengers; used for public transport; the topology of a network whose components are connected by a busbar; an electrical conductor that makes a common connection between several circuits
&lt;Verb&gt; send or move around by bus; ride in a bus; remove used dishes from the table in restaurants
</t>
  </si>
  <si>
    <t xml:space="preserve">&lt;Adverb&gt; in a busy manner
</t>
  </si>
  <si>
    <t xml:space="preserve">&lt;Noun&gt; a commercial or industrial enterprise and the people who constitute it; the activity of providing goods and services involving financial and commercial and industrial aspects; the principal activity in your life that you do to earn money
</t>
  </si>
  <si>
    <t xml:space="preserve">&lt;Verb&gt; keep busy with
&lt;Adjective&gt; actively or fully engaged or occupied; overcrowded or cluttered with detail; intrusive in a meddling or offensive manner
</t>
  </si>
  <si>
    <t xml:space="preserve">&lt;Adverb&gt; and nothing more
</t>
  </si>
  <si>
    <t xml:space="preserve">&lt;Noun&gt; an advantageous purchase
&lt;Verb&gt; obtain by purchase; acquire by means of a financial transaction; make illegal payments to in exchange for favors or influence; be worth or be capable of buying
</t>
  </si>
  <si>
    <t xml:space="preserve">&lt;Noun&gt; an automatic advance to the next round in a tournament without playing an opponent; a farewell remark
</t>
  </si>
  <si>
    <t xml:space="preserve">&lt;Noun&gt; a farewell remark
</t>
  </si>
  <si>
    <t xml:space="preserve">&lt;Noun&gt; a telephone connection; a special disposition (as if from a divine source; a loud utterance; often in protest or opposition
&lt;Verb&gt; assign a specified (usually proper; ascribe a quality to or give a name of a common noun that reflects a quality; get or try to get into communication (with someone
</t>
  </si>
  <si>
    <t xml:space="preserve">&lt;Noun&gt; the particular occupation for which you are trained
&lt;Verb&gt; assign a specified (usually proper; ascribe a quality to or give a name of a common noun that reflects a quality; get or try to get into communication (with someone
</t>
  </si>
  <si>
    <t xml:space="preserve">&lt;Noun&gt; steadiness of mind under stress; wind moving at less than 1 knot; 0 on the Beaufort scale
&lt;Verb&gt; make calm or still; make steady; become quiet or calm, especially after a state of agitation
&lt;Adjective&gt; not agitated; without losing self-possession; (of weather
</t>
  </si>
  <si>
    <t xml:space="preserve">&lt;Verb&gt; move toward, travel toward something or somebody or approach something or somebody; reach a destination; arrive by movement or progress; come to pass; arrive, as in due course
</t>
  </si>
  <si>
    <t xml:space="preserve">&lt;Noun&gt; a resin obtained from the camphor tree; used in making celluloid and liniment
</t>
  </si>
  <si>
    <t xml:space="preserve">&lt;Noun&gt; airtight sealed metal container for food or drink or paint etc.; the quantity contained in a can; a buoy with a round bottom and conical top
&lt;Verb&gt; preserve in a can or tin; terminate the employment of; discharge from an office or position
</t>
  </si>
  <si>
    <t xml:space="preserve">&lt;Noun&gt; a rich sweet made of flavored sugar and often combined with fruit or nuts
&lt;Verb&gt; coat with something sweet, such as a hard sugar glaze
</t>
  </si>
  <si>
    <t xml:space="preserve">&lt;Noun&gt; stock phrases that have become nonsense through endless repetition; a slope in the turn of a road or track; the outside is higher than the inside in order to reduce the effects of centrifugal force; a characteristic language of a particular group (as among thieves
&lt;Verb&gt; heel over
</t>
  </si>
  <si>
    <t xml:space="preserve">&lt;Noun&gt; firm chewy candy made from caramelized sugar and butter and milk; burnt sugar; used to color and flavor food; a medium to dark tan color
&lt;Adjective&gt; having the color of caramel; of a moderate yellow-brown
</t>
  </si>
  <si>
    <t xml:space="preserve">&lt;Noun&gt; the work of providing treatment for or attending to someone or something; judiciousness in avoiding harm or danger; an anxious feeling
&lt;Verb&gt; feel concern or interest; provide care for; prefer or wish to do something
</t>
  </si>
  <si>
    <t xml:space="preserve">&lt;Adjective&gt; exercising caution or showing care or attention; cautiously attentive; unhurried and with care and dignity
</t>
  </si>
  <si>
    <t xml:space="preserve">&lt;Noun&gt; the act of carrying something
&lt;Verb&gt; move while supporting, either in a vehicle or in one's hands or on one's body; have with oneself; have on one's person; transmit or serve as the medium for transmission
</t>
  </si>
  <si>
    <t xml:space="preserve">&lt;Noun&gt; feline mammal usually having thick soft fur and no ability to roar: domestic cats; wildcats; an informal term for a youth or man; a spiteful woman gossip
&lt;Verb&gt; beat with a cat-o'-nine-tails; eject the contents of the stomach through the mouth
</t>
  </si>
  <si>
    <t xml:space="preserve">&lt;Noun&gt; a drawback or difficulty that is not readily evident; the quantity that was caught; a person regarded as a good matrimonial prospect
&lt;Verb&gt; discover or come upon accidentally, suddenly, or unexpectedly; catch somebody doing something or in a certain state; perceive with the senses quickly, suddenly, or momentarily; reach with a blow or hit in a particular spot
</t>
  </si>
  <si>
    <t xml:space="preserve">&lt;Verb&gt; discover or come upon accidentally, suddenly, or unexpectedly; catch somebody doing something or in a certain state; perceive with the senses quickly, suddenly, or momentarily; reach with a blow or hit in a particular spot
</t>
  </si>
  <si>
    <t xml:space="preserve">&lt;Noun&gt; events that provide the generative force that is the origin of something; a justification for something existing or happening; a series of actions advancing a principle or tending toward a particular end
&lt;Verb&gt; give rise to; cause to happen or occur, not always intentionally; cause to do; cause to act in a specified manner
</t>
  </si>
  <si>
    <t xml:space="preserve">&lt;Noun&gt; the overhead upper surface of a covered space; (meteorology; an upper limit on what is allowed
</t>
  </si>
  <si>
    <t xml:space="preserve">&lt;Noun&gt; a possibility due to a favorable combination of circumstances; an unknown and unpredictable phenomenon that causes an event to result one way rather than another; a risk involving danger
&lt;Verb&gt; be the case by chance; take a risk in the hope of a favorable outcome; come upon, as if by accident; meet with
&lt;Adjective&gt; occurring or appearing or singled out by chance
</t>
  </si>
  <si>
    <t xml:space="preserve">&lt;Verb&gt; deprive somebody of something by deceit; defeat someone through trickery or deceit; engage in deceitful behavior; practice trickery or fraud
</t>
  </si>
  <si>
    <t xml:space="preserve">&lt;Noun&gt; a written order directing a bank to pay money; an appraisal of the state of affairs; the bill in a restaurant
&lt;Verb&gt; examine so as to determine accuracy, quality, or condition; make an examination or investigation; be careful or certain to do something; make certain of something
</t>
  </si>
  <si>
    <t xml:space="preserve">&lt;Noun&gt; a young person of either sex; a human offspring (son or daughter; an immature childish person
</t>
  </si>
  <si>
    <t xml:space="preserve">&lt;Noun&gt; a soft partly suppressed laugh
&lt;Verb&gt; laugh quietly or with restraint
</t>
  </si>
  <si>
    <t xml:space="preserve">&lt;Noun&gt; a collection of things sharing a common attribute; a body of students who are taught together; people having the same social, economic, or educational status
&lt;Verb&gt; arrange or order by classes or categories
</t>
  </si>
  <si>
    <t xml:space="preserve">&lt;Noun&gt; a room in a school where lessons take place
</t>
  </si>
  <si>
    <t xml:space="preserve">&lt;Noun&gt; a weightlift in which the barbell is lifted to shoulder height and then jerked overhead
&lt;Verb&gt; make clean by removing dirt, filth, or unwanted substances from; remove unwanted substances from, such as feathers or pits; clean and tidy up the house
&lt;Adjective&gt; free from dirt or impurities; or having clean habits; free of restrictions or qualifications; (of sound or color
&lt;Adverb&gt; completely; used as intensifiers; or plum; in conformity with the rules or laws and without fraud or cheating
</t>
  </si>
  <si>
    <t xml:space="preserve">&lt;Noun&gt; the act of making something clean
&lt;Verb&gt; make clean by removing dirt, filth, or unwanted substances from; remove unwanted substances from, such as feathers or pits; clean and tidy up the house
</t>
  </si>
  <si>
    <t xml:space="preserve">&lt;Noun&gt; the state of being free of suspicion; a clear or unobstructed space or expanse of land or water
&lt;Verb&gt; rid of obstructions; make a way or path by removing objects; become clear
&lt;Adjective&gt; readily apparent to the mind; free from confusion or doubt; affording free passage or view
&lt;Adverb&gt; completely; in an easily perceptible manner
</t>
  </si>
  <si>
    <t xml:space="preserve">&lt;Noun&gt; an upward slope or grade (as in a road; an event that involves rising to a higher point (as in altitude or temperature or intensity etc.; the act of climbing something
&lt;Verb&gt; go upward with gradual or continuous progress; move with difficulty, by grasping; go up or advance
</t>
  </si>
  <si>
    <t xml:space="preserve">&lt;Noun&gt; an event that involves rising to a higher point (as in altitude or temperature or intensity etc.
&lt;Verb&gt; go upward with gradual or continuous progress; move with difficulty, by grasping; go up or advance
</t>
  </si>
  <si>
    <t xml:space="preserve">&lt;Noun&gt; the temporal end; the concluding time; the last section of a communication; the concluding part of any performance
&lt;Verb&gt; move so that an opening or passage is obstructed; make shut; become closed; cease to operate or cause to cease operating
&lt;Adjective&gt; at or within a short distance in space or time or having elements near each other; close in relevance or relationship; not far distant in time or space or degree or circumstances
&lt;Adverb&gt; near in time or place or relationship; in an attentive manner
</t>
  </si>
  <si>
    <t xml:space="preserve">&lt;Noun&gt; a team of professional baseball players who play and travel together; a formal association of people with similar interests; stout stick that is larger at one end
&lt;Verb&gt; unite with a common purpose; gather and spend time together; strike with a club or a bludgeon
</t>
  </si>
  <si>
    <t xml:space="preserve">&lt;Noun&gt; any of numerous chiefly nocturnal insects; some are domestic pests
</t>
  </si>
  <si>
    <t xml:space="preserve">&lt;Noun&gt; a mild viral infection involving the nose and respiratory passages (but not the lungs; the absence of heat; the sensation produced by low temperatures
&lt;Adjective&gt; having a low or inadequate temperature or feeling a sensation of coldness or having been made cold by e.g. ice or refrigeration; extended meanings; especially of psychological coldness; without human warmth or emotion; having lost freshness through passage of time
</t>
  </si>
  <si>
    <t xml:space="preserve">&lt;Noun&gt; a short prayer generally preceding the lesson in the Church of Rome or the Church of England
&lt;Verb&gt; get or gather together; call for and obtain payment of; assemble or get together
&lt;Adjective&gt; payable by the recipient on delivery
&lt;Adverb&gt; make a telephone call or mail a package so that the recipient pays
</t>
  </si>
  <si>
    <t xml:space="preserve">&lt;Noun&gt; the thick white fluid containing spermatozoa that is ejaculated by the male genital tract
&lt;Verb&gt; move toward, travel toward something or somebody or approach something or somebody; reach a destination; arrive by movement or progress; come to pass; arrive, as in due course
</t>
  </si>
  <si>
    <t xml:space="preserve">&lt;Noun&gt; the act of drawing spatially closer to something; arrival that has been awaited (especially of something momentous; the temporal property of becoming nearer in time
&lt;Verb&gt; move toward, travel toward something or somebody or approach something or somebody; reach a destination; arrive by movement or progress; come to pass; arrive, as in due course
&lt;Adjective&gt; of the relatively near future
</t>
  </si>
  <si>
    <t xml:space="preserve">&lt;Adverb&gt; to a complete degree or to the full or entire extent (`whole' is often used informally for `wholly'; so as to be complete; with everything necessary
</t>
  </si>
  <si>
    <t xml:space="preserve">&lt;Noun&gt; a position or opinion or judgment reached after consideration; an intuitive assumption; the temporal end; the concluding time
</t>
  </si>
  <si>
    <t xml:space="preserve">&lt;Noun&gt; a state at a particular time; or state; an assumption on which rests the validity or effect of something else
&lt;Verb&gt; establish a conditioned response; develop (a child's or animal's; specify as a condition or requirement in a contract or agreement; make an express demand or provision in an agreement
</t>
  </si>
  <si>
    <t xml:space="preserve">&lt;Noun&gt; the person who leads a musical group; a substance that readily conducts e.g. electricity and heat; the person who collects fares on a public conveyance
</t>
  </si>
  <si>
    <t xml:space="preserve">&lt;Noun&gt; close interaction; the act of touching physically; the state or condition of touching or of being in immediate proximity
&lt;Verb&gt; be in or establish communication with; be in direct physical contact with; make contact
</t>
  </si>
  <si>
    <t xml:space="preserve">&lt;Noun&gt; tall annual cereal grass bearing kernels on large ears: widely cultivated in America in many varieties; the principal cereal in Mexico and Central and South America since pre-Columbian times; the dried grains or kernels or corn used as animal feed or ground for meal; ears of corn that can be prepared and served for human food
&lt;Verb&gt; feed (cattle; preserve with salt
</t>
  </si>
  <si>
    <t xml:space="preserve">&lt;Noun&gt; rural regions
</t>
  </si>
  <si>
    <t xml:space="preserve">&lt;Noun&gt; a pair who associate with one another; a pair of people who live together; a small indefinite number
&lt;Verb&gt; bring two objects, ideas, or people together; link together; form a pair or pairs
</t>
  </si>
  <si>
    <t xml:space="preserve">&lt;Noun&gt; education imparted in a series of lessons or meetings; a connected series of events or actions or developments; general line of orientation
&lt;Verb&gt; move swiftly through or over; move along, of liquids; hunt with hounds
&lt;Adverb&gt; as might be expected
</t>
  </si>
  <si>
    <t xml:space="preserve">&lt;Noun&gt; a covering that serves to conceal or shelter something; bedding that keeps a person warm in bed; the act of concealing the existence of something by obstructing the view of it
&lt;Verb&gt; provide with a covering or cause to be covered; form a cover over; span an interval of distance, space or time
</t>
  </si>
  <si>
    <t xml:space="preserve">&lt;Noun&gt; a long narrow opening; a narrow opening; a long narrow depression in a surface
&lt;Verb&gt; become fractured; break or crack on the surface only; make a very sharp explosive sound; make a sharp sound
&lt;Adjective&gt; of the highest quality
</t>
  </si>
  <si>
    <t xml:space="preserve">&lt;Noun&gt; a very slow movement; a swimming stroke; arms are moved alternately overhead accompanied by a flutter kick; a slow mode of locomotion on hands and knees or dragging the body
&lt;Verb&gt; move slowly; in the case of people or animals with the body near the ground; feel as if crawling with insects; be full of
</t>
  </si>
  <si>
    <t xml:space="preserve">&lt;Noun&gt; someone deranged and possibly dangerous
&lt;Adjective&gt; affected with madness or insanity; foolish; totally unsound; possessed by inordinate excitement
</t>
  </si>
  <si>
    <t xml:space="preserve">&lt;Noun&gt; approval; money available for a client to borrow; an accounting entry acknowledging income or capital items
&lt;Verb&gt; give someone credit for something; ascribe an achievement to; accounting: enter as credit
</t>
  </si>
  <si>
    <t xml:space="preserve">&lt;Noun&gt; the leg from the knee to foot
</t>
  </si>
  <si>
    <t xml:space="preserve">&lt;Noun&gt; a loud utterance; often in protest or opposition; a loud utterance of emotion (especially when inarticulate; a slogan used to rally support for a cause
&lt;Verb&gt; utter a sudden loud cry; shed tears because of sadness, rage, or pain; utter aloud; often with surprise, horror, or joy
</t>
  </si>
  <si>
    <t xml:space="preserve">&lt;Noun&gt; an informal term for a father; probably derived from baby talk
</t>
  </si>
  <si>
    <t xml:space="preserve">&lt;Noun&gt; any of numerous composite plants having flower heads with well-developed ray flowers usually arranged in a single whorl
</t>
  </si>
  <si>
    <t xml:space="preserve">&lt;Noun&gt; an artistic form of nonverbal communication; a party of people assembled for dancing; taking a series of rhythmical steps (and movements
&lt;Verb&gt; move in a graceful and rhythmical way; move in a pattern; usually to musical accompaniment; do or perform a dance; skip, leap, or move up and down or sideways
</t>
  </si>
  <si>
    <t xml:space="preserve">&lt;Noun&gt; absence of light or illumination; absence of moral or spiritual values; an unilluminated area
&lt;Adjective&gt; devoid of or deficient in light or brightness; shadowed or black; (used of color; brunet (used of hair or skin or eyes
</t>
  </si>
  <si>
    <t xml:space="preserve">&lt;Noun&gt; a female human offspring
</t>
  </si>
  <si>
    <t xml:space="preserve">&lt;Noun&gt; time for Earth to make a complete rotation on its axis; some point or period in time; a day assigned to a particular purpose or observance
</t>
  </si>
  <si>
    <t xml:space="preserve">&lt;Noun&gt; a beloved person; used as terms of endearment; a sweet innocent mild-mannered person (especially a child
&lt;Adjective&gt; dearly loved; with or in a close or intimate relationship; sincerely earnest
&lt;Adverb&gt; with affection; at a great cost
</t>
  </si>
  <si>
    <t xml:space="preserve">&lt;Verb&gt; reach, make, or come to a decision about something; bring to an end; settle conclusively; cause to decide
</t>
  </si>
  <si>
    <t xml:space="preserve">&lt;Verb&gt; cause to be slowed down or delayed; act later than planned, scheduled, or required; stop or halt
&lt;Adjective&gt; not as far along as normal in development
</t>
  </si>
  <si>
    <t xml:space="preserve">&lt;Noun&gt; an urgent or peremptory request; the ability and desire to purchase goods and services; required activity
&lt;Verb&gt; request urgently and forcefully; require as useful, just, or proper; claim as due or just
</t>
  </si>
  <si>
    <t xml:space="preserve">&lt;Verb&gt; move away from a place into another direction; be at variance with; be out of line with; go away or leave
</t>
  </si>
  <si>
    <t xml:space="preserve">&lt;Noun&gt; a piece of furniture with a writing surface and usually drawers or other compartments
</t>
  </si>
  <si>
    <t xml:space="preserve">&lt;Noun&gt; a small cube with 1 to 6 spots on the six faces; used in gambling to generate random numbers; a device used for shaping metal; a cutting tool that is fitted into a diestock and used for cutting male (external
&lt;Verb&gt; pass from physical life and lose all bodily attributes and functions necessary to sustain life; suffer or face the pain of death; be brought to or as if to the point of death by an intense emotion such as embarrassment, amusement, or shame
</t>
  </si>
  <si>
    <t xml:space="preserve">&lt;Noun&gt; a line leading to a place or point; the spatial relation between something and the course along which it points or moves; a general course along which something has a tendency to develop
</t>
  </si>
  <si>
    <t xml:space="preserve">&lt;Verb&gt; get lost, as without warning or explanation; become invisible or unnoticeable; cease to exist
</t>
  </si>
  <si>
    <t xml:space="preserve">&lt;Verb&gt; to consider or examine in speech or writing; speak with others about (something; something
</t>
  </si>
  <si>
    <t xml:space="preserve">&lt;Noun&gt; the property created by the space between two objects or points; a distant region; size of the gap between two places
&lt;Verb&gt; keep at a distance; go far ahead of
</t>
  </si>
  <si>
    <t xml:space="preserve">&lt;Noun&gt; an uproarious party; the syllable naming the first (tonic; doctor's degree in osteopathy
&lt;Verb&gt; engage in; carry out or perform an action; get (something
</t>
  </si>
  <si>
    <t xml:space="preserve">&lt;Noun&gt; a licensed medical practitioner; (Roman Catholic Church; children take the roles of physician or patient or nurse and pretend they are at the physician's office
&lt;Verb&gt; alter and make impure, as with the intention to deceive; give medical treatment to; restore by replacing a part or putting together what is torn or broken
</t>
  </si>
  <si>
    <t xml:space="preserve">&lt;Verb&gt; engage in; carry out or perform an action; get (something
&lt;Adjective&gt; having finished or arrived at completion; cooked until ready to serve
</t>
  </si>
  <si>
    <t xml:space="preserve">&lt;Noun&gt; a swinging or sliding barrier that will close the entrance to a room or building or vehicle; the entrance (the space in a wall; anything providing a means of access (or escape
</t>
  </si>
  <si>
    <t xml:space="preserve">&lt;Noun&gt; soft fine feathers; (American football; English physician who first described Down's syndrome (1828-1896
&lt;Verb&gt; drink down entirely; eat up completely, as with great appetite; bring down or defeat (an opponent
&lt;Adjective&gt; being or moving lower in position or less in some value; extending or moving from a higher to a lower place; becoming progressively lower
&lt;Adverb&gt; spatially or metaphorically from a higher to a lower level or position; away from a more central or a more northerly place; paid in cash at time of purchase
</t>
  </si>
  <si>
    <t xml:space="preserve">&lt;Adjective&gt; on or of lower floors of a building; or downstair
</t>
  </si>
  <si>
    <t xml:space="preserve">&lt;Adjective&gt; on or of lower floors of a building; or downstair
&lt;Adverb&gt; on a floor below
</t>
  </si>
  <si>
    <t xml:space="preserve">&lt;Noun&gt; a creature of Teutonic mythology; usually represented as breathing fire and having a reptilian body and sometimes wings; a fiercely vigilant and unpleasant woman; a faint constellation twisting around the north celestial pole and lying between Ursa Major and Cepheus
</t>
  </si>
  <si>
    <t xml:space="preserve">&lt;Noun&gt; a gully that is shallower than a ravine; an entertainer who attracts large audiences; the finish of a contest in which the score is tied and the winner is undecided
&lt;Verb&gt; cause to move by pulling; get or derive; make a mark or lines on a surface
</t>
  </si>
  <si>
    <t xml:space="preserve">&lt;Noun&gt; an illustration that is drawn by hand and published in a book, magazine, or newspaper; a representation of forms or objects on a surface by means of lines; the creation of artistic pictures or diagrams
&lt;Verb&gt; cause to move by pulling; get or derive; make a mark or lines on a surface
</t>
  </si>
  <si>
    <t xml:space="preserve">&lt;Noun&gt; a series of mental images and emotions occurring during sleep; imaginative thoughts indulged in while awake; a cherished desire
&lt;Verb&gt; have a daydream; indulge in a fantasy; experience while sleeping
</t>
  </si>
  <si>
    <t xml:space="preserve">&lt;Noun&gt; the act of applying force to propel something; a mechanism by which force or power is transmitted in a machine; a series of actions advancing a principle or tending toward a particular end
&lt;Verb&gt; operate or control a vehicle; travel or be transported in a vehicle; cause someone or something to move by driving
</t>
  </si>
  <si>
    <t xml:space="preserve">&lt;Noun&gt; the operator of a motor vehicle; someone who drives animals that pull a vehicle; a golfer who hits the golf ball with a driver
</t>
  </si>
  <si>
    <t xml:space="preserve">&lt;Noun&gt; hitting a golf ball off of a tee with a driver; the act of controlling and steering the movement of a vehicle or animal
&lt;Verb&gt; operate or control a vehicle; travel or be transported in a vehicle; cause someone or something to move by driving
&lt;Adjective&gt; having the power of driving or impelling; acting with vigor
</t>
  </si>
  <si>
    <t xml:space="preserve">&lt;Noun&gt; a shape that is spherical and small; a small indefinite quantity (especially of a liquid; a sudden sharp decrease in some quantity
&lt;Verb&gt; let fall to the ground; to fall vertically; go down in value
</t>
  </si>
  <si>
    <t xml:space="preserve">&lt;Adjective&gt; slow to learn or understand; lacking intellectual acuity; temporarily incapable of speaking; lacking the power of human speech
</t>
  </si>
  <si>
    <t xml:space="preserve">&lt;Noun&gt; fine powdery material such as dry earth or pollen that can be blown about in the air; the remains of something that has been destroyed or broken up; free microscopic particles of solid material
&lt;Verb&gt; remove the dust from; rub the dust over a surface so as to blur the outlines of a shape; cover with a light dusting of a substance
</t>
  </si>
  <si>
    <t xml:space="preserve">&lt;Verb&gt; remove the dust from; rub the dust over a surface so as to blur the outlines of a shape; cover with a light dusting of a substance
</t>
  </si>
  <si>
    <t xml:space="preserve">&lt;Noun&gt; a digital recording (as of a movie
</t>
  </si>
  <si>
    <t xml:space="preserve">&lt;Noun&gt; the sense organ for hearing and equilibrium; good hearing; the externally visible cartilaginous structure of the external ear
</t>
  </si>
  <si>
    <t xml:space="preserve">&lt;Adjective&gt; posing no difficulty; requiring little effort; not hurried or forced; or easygoing
&lt;Adverb&gt; with ease (`easy' is sometimes used informally for `easily'; without speed (`slow' is sometimes used informally for `slowly'; in a relaxed manner; or without hardship
</t>
  </si>
  <si>
    <t xml:space="preserve">&lt;Verb&gt; take in solid food; eat a meal; take a meal; take in food; used of animals only
</t>
  </si>
  <si>
    <t xml:space="preserve">&lt;Noun&gt; animal reproductive body consisting of an ovum or embryo together with nutritive and protective envelopes; especially the thin-shelled reproductive body laid by e.g. female birds; oval reproductive body of a fowl (especially a hen; one of the two male reproductive glands that produce spermatozoa and secrete androgens
&lt;Verb&gt; throw eggs at; coat with beaten egg
</t>
  </si>
  <si>
    <t xml:space="preserve">&lt;Adverb&gt; after a negative statement used as an intensive meaning something like `likewise' or `also'
</t>
  </si>
  <si>
    <t xml:space="preserve">&lt;Noun&gt; angular distance above the horizon (especially of a celestial object; a railway that is powered by electricity and that runs on a track that is raised above the street level
</t>
  </si>
  <si>
    <t xml:space="preserve">&lt;Verb&gt; come out into view, as from concealment; come out of; become known or apparent
</t>
  </si>
  <si>
    <t xml:space="preserve">&lt;Noun&gt; a container that has been emptied
&lt;Verb&gt; make void or empty of contents; become empty or void of its content; leave behind empty; move out of
&lt;Adjective&gt; holding or containing nothing; devoid of significance or force; needing nourishment
</t>
  </si>
  <si>
    <t xml:space="preserve">&lt;Noun&gt; either extremity of something that has length; the point in time at which something ends; the final stage or concluding parts of an event or occurrence
&lt;Verb&gt; have an end, in a temporal, spatial, or quantitative sense; either spatial or metaphorical; bring to an end or halt; be the end of; be the last or concluding part of
</t>
  </si>
  <si>
    <t xml:space="preserve">&lt;Noun&gt; an adequate quantity; a quantity that is large enough to achieve a purpose
&lt;Adjective&gt; sufficient for the purpose
&lt;Adverb&gt; as much as necessary; `plenty' is nonstandard
</t>
  </si>
  <si>
    <t xml:space="preserve">&lt;Noun&gt; something that provides access (to get in or get out; a movement into or inward; the act of entering
&lt;Verb&gt; attract; cause to be enamored; put into a trance
</t>
  </si>
  <si>
    <t xml:space="preserve">&lt;Noun&gt; the latter part of the day (the period of decreasing daylight from late afternoon until nightfall
&lt;Verb&gt; make level or straight; become even or more even; make even or more even
&lt;Adjective&gt; divisible by two; equal in degree or extent or amount; or equally matched or balanced; or even
&lt;Adverb&gt; used as an intensive especially to indicate something unexpected; in spite of; notwithstanding; to a greater degree or extent; used with comparisons
</t>
  </si>
  <si>
    <t xml:space="preserve">&lt;Noun&gt; the latter part of the day (the period of decreasing daylight from late afternoon until nightfall; a later concluding time period; the early part of night (from dinner until bedtime
&lt;Verb&gt; make level or straight; become even or more even; make even or more even
</t>
  </si>
  <si>
    <t xml:space="preserve">&lt;Adjective&gt; (used of count nouns; each and all of a series of entities or intervals as specified
</t>
  </si>
  <si>
    <t xml:space="preserve">&lt;Noun&gt; a set of questions or exercises evaluating skill or knowledge
</t>
  </si>
  <si>
    <t xml:space="preserve">&lt;Noun&gt; a defense of some offensive behavior or some failure to keep a promise etc.; a note explaining an absence; a poor example
&lt;Verb&gt; accept an excuse for; grant exemption or release to; serve as a reason or cause or justification of
</t>
  </si>
  <si>
    <t xml:space="preserve">&lt;Noun&gt; the ball-shaped capsule containing the vertebrate eye
&lt;Verb&gt; look at
</t>
  </si>
  <si>
    <t xml:space="preserve">&lt;Noun&gt; a piece of information about circumstances that exist or events that have occurred; a statement or assertion of verified information about something that is the case or has happened; an event known to have happened or something known to have existed
</t>
  </si>
  <si>
    <t xml:space="preserve">&lt;Noun&gt; a traveling show; having sideshows and rides and games of skill etc.; gathering of producers to promote business; a competitive exhibition of farm products
&lt;Verb&gt; join so that the external surfaces blend smoothly
&lt;Adjective&gt; free from favoritism or self-interest or bias or deception; conforming with established standards or rules; not excessive or extreme; very pleasing to the eye
&lt;Adverb&gt; in conformity with the rules or laws and without fraud or cheating; without favoring one party, in a fair evenhanded manner
</t>
  </si>
  <si>
    <t xml:space="preserve">&lt;Noun&gt; the season when the leaves fall from the trees; a sudden drop from an upright position; the lapse of mankind into sinfulness because of the sin of Adam and Eve
&lt;Verb&gt; descend in free fall under the influence of gravity; move downward and lower, but not necessarily all the way; pass suddenly and passively into a state of body or mind
</t>
  </si>
  <si>
    <t xml:space="preserve">&lt;Noun&gt; a terrorist organization that seeks to overthrow the government dominated by Tutsi and to institute Hutu control again
&lt;Adjective&gt; located at a great distance in time or space or degree; being of a considerable distance or length; being the animal or vehicle on the right or being on the right side of an animal or vehicle
&lt;Adverb&gt; to a considerable degree; very much; at or to or from a great distance in space; at or to a certain point or degree
</t>
  </si>
  <si>
    <t xml:space="preserve">&lt;Noun&gt; workplace consisting of farm buildings and cultivated land as a unit
&lt;Verb&gt; be a farmer; work as a farmer; collect fees or profits; cultivate by growing, often involving improvements by means of agricultural techniques
</t>
  </si>
  <si>
    <t xml:space="preserve">&lt;Noun&gt; a person who operates a farm; United States civil rights leader who in 1942 founded the Congress of Racial Equality (born in 1920; an expert on cooking whose cookbook has undergone many editions (1857-1915
</t>
  </si>
  <si>
    <t xml:space="preserve">&lt;Noun&gt; abstaining from food
&lt;Verb&gt; abstain from certain foods, as for religious or medical reasons; abstain from eating
&lt;Adjective&gt; acting or moving or capable of acting or moving quickly; (used of timepieces; at a rapid tempo
&lt;Adverb&gt; quickly or rapidly (often used as a combining form; or fast-closing; firmly or closely
</t>
  </si>
  <si>
    <t xml:space="preserve">&lt;Noun&gt; a male parent (also used as a term of address to your father; the founder of a family; `Father' is a term of address for priests in some churches (especially the Roman Catholic Church or the Orthodox Catholic Church
&lt;Verb&gt; make (offspring
</t>
  </si>
  <si>
    <t xml:space="preserve">&lt;Verb&gt; make fat or plump
</t>
  </si>
  <si>
    <t xml:space="preserve">&lt;Noun&gt; an intuitive awareness; the general atmosphere of a place or situation and the effect that it has on people; a property perceived by touch
&lt;Verb&gt; undergo an emotional sensation or be in a particular state of mind; come to believe on the basis of emotion, intuitions, or indefinite grounds; perceive by a physical sensation, e.g., coming from the skin or muscles
</t>
  </si>
  <si>
    <t xml:space="preserve">&lt;Noun&gt; the part of the leg of a human being below the ankle joint; a linear unit of length equal to 12 inches or a third of a yard; the lower part of anything
</t>
  </si>
  <si>
    <t xml:space="preserve">&lt;Noun&gt; the action of fetching
&lt;Verb&gt; go or come after and bring or take back; be sold for a certain price; take away or remove
</t>
  </si>
  <si>
    <t xml:space="preserve">&lt;Noun&gt; a piece of land cleared of trees and usually enclosed; a region where a battle is being (or has been; somewhere (away from a studio or office or library or laboratory
&lt;Verb&gt; catch or pick up (balls; play as a fielder; answer adequately or successfully
</t>
  </si>
  <si>
    <t xml:space="preserve">&lt;Noun&gt; a diagram or picture illustrating textual material; alternative names for the body of a human being; one of the elements that collectively form a system of numeration
&lt;Verb&gt; judge to be probable; be or play a part of or in; imagine; conceive of; see in one's mind
</t>
  </si>
  <si>
    <t xml:space="preserve">&lt;Noun&gt; a quantity sufficient to satisfy; any material that fills a space or container
&lt;Verb&gt; make full, also in a metaphorical sense; become full; occupy the whole of
</t>
  </si>
  <si>
    <t xml:space="preserve">&lt;Noun&gt; a productive insight; the act of discovering something
&lt;Verb&gt; come upon, as if by accident; meet with; discover or determine the existence, presence, or fact of; come upon after searching; find the location of something that was missed or lost
</t>
  </si>
  <si>
    <t xml:space="preserve">&lt;Noun&gt; money extracted as a penalty
&lt;Verb&gt; issue a ticket or a fine to as a penalty
&lt;Adjective&gt; being satisfactory or in satisfactory condition; minutely precise especially in differences in meaning; thin in thickness or diameter
&lt;Adverb&gt; an expression of agreement normally occurring at the beginning of a sentence; in a delicate manner
</t>
  </si>
  <si>
    <t xml:space="preserve">&lt;Noun&gt; a decorative texture or appearance of a surface (or the substance that gives it that appearance; the temporal end; the concluding time; a highly developed state of perfection; having a flawless or impeccable quality
&lt;Verb&gt; come or bring to a finish or an end; finally be or do something; have an end, in a temporal, spatial, or quantitative sense; either spatial or metaphorical
</t>
  </si>
  <si>
    <t xml:space="preserve">&lt;Verb&gt; come or bring to a finish or an end; finally be or do something; have an end, in a temporal, spatial, or quantitative sense; either spatial or metaphorical
&lt;Adjective&gt; (of materials or goods; ended or brought to an end; (of skills or the products of skills
</t>
  </si>
  <si>
    <t xml:space="preserve">&lt;Noun&gt; the first or highest in an ordering or series; the first element in a countable series; the time at which something is supposed to begin
&lt;Adjective&gt; preceding all others in time or space or degree; indicating the beginning unit in a series; serving to set in motion
&lt;Adverb&gt; before anything else; the initial time; before another in time, space, or importance
</t>
  </si>
  <si>
    <t xml:space="preserve">&lt;Noun&gt; any of various mostly cold-blooded aquatic vertebrates usually having scales and breathing through gills; the flesh of fish used as food; (astrology
&lt;Verb&gt; seek indirectly; catch or try to catch fish or shellfish
</t>
  </si>
  <si>
    <t xml:space="preserve">&lt;Noun&gt; informal terms for a difficult situation; something craved, especially an intravenous injection of a narcotic drug; the act of putting something in working order again
&lt;Verb&gt; restore by replacing a part or putting together what is torn or broken; cause to be firmly attached; decide upon or fix definitely
</t>
  </si>
  <si>
    <t xml:space="preserve">&lt;Noun&gt; a plant cultivated for its blooms or blossoms; reproductive organ of angiosperm plants especially one having showy or colorful parts; the period of greatest prosperity or productivity
&lt;Verb&gt; produce or yield flowers
</t>
  </si>
  <si>
    <t xml:space="preserve">&lt;Noun&gt; two-winged insects characterized by active flight; flap consisting of a piece of canvas that can be drawn back to provide entrance to a tent; an opening in a garment that is closed by a zipper or by buttons concealed under a fold of cloth
&lt;Verb&gt; travel through the air; be airborne; move quickly or suddenly; operate an airplane
&lt;Adjective&gt; (British informal
</t>
  </si>
  <si>
    <t xml:space="preserve">&lt;Noun&gt; people in general (often used in the plural; a social division of (usually preliterate; people descended from a common ancestor
</t>
  </si>
  <si>
    <t xml:space="preserve">&lt;Verb&gt; to travel behind, go after, come after; be later in time; come as a logical consequence; follow logically
</t>
  </si>
  <si>
    <t xml:space="preserve">&lt;Noun&gt; any substance that can be metabolized by an animal to give energy and build tissue; any solid substance (as opposed to liquid; anything that provides mental stimulus for thinking
</t>
  </si>
  <si>
    <t xml:space="preserve">&lt;Noun&gt; the trees and other plants in a large densely wooded area; land that is covered with trees and shrubs
&lt;Verb&gt; establish a forest on previously unforested land
</t>
  </si>
  <si>
    <t xml:space="preserve">&lt;Adverb&gt; for a limitless time; for a very long or seemingly endless time; without interruption
</t>
  </si>
  <si>
    <t xml:space="preserve">&lt;Verb&gt; dismiss from the mind; stop remembering; be unable to remember; forget to do something
</t>
  </si>
  <si>
    <t xml:space="preserve">&lt;Verb&gt; stop blaming or grant forgiveness; absolve from payment
</t>
  </si>
  <si>
    <t xml:space="preserve">&lt;Noun&gt; food and lodging provided in addition to money
&lt;Verb&gt; come upon, as if by accident; meet with; discover or determine the existence, presence, or fact of; come upon after searching; find the location of something that was missed or lost
&lt;Adjective&gt; come upon unexpectedly or after searching
</t>
  </si>
  <si>
    <t xml:space="preserve">&lt;Adjective&gt; recently made, produced, or harvested; (of a cycle; imparting vitality and energy
&lt;Adverb&gt; very recently
</t>
  </si>
  <si>
    <t xml:space="preserve">&lt;Noun&gt; a person you know well and regard with affection and trust; an associate who provides cooperation or assistance; a person with whom you are acquainted
</t>
  </si>
  <si>
    <t xml:space="preserve">&lt;Verb&gt; cause fear in
</t>
  </si>
  <si>
    <t xml:space="preserve">&lt;Noun&gt; the side that is forward or prominent; the line along which opposing armies face each other; the outward appearance of a person
&lt;Verb&gt; be oriented in a certain direction, often with respect to another reference point; be opposite to; confront bodily
&lt;Adjective&gt; relating to or located in the front
</t>
  </si>
  <si>
    <t xml:space="preserve">&lt;Noun&gt; an account of an amusing incident (usually with a punch line
&lt;Adjective&gt; arousing or provoking laughter; beyond or deviating from the usual or expected; not as expected
</t>
  </si>
  <si>
    <t xml:space="preserve">&lt;Noun&gt; furnishings that make a room or other area ready for occupancy
</t>
  </si>
  <si>
    <t xml:space="preserve">&lt;Adjective&gt; covered with a dense coat of fine silky hairs
</t>
  </si>
  <si>
    <t xml:space="preserve">&lt;Verb&gt; promote the growth of; contribute to the progress or growth of
&lt;Adjective&gt; located at a great distance in time or space or degree; being of a considerable distance or length; being the animal or vehicle on the right or being on the right side of an animal or vehicle
&lt;Adverb&gt; to a considerable degree; very much; at or to or from a great distance in space; at or to a certain point or degree
</t>
  </si>
  <si>
    <t xml:space="preserve">&lt;Adjective&gt; covering with fine light hairs; indistinct or hazy in outline; confused and not coherent; not clearly thought out
</t>
  </si>
  <si>
    <t xml:space="preserve">&lt;Noun&gt; a plot of ground where plants are cultivated; the flowers or vegetables or fruits or herbs that are cultivated in a garden; a yard or lawn adjoining a house
&lt;Verb&gt; work in the garden
&lt;Adjective&gt; the usual or familiar type
</t>
  </si>
  <si>
    <t xml:space="preserve">&lt;Noun&gt; an entrance that can be closed by a gate
</t>
  </si>
  <si>
    <t xml:space="preserve">&lt;Verb&gt; cause to have, in the abstract sense or physical sense; be the cause or source of; transfer possession of something concrete or abstract to somebody
</t>
  </si>
  <si>
    <t xml:space="preserve">&lt;Noun&gt; a return on a shot that seemed impossible to reach and would normally have resulted in a point for the opponent
&lt;Verb&gt; come into the possession of something concrete or abstract; enter or assume a certain state or condition; cause to move; cause to be in a certain position or condition
</t>
  </si>
  <si>
    <t xml:space="preserve">&lt;Noun&gt; the act of acquiring something
&lt;Verb&gt; come into the possession of something concrete or abstract; enter or assume a certain state or condition; cause to move; cause to be in a certain position or condition
</t>
  </si>
  <si>
    <t xml:space="preserve">&lt;Noun&gt; a mental representation of some haunting experience; a writer who gives the credit of authorship to someone else; the visible disembodied soul of a dead person
&lt;Verb&gt; move like a ghost; haunt like a ghost; pursue; write for someone else
</t>
  </si>
  <si>
    <t xml:space="preserve">&lt;Noun&gt; any creature of exceptional size; a person of exceptional importance and reputation; an unusually large enterprise
&lt;Adjective&gt; of great mass; huge and bulky
</t>
  </si>
  <si>
    <t xml:space="preserve">&lt;Noun&gt; something acquired without compensation; natural abilities or qualities; the act of giving
&lt;Verb&gt; give qualities or abilities to; give as a present; make a gift of
</t>
  </si>
  <si>
    <t xml:space="preserve">&lt;Adjective&gt; so exceedingly large or extensive as to suggest a giant or mammoth
</t>
  </si>
  <si>
    <t xml:space="preserve">&lt;Noun&gt; a young female; a youthful female person; a female human offspring
</t>
  </si>
  <si>
    <t xml:space="preserve">&lt;Noun&gt; the elasticity of something that can be stretched and returns to its original length
&lt;Verb&gt; cause to have, in the abstract sense or physical sense; be the cause or source of; transfer possession of something concrete or abstract to somebody
</t>
  </si>
  <si>
    <t xml:space="preserve">&lt;Noun&gt; any of numerous plants of the genus Gladiolus native chiefly to tropical and South Africa having sword-shaped leaves and one-sided spikes of brightly colored funnel-shaped flowers; widely cultivated
&lt;Adjective&gt; showing or causing joy and pleasure; especially made happy; eagerly disposed to act or to be of service; feeling happy appreciation
</t>
  </si>
  <si>
    <t xml:space="preserve">&lt;Noun&gt; a time period for working (after which you will be relieved by someone else; street names for methylenedioxymethamphetamine; a usually brief attempt
&lt;Verb&gt; change location; move, travel, or proceed, also metaphorically; follow a procedure or take a course; move away from a place into another direction
&lt;Adjective&gt; functioning correctly and ready for action
</t>
  </si>
  <si>
    <t xml:space="preserve">&lt;Noun&gt; any of numerous agile ruminants related to sheep but having a beard and straight horns; a victim of ridicule or pranks; (astrology
</t>
  </si>
  <si>
    <t xml:space="preserve">&lt;Noun&gt; the supernatural being conceived as the perfect and omnipotent and omniscient originator and ruler of the universe; the object of worship in monotheistic religions; any supernatural being worshipped as controlling some part of the world or some aspect of life or who is the personification of a force; a man of such superior qualities that he seems like a deity to other people
</t>
  </si>
  <si>
    <t xml:space="preserve">&lt;Noun&gt; the act of departing; euphemistic expressions for death; advancing toward a goal
&lt;Verb&gt; change location; move, travel, or proceed, also metaphorically; follow a procedure or take a course; move away from a place into another direction
&lt;Adjective&gt; in full operation
</t>
  </si>
  <si>
    <t xml:space="preserve">&lt;Noun&gt; small golden or orange-red freshwater fishes of Eurasia used as pond or aquarium fishes
</t>
  </si>
  <si>
    <t xml:space="preserve">&lt;Verb&gt; change location; move, travel, or proceed, also metaphorically; follow a procedure or take a course; move away from a place into another direction
&lt;Adjective&gt; destroyed or killed; well in the past; former; stupefied or excited by a chemical substance (especially alcohol
</t>
  </si>
  <si>
    <t xml:space="preserve">&lt;Noun&gt; benefit; moral excellence or admirableness; that which is pleasing or valuable or useful
&lt;Adjective&gt; having desirable or positive qualities especially those suitable for a thing specified; having the normally expected amount; morally admirable
&lt;Adverb&gt; (often used as a combining form; `good' is a nonstandard dialectal variant for `well'; completely and absolutely (`good' is sometimes used informally for `thoroughly'
</t>
  </si>
  <si>
    <t xml:space="preserve">&lt;Noun&gt; that which is pleasing or valuable or useful; moral excellence or admirableness
</t>
  </si>
  <si>
    <t xml:space="preserve">&lt;Verb&gt; come into the possession of something concrete or abstract; enter or assume a certain state or condition; cause to move; cause to be in a certain position or condition
</t>
  </si>
  <si>
    <t xml:space="preserve">&lt;Noun&gt; (Roman Catholic Church; usually from the Book of Psalms
&lt;Adjective&gt; proceeding in small stages; (of a topographical gradient
</t>
  </si>
  <si>
    <t xml:space="preserve">&lt;Adverb&gt; in a gradual manner
</t>
  </si>
  <si>
    <t xml:space="preserve">&lt;Noun&gt; the mother of your father or mother
</t>
  </si>
  <si>
    <t xml:space="preserve">&lt;Noun&gt; the mother of your father or mother; an old woman; a reef knot crossed the wrong way and therefore insecure
</t>
  </si>
  <si>
    <t xml:space="preserve">&lt;Noun&gt; narrow-leaved green herbage: grown as lawns; used as pasture for grazing animals; cut and dried as hay; German writer of novels and poetry and plays (born 1927; a police informer who implicates many people
&lt;Verb&gt; shoot down, of birds; cover with grass; spread out clothes on the grass to let it dry and bleach
</t>
  </si>
  <si>
    <t xml:space="preserve">&lt;Noun&gt; a frame of iron bars to hold a fire; a harsh rasping sound made by scraping something; a barrier that has parallel or crossed bars blocking a passage but admitting air
&lt;Verb&gt; furnish with a grate; gnaw into; make resentful or angry; reduce to small shreds or pulverize by rubbing against a rough or sharp perforated surface
</t>
  </si>
  <si>
    <t xml:space="preserve">&lt;Adjective&gt; feeling or showing gratitude; affording comfort or pleasure
</t>
  </si>
  <si>
    <t xml:space="preserve">&lt;Noun&gt; a person who has achieved distinction and honor in some field
&lt;Adjective&gt; relatively large in size or number or extent; larger than others of its kind; of major significance or importance; remarkable or out of the ordinary in degree or magnitude or effect
</t>
  </si>
  <si>
    <t xml:space="preserve">&lt;Verb&gt; express greetings upon meeting someone; send greetings to; react to in a certain way
</t>
  </si>
  <si>
    <t xml:space="preserve">&lt;Noun&gt; intense sorrow caused by loss of a loved one (especially by death; something that causes great unhappiness
</t>
  </si>
  <si>
    <t xml:space="preserve">&lt;Noun&gt; an insignificant student who is ridiculed as being affected or boringly studious; the grade of particle fineness to which a substance is ground; hard monotonous routine work
&lt;Verb&gt; press or grind with a crushing noise; make a grating or grinding sound by rubbing together; work hard
</t>
  </si>
  <si>
    <t xml:space="preserve">&lt;Noun&gt; the solid part of the earth's surface; a rational motive for a belief or action; the loose soft material that makes up a large part of the land surface
&lt;Verb&gt; press or grind with a crushing noise; make a grating or grinding sound by rubbing together; work hard
</t>
  </si>
  <si>
    <t xml:space="preserve">&lt;Verb&gt; pass into a condition gradually, take on a specific property or attribute; become; become larger, greater, or bigger; expand or gain; increase in size by natural process
</t>
  </si>
  <si>
    <t xml:space="preserve">&lt;Noun&gt; the sound of growling (as made by animals
&lt;Verb&gt; to utter or emit low dull rumbling sounds
</t>
  </si>
  <si>
    <t xml:space="preserve">&lt;Verb&gt; pass into a condition gradually, take on a specific property or attribute; become; become larger, greater, or bigger; expand or gain; increase in size by natural process
&lt;Adjective&gt; (of animals
</t>
  </si>
  <si>
    <t xml:space="preserve">&lt;Noun&gt; a written assurance that some product or service will be provided or will meet certain specifications; an unconditional commitment that something will happen or that something is true; a collateral agreement to answer for the debt of another in case that person defaults
&lt;Verb&gt; give surety or assume responsibility; make certain of; promise to do or accomplish
</t>
  </si>
  <si>
    <t xml:space="preserve">&lt;Noun&gt; a message expressing an opinion based on incomplete evidence; an estimate based on little or no information
&lt;Verb&gt; expect, believe, or suppose; put forward, of a guess, in spite of possible refutation; judge tentatively or form an estimate of (quantities or time
</t>
  </si>
  <si>
    <t xml:space="preserve">&lt;Verb&gt; have or possess, either in a concrete or an abstract sense; have as a feature; go through (mental or physical states or experiences
</t>
  </si>
  <si>
    <t xml:space="preserve">&lt;Noun&gt; a covering for the body (or parts of it; as on the human head; a very small distance or space
</t>
  </si>
  <si>
    <t xml:space="preserve">&lt;Noun&gt; one of two equal parts of a divisible whole; one of two divisions into which some games or performances are divided: the two divisions are separated by an interval
&lt;Adjective&gt; consisting of one of two equivalent parts in value or quantity; partial; (of siblings
&lt;Adverb&gt; partially or to the extent of a half
</t>
  </si>
  <si>
    <t xml:space="preserve">&lt;Noun&gt; the (prehensile; a hired laborer on a farm or ranch; something written by hand
&lt;Verb&gt; place into the hands or custody of; guide or conduct or usher somewhere
</t>
  </si>
  <si>
    <t xml:space="preserve">&lt;Noun&gt; United States blues musician who transcribed and published traditional blues music (1873-1958
&lt;Adjective&gt; easy to reach; useful and convenient; skillful with the hands
</t>
  </si>
  <si>
    <t xml:space="preserve">&lt;Noun&gt; a special way of doing something; the way a garment hangs; a gymnastic exercise performed on the rings or horizontal bar or parallel bars when the gymnast's weight is supported by the arms
&lt;Verb&gt; be suspended or hanging; cause to be hanging or suspended; kill by hanging
</t>
  </si>
  <si>
    <t xml:space="preserve">&lt;Verb&gt; come to pass; happen, occur, or be the case in the course of events or by chance; Santayana
</t>
  </si>
  <si>
    <t xml:space="preserve">&lt;Adjective&gt; enjoying or showing or marked by joy or pleasure; marked by good fortune; eagerly disposed to act or to be of service
</t>
  </si>
  <si>
    <t xml:space="preserve">&lt;Adjective&gt; not easy; requiring great physical or mental effort to accomplish or comprehend or endure; dispassionate; resisting weight or pressure
&lt;Adverb&gt; with effort or force or vigor; with firmness; earnestly or intently
</t>
  </si>
  <si>
    <t xml:space="preserve">&lt;Noun&gt; any physical damage to the body caused by violence or accident or fracture etc.; the occurrence of a change for the worse; the act of damaging something or someone
&lt;Verb&gt; cause or do harm to
</t>
  </si>
  <si>
    <t xml:space="preserve">&lt;Noun&gt; (astronomy
&lt;Verb&gt; have or possess, either in a concrete or an abstract sense; have as a feature; go through (mental or physical states or experiences
</t>
  </si>
  <si>
    <t xml:space="preserve">&lt;Noun&gt; headdress that protects the head from bad weather; has shaped crown and usually a brim; an informal term for a person's role
&lt;Verb&gt; put on or wear a hat; furnish with a hat
</t>
  </si>
  <si>
    <t xml:space="preserve">&lt;Noun&gt; the emotion of intense dislike; a feeling of dislike so strong that it demands action
&lt;Verb&gt; dislike intensely; feel antipathy or aversion towards
</t>
  </si>
  <si>
    <t xml:space="preserve">&lt;Noun&gt; a frequently visited place
&lt;Verb&gt; follow stealthily or recur constantly and spontaneously to; haunt like a ghost; pursue; be a regular or frequent visitor to a certain place
</t>
  </si>
  <si>
    <t xml:space="preserve">&lt;Verb&gt; follow stealthily or recur constantly and spontaneously to; haunt like a ghost; pursue; be a regular or frequent visitor to a certain place
&lt;Adjective&gt; having or showing excessive or compulsive concern with something; showing emotional affliction or disquiet; inhabited by or as if by apparitions
</t>
  </si>
  <si>
    <t xml:space="preserve">&lt;Noun&gt; a person who possesses great material wealth
&lt;Verb&gt; have or possess, either in a concrete or an abstract sense; have as a feature; go through (mental or physical states or experiences
</t>
  </si>
  <si>
    <t xml:space="preserve">&lt;Noun&gt; a very light colorless element that is one of the six inert gasses; the most difficult gas to liquefy; occurs in economically extractable amounts in certain natural gases (as those found in Texas and Kansas; the 5th letter of the Hebrew alphabet
</t>
  </si>
  <si>
    <t xml:space="preserve">&lt;Noun&gt; the upper part of the human body or the front part of the body in animals; contains the face and brains; a single domestic animal; that which is responsible for one's thoughts, feelings, and conscious brain functions; the seat of the faculty of reason
&lt;Verb&gt; to go or travel towards; be in charge of; travel in front of; go in advance of others
</t>
  </si>
  <si>
    <t xml:space="preserve">&lt;Noun&gt; a powerful light with reflector; attached to the front of an automobile or locomotive
</t>
  </si>
  <si>
    <t xml:space="preserve">&lt;Adjective&gt; having or indicating good health in body or mind; free from infirmity or disease; financially secure and functioning well; promoting health; healthful
</t>
  </si>
  <si>
    <t xml:space="preserve">&lt;Verb&gt; perceive (sound; get to know or become aware of, usually accidentally; examine or hear (evidence or a case
</t>
  </si>
  <si>
    <t xml:space="preserve">&lt;Verb&gt; perceive (sound; get to know or become aware of, usually accidentally; examine or hear (evidence or a case
&lt;Adjective&gt; detected or perceived by the sense of hearing
</t>
  </si>
  <si>
    <t xml:space="preserve">&lt;Noun&gt; the locus of feelings and intuitions; the hollow muscular organ located behind the sternum and between the lungs; its rhythmic contractions move the blood through the body; the courage to carry on
</t>
  </si>
  <si>
    <t xml:space="preserve">&lt;Noun&gt; any place of complete bliss and delight and peace; the abode of God and the angels; the apparent surface of the imaginary sphere on which celestial bodies appear to be projected
</t>
  </si>
  <si>
    <t xml:space="preserve">&lt;Adjective&gt; of comparatively great physical weight or density; unusually great in degree or quantity or number; of the military or industry; using (or being
&lt;Adverb&gt; slowly as if burdened by much weight
</t>
  </si>
  <si>
    <t xml:space="preserve">&lt;Noun&gt; any place of pain and turmoil; a cause of difficulty and suffering; (Christianity
</t>
  </si>
  <si>
    <t xml:space="preserve">&lt;Noun&gt; an expression of greeting
</t>
  </si>
  <si>
    <t xml:space="preserve">&lt;Noun&gt; the activity of contributing to the fulfillment of a need or furtherance of an effort or purpose; a person who contributes to the fulfillment of a need or furtherance of an effort or purpose; a person or thing that is a resource that helps make something easier or possible to do
&lt;Verb&gt; give help or assistance; be of service; improve the condition of; be of use
</t>
  </si>
  <si>
    <t xml:space="preserve">&lt;Noun&gt; the present location; this place; queen of the Olympian gods in ancient Greek mythology; sister and wife of Zeus remembered for her jealously of the many mortal women Zeus fell in love with; identified with Roman Juno
&lt;Adjective&gt; being here now
&lt;Adverb&gt; in or at this place; where the speaker or writer is; in this circumstance or respect or on this point or detail; to this place (especially toward the speaker
</t>
  </si>
  <si>
    <t xml:space="preserve">&lt;Noun&gt; an expression of greeting; a state in the United States in the central Pacific on the Hawaiian Islands; Czechoslovakian religious reformer who anticipated the Reformation; he questioned the infallibility of the Catholic Church was excommunicated (1409
</t>
  </si>
  <si>
    <t xml:space="preserve">&lt;Noun&gt; the dressed skin of an animal (especially a large animal; body covering of a living animal
&lt;Verb&gt; prevent from being seen or discovered; be or go into hiding; keep out of sight, as for protection and safety; cover as if with a shroud
</t>
  </si>
  <si>
    <t xml:space="preserve">&lt;Noun&gt; a local and well-defined elevation of the land; structure consisting of an artificial heap or bank usually of earth or stones; United States railroad tycoon (1838-1916
&lt;Verb&gt; form into a hill
</t>
  </si>
  <si>
    <t xml:space="preserve">&lt;Noun&gt; a metric unit of length equal to 100 meters
</t>
  </si>
  <si>
    <t xml:space="preserve">&lt;Noun&gt; the act of grasping; understanding of the nature or meaning or quality or magnitude of something; power by which something or someone is affected or dominated
&lt;Verb&gt; cause to continue in a certain state, position, or activity; e.g., `keep clean'; have or hold in one's hands or grip; organize or be responsible for
</t>
  </si>
  <si>
    <t xml:space="preserve">&lt;Noun&gt; an opening into or through something; an opening deliberately made in or through something; one playing period (from tee to green
&lt;Verb&gt; hit the ball into the hole; make holes in
</t>
  </si>
  <si>
    <t xml:space="preserve">&lt;Noun&gt; where you live at a particular time; housing that someone is living in; the country or state or city where you live
&lt;Verb&gt; provide with, or send to, a home; return home accurately from a long distance
&lt;Adjective&gt; used of your own ground; relating to or being where one lives or where one's roots are; inside the country
&lt;Adverb&gt; at or to or in the direction of one's home or family; on or to the point aimed at; to the fullest extent; to the heart
</t>
  </si>
  <si>
    <t xml:space="preserve">&lt;Noun&gt; where you live at a particular time; housing that someone is living in; the country or state or city where you live
&lt;Verb&gt; provide with, or send to, a home; return home accurately from a long distance
</t>
  </si>
  <si>
    <t xml:space="preserve">&lt;Noun&gt; a specific instance of feeling hopeful; the general feeling that some desire will be fulfilled; grounds for feeling hopeful about the future
&lt;Verb&gt; expect and wish; be optimistic; be full of hope; have hopes; intend with some possibility of fulfilment
</t>
  </si>
  <si>
    <t xml:space="preserve">&lt;Noun&gt; a health facility where patients receive treatment; a medical institution where sick or injured people are given medical or surgical care
</t>
  </si>
  <si>
    <t xml:space="preserve">&lt;Noun&gt; a period of time equal to 1/24th of a day; clock time; a special and memorable period
</t>
  </si>
  <si>
    <t xml:space="preserve">&lt;Noun&gt; a dwelling that serves as living quarters for one or more families; the members of a business organization that owns or operates one or more establishments; the members of a religious community living together
&lt;Verb&gt; contain or cover; provide housing for
</t>
  </si>
  <si>
    <t xml:space="preserve">&lt;Noun&gt; a tight or amorous embrace
&lt;Verb&gt; hold (someone; fit closely or tightly
</t>
  </si>
  <si>
    <t xml:space="preserve">&lt;Adverb&gt; in a humble manner; in a miserly manner
</t>
  </si>
  <si>
    <t xml:space="preserve">&lt;Noun&gt; a condition of urgency making it necessary to hurry; overly eager speed (and possible carelessness; the act of moving hurriedly and in a careless manner
&lt;Verb&gt; move very fast; act or move at high speed; urge to an unnatural speed
</t>
  </si>
  <si>
    <t xml:space="preserve">&lt;Noun&gt; (poetic
&lt;Verb&gt; become quiet or still; fall silent; cause to be quiet or not talk; become quiet or quieter
</t>
  </si>
  <si>
    <t xml:space="preserve">&lt;Noun&gt; a nonmetallic element belonging to the halogens; used especially in medicine and photography and in dyes; occurs naturally only in combination in small quantities (as in sea water or rocks; the smallest whole number or a numeral representing this number; the 9th letter of the Roman alphabet
&lt;Adjective&gt; used of a single unit or thing; not two or more
</t>
  </si>
  <si>
    <t xml:space="preserve">&lt;Noun&gt; a state in the Rocky Mountains; a card or badge used to identify the bearer; (psychoanalysis
</t>
  </si>
  <si>
    <t xml:space="preserve">&lt;Noun&gt; an often persistent bodily disorder or disease; a cause for complaining
&lt;Adjective&gt; affected by an impairment of normal physical or mental function; resulting in suffering or adversity; distressing
&lt;Adverb&gt; (`ill' is often used as a combining form; unfavorably or with disapproval; with difficulty or inconvenience; scarcely or hardly
</t>
  </si>
  <si>
    <t xml:space="preserve">&lt;Noun&gt; an iconic mental representation; (Jungian psychology; a visual representation (of an object or scene or person or abstraction
&lt;Verb&gt; render visible, as by means of MRI; imagine; conceive of; see in one's mind
</t>
  </si>
  <si>
    <t xml:space="preserve">&lt;Adjective&gt; of great significance or value; important in effect or meaning; of extreme importance; vital to the resolution of a crisis
</t>
  </si>
  <si>
    <t xml:space="preserve">&lt;Noun&gt; a unit of length equal to one twelfth of a foot; a rare soft silvery metallic element; occurs in small quantities in sphalerite; a state in midwestern United States
&lt;Adjective&gt; holding office; directed or bound inward; currently fashionable
&lt;Adverb&gt; to or toward the inside of
</t>
  </si>
  <si>
    <t xml:space="preserve">&lt;Adjective&gt; beyond belief or understanding
</t>
  </si>
  <si>
    <t xml:space="preserve">&lt;Noun&gt; the region that is inside of something; the inner or enclosed surface of something
&lt;Adjective&gt; relating to or being on the side closer to the center or within a defined space; being or applying to the inside of a building; confined to an exclusive group
&lt;Adverb&gt; within a building; on the inside; with respect to private feelings
</t>
  </si>
  <si>
    <t xml:space="preserve">&lt;Verb&gt; have in mind as a purpose; design or destine; mean or intend to express or convey
</t>
  </si>
  <si>
    <t xml:space="preserve">&lt;Noun&gt; a signal that temporarily stops the execution of a program so that another procedure can be carried out
&lt;Verb&gt; make a break in; destroy the peace or tranquility of; interfere in someone else's activity
</t>
  </si>
  <si>
    <t xml:space="preserve">&lt;Adjective&gt; impossible or nearly impossible to see; imperceptible by the eye; not prominent or readily noticeable
</t>
  </si>
  <si>
    <t xml:space="preserve">&lt;Noun&gt; a nonmetallic element belonging to the halogens; used especially in medicine and photography and in dyes; occurs naturally only in combination in small quantities (as in sea water or rocks; the smallest whole number or a numeral representing this number; the 9th letter of the Roman alphabet
&lt;Verb&gt; have the quality of being; (copula, used with an adjective or a predicate noun; be identical to; be someone or something; occupy a certain position or area; be somewhere
</t>
  </si>
  <si>
    <t xml:space="preserve">&lt;Noun&gt; the branch of engineering that deals with the use of computers and telecommunications to retrieve and store and transmit information
</t>
  </si>
  <si>
    <t xml:space="preserve">&lt;Noun&gt; the cardinal number that is the sum of three and one; administration of nutrients through a vein
&lt;Adjective&gt; being one more than three
</t>
  </si>
  <si>
    <t xml:space="preserve">&lt;Noun&gt; a native or inhabitant of Japan; the language (usually considered to be Altaic
&lt;Adjective&gt; of or relating to or characteristic of Japan or its people or their culture or language
</t>
  </si>
  <si>
    <t xml:space="preserve">&lt;Adjective&gt; showing extreme cupidity; painfully desirous of another's advantages; suspicious or unduly suspicious or fearful of being displaced by a rival
</t>
  </si>
  <si>
    <t xml:space="preserve">&lt;Noun&gt; a sudden and decisive increase; an abrupt transition; a sudden involuntary movement
&lt;Verb&gt; move forward by leaps and bounds; move or jump suddenly, as if in surprise or alarm; make a sudden physical attack on
</t>
  </si>
  <si>
    <t xml:space="preserve">&lt;Noun&gt; the remains of something that has been destroyed or broken up; any of various Chinese boats with a high poop and lugsails
&lt;Verb&gt; dispose of (something useless or old
</t>
  </si>
  <si>
    <t xml:space="preserve">&lt;Adjective&gt; used especially of what is legally or ethically right or proper or fitting; fair to all parties as dictated by reason and conscience; free from favoritism or self-interest or bias or deception; conforming with established standards or rules
&lt;Adverb&gt; and nothing more; indicating exactness or preciseness; or exactly
</t>
  </si>
  <si>
    <t xml:space="preserve">&lt;Noun&gt; the financial means whereby one lives; the main tower within the walls of a medieval castle or fortress; a cell in a jail or prison
&lt;Verb&gt; cause to continue in a certain state, position, or activity; e.g., `keep clean'; continue a certain state, condition, or activity; retain possession of
</t>
  </si>
  <si>
    <t xml:space="preserve">&lt;Noun&gt; a young person of either sex; soft smooth leather from the hide of a young goat; English dramatist (1558-1594
&lt;Verb&gt; tell false information to for fun; be silly or tease one another
</t>
  </si>
  <si>
    <t xml:space="preserve">&lt;Noun&gt; a male sovereign; ruler of a kingdom; a competitor who holds a preeminent position; a very wealthy or powerful businessman
</t>
  </si>
  <si>
    <t xml:space="preserve">&lt;Noun&gt; a room equipped for preparing meals
</t>
  </si>
  <si>
    <t xml:space="preserve">&lt;Noun&gt; the fact of being aware of information that is known to few people
&lt;Verb&gt; be cognizant or aware of a fact or a specific piece of information; possess knowledge or information about; know how to do or perform something; be aware of the truth of something; have a belief or faith in something; regard as true beyond any doubt
</t>
  </si>
  <si>
    <t xml:space="preserve">&lt;Verb&gt; be cognizant or aware of a fact or a specific piece of information; possess knowledge or information about; know how to do or perform something; be aware of the truth of something; have a belief or faith in something; regard as true beyond any doubt
&lt;Adjective&gt; apprehended with certainty
</t>
  </si>
  <si>
    <t xml:space="preserve">&lt;Noun&gt; a workplace for the conduct of scientific research
</t>
  </si>
  <si>
    <t xml:space="preserve">&lt;Noun&gt; a polite name for any woman; a woman of refinement; a woman of the peerage in Britain
</t>
  </si>
  <si>
    <t xml:space="preserve">&lt;Noun&gt; a body of (usually fresh; a purplish red pigment prepared from lac or cochineal; any of numerous bright translucent organic pigments
</t>
  </si>
  <si>
    <t xml:space="preserve">&lt;Noun&gt; a garment size for a large person
&lt;Adjective&gt; above average in size or number or quantity or magnitude or extent; or large; fairly large or important in effect; influential
&lt;Adverb&gt; at a distance, wide of something (as of a mark; with the wind abaft the beam; in a boastful manner
</t>
  </si>
  <si>
    <t xml:space="preserve">&lt;Noun&gt; the temporal end; the concluding time; the last or lowest in an ordering or series; a person's dying act; the final thing a person can do
&lt;Verb&gt; persist for a specified period of time; continue to live and avoid dying
&lt;Adjective&gt; immediately past; coming after all others in time or space or degree or being the only one remaining; occurring at or forming an end or termination
&lt;Adverb&gt; most recently; the item at the end
</t>
  </si>
  <si>
    <t xml:space="preserve">&lt;Adjective&gt; being or occurring at an advanced period of time or after a usual or expected time; after the expected or usual time; delayed; of the immediate past or just previous to the present time
&lt;Adverb&gt; later than usual or than expected; to an advanced time; at an advanced age or stage
</t>
  </si>
  <si>
    <t xml:space="preserve">&lt;Adverb&gt; in the recent past
</t>
  </si>
  <si>
    <t xml:space="preserve">&lt;Noun&gt; the sound of laughing; a facial expression characteristic of a person laughing; a humorous anecdote or remark intended to provoke laughter
&lt;Verb&gt; produce laughter
</t>
  </si>
  <si>
    <t xml:space="preserve">&lt;Verb&gt; produce laughter
&lt;Adjective&gt; showing or feeling mirth or pleasure or happiness
</t>
  </si>
  <si>
    <t xml:space="preserve">&lt;Noun&gt; garments or white goods that can be cleaned by laundering; workplace where clothes are washed and ironed
</t>
  </si>
  <si>
    <t xml:space="preserve">&lt;Noun&gt; an advantage held by a competitor in a race; a soft heavy toxic malleable metallic element; bluish white when freshly cut but tarnishes readily to dull grey; evidence pointing to a possible solution
&lt;Verb&gt; take somebody somewhere; produce as a result or residue; tend to or result in
</t>
  </si>
  <si>
    <t xml:space="preserve">&lt;Noun&gt; the property possessed by a line or surface that departs from the vertical
&lt;Verb&gt; to incline or bend from a vertical position; cause to lean or incline; have a tendency or disposition to do or be something; be inclined
&lt;Adjective&gt; lacking excess flesh; lacking in mineral content or combustible material; containing little excess
</t>
  </si>
  <si>
    <t xml:space="preserve">&lt;Noun&gt; the period of time during which you are absent from work or duty; permission to do something; the act of departing politely
&lt;Verb&gt; go away from a place; go and leave behind, either intentionally or by neglect or forgetfulness; act or be so as to become in a specified state
</t>
  </si>
  <si>
    <t xml:space="preserve">&lt;Noun&gt; the main organ of photosynthesis and transpiration in higher plants; a sheet of any written or printed material (especially in a manuscript or book; hinged or detachable flat section (as of a table or door
&lt;Verb&gt; go away from a place; go and leave behind, either intentionally or by neglect or forgetfulness; act or be so as to become in a specified state
</t>
  </si>
  <si>
    <t xml:space="preserve">&lt;Noun&gt; a speech that is open to the public; a lengthy rebuke; teaching by giving a discourse on some subject (typically to a class
&lt;Verb&gt; deliver a lecture or talk; censure severely or angrily
</t>
  </si>
  <si>
    <t xml:space="preserve">&lt;Noun&gt; location near or direction toward the left side; i.e. the side to the north when a person or object faces east; those who support varying degrees of social or political or economic change designed to promote the public welfare; the hand that is on the left side of the body
&lt;Verb&gt; go away from a place; go and leave behind, either intentionally or by neglect or forgetfulness; act or be so as to become in a specified state
&lt;Adjective&gt; being or located on or directed toward the side of the body to the west when facing north; not used up; intended for the left hand
&lt;Adverb&gt; toward or on the left; also used figuratively
</t>
  </si>
  <si>
    <t xml:space="preserve">&lt;Noun&gt; a brutal terrorist group active in Kashmir; fights against India with the goal of restoring Islamic rule of India; a serve that strikes the net before falling into the receiver's court; the ball must be served again
&lt;Verb&gt; make it possible through a specific action or lack of action for something to happen; actively cause something to happen; consent to, give permission
</t>
  </si>
  <si>
    <t xml:space="preserve">&lt;Noun&gt; a written message addressed to a person or organization; the conventional characters of the alphabet used to represent speech; owner who lets another person use something (housing usually
&lt;Verb&gt; win an athletic letter; set down or print with letters; mark letters on or mark with letters
</t>
  </si>
  <si>
    <t xml:space="preserve">&lt;Noun&gt; a characteristic state or mode of living; the experience of being alive; the course of human events and activities; the course of existence of an individual; the actions and events that occur in living
</t>
  </si>
  <si>
    <t xml:space="preserve">&lt;Adjective&gt; continuing through life
</t>
  </si>
  <si>
    <t xml:space="preserve">&lt;Noun&gt; the act of giving temporary assistance; the component of the aerodynamic forces acting on an airfoil that opposes gravity; the event of something being raised upward
&lt;Verb&gt; raise from a lower to a higher position; take hold of something and move it to a different location; move upwards
</t>
  </si>
  <si>
    <t xml:space="preserve">&lt;Verb&gt; raise from a lower to a higher position; take hold of something and move it to a different location; move upwards
</t>
  </si>
  <si>
    <t xml:space="preserve">&lt;Noun&gt; (physics; any device serving as a source of illumination; a particular perspective or aspect of a situation
&lt;Verb&gt; make lighter or brighter; begin to smoke; to come to rest, settle
&lt;Adjective&gt; of comparatively little physical weight or density; (used of color; of the military or industry; using (or being
&lt;Adverb&gt; with few burdens
</t>
  </si>
  <si>
    <t xml:space="preserve">&lt;Noun&gt; a similar kind; a kind of person
&lt;Verb&gt; prefer or wish to do something; find enjoyable or agreeable; be fond of
&lt;Adjective&gt; resembling or similar; having the same or some of the same characteristics; often used in combination; equal in amount or value; having the same or similar characteristics
</t>
  </si>
  <si>
    <t xml:space="preserve">&lt;Verb&gt; hear with intention; listen and pay attention; pay close attention to; give heed to
</t>
  </si>
  <si>
    <t xml:space="preserve">&lt;Noun&gt; the act of hearing attentively
&lt;Verb&gt; hear with intention; listen and pay attention; pay close attention to; give heed to
</t>
  </si>
  <si>
    <t xml:space="preserve">&lt;Noun&gt; a small amount or duration
&lt;Adjective&gt; limited or below average in number or quantity or magnitude or extent; or small; (quantifier used with mass nouns
&lt;Adverb&gt; not much
</t>
  </si>
  <si>
    <t xml:space="preserve">&lt;Verb&gt; be an inhabitant of or reside in; lead a certain kind of life; live in a certain style; continue to live and avoid dying
&lt;Adjective&gt; actually being performed at the time of hearing or viewing; exerting force or containing energy; possessing life
&lt;Adverb&gt; not recorded
</t>
  </si>
  <si>
    <t xml:space="preserve">&lt;Verb&gt; desire strongly or persistently
&lt;Adjective&gt; primarily temporal sense; being or indicating a relatively great or greater than average duration or passage of time or a duration as specified; primarily spatial sense; of relatively great or greater than average spatial extension or extension as specified; of relatively great height
&lt;Adverb&gt; for an extended time or at a distant time; for an extended distance
</t>
  </si>
  <si>
    <t xml:space="preserve">&lt;Noun&gt; the feelings expressed on a person's face; the act of directing the eyes toward something and perceiving it visually; physical appearance
&lt;Verb&gt; perceive with attention; direct one's gaze towards; give a certain impression or have a certain outward aspect; have a certain outward or facial expression
</t>
  </si>
  <si>
    <t xml:space="preserve">&lt;Verb&gt; perceive with attention; direct one's gaze towards; give a certain impression or have a certain outward aspect; have a certain outward or facial expression
</t>
  </si>
  <si>
    <t xml:space="preserve">&lt;Noun&gt; the act of directing the eyes toward something and perceiving it visually; the act of searching visually
&lt;Verb&gt; perceive with attention; direct one's gaze towards; give a certain impression or have a certain outward aspect; have a certain outward or facial expression
&lt;Adjective&gt; appearing to be as specified; usually used as combining forms
</t>
  </si>
  <si>
    <t xml:space="preserve">&lt;Verb&gt; fail to keep or to maintain; cease to have, either physically or in an abstract sense; fail to win; suffer the loss of a person through death or removal
</t>
  </si>
  <si>
    <t xml:space="preserve">&lt;Noun&gt; people who are destined to die soon
&lt;Verb&gt; fail to keep or to maintain; cease to have, either physically or in an abstract sense; fail to win; suffer the loss of a person through death or removal
&lt;Adjective&gt; no longer in your possession or control; unable to be found or recovered; having lost your bearings; confused as to time or place or personal identity; spiritually or physically doomed or destroyed
</t>
  </si>
  <si>
    <t xml:space="preserve">&lt;Noun&gt; a parcel of land having fixed boundaries; an unofficial association of people or groups; your overall circumstances or condition in life (including everything that happens to you
&lt;Verb&gt; divide into lots, as of land, for example; administer or bestow, as in small portions
</t>
  </si>
  <si>
    <t xml:space="preserve">&lt;Adjective&gt; characterized by or producing sound of great volume or intensity; tastelessly showy; (used chiefly as a direction or description in music
&lt;Adverb&gt; with relatively high volume
</t>
  </si>
  <si>
    <t xml:space="preserve">&lt;Adverb&gt; with relatively high volume; in manner that attracts attention; used as a direction in music; to be played relatively loudly
</t>
  </si>
  <si>
    <t xml:space="preserve">&lt;Noun&gt; a strong positive emotion of regard and affection; any object of warm affection or devotion; a beloved person; used as terms of endearment
&lt;Verb&gt; have a great affection or liking for; get pleasure from; be enamored or in love with
</t>
  </si>
  <si>
    <t xml:space="preserve">&lt;Noun&gt; a very pretty girl who works as a photographer's model
&lt;Adjective&gt; appealing to the emotions as well as the eye; lovable especially in a childlike or naive way
</t>
  </si>
  <si>
    <t xml:space="preserve">&lt;Noun&gt; your overall circumstances or condition in life (including everything that happens to you; an unknown and unpredictable phenomenon that causes an event to result one way rather than another; an unknown and unpredictable phenomenon that leads to a favorable outcome
</t>
  </si>
  <si>
    <t xml:space="preserve">&lt;Adjective&gt; occurring by chance; having or bringing good fortune; presaging or likely to bring good luck or a good outcome
</t>
  </si>
  <si>
    <t xml:space="preserve">&lt;Noun&gt; a midday meal
&lt;Verb&gt; take the midday meal; provide a midday meal for
</t>
  </si>
  <si>
    <t xml:space="preserve">&lt;Noun&gt; the deliberate act of deviating from the truth
&lt;Verb&gt; be located or situated somewhere; occupy a certain position; be lying, be prostrate; be in a horizontal position; originate (in
</t>
  </si>
  <si>
    <t xml:space="preserve">&lt;Adjective&gt; roused to anger; affected with madness or insanity; marked by uncontrolled excitement or emotion
</t>
  </si>
  <si>
    <t xml:space="preserve">&lt;Verb&gt; engage in; give certain properties to something; make or cause to be or to become
&lt;Adjective&gt; produced by a manufacturing process; (of a bed; successful or assured of success
</t>
  </si>
  <si>
    <t xml:space="preserve">&lt;Noun&gt; any art that invokes supernatural powers; an illusory feat; considered magical by naive observers
&lt;Adjective&gt; possessing or using or characteristic of or appropriate to supernatural powers
</t>
  </si>
  <si>
    <t xml:space="preserve">&lt;Noun&gt; the bags of letters and packages that are transported by the postal service; the system whereby messages are transmitted via the post office; a conveyance that transports the letters and packages that are conveyed by the postal system
&lt;Verb&gt; send via the postal service; cause to be directed or transmitted to another place
</t>
  </si>
  <si>
    <t xml:space="preserve">&lt;Noun&gt; a man who delivers the mail
</t>
  </si>
  <si>
    <t xml:space="preserve">&lt;Noun&gt; any very large body of (salt; a principal pipe in a system that distributes water or gas or electricity or that collects sewage
&lt;Adjective&gt; most important element; (of a clause; or independent
</t>
  </si>
  <si>
    <t xml:space="preserve">&lt;Noun&gt; a recognizable kind; the act of mixing cards haphazardly
&lt;Verb&gt; engage in; give certain properties to something; make or cause to be or to become
</t>
  </si>
  <si>
    <t xml:space="preserve">&lt;Noun&gt; an adult person who is male (as opposed to a woman; someone who serves in the armed forces; a member of a military force; the generic use of the word to refer to any human being
&lt;Verb&gt; take charge of a certain job; occupy a certain work place; provide with workers
</t>
  </si>
  <si>
    <t xml:space="preserve">&lt;Verb&gt; be successful; achieve a goal; be in charge of, act on, or dispose of; succeed in doing, achieving, or producing (something
</t>
  </si>
  <si>
    <t xml:space="preserve">&lt;Noun&gt; a vaguely specified concern; some situation or event that is thought about; that which has mass and occupies space
&lt;Verb&gt; have weight; have import, carry weight
</t>
  </si>
  <si>
    <t xml:space="preserve">&lt;Noun&gt; the month following April and preceding June; thorny Eurasian shrub of small tree having dense clusters of white to scarlet flowers followed by deep red berries; established as an escape in eastern North America
</t>
  </si>
  <si>
    <t xml:space="preserve">&lt;Adverb&gt; by chance
</t>
  </si>
  <si>
    <t xml:space="preserve">&lt;Noun&gt; a state in New England
</t>
  </si>
  <si>
    <t xml:space="preserve">&lt;Noun&gt; an average of n numbers computed by adding some function of the numbers and dividing by some function of n
&lt;Verb&gt; mean or intend to express or convey; have as a logical consequence; denote or connote
&lt;Adjective&gt; approximating the statistical norm or average or expected value; characterized by malice; having or showing an ignoble lack of honor or morality
</t>
  </si>
  <si>
    <t xml:space="preserve">&lt;Noun&gt; a meeting at which a number of athletic contests are held
&lt;Verb&gt; come together; get together socially or for a specific purpose; be adjacent or come together
&lt;Adjective&gt; being precisely fitting and right
</t>
  </si>
  <si>
    <t xml:space="preserve">&lt;Noun&gt; a formally arranged gathering; a small informal social gathering; a casual or unexpected convergence
&lt;Verb&gt; come together; get together socially or for a specific purpose; be adjacent or come together
</t>
  </si>
  <si>
    <t xml:space="preserve">&lt;Noun&gt; Japanese ornamental tree with fragrant white or pink blossoms and small yellow fruits
</t>
  </si>
  <si>
    <t xml:space="preserve">&lt;Noun&gt; an adult person who is male (as opposed to a woman; someone who serves in the armed forces; a member of a military force; the generic use of the word to refer to any human being
</t>
  </si>
  <si>
    <t xml:space="preserve">&lt;Noun&gt; the sound made by a cat (or any sound resembling this
&lt;Verb&gt; cry like a cat
</t>
  </si>
  <si>
    <t xml:space="preserve">&lt;Adjective&gt; showing or giving mercy; (used conventionally of royalty and high nobility
</t>
  </si>
  <si>
    <t xml:space="preserve">&lt;Verb&gt; come together; get together socially or for a specific purpose; be adjacent or come together
</t>
  </si>
  <si>
    <t xml:space="preserve">&lt;Noun&gt; physical strength
</t>
  </si>
  <si>
    <t xml:space="preserve">&lt;Noun&gt; the number that is represented as a one followed by 6 zeros; a very large indefinite number (usually hyperbole
&lt;Adjective&gt; (in Roman numerals, M written with a macron over it
</t>
  </si>
  <si>
    <t xml:space="preserve">&lt;Noun&gt; the number that is represented as a one followed by 6 zeros; a very large indefinite number (usually hyperbole
</t>
  </si>
  <si>
    <t xml:space="preserve">&lt;Noun&gt; excavation in the earth from which ores and minerals are extracted; explosive device that explodes on contact; designed to destroy vehicles or ships or to kill or maim personnel
&lt;Verb&gt; get from the earth by excavation; lay mines
</t>
  </si>
  <si>
    <t xml:space="preserve">&lt;Noun&gt; a unit of time equal to 60 seconds or 1/60th of an hour; an indefinitely short time; a particular point in time
&lt;Adjective&gt; infinitely or immeasurably small; characterized by painstaking care and detailed examination
</t>
  </si>
  <si>
    <t xml:space="preserve">&lt;Noun&gt; a unit of time equal to 60 seconds or 1/60th of an hour; an indefinitely short time; a particular point in time
</t>
  </si>
  <si>
    <t xml:space="preserve">&lt;Noun&gt; a young female; a failure to hit (or meet or find etc; a form of address for an unmarried woman
&lt;Verb&gt; fail to perceive or to catch with the senses or the mind; feel or suffer from the lack of; fail to attend an event or activity
</t>
  </si>
  <si>
    <t xml:space="preserve">&lt;Noun&gt; a wrong action attributable to bad judgment or ignorance or inattention; an understanding of something that is not correct; part of a statement that is not correct
&lt;Verb&gt; identify incorrectly; to make a mistake or be incorrect
</t>
  </si>
  <si>
    <t xml:space="preserve">&lt;Noun&gt; a metric unit of length equal to one thousandth of a meter
</t>
  </si>
  <si>
    <t xml:space="preserve">&lt;Noun&gt; informal terms for a mother
</t>
  </si>
  <si>
    <t xml:space="preserve">&lt;Noun&gt; the time period between dawn and noon; a conventional expression of greeting or farewell; the first light of day
</t>
  </si>
  <si>
    <t xml:space="preserve">&lt;Noun&gt; two-winged insect whose female has a long proboscis to pierce the skin and suck the blood of humans and animals
</t>
  </si>
  <si>
    <t xml:space="preserve">&lt;Noun&gt; a woman who has given birth to a child (also used as a term of address to your mother; a stringy slimy substance consisting of yeast cells and bacteria; forms during fermentation and is added to cider or wine to produce vinegar; a term of address for an elderly woman
&lt;Verb&gt; care for like a mother; make (offspring
</t>
  </si>
  <si>
    <t xml:space="preserve">&lt;Noun&gt; a land mass that projects well above its surroundings; higher than a hill
</t>
  </si>
  <si>
    <t xml:space="preserve">&lt;Noun&gt; the opening through which food is taken in and vocalizations emerge; the externally visible part of the oral cavity on the face and the system of organs surrounding the opening; an opening that resembles a mouth (as of a cave or a gorge
&lt;Verb&gt; express in speech; articulate silently; form words with the lips only; touch with the mouth
</t>
  </si>
  <si>
    <t xml:space="preserve">&lt;Noun&gt; the act of deciding to do something; the act of changing your residence or place of business; a change of position that does not entail a change of location
&lt;Verb&gt; change location; move, travel, or proceed, also metaphorically; cause to move or shift into a new position or place, both in a concrete and in an abstract sense; move so as to change position, perform a nontranslational motion
</t>
  </si>
  <si>
    <t xml:space="preserve">&lt;Noun&gt; a great amount or extent
&lt;Adjective&gt; (quantifier used with mass nouns
&lt;Adverb&gt; to a great degree or extent; to a very great degree or extent; (degree adverb used before a noun phrase
</t>
  </si>
  <si>
    <t xml:space="preserve">&lt;Noun&gt; water soaked soil; soft wet earth; slanderous remarks or charges
&lt;Verb&gt; soil with mud, muck, or mire; plaster with mud
</t>
  </si>
  <si>
    <t xml:space="preserve">&lt;Noun&gt; a necessary or essential thing; grape juice before or during fermentation; the quality of smelling or tasting old or stale or mouldy
&lt;Adjective&gt; highly recommended
</t>
  </si>
  <si>
    <t xml:space="preserve">&lt;Noun&gt; a language unit by which a person or thing is known; a person's reputation; family based on male descent
&lt;Verb&gt; assign a specified (usually proper; give the name or identifying characteristics of; refer to by name or some other identifying characteristic property; charge with a function; charge to be
</t>
  </si>
  <si>
    <t xml:space="preserve">&lt;Noun&gt; a woman who is the custodian of children; female goat
</t>
  </si>
  <si>
    <t xml:space="preserve">&lt;Noun&gt; the essential qualities or characteristics by which something is recognized; a causal agent creating and controlling things in the universe; the natural physical world including plants and animals and landscapes etc.
</t>
  </si>
  <si>
    <t xml:space="preserve">&lt;Verb&gt; move towards
&lt;Adjective&gt; not far distant in time or space or degree or circumstances; being on the left side; closely resembling the genuine article
&lt;Adverb&gt; near in time or place or relationship; (of actions or states
</t>
  </si>
  <si>
    <t xml:space="preserve">&lt;Adjective&gt; clean or organized; showing care in execution; free from clumsiness; precisely or deftly executed
</t>
  </si>
  <si>
    <t xml:space="preserve">&lt;Noun&gt; anything indispensable
&lt;Adjective&gt; absolutely essential; unavoidably determined by prior circumstances
</t>
  </si>
  <si>
    <t xml:space="preserve">&lt;Noun&gt; a condition requiring relief; anything that is necessary but lacking; the psychological feature that arouses an organism to action toward a desired goal; the reason for the action; that which gives purpose and direction to behavior
&lt;Verb&gt; require as useful, just, or proper; have need of; have or feel a need for
</t>
  </si>
  <si>
    <t xml:space="preserve">&lt;Noun&gt; a person who lives (or is located; a nearby object of the same kind
&lt;Verb&gt; live or be located as a neighbor; be located near or adjacent to
</t>
  </si>
  <si>
    <t xml:space="preserve">&lt;Adjective&gt; not either; not one or the other
</t>
  </si>
  <si>
    <t xml:space="preserve">&lt;Noun&gt; a structure in which animals lay eggs or give birth to their young; a kind of gun emplacement; a cosy or secluded retreat
&lt;Verb&gt; inhabit a nest, usually after building; fit together or fit inside; move or arrange oneself in a comfortable and cozy position
</t>
  </si>
  <si>
    <t xml:space="preserve">&lt;Noun&gt; a net of transparent fabric with a loose open weave; creating nets
&lt;Verb&gt; make as a net profit; yield as a net profit; construct or form a web, as if by weaving
</t>
  </si>
  <si>
    <t xml:space="preserve">&lt;Adverb&gt; not ever; at no time in the past or future; not at all; certainly not; not in any circumstances
</t>
  </si>
  <si>
    <t xml:space="preserve">&lt;Adjective&gt; not of long duration; having just (or relatively recently; original and of a kind not seen before; lacking training or experience
&lt;Adverb&gt; very recently
</t>
  </si>
  <si>
    <t xml:space="preserve">&lt;Adjective&gt; immediately following in time or order; nearest in space or position; immediately adjoining without intervening space; (of elected officers
&lt;Adverb&gt; at the time or occasion immediately following
</t>
  </si>
  <si>
    <t xml:space="preserve">&lt;Noun&gt; a city in southeastern France on the Mediterranean; the leading resort on the French Riviera
&lt;Adjective&gt; pleasant or pleasing or agreeable in nature or appearance; socially or conventionally correct; refined or virtuous; done with delicacy and skill
</t>
  </si>
  <si>
    <t xml:space="preserve">&lt;Noun&gt; the time after sunset and before sunrise while it is dark outside; a period of ignorance or backwardness or gloom; the period spent sleeping
</t>
  </si>
  <si>
    <t xml:space="preserve">&lt;Noun&gt; the cardinal number that is the sum of eight and one; a team of professional baseball players who play and travel together; one of four playing cards in a deck with nine pips on the face
&lt;Adjective&gt; denoting a quantity consisting of one more than eight and one less than ten
</t>
  </si>
  <si>
    <t xml:space="preserve">&lt;Noun&gt; a negative; a radioactive transuranic element synthesized by bombarding curium with carbon ions; 7 isotopes are known
&lt;Adjective&gt; (quantifier
&lt;Adverb&gt; referring to the degree to which a certain quality is present; not in any degree or manner; not at all; used to express refusal or denial or disagreement etc or especially to emphasize a negative statement
</t>
  </si>
  <si>
    <t xml:space="preserve">&lt;Noun&gt; a person of no influence
</t>
  </si>
  <si>
    <t xml:space="preserve">&lt;Noun&gt; a sign of assent or salutation or command; the act of nodding the head
&lt;Verb&gt; express or signify by nodding; lower and raise the head, as to indicate assent or agreement or confirmation; let the head fall forward through drowsiness
</t>
  </si>
  <si>
    <t xml:space="preserve">&lt;Adverb&gt; negation of a word or group of words
</t>
  </si>
  <si>
    <t xml:space="preserve">&lt;Noun&gt; a quantity of no importance
&lt;Adverb&gt; in no respect; to no degree
</t>
  </si>
  <si>
    <t xml:space="preserve">&lt;Verb&gt; discover or determine the existence, presence, or fact of; notice or perceive; make or write a comment on
</t>
  </si>
  <si>
    <t xml:space="preserve">&lt;Noun&gt; the momentary present
&lt;Adverb&gt; in the historical present; at this point in the narration of a series of past events; in these times; used to preface a command or reproof or request
</t>
  </si>
  <si>
    <t xml:space="preserve">&lt;Noun&gt; the property possessed by a sum or total or indefinite quantity of units or individuals; a concept of quantity involving zero and units; a short performance that is part of a longer program
&lt;Verb&gt; add up in number or quantity; give numbers to; enumerate
</t>
  </si>
  <si>
    <t xml:space="preserve">&lt;Noun&gt; usually large hard-shelled seed; Egyptian goddess of the sky; a small (usually square or hexagonal
&lt;Verb&gt; gather nuts
</t>
  </si>
  <si>
    <t xml:space="preserve">&lt;Verb&gt; kill intentionally and with premeditation
&lt;Adjective&gt; not in operation or operational; below a satisfactory level; (of events
&lt;Adverb&gt; from a particular thing or place or position (`forth' is obsolete; at a distance in space or time; or away
</t>
  </si>
  <si>
    <t xml:space="preserve">&lt;Noun&gt; a midwestern state in north central United States in the Great Lakes region
</t>
  </si>
  <si>
    <t xml:space="preserve">&lt;Noun&gt; a state in south central United States; an endorsement
&lt;Adjective&gt; being satisfactory or in satisfactory condition
&lt;Adverb&gt; an expression of agreement normally occurring at the beginning of a sentence
</t>
  </si>
  <si>
    <t xml:space="preserve">&lt;Noun&gt; an endorsement
&lt;Verb&gt; give sanction to
&lt;Adjective&gt; being satisfactory or in satisfactory condition
&lt;Adverb&gt; in a satisfactory or adequate manner; `alright' is a nonstandard variant of `all right'
</t>
  </si>
  <si>
    <t xml:space="preserve">&lt;Noun&gt; past times (especially in the phrase `in days of old'
&lt;Adjective&gt; (used especially of persons; of long duration; not new; (used for emphasis
</t>
  </si>
  <si>
    <t xml:space="preserve">&lt;Adjective&gt; (used especially of persons; of long duration; not new; (used for emphasis
</t>
  </si>
  <si>
    <t xml:space="preserve">&lt;Adjective&gt; in operation or operational; (of events
&lt;Adverb&gt; with a forward motion; indicates continuity or persistence or concentration; in a state required for something to function or be effective
</t>
  </si>
  <si>
    <t xml:space="preserve">&lt;Noun&gt; the smallest whole number or a numeral representing this number; a single person or thing
&lt;Adjective&gt; used of a single unit or thing; not two or more; having the indivisible character of a unit; of the same kind or quality
</t>
  </si>
  <si>
    <t xml:space="preserve">&lt;Noun&gt; the smallest whole number or a numeral representing this number; a single person or thing
</t>
  </si>
  <si>
    <t xml:space="preserve">&lt;Noun&gt; a clear or unobstructed space or expanse of land or water; where the air is unconfined; a tournament in which both professionals and amateurs may play
&lt;Verb&gt; cause to open or to become open; start to operate or function or cause to start operating or functioning; become open
&lt;Adjective&gt; affording unobstructed entrance and exit; not shut or closed; affording free passage or access; with no protection or shield
</t>
  </si>
  <si>
    <t xml:space="preserve">&lt;Noun&gt; an open or empty space in or between things; a ceremony accompanying the start of some enterprise; becoming open or being made open
&lt;Verb&gt; cause to open or to become open; start to operate or function or cause to start operating or functioning; become open
&lt;Adjective&gt; first or beginning
</t>
  </si>
  <si>
    <t xml:space="preserve">&lt;Noun&gt; an open or empty space in or between things; a ceremony accompanying the start of some enterprise; becoming open or being made open
</t>
  </si>
  <si>
    <t xml:space="preserve">&lt;Noun&gt; a clear or unobstructed space or expanse of land or water; where the air is unconfined; a tournament in which both professionals and amateurs may play
&lt;Verb&gt; cause to open or to become open; start to operate or function or cause to start operating or functioning; become open
</t>
  </si>
  <si>
    <t xml:space="preserve">&lt;Noun&gt; (mathematics; an agent that operates some apparatus or machine; someone who owns or operates a business
</t>
  </si>
  <si>
    <t xml:space="preserve">&lt;Noun&gt; a state in northwestern United States on the Pacific; a room in a hospital equipped for the performance of surgical operations
</t>
  </si>
  <si>
    <t xml:space="preserve">&lt;Adjective&gt; not the same one or ones already mentioned or implied; recently past; belonging to the distant past
</t>
  </si>
  <si>
    <t xml:space="preserve">&lt;Noun&gt; (baseball
&lt;Verb&gt; to state openly and publicly one's homosexuality; reveal (something; be made known; be disclosed or revealed
&lt;Adjective&gt; not allowed to continue to bat or run; being out or having grown cold; not worth considering as a possibility
&lt;Adverb&gt; away from home; moving or appearing to move away from a place, especially one that is enclosed or hidden; from one's possession
</t>
  </si>
  <si>
    <t xml:space="preserve">&lt;Noun&gt; the region that is outside of something; the outer side or surface of something
&lt;Adjective&gt; relating to or being on or near the outer side or limit; coming from the outside; originating or belonging beyond some bounds
&lt;Adverb&gt; outside a building; on the outside
</t>
  </si>
  <si>
    <t xml:space="preserve">&lt;Noun&gt; (cricket
&lt;Adjective&gt; having come or been brought to a conclusion
&lt;Adverb&gt; at or to a point across intervening space etc.; throughout an area; throughout a period of time
</t>
  </si>
  <si>
    <t xml:space="preserve">&lt;Verb&gt; sleep longer than intended
</t>
  </si>
  <si>
    <t xml:space="preserve">&lt;Noun&gt; a collection of things wrapped or boxed together; a wrapped container; (computer science
&lt;Verb&gt; put into a box
</t>
  </si>
  <si>
    <t xml:space="preserve">&lt;Noun&gt; (ethnic slur; an irrigated or flooded field where rice is grown; rice in the husk either gathered or still in the field
</t>
  </si>
  <si>
    <t xml:space="preserve">&lt;Noun&gt; an overwhelming feeling of fear and anxiety; sudden mass fear and anxiety over anticipated events
&lt;Verb&gt; be overcome by a sudden fear; cause sudden fear in or fill with sudden panic
</t>
  </si>
  <si>
    <t xml:space="preserve">&lt;Noun&gt; a father or mother; one who begets or one who gives birth to or nurtures and raises a child; a relative who plays the role of guardian; an organism (plant or animal
&lt;Verb&gt; look after a child until it is an adult
</t>
  </si>
  <si>
    <t xml:space="preserve">&lt;Noun&gt; a fact about some part (as opposed to general; a small part that can be considered separately from the whole; (logic
&lt;Adjective&gt; unique or specific to a person or thing or category; separate and distinct from others of the same group or category; surpassing what is common or usual or expected
</t>
  </si>
  <si>
    <t xml:space="preserve">&lt;Noun&gt; (baseball; (military; (American football
&lt;Verb&gt; go across or through; move past; make laws, bills, etc. or bring into effect by legislation
&lt;Adjective&gt; of advancing the ball by throwing it
</t>
  </si>
  <si>
    <t xml:space="preserve">&lt;Noun&gt; a traveler riding in a vehicle (a boat or bus or car or plane or train etc
</t>
  </si>
  <si>
    <t xml:space="preserve">&lt;Noun&gt; (American football; euphemistic expressions for death; the motion of one object relative to another
&lt;Verb&gt; go across or through; move past; make laws, bills, etc. or bring into effect by legislation
&lt;Adjective&gt; lasting a very short time; of advancing the ball by throwing it; allowing you to pass (e.g., an examination or inspection
&lt;Adverb&gt; to an extraordinary degree
</t>
  </si>
  <si>
    <t xml:space="preserve">&lt;Noun&gt; the time that has elapsed; a earlier period in someone's life (especially one that they have reason to keep secret; a verb tense that expresses actions or states in the past
&lt;Adjective&gt; earlier than the present time; no longer current; of a person who has held and relinquished a position or office
&lt;Adverb&gt; so as to pass a given point
</t>
  </si>
  <si>
    <t xml:space="preserve">&lt;Noun&gt; a small contrasting part of something; a small area of ground covered by specific vegetation; a piece of cloth used as decoration or to mend or cover a hole
&lt;Verb&gt; to join or unite the pieces of; provide with a patch; also used metaphorically; mend by putting a patch on
</t>
  </si>
  <si>
    <t xml:space="preserve">&lt;Noun&gt; a person who requires medical care; the semantic role of an entity that is not the agent but is directly involved in or affected by the happening denoted by the verb in the clause
&lt;Adjective&gt; enduring trying circumstances with even temper or characterized by such endurance
</t>
  </si>
  <si>
    <t xml:space="preserve">&lt;Noun&gt; something that remunerates
&lt;Verb&gt; give money, usually in exchange for goods or services; convey, as of a compliment, regards, attention, etc.; bestow; cancel or discharge a debt
</t>
  </si>
  <si>
    <t xml:space="preserve">&lt;Noun&gt; a sustained bass note; a lever that is operated with the foot
&lt;Verb&gt; ride a bicycle; operate the pedals on a keyboard instrument
&lt;Adjective&gt; of or relating to the feet
</t>
  </si>
  <si>
    <t xml:space="preserve">&lt;Noun&gt; (plural; men or women or children; the body of citizens of a state or country
&lt;Verb&gt; fill with people; furnish with people
</t>
  </si>
  <si>
    <t xml:space="preserve">&lt;Noun&gt; a tense of verbs used in describing action that has been completed (sometimes regarded as perfective aspect
&lt;Verb&gt; make perfect or complete
&lt;Adjective&gt; being complete of its kind and without defect or blemish; without qualification; used informally as (often pejorative; precisely accurate or exact
</t>
  </si>
  <si>
    <t xml:space="preserve">&lt;Noun&gt; approval to do something; the act of giving a formal (usually written
</t>
  </si>
  <si>
    <t xml:space="preserve">&lt;Noun&gt; electronic equipment that converts sound into electrical signals that can be transmitted over distances and then converts received signals back into sounds; (phonetics; electro-acoustic transducer for converting electric signals into sounds; it is held over or inserted into the ear
&lt;Verb&gt; get or try to get into communication (with someone
</t>
  </si>
  <si>
    <t xml:space="preserve">&lt;Noun&gt; the person or thing chosen or selected; the quantity of a crop that is harvested; the best people or things in a group
&lt;Verb&gt; select carefully from a group; look for and gather; harass with constant criticism
</t>
  </si>
  <si>
    <t xml:space="preserve">&lt;Noun&gt; the quantity of a crop that is harvested; the act of picking (crops or fruit or hops etc.
&lt;Verb&gt; select carefully from a group; look for and gather; harass with constant criticism
</t>
  </si>
  <si>
    <t xml:space="preserve">&lt;Noun&gt; a visual representation (of an object or scene or person or abstraction; graphic art consisting of an artistic composition made by applying paints to a surface; a clear and telling mental image
&lt;Verb&gt; imagine; conceive of; see in one's mind; show in, or as in, a picture
</t>
  </si>
  <si>
    <t xml:space="preserve">&lt;Noun&gt; a separate part of a whole; an item that is an instance of some type; a portion of a natural object
&lt;Verb&gt; to join or unite the pieces of; create by putting components or members together; join during spinning
</t>
  </si>
  <si>
    <t xml:space="preserve">&lt;Noun&gt; a point located with respect to surface features of some region; any area set aside for a particular purpose; an abstract mental location
&lt;Verb&gt; put into a certain place or abstract location; place somebody in a particular situation or location; assign a rank or rating to
</t>
  </si>
  <si>
    <t xml:space="preserve">&lt;Noun&gt; a series of steps to be carried out or goals to be accomplished; an arrangement scheme; scale drawing of a structure
&lt;Verb&gt; have the will and intention to carry out some action; make plans for something; make or work out a plan for; devise
</t>
  </si>
  <si>
    <t xml:space="preserve">&lt;Noun&gt; buildings for carrying on industrial labor; (botany; an actor situated in the audience whose acting is rehearsed but seems spontaneous to the audience
&lt;Verb&gt; put or set (seeds, seedlings, or plants; fix or set securely or deeply; set up or lay the groundwork for
</t>
  </si>
  <si>
    <t xml:space="preserve">&lt;Noun&gt; a dramatic work intended for performance by actors on a stage; a theatrical performance of a drama; a preset plan of action in team sports
&lt;Verb&gt; participate in games or sport; act or have an effect in a specified way or with a specific effect or outcome; play on an instrument
</t>
  </si>
  <si>
    <t xml:space="preserve">&lt;Noun&gt; the act of playing a musical instrument; the action of taking part in a game or sport or other recreation; the performance of a part or role in a drama
&lt;Verb&gt; participate in games or sport; act or have an effect in a specified way or with a specific effect or outcome; play on an instrument
</t>
  </si>
  <si>
    <t xml:space="preserve">&lt;Noun&gt; a humble request for help from someone in authority; as distinguished from a demurrer; an answer indicating why a suit should be dismissed
</t>
  </si>
  <si>
    <t xml:space="preserve">&lt;Verb&gt; give pleasure to or be pleasing to; be the will of or have the will (to; give satisfaction
&lt;Adverb&gt; used in polite request
</t>
  </si>
  <si>
    <t xml:space="preserve">&lt;Noun&gt; a fundamental feeling that is hard to define but that people desire to experience; something or someone that provides a source of happiness; a formal expression
</t>
  </si>
  <si>
    <t xml:space="preserve">&lt;Noun&gt; a geometric element that has position but no extension; the precise location of something; a spatially limited location; a brief version of the essential meaning of something
&lt;Verb&gt; indicate a place, direction, person, or thing; either spatially or figuratively; be oriented; direct into a position for use
</t>
  </si>
  <si>
    <t xml:space="preserve">&lt;Verb&gt; indicate a place, direction, person, or thing; either spatially or figuratively; be oriented; direct into a position for use
</t>
  </si>
  <si>
    <t xml:space="preserve">&lt;Noun&gt; a long (usually round; a native or inhabitant of Poland; one of two divergent or mutually exclusive opinions
&lt;Verb&gt; propel with a pole; support on poles; deoxidize molten metals by stirring them with a wooden pole
</t>
  </si>
  <si>
    <t xml:space="preserve">&lt;Noun&gt; the force of policemen and officers
&lt;Verb&gt; maintain the security of by carrying out a patrol
</t>
  </si>
  <si>
    <t xml:space="preserve">&lt;Noun&gt; a member of a police force
</t>
  </si>
  <si>
    <t xml:space="preserve">&lt;Noun&gt; a small lake
</t>
  </si>
  <si>
    <t xml:space="preserve">&lt;Noun&gt; a hair style that draws the hair back so that it hangs down in back of the head like a pony's tail
</t>
  </si>
  <si>
    <t xml:space="preserve">&lt;Noun&gt; (logic
&lt;Verb&gt; put (something somewhere; put before; take as a given; assume as a postulate or axiom
</t>
  </si>
  <si>
    <t xml:space="preserve">&lt;Noun&gt; the primary form of an adjective or adverb; denotes a quality without qualification, comparison, or relation to increase or diminution; a film showing a photographic image whose tones correspond to those of the original subject
&lt;Adjective&gt; characterized by or displaying affirmation or acceptance or certainty etc.; persuaded of; very sure; involving advantage or good
</t>
  </si>
  <si>
    <t xml:space="preserve">&lt;Adverb&gt; by chance; to a degree possible of achievement or by possible means
</t>
  </si>
  <si>
    <t xml:space="preserve">&lt;Verb&gt; address a deity, a prophet, a saint or an object of worship; say a prayer; call upon in supplication; entreat
</t>
  </si>
  <si>
    <t xml:space="preserve">&lt;Adjective&gt; pleasing by delicacy or grace; not imposing; (used ironically
&lt;Adverb&gt; to certain extent or degree
</t>
  </si>
  <si>
    <t xml:space="preserve">&lt;Adverb&gt; with considerable certainty; without much doubt; easy to believe on the basis of available evidence
</t>
  </si>
  <si>
    <t xml:space="preserve">&lt;Noun&gt; someone who is a member of the faculty at a college or university
</t>
  </si>
  <si>
    <t xml:space="preserve">&lt;Noun&gt; a verbal commitment by one person to another agreeing to do (or not to do; grounds for feeling hopeful about the future
&lt;Verb&gt; make a promise or commitment; promise to undertake or give; make a prediction about; tell in advance
</t>
  </si>
  <si>
    <t xml:space="preserve">&lt;Verb&gt; shield from danger, injury, destruction, or damage; use tariffs to favor domestic industry
</t>
  </si>
  <si>
    <t xml:space="preserve">&lt;Noun&gt; a mixture of wet clay and sand that can be used to line a pond and that is impervious to water when dry; a small body of standing water (rainwater; something resembling a pool of liquid
&lt;Verb&gt; wade or dabble in a puddle; subject to puddling or form by puddling; dip into mud before planting
</t>
  </si>
  <si>
    <t xml:space="preserve">&lt;Noun&gt; a mechanical device that moves fluid or gas by pressure or suction; the hollow muscular organ located behind the sternum and between the lungs; its rhythmic contractions move the blood through the body; a low-cut shoe without fastenings
&lt;Verb&gt; operate like a pump; move up and down, like a handle or a pedal; deliver forth; draw or pour with a pump
</t>
  </si>
  <si>
    <t xml:space="preserve">&lt;Noun&gt; the option to sell a given stock (or stock index or commodity future
&lt;Verb&gt; put into a certain place or abstract location; cause to be in a certain state; cause to be in a certain relation; formulate in a particular style or language
</t>
  </si>
  <si>
    <t xml:space="preserve">&lt;Adverb&gt; with speed; with little or no delay; without taking pains
</t>
  </si>
  <si>
    <t xml:space="preserve">&lt;Noun&gt; a period of calm weather; an untroubled state; free from disturbances; the absence of sound
&lt;Verb&gt; become quiet or quieter; make calm or still
&lt;Adjective&gt; characterized by an absence or near absence of agitation or activity; free of noise or uproar; or making little if any sound; not showy or obtrusive
&lt;Adverb&gt; with little or no activity or no agitation (`quiet' is a nonstandard variant for `quietly'
</t>
  </si>
  <si>
    <t xml:space="preserve">&lt;Noun&gt; water falling in drops from vapor condensed in the atmosphere; drops of fresh water that fall as precipitation from clouds; anything happening rapidly or in quick successive
&lt;Verb&gt; precipitate as rain
</t>
  </si>
  <si>
    <t xml:space="preserve">&lt;Verb&gt; precipitate as rain
&lt;Adjective&gt; falling in drops or as if falling like rain
</t>
  </si>
  <si>
    <t xml:space="preserve">&lt;Noun&gt; any of various long-tailed rodents similar to but larger than a mouse; someone who works (or provides workers; a person who is deemed to be despicable or contemptible
&lt;Verb&gt; desert one's party or group of friends, for example, for one's personal advantage; employ scabs or strike breakers in; take the place of work of someone on strike
</t>
  </si>
  <si>
    <t xml:space="preserve">&lt;Noun&gt; the limits within which something can be effective; the act of physically reaching or thrusting out; the limit of capability
&lt;Verb&gt; reach a destination, either real or abstract; reach a point in time, or a certain state or level; move forward or upward in order to touch; also in a metaphorical sense
</t>
  </si>
  <si>
    <t xml:space="preserve">&lt;Noun&gt; something that is read
&lt;Verb&gt; interpret something that is written or printed; have or contain a certain wording or form; look at, interpret, and say out loud something that is written or printed
</t>
  </si>
  <si>
    <t xml:space="preserve">&lt;Noun&gt; the cognitive process of understanding a written linguistic message; a particular interpretation or performance; a datum about some physical state that is presented to a user by a meter or similar instrument
&lt;Verb&gt; interpret something that is written or printed; have or contain a certain wording or form; look at, interpret, and say out loud something that is written or printed
</t>
  </si>
  <si>
    <t xml:space="preserve">&lt;Noun&gt; poised for action
&lt;Verb&gt; prepare for eating by applying heat; make ready or suitable or equip in advance for a particular purpose or for some use, event, etc
&lt;Adjective&gt; completely prepared or in condition for immediate action or use or progress; (of especially money; mentally disposed
</t>
  </si>
  <si>
    <t xml:space="preserve">&lt;Noun&gt; any rational or irrational number; the basic unit of money in Brazil; equal to 100 centavos; an old small silver Spanish coin
&lt;Adjective&gt; being or occurring in fact or actuality; having verified existence; not illusory; no less than what is stated; worthy of the name; not to be taken lightly
&lt;Adverb&gt; used as intensifiers; `real' is sometimes used informally for `really'; `rattling' is informal
</t>
  </si>
  <si>
    <t xml:space="preserve">&lt;Adverb&gt; in accordance with truth or fact or reality; in actual fact; in fact (used as intensifiers or sentence modifiers
</t>
  </si>
  <si>
    <t xml:space="preserve">&lt;Noun&gt; a request by the manufacturer of a defective product to return the product (as for replacement or repair; a call to return; a bugle call that signals troops to return
&lt;Verb&gt; recall knowledge from memory; have a recollection; go back to something earlier; call to mind
</t>
  </si>
  <si>
    <t xml:space="preserve">&lt;Noun&gt; (usually preceded by `in'; paying particular notice (as to children or helpless people; (usually plural
&lt;Verb&gt; deem to be; look at attentively; connect closely and often incriminatingly
</t>
  </si>
  <si>
    <t xml:space="preserve">&lt;Verb&gt; recall knowledge from memory; have a recollection; keep in mind for attention or consideration; recapture the past; indulge in memories
</t>
  </si>
  <si>
    <t xml:space="preserve">&lt;Noun&gt; systematic investigation to establish facts; a search for knowledge
&lt;Verb&gt; attempt to find out in a systematically and scientific manner; inquire into
</t>
  </si>
  <si>
    <t xml:space="preserve">&lt;Noun&gt; (usually preceded by `in'; the condition of being honored (esteemed or respected or well regarded; an attitude of admiration or esteem
&lt;Verb&gt; regard highly; think much of; show respect towards
</t>
  </si>
  <si>
    <t xml:space="preserve">&lt;Noun&gt; something left after other parts have been taken away; freedom from activity (work or strain or responsibility; a pause for relaxation
&lt;Verb&gt; not move; be in a resting position; take a short break from one's activities in order to relax; give a rest to
</t>
  </si>
  <si>
    <t xml:space="preserve">&lt;Noun&gt; document giving the tax collector information about the taxpayer's tax liability; a coming to or returning home; the occurrence of a change in direction back in the opposite direction
&lt;Verb&gt; go or come back to place, condition, or activity where one has been before; give back; go back to a previous state
</t>
  </si>
  <si>
    <t xml:space="preserve">&lt;Noun&gt; grains used as food either unpolished or more often polished; annual or perennial rhizomatous marsh grasses; seed used for food; straw used for paper; English lyricist who frequently worked with Andrew Lloyd Webber (born in 1944
&lt;Verb&gt; sieve so that it becomes the consistency of rice
</t>
  </si>
  <si>
    <t xml:space="preserve">&lt;Verb&gt; relieve from
</t>
  </si>
  <si>
    <t xml:space="preserve">&lt;Noun&gt; a journey in a vehicle (usually an automobile; a mechanical device that you ride for amusement or excitement
&lt;Verb&gt; sit and travel on the back of animal, usually while controlling its motions; be carried or travel on or in a vehicle; continue undisturbed and without interference
</t>
  </si>
  <si>
    <t xml:space="preserve">&lt;Adjective&gt; inspiring scornful pity; so unreasonable as to invite derision; broadly or extravagantly humorous; resembling farce
</t>
  </si>
  <si>
    <t xml:space="preserve">&lt;Noun&gt; the sport of sitting on the back of a horse while controlling its movements; travel by being carried on horseback
&lt;Verb&gt; sit and travel on the back of animal, usually while controlling its motions; be carried or travel on or in a vehicle; continue undisturbed and without interference
</t>
  </si>
  <si>
    <t xml:space="preserve">&lt;Noun&gt; an abstract idea of that which is due to a person or governmental body by law or tradition or nature; location near or direction toward the right side; i.e. the side to the south when a person or object faces east; the piece of ground in the outfield on the catcher's right
&lt;Verb&gt; make reparations or amends for; put in or restore to an upright position; regain an upright or proper position
&lt;Adjective&gt; being or located on or directed toward the side of the body to the east when facing north; free from error; especially conforming to fact or truth; socially right or correct
&lt;Adverb&gt; precisely, exactly; immediately; exactly
</t>
  </si>
  <si>
    <t xml:space="preserve">&lt;Noun&gt; a characteristic sound; a toroidal shape; a rigid circular band of metal or wood or other material used for holding or fastening or hanging or pulling
&lt;Verb&gt; sound loudly and sonorously; ring or echo with sound; make (bells
</t>
  </si>
  <si>
    <t xml:space="preserve">&lt;Adjective&gt; fully developed or matured and ready to be eaten or used; fully prepared or eager; most suitable or right for a particular purpose
</t>
  </si>
  <si>
    <t xml:space="preserve">&lt;Noun&gt; an artificial language for international use that rejects all existing words and is based instead on an abstract analysis of ideas
</t>
  </si>
  <si>
    <t xml:space="preserve">&lt;Noun&gt; an open way (generally public; a way or means to achieve something
</t>
  </si>
  <si>
    <t xml:space="preserve">&lt;Noun&gt; edge of a way or road or path
</t>
  </si>
  <si>
    <t xml:space="preserve">&lt;Noun&gt; a deep prolonged loud noise; a very loud utterance (like the sound of an animal; the sound made by a lion
&lt;Verb&gt; make a loud noise, as of wind, water, or vehicles; utter words loudly and forcefully; emit long loud cries
</t>
  </si>
  <si>
    <t xml:space="preserve">&lt;Noun&gt; an area within a building enclosed by walls and floor and ceiling; space for movement; opportunity for
&lt;Verb&gt; live and take one's meals at or in
</t>
  </si>
  <si>
    <t xml:space="preserve">&lt;Adjective&gt; very bad; damaged by decay; hence unsound and useless; having decayed or disintegrated; usually implies foulness
</t>
  </si>
  <si>
    <t xml:space="preserve">&lt;Noun&gt; a score in baseball made by a runner touching all four bases safely; the act of testing something; a race run on foot
&lt;Verb&gt; move fast by using one's feet, with one foot off the ground at any given time; flee; take to one's heels; cut and run; stretch out over a distance, space, time, or scope; run or extend between two points or beyond a certain point
</t>
  </si>
  <si>
    <t xml:space="preserve">&lt;Noun&gt; (American football; the act of running; traveling on foot at a fast pace; the state of being in operation
&lt;Verb&gt; move fast by using one's feet, with one foot off the ground at any given time; flee; take to one's heels; cut and run; stretch out over a distance, space, time, or scope; run or extend between two points or beyond a certain point
&lt;Adjective&gt; (of fluids; continually repeated over a period of time; of advancing the ball by running
</t>
  </si>
  <si>
    <t xml:space="preserve">&lt;Noun&gt; a red or brown oxide coating on iron or steel caused by the action of oxygen and moisture; a plant disease that produces a reddish-brown discoloration of leaves and stems; caused by various rust fungi; the formation of reddish-brown ferric oxides on iron by low-temperature oxidation in the presence of water
&lt;Verb&gt; become destroyed by water, air, or a corrosive such as an acid; cause to deteriorate due to the action of water, air, or an acid; become coated with oxide
&lt;Adjective&gt; of the brown color of rust
</t>
  </si>
  <si>
    <t xml:space="preserve">&lt;Verb&gt; express in words; report or maintain; express a supposition
&lt;Adjective&gt; being the one previously mentioned or spoken of
</t>
  </si>
  <si>
    <t xml:space="preserve">&lt;Noun&gt; a shoe consisting of a sole fastened by straps to the foot
</t>
  </si>
  <si>
    <t xml:space="preserve">&lt;Noun&gt; a condensed but memorable saying embodying some important fact of experience that is taken as true by many people; hand tool having a toothed blade for cutting; a power tool for cutting wood
&lt;Verb&gt; cut with a saw; perceive by sight or have the power to perceive by sight; perceive (an idea or situation
</t>
  </si>
  <si>
    <t xml:space="preserve">&lt;Noun&gt; the chance to speak
&lt;Verb&gt; express in words; report or maintain; express a supposition
</t>
  </si>
  <si>
    <t xml:space="preserve">&lt;Noun&gt; a mark left (usually on the skin; an indication of damage
&lt;Verb&gt; mark with a scar
</t>
  </si>
  <si>
    <t xml:space="preserve">&lt;Noun&gt; sudden mass fear and anxiety over anticipated events; a sudden attack of fear
&lt;Verb&gt; cause fear in; cause to lose courage
</t>
  </si>
  <si>
    <t xml:space="preserve">&lt;Verb&gt; cause fear in; cause to lose courage
&lt;Adjective&gt; made afraid
</t>
  </si>
  <si>
    <t xml:space="preserve">&lt;Adjective&gt; provoking fear terror
</t>
  </si>
  <si>
    <t xml:space="preserve">&lt;Noun&gt; a haphazard distribution in all directions; the act of scattering
&lt;Verb&gt; to cause to separate and go in different directions; move away from each other; distribute loosely
</t>
  </si>
  <si>
    <t xml:space="preserve">&lt;Noun&gt; the place where some action occurs; an incident (real or imaginary; the visual percept of a region
</t>
  </si>
  <si>
    <t xml:space="preserve">&lt;Noun&gt; an educational institution; a building where young people receive education; the process of being formally educated at a school
&lt;Verb&gt; educate in or as if in a school; teach or refine to be discriminative in taste or judgment; swim in or form a large group of fish
</t>
  </si>
  <si>
    <t xml:space="preserve">&lt;Noun&gt; an acquaintance that you go to school with
</t>
  </si>
  <si>
    <t xml:space="preserve">&lt;Noun&gt; the activity of looking thoroughly in order to find something or someone; an investigation seeking answers; an operation that determines whether one or more of a set of items has a specified property
&lt;Verb&gt; try to locate or discover, or try to establish the existence of; search or seek; inquire into
</t>
  </si>
  <si>
    <t xml:space="preserve">&lt;Verb&gt; try to locate or discover, or try to establish the existence of; search or seek; inquire into
&lt;Adjective&gt; diligent and thorough in inquiry or investigation; having keenness and forcefulness and penetration in thought, expression, or intellect; exploring thoroughly
</t>
  </si>
  <si>
    <t xml:space="preserve">&lt;Noun&gt; 1/60 of a minute; the basic unit of time adopted under the Systeme International d'Unites; an indefinitely short time; the fielding position of the player on a baseball team who is stationed near the second of the bases in the infield
&lt;Verb&gt; give support or one's approval to; transfer an employee to a different, temporary assignment
&lt;Adjective&gt; coming next after the first in position in space or time or degree or magnitude; a part or voice or instrument or orchestra section lower in pitch than or subordinate to the first
&lt;Adverb&gt; in the second place
</t>
  </si>
  <si>
    <t xml:space="preserve">&lt;Noun&gt; the seat within a bishop's diocese where his cathedral is located
&lt;Verb&gt; perceive by sight or have the power to perceive by sight; perceive (an idea or situation; perceive or be contemporaneous with
</t>
  </si>
  <si>
    <t xml:space="preserve">&lt;Noun&gt; a small hard fruit; a mature fertilized plant ovule consisting of an embryo and its food source and having a protective coat or testa; one of the outstanding players in a tournament
&lt;Verb&gt; go to seed; shed seeds; help (an enterprise; bear seeds
</t>
  </si>
  <si>
    <t xml:space="preserve">&lt;Verb&gt; give a certain impression or have a certain outward aspect; seem to be true, probable, or apparent; appear to exist
</t>
  </si>
  <si>
    <t xml:space="preserve">&lt;Verb&gt; perceive by sight or have the power to perceive by sight; perceive (an idea or situation; perceive or be contemporaneous with
</t>
  </si>
  <si>
    <t xml:space="preserve">&lt;Verb&gt; cause to go somewhere; to cause or order to be taken, directed, or transmitted to another place; cause to be directed or transmitted to another place
</t>
  </si>
  <si>
    <t xml:space="preserve">&lt;Noun&gt; street names for marijuana
</t>
  </si>
  <si>
    <t xml:space="preserve">&lt;Noun&gt; a general conscious awareness; the meaning of a word or expression; the way in which a word or expression or situation can be interpreted; the faculty through which the external world is apprehended
&lt;Verb&gt; perceive by a physical sensation, e.g., coming from the skin or muscles; detect some circumstance or entity automatically; become aware of not through the senses but instinctively
</t>
  </si>
  <si>
    <t xml:space="preserve">&lt;Noun&gt; someone who serves as an intermediary between the living and the dead
&lt;Adjective&gt; responsive to physical stimuli; being susceptible to the attitudes, feelings, or circumstances of others; able to feel or perceive
</t>
  </si>
  <si>
    <t xml:space="preserve">&lt;Noun&gt; 100 senti equal 1 kroon in Estonia
&lt;Verb&gt; cause to go somewhere; to cause or order to be taken, directed, or transmitted to another place; cause to be directed or transmitted to another place
&lt;Adjective&gt; caused or enabled to go or be conveyed or transmitted
</t>
  </si>
  <si>
    <t xml:space="preserve">&lt;Adjective&gt; concerned with work or important matters rather than play or trivialities; of great consequence; causing fear or anxiety by threatening great harm
</t>
  </si>
  <si>
    <t xml:space="preserve">&lt;Noun&gt; building material used as siding or roofing; frothy drink of milk and flavoring and sometimes fruit or ice cream; a note that alternates rapidly with another note a semitone above it
&lt;Verb&gt; move or cause to move back and forth; move with or as if with a tremor; shake or vibrate rapidly and intensively
</t>
  </si>
  <si>
    <t xml:space="preserve">&lt;Noun&gt; an outbuilding with a single story; used for shelter or storage
&lt;Verb&gt; get rid of; pour out in drops or small quantities or as if in drops or small quantities; cause or allow (a solid substance
&lt;Adjective&gt; shed at an early stage of development
</t>
  </si>
  <si>
    <t xml:space="preserve">&lt;Noun&gt; ammunition consisting of a cylindrical metal casing containing an explosive charge and a projectile; fired from a large gun; the material that forms the hard outer covering of many animals; hard outer covering or case of certain organisms such as arthropods and turtles
&lt;Verb&gt; use explosives on; create by using explosives; fall out of the pod or husk
</t>
  </si>
  <si>
    <t xml:space="preserve">&lt;Noun&gt; a structure that provides privacy and protection from danger; protective covering that provides protection from the weather; the condition of being protected
&lt;Verb&gt; provide shelter for; invest (money
</t>
  </si>
  <si>
    <t xml:space="preserve">&lt;Verb&gt; surprise greatly; knock someone's socks off; strike with disgust or revulsion; strike with horror or terror
&lt;Adjective&gt; struck with fear, dread, or consternation
</t>
  </si>
  <si>
    <t xml:space="preserve">&lt;Noun&gt; the location on a baseball field where the shortstop is stationed; accidental contact between two points in an electric circuit that have a potential difference; the fielding position of the player on a baseball team who is stationed between second and third base
&lt;Verb&gt; cheat someone by not returning him enough money; create a short circuit in
&lt;Adjective&gt; primarily temporal sense; indicating or being or seeming to be limited in duration; (primarily spatial sense; low in stature; not tall
&lt;Adverb&gt; quickly and without warning; without possessing something at the time it is contractually sold; clean across
</t>
  </si>
  <si>
    <t xml:space="preserve">&lt;Noun&gt; the act of publicly exhibiting or entertaining; something intended to communicate a particular impression; a social event involving a public performance or entertainment
&lt;Verb&gt; give an exhibition of to an interested audience; establish the validity of something, as by an example, explanation or experiment; provide evidence for
</t>
  </si>
  <si>
    <t xml:space="preserve">&lt;Noun&gt; the display of a motion picture; something shown to the public
&lt;Verb&gt; give an exhibition of to an interested audience; establish the validity of something, as by an example, explanation or experiment; provide evidence for
</t>
  </si>
  <si>
    <t xml:space="preserve">&lt;Noun&gt; a place of worship hallowed by association with some sacred thing or person
&lt;Verb&gt; enclose in a shrine
</t>
  </si>
  <si>
    <t xml:space="preserve">&lt;Noun&gt; a quick throw
&lt;Verb&gt; start suddenly, as from fright; throw quickly
&lt;Adjective&gt; lacking self-confidence; wary and distrustful; disposed to avoid persons or things
</t>
  </si>
  <si>
    <t xml:space="preserve">&lt;Noun&gt; a perceptible indication of something not immediately apparent (as a visible clue that something has happened; a public display of a message; any nonverbal action or gesture that encodes a message
&lt;Verb&gt; mark with one's signature; write one's name (on; approve and express assent, responsibility, or obligation; be engaged by a written agreement
&lt;Adjective&gt; used of the language of the deaf
</t>
  </si>
  <si>
    <t xml:space="preserve">&lt;Noun&gt; structural member consisting of a continuous horizontal timber forming the lowest member of a framework or supporting structure; (geology; usually horizontal
</t>
  </si>
  <si>
    <t xml:space="preserve">&lt;Noun&gt; a word used for misbehaving children
&lt;Adjective&gt; ludicrous, foolish; lacking seriousness; given to frivolity; inspiring scornful pity
</t>
  </si>
  <si>
    <t xml:space="preserve">&lt;Adverb&gt; and nothing more; (used for emphasis; absolutely; altogether; really
</t>
  </si>
  <si>
    <t xml:space="preserve">&lt;Noun&gt; a tetravalent nonmetallic element; next to oxygen it is the most abundant element in the earth's crust; occurs in clay and feldspar and granite and quartz and sand; used as a semiconductor in transistors; a complete metric system of units of measurement for scientists; fundamental quantities are length (meter; kilogram
</t>
  </si>
  <si>
    <t xml:space="preserve">&lt;Noun&gt; a female person who has the same parents as another person; (Roman Catholic Church; and used as a form of address
</t>
  </si>
  <si>
    <t xml:space="preserve">&lt;Verb&gt; be seated; be around, often idly or without specific purpose; take a seat
</t>
  </si>
  <si>
    <t xml:space="preserve">&lt;Noun&gt; a natural and periodic state of rest during which consciousness of the world is suspended; a torpid state resembling deep sleep; a period of time spent sleeping
&lt;Verb&gt; be asleep; be able to accommodate for sleeping
</t>
  </si>
  <si>
    <t xml:space="preserve">&lt;Adjective&gt; ready to fall asleep
</t>
  </si>
  <si>
    <t xml:space="preserve">&lt;Verb&gt; lose velocity; move more slowly; become slow or slower; cause to proceed more slowly
&lt;Adjective&gt; not moving quickly; taking a comparatively long time; at a slow tempo; slow to learn or understand; lacking intellectual acuity
&lt;Adverb&gt; without speed (`slow' is sometimes used informally for `slowly'; of timepieces
</t>
  </si>
  <si>
    <t xml:space="preserve">&lt;Adverb&gt; without speed (`slow' is sometimes used informally for `slowly'; in music
</t>
  </si>
  <si>
    <t xml:space="preserve">&lt;Noun&gt; the slender part of the back; a garment size for a small person
&lt;Adjective&gt; limited or below average in number or quantity or magnitude or extent; or small; relatively moderate, limited, or small
&lt;Adverb&gt; on a small scale
</t>
  </si>
  <si>
    <t xml:space="preserve">&lt;Noun&gt; a kind of pain such as that caused by a wound or a burn or a sore
&lt;Verb&gt; be the source of pain
&lt;Adjective&gt; showing mental alertness and calculation and resourcefulness; elegant and stylish; characterized by quickness and ease in learning
</t>
  </si>
  <si>
    <t xml:space="preserve">&lt;Noun&gt; a facial expression characterized by turning up the corners of the mouth; usually shows pleasure or amusement
&lt;Verb&gt; change one's facial expression by spreading the lips, often to signal pleasure; express with a smile
</t>
  </si>
  <si>
    <t xml:space="preserve">&lt;Noun&gt; a facial expression characterized by turning up the corners of the mouth; usually shows pleasure or amusement
&lt;Verb&gt; change one's facial expression by spreading the lips, often to signal pleasure; express with a smile
&lt;Adjective&gt; smiling with happiness or optimism
</t>
  </si>
  <si>
    <t xml:space="preserve">&lt;Noun&gt; a symptom consisting of the involuntary expulsion of air from the nose
&lt;Verb&gt; exhale spasmodically, as when an irritant entered one's nose
</t>
  </si>
  <si>
    <t xml:space="preserve">&lt;Noun&gt; the syllable naming the fifth (dominant
&lt;Adverb&gt; to a very great extent or degree; in a manner that facilitates; in such a condition or manner, especially as expressed or implied
</t>
  </si>
  <si>
    <t xml:space="preserve">&lt;Noun&gt; the process of becoming softened and saturated as a consequence of being immersed in water (or other liquid; washing something by allowing it to soak
&lt;Verb&gt; submerge in a liquid; rip off; ask an unreasonable price; cover with liquid; pour liquid onto
</t>
  </si>
  <si>
    <t xml:space="preserve">&lt;Noun&gt; a human being
</t>
  </si>
  <si>
    <t xml:space="preserve">&lt;Adverb&gt; some unspecified time in the future
</t>
  </si>
  <si>
    <t xml:space="preserve">&lt;Noun&gt; an indefinite or unknown location
&lt;Adverb&gt; in or at or to some place; `someplace' is used informally for `somewhere'
</t>
  </si>
  <si>
    <t xml:space="preserve">&lt;Adverb&gt; in the near future
</t>
  </si>
  <si>
    <t xml:space="preserve">&lt;Noun&gt; a black colloidal substance consisting wholly or principally of amorphous carbon and used to make pigments and ink
&lt;Verb&gt; coat with soot
</t>
  </si>
  <si>
    <t xml:space="preserve">&lt;Adjective&gt; feeling or expressing regret or sorrow or a sense of loss over something done or undone; bad; unfortunate; without merit; of little or no value or use
</t>
  </si>
  <si>
    <t xml:space="preserve">&lt;Noun&gt; a category of things distinguished by some common characteristic or quality; an approximate definition or example; a person of a particular character or nature
&lt;Verb&gt; examine in order to test suitability; arrange or order by classes or categories
</t>
  </si>
  <si>
    <t xml:space="preserve">&lt;Noun&gt; the immaterial part of a person; the actuating cause of an individual life; a human being; deep feeling or emotion
</t>
  </si>
  <si>
    <t xml:space="preserve">&lt;Verb&gt; express in speech; exchange thoughts; talk with; use language
</t>
  </si>
  <si>
    <t xml:space="preserve">&lt;Adverb&gt; in a special manner; to a distinctly greater extent or degree than is common; or specially
</t>
  </si>
  <si>
    <t xml:space="preserve">&lt;Verb&gt; use up a period of time in a specific way; pay out; spend completely
</t>
  </si>
  <si>
    <t xml:space="preserve">&lt;Noun&gt; predatory arachnid with eight legs, two poison fangs, two feelers, and usually two silk-spinning organs at the back end of the body; they spin silk to make cocoons for eggs or traps for prey; a computer program that prowls the internet looking for publicly accessible resources that can be added to a database; the database can then be searched with a search engine; a skillet made of cast iron
</t>
  </si>
  <si>
    <t xml:space="preserve">&lt;Noun&gt; the vital principle or animating force within living things; the general atmosphere of a place or situation and the effect that it has on people; a fundamental emotional and activating principle determining one's character
&lt;Verb&gt; infuse with spirit
</t>
  </si>
  <si>
    <t xml:space="preserve">&lt;Noun&gt; a narrow strip of land that juts out into the sea; a clear liquid secreted into the mouth by the salivary glands and mucous glands of the mouth; moistens the mouth and starts the digestion of starches; a skewer for holding meat over a fire
&lt;Verb&gt; expel or eject (saliva or phlegm or sputum; utter with anger or contempt; rain gently
</t>
  </si>
  <si>
    <t xml:space="preserve">&lt;Noun&gt; the sound like water splashing; a prominent or sensational but short-lived news event; a small quantity of something moist or liquid
&lt;Verb&gt; cause (a liquid; walk through mud or mire; dash a liquid upon or against
</t>
  </si>
  <si>
    <t xml:space="preserve">&lt;Noun&gt; (usually plural; especially in war; the act of spoiling something by causing damage to it
&lt;Verb&gt; make a mess of, destroy or ruin; become unfit for consumption or use; alter from the original
</t>
  </si>
  <si>
    <t xml:space="preserve">&lt;Noun&gt; someone unpleasantly strange or eccentric; a mental representation of some haunting experience
&lt;Verb&gt; frighten or scare, and often provoke into a violent action
</t>
  </si>
  <si>
    <t xml:space="preserve">&lt;Noun&gt; a small being, human in form, playful and having magical powers
</t>
  </si>
  <si>
    <t xml:space="preserve">&lt;Noun&gt; a small being, human in form, playful and having magical powers; atmospheric electricity (lasting 10 msec; pink to blood-red
</t>
  </si>
  <si>
    <t xml:space="preserve">&lt;Noun&gt; any new growth of a plant such as a new branch or a bud; a newly grown bud (especially from a germinating seed
&lt;Verb&gt; produce buds, branches, or germinate; put forth and grow sprouts or shoots
</t>
  </si>
  <si>
    <t xml:space="preserve">&lt;Verb&gt; produce buds, branches, or germinate; put forth and grow sprouts or shoots
&lt;Adjective&gt; (of growing vegetation
</t>
  </si>
  <si>
    <t xml:space="preserve">&lt;Noun&gt; a kind of arboreal rodent having a long bushy tail; the fur of a squirrel
</t>
  </si>
  <si>
    <t xml:space="preserve">&lt;Noun&gt; support consisting of a place to rest the foot while ascending or descending a stairway
</t>
  </si>
  <si>
    <t xml:space="preserve">&lt;Noun&gt; support consisting of a place to rest the foot while ascending or descending a stairway; a flight of stairs or a flight of steps
</t>
  </si>
  <si>
    <t xml:space="preserve">&lt;Noun&gt; a facility equipped with special equipment and personnel for a particular purpose; proper or designated social situation; (nautical
&lt;Verb&gt; assign to a station
</t>
  </si>
  <si>
    <t xml:space="preserve">&lt;Noun&gt; continuing or remaining in a place or state; the state of inactivity following an interruption; a judicial order forbidding some action until an event occurs or the order is lifted
&lt;Verb&gt; stay the same; remain in a certain state; stay put (in a certain place; continue in a place, position, or situation
</t>
  </si>
  <si>
    <t xml:space="preserve">&lt;Noun&gt; any maneuver made as part of progress toward a goal; the distance covered by a step; the act of changing location by raising the foot and setting it down
&lt;Verb&gt; shift or move by taking a step; put down or press the foot, place the foot; cause (a computer
</t>
  </si>
  <si>
    <t xml:space="preserve">&lt;Noun&gt; an implement consisting of a length of wood; a small thin branch of a tree; a lever used by a pilot to control the ailerons and elevators of an airplane
&lt;Verb&gt; put, fix, force, or implant; stay put (in a certain place; stick to firmly
</t>
  </si>
  <si>
    <t xml:space="preserve">&lt;Noun&gt; a static photograph (especially one taken from a movie and used for advertising purposes; (poetic; an apparatus used for the distillation of liquids; consists of a vessel in which a substance is vaporized by heat and a condenser where the vapor is condensed
&lt;Verb&gt; make calm or still; cause to be quiet or not talk; lessen the intensity of or calm
&lt;Adjective&gt; not in physical motion; marked by absence of sound; (of a body of water
&lt;Adverb&gt; with reference to action or condition; without change, interruption, or cessation; despite anything to the contrary (usually preceding a concession; to a greater degree or extent; used with comparisons
</t>
  </si>
  <si>
    <t xml:space="preserve">&lt;Noun&gt; the event of something ending; the act of stopping something; a brief stay in the course of a journey
&lt;Verb&gt; come to a halt, stop moving; put an end to a state or an activity; stop from happening or developing
</t>
  </si>
  <si>
    <t xml:space="preserve">&lt;Noun&gt; a violent weather condition with winds 64-72 knots (11 on the Beaufort scale; a violent commotion or disturbance; a direct and violent assault on a stronghold
&lt;Verb&gt; behave violently, as if in state of a great anger; take by force; rain, hail, or snow hard and be very windy, often with thunder or lightning
</t>
  </si>
  <si>
    <t xml:space="preserve">&lt;Adjective&gt; being definitely out of the ordinary and unexpected; slightly odd or even a bit weird; not known before; relating to or originating in or characteristic of another place or part of the world
</t>
  </si>
  <si>
    <t xml:space="preserve">&lt;Noun&gt; a natural body of running water flowing on or under the earth; dominant course (suggestive of running water; the act of flowing or streaming; continuous progression
&lt;Verb&gt; to extend, wave or float outward, as if in the wind; exude profusely; move in large numbers
</t>
  </si>
  <si>
    <t xml:space="preserve">&lt;Adjective&gt; having strength or power greater than average or expected; not faint or feeble; having or wielding force or authority
</t>
  </si>
  <si>
    <t xml:space="preserve">&lt;Adjective&gt; tenaciously unwilling or marked by tenacious unwillingness to yield; not responding to treatment
</t>
  </si>
  <si>
    <t xml:space="preserve">&lt;Noun&gt; a learner who is enrolled in an educational institution; a learned person (especially in the humanities
</t>
  </si>
  <si>
    <t xml:space="preserve">&lt;Noun&gt; a person who is not very bright
&lt;Adjective&gt; lacking or marked by lack of intellectual acuity; in a state of mental numbness especially as resulting from shock; or stupefied
</t>
  </si>
  <si>
    <t xml:space="preserve">&lt;Adverb&gt; happening unexpectedly; quickly and without warning; on impulse; without premeditation
</t>
  </si>
  <si>
    <t xml:space="preserve">&lt;Verb&gt; undergo or be subjected to; undergo (as of injuries and illnesses; experience (emotional
</t>
  </si>
  <si>
    <t xml:space="preserve">&lt;Noun&gt; the warmest season of the year; in the northern hemisphere it extends from the summer solstice to the autumnal equinox; the period of finest development, happiness, or beauty
&lt;Verb&gt; spend the summer
</t>
  </si>
  <si>
    <t xml:space="preserve">&lt;Noun&gt; the star that is the source of light and heat for the planets in the solar system; the rays of the sun; a person considered as a source of warmth or energy or glory etc
&lt;Verb&gt; expose one's body to the sun; expose to the rays of the sun or affect by exposure to the sun
</t>
  </si>
  <si>
    <t xml:space="preserve">&lt;Verb&gt; express a supposition; expect, believe, or suppose; to believe especially on uncertain or tentative grounds
</t>
  </si>
  <si>
    <t xml:space="preserve">&lt;Adjective&gt; having or feeling no doubt or uncertainty; confident and assured; or certain; exercising or taking care great enough to bring assurance
&lt;Adverb&gt; definitely or positively (`sure' is sometimes used informally for `surely'
</t>
  </si>
  <si>
    <t xml:space="preserve">&lt;Noun&gt; the astonishment you feel when something totally unexpected happens to you; a sudden unexpected event; the act of surprising someone
&lt;Verb&gt; cause to be surprised; come upon or take unawares; attack by storm; attack suddenly
</t>
  </si>
  <si>
    <t xml:space="preserve">&lt;Verb&gt; utter obscenities or profanities; to declare or affirm solemnly and formally as true; promise solemnly; take an oath
</t>
  </si>
  <si>
    <t xml:space="preserve">&lt;Noun&gt; the act of swimming
&lt;Verb&gt; travel through water; be afloat either on or below a liquid surface and not sink to the bottom; be dizzy or giddy
</t>
  </si>
  <si>
    <t xml:space="preserve">&lt;Verb&gt; utter obscenities or profanities; to declare or affirm solemnly and formally as true; promise solemnly; take an oath
&lt;Adjective&gt; bound by or as if by an oath; bound by or stated on oath
</t>
  </si>
  <si>
    <t xml:space="preserve">&lt;Noun&gt; a larval frog or toad
</t>
  </si>
  <si>
    <t xml:space="preserve">&lt;Noun&gt; the income or profit arising from such transactions as the sale of land or other property; the act of photographing a scene or part of a scene without interruption
&lt;Verb&gt; carry out; require (time or space; take somebody somewhere
</t>
  </si>
  <si>
    <t xml:space="preserve">&lt;Noun&gt; the act of someone who picks up or takes something
&lt;Verb&gt; carry out; require (time or space; take somebody somewhere
&lt;Adjective&gt; very attractive; capturing interest
</t>
  </si>
  <si>
    <t xml:space="preserve">&lt;Noun&gt; a garment size for a tall person
&lt;Adjective&gt; great in vertical dimension; high in stature; lofty in style; impressively difficult
</t>
  </si>
  <si>
    <t xml:space="preserve">&lt;Noun&gt; the sound made by a gentle blow; a gentle blow; a faucet for drawing water from a pipe or cask
&lt;Verb&gt; cut a female screw thread with a tap; draw from or dip into to get something; strike lightly
</t>
  </si>
  <si>
    <t xml:space="preserve">&lt;Noun&gt; a car driven by a person whose job is to take passengers where they want to go in exchange for money
&lt;Verb&gt; travel slowly; ride in a taxicab
</t>
  </si>
  <si>
    <t xml:space="preserve">&lt;Noun&gt; a person whose occupation is teaching; a personified abstraction that teaches
</t>
  </si>
  <si>
    <t xml:space="preserve">&lt;Noun&gt; a message transmitted by telegraph
</t>
  </si>
  <si>
    <t xml:space="preserve">&lt;Noun&gt; electronic equipment that converts sound into electrical signals that can be transmitted over distances and then converts received signals back into sounds; transmitting speech at a distance
&lt;Verb&gt; get or try to get into communication (with someone
</t>
  </si>
  <si>
    <t xml:space="preserve">&lt;Noun&gt; a Swiss patriot who lived in the early 14th century and who was renowned for his skill as an archer; according to legend an Austrian governor compelled him to shoot an apple from his son's head with his crossbow (which he did successfully without mishap
&lt;Verb&gt; express in words; let something be known; narrate or give a detailed account of
</t>
  </si>
  <si>
    <t xml:space="preserve">&lt;Adverb&gt; used as intensifiers; in a terrible manner
</t>
  </si>
  <si>
    <t xml:space="preserve">&lt;Adjective&gt; very great or intense; extraordinarily good or great; used especially as intensifiers; causing extreme terror
</t>
  </si>
  <si>
    <t xml:space="preserve">&lt;Verb&gt; express gratitude or show appreciation to
</t>
  </si>
  <si>
    <t xml:space="preserve">&lt;Noun&gt; an acknowledgment of appreciation; with the help of or owing to
&lt;Verb&gt; express gratitude or show appreciation to
</t>
  </si>
  <si>
    <t xml:space="preserve">&lt;Noun&gt; that time; that moment
&lt;Adjective&gt; at a specific prior time
&lt;Adverb&gt; subsequently or soon afterward (often used as sentence connectors; in that case or as a consequence; at that time
</t>
  </si>
  <si>
    <t xml:space="preserve">&lt;Noun&gt; a location other than here; that place
&lt;Adverb&gt; in or at that place or location; in that matter; in that respect; on that point; to or toward that place; away from the speaker
</t>
  </si>
  <si>
    <t xml:space="preserve">&lt;Noun&gt; a location other than here; that place
</t>
  </si>
  <si>
    <t xml:space="preserve">&lt;Noun&gt; a special situation; an action; a special abstraction
</t>
  </si>
  <si>
    <t xml:space="preserve">&lt;Noun&gt; an instance of deliberate thinking
&lt;Verb&gt; judge or regard; look upon; judge; expect, believe, or suppose; use or exercise the mind or one's power of reason in order to make inferences, decisions, or arrive at a solution or judgments
</t>
  </si>
  <si>
    <t xml:space="preserve">&lt;Noun&gt; the content of cognition; the main thing you are thinking about; the process of using your mind to consider something carefully; the organized beliefs of a period or group or individual
&lt;Verb&gt; judge or regard; look upon; judge; expect, believe, or suppose; use or exercise the mind or one's power of reason in order to make inferences, decisions, or arrive at a solution or judgments
</t>
  </si>
  <si>
    <t xml:space="preserve">&lt;Noun&gt; the cardinal number that is the sum of one and one and one; one of four playing cards in a deck having three pips
&lt;Adjective&gt; being one more than two
</t>
  </si>
  <si>
    <t xml:space="preserve">&lt;Noun&gt; neckwear consisting of a long narrow piece of material worn (mostly by men; a social or business relationship; equality of score in a contest
&lt;Verb&gt; fasten or secure with a rope, string, or cord; finish a game with an equal number of points, goals, etc.; limit or restrict to
</t>
  </si>
  <si>
    <t xml:space="preserve">&lt;Noun&gt; unstratified soil deposited by a glacier; consists of sand and clay and gravel and boulders mixed together; a treasury for government funds; a strongbox for holding cash
&lt;Verb&gt; work land as by ploughing, harrowing, and manuring, in order to make it ready for cultivation
</t>
  </si>
  <si>
    <t xml:space="preserve">&lt;Noun&gt; an instance or single occasion for some event; a period of time considered as a resource under your control and sufficient to accomplish something; an indefinite period (usually marked by specific attributes or activities
&lt;Verb&gt; measure the time or duration of an event or action or the person who performs an action in a certain period of time; assign a time for an activity or event; set the speed, duration, or execution of
</t>
  </si>
  <si>
    <t xml:space="preserve">&lt;Noun&gt; hoop that covers a wheel
&lt;Verb&gt; lose interest or become bored with something or somebody; exhaust or get tired through overuse or great strain or stress; deplete
</t>
  </si>
  <si>
    <t xml:space="preserve">&lt;Noun&gt; the present time or age; the day that includes the present moment (as opposed to yesterday or tomorrow
&lt;Adverb&gt; in these times; on this day as distinct from yesterday or tomorrow
</t>
  </si>
  <si>
    <t xml:space="preserve">&lt;Verb&gt; express in words; let something be known; narrate or give a detailed account of
</t>
  </si>
  <si>
    <t xml:space="preserve">&lt;Noun&gt; the day after today; the near future
&lt;Adverb&gt; the next day, the day after, following the present day
</t>
  </si>
  <si>
    <t xml:space="preserve">&lt;Noun&gt; a mobile mass of muscular tissue covered with mucous membrane and located in the oral cavity; a human written or spoken language used by a community; opposed to e.g. a computer language; any long thin projection that is transient
&lt;Verb&gt; articulate by tonguing, as when playing wind instruments; lick or explore with the tongue
</t>
  </si>
  <si>
    <t xml:space="preserve">&lt;Adverb&gt; to a degree exceeding normal or proper limits; in addition
</t>
  </si>
  <si>
    <t xml:space="preserve">&lt;Verb&gt; carry out; require (time or space; take somebody somewhere
</t>
  </si>
  <si>
    <t xml:space="preserve">&lt;Noun&gt; the upper part of anything; the highest or uppermost side of anything; the top or extreme point of something (usually a mountain or hill
&lt;Verb&gt; be superior or better than some standard; pass by, over, or under without making contact; be at the top of or constitute the top or highest point
&lt;Adjective&gt; situated at the top or highest position
</t>
  </si>
  <si>
    <t xml:space="preserve">&lt;Noun&gt; someone who learned to fight in the streets rather than being formally trained in the sport of boxing; an aggressive and violent young criminal; a cruel and brutal fellow
&lt;Adjective&gt; not given to gentleness or sentimentality; very difficult; severely testing stamina or resolution; physically toughened
</t>
  </si>
  <si>
    <t xml:space="preserve">&lt;Noun&gt; public transport provided by a line of railway cars coupled together and drawn by a locomotive; a sequentially ordered set of things or events or ideas in which each successive member is related to the preceding; a procession (of wagons or mules or camels
&lt;Verb&gt; create by training and teaching; undergo training or instruction in preparation for a particular role, function, or profession; develop (a child's or animal's
</t>
  </si>
  <si>
    <t xml:space="preserve">&lt;Adjective&gt; of or relating to a physical injury or wound to the body; psychologically painful
</t>
  </si>
  <si>
    <t xml:space="preserve">&lt;Noun&gt; accumulated wealth in the form of money or jewels etc.; art highly prized for its beauty or perfection; any possession that is highly valued by its owner
&lt;Verb&gt; hold dear; be fond of; be attached to
</t>
  </si>
  <si>
    <t xml:space="preserve">&lt;Noun&gt; a tall perennial woody plant having a main trunk and branches forming a distinct elevated crown; includes both gymnosperms and angiosperms; a figure that branches from a single root; English actor and theatrical producer noted for his lavish productions of Shakespeare (1853-1917
&lt;Verb&gt; force a person or an animal into a position from which he cannot escape; plant with trees; chase an animal up a tree
</t>
  </si>
  <si>
    <t xml:space="preserve">&lt;Noun&gt; the upper branches and leaves of a tree or other plant
</t>
  </si>
  <si>
    <t xml:space="preserve">&lt;Noun&gt; a source of difficulty; an angry disturbance; an event causing distress or pain
&lt;Verb&gt; move deeply; to cause inconvenience or discomfort to; disturb in mind or make uneasy or cause to be worried or alarmed
</t>
  </si>
  <si>
    <t xml:space="preserve">&lt;Noun&gt; proper alignment; the property possessed by something that is in correct or proper alignment
&lt;Verb&gt; make level, square, balanced, or concentric
&lt;Adjective&gt; consistent with fact or reality; not false; accurately placed or thrown; devoted (sometimes fanatically
&lt;Adverb&gt; as acknowledged
</t>
  </si>
  <si>
    <t xml:space="preserve">&lt;Noun&gt; a fact that has been verified; conformity to reality or actuality; a true statement
</t>
  </si>
  <si>
    <t xml:space="preserve">&lt;Adjective&gt; expressing or given to expressing the truth; conforming to truth
</t>
  </si>
  <si>
    <t xml:space="preserve">&lt;Noun&gt; a passageway through or under something, usually underground (especially one for trains or cars; a hole made by an animal, usually for shelter
&lt;Verb&gt; move through by or as by digging; force a way through
</t>
  </si>
  <si>
    <t xml:space="preserve">&lt;Noun&gt; a circular segment of a curve; the act of changing or reversing the direction of the course; an unforeseen development
&lt;Verb&gt; change orientation or direction, also in the abstract sense; undergo a transformation or a change of position or action; undergo a change or development
</t>
  </si>
  <si>
    <t xml:space="preserve">&lt;Noun&gt; the cardinal number that is the sum of one and one or a numeral representing this number; one of the four playing cards in a deck that have two spots
&lt;Adjective&gt; being one more than one
</t>
  </si>
  <si>
    <t xml:space="preserve">&lt;Noun&gt; a lightweight handheld collapsible canopy; a formation of military planes maintained over ground operations or targets; having the function of uniting a group of similar things
&lt;Adjective&gt; covering or applying simultaneously to a number of similar items or elements or groups
</t>
  </si>
  <si>
    <t xml:space="preserve">&lt;Noun&gt; the brother of your father or mother; the husband of your aunt; a source of help and advice and encouragement
</t>
  </si>
  <si>
    <t xml:space="preserve">&lt;Verb&gt; know and comprehend the nature or meaning of; perceive (an idea or situation; make sense of a language
</t>
  </si>
  <si>
    <t xml:space="preserve">&lt;Noun&gt; the body of faculty and students at a university; establishment where a seat of higher learning is housed, including administrative and living quarters as well as facilities for research and teaching; a large and diverse institution of higher learning created to educate for life and for a profession and to grant degrees
</t>
  </si>
  <si>
    <t xml:space="preserve">&lt;Verb&gt; 
&lt;Adjective&gt; being or moving higher in position or greater in some value; being above a former position or level; out of bed; getting higher or more vigorous
&lt;Adverb&gt; spatially or metaphorically from a lower to a higher position; to a higher intensity; nearer to the speaker
</t>
  </si>
  <si>
    <t xml:space="preserve">&lt;Noun&gt; an unhappy and worried mental state; the act of disturbing the mind or body; a physical condition in which there is a disturbance of normal functioning
&lt;Verb&gt; disturb the balance or stability of; cause to lose one's composure; move deeply
&lt;Adjective&gt; afflicted with or marked by anxious uneasiness or trouble or grief; thrown into a state of disarray or confusion; used of an unexpected defeat of a team favored to win
</t>
  </si>
  <si>
    <t xml:space="preserve">&lt;Adjective&gt; on or of upper floors of a building
</t>
  </si>
  <si>
    <t xml:space="preserve">&lt;Noun&gt; the part of a building above the ground floor
&lt;Adjective&gt; on or of upper floors of a building
&lt;Adverb&gt; on a floor above; with respect to the mind
</t>
  </si>
  <si>
    <t xml:space="preserve">&lt;Noun&gt; a base containing nitrogen that is found in RNA (but not in DNA; a heavy toxic silvery-white radioactive metallic element; occurs in many isotopes; used for nuclear fuels and nuclear weapons; the 21st letter of the Roman alphabet
</t>
  </si>
  <si>
    <t xml:space="preserve">&lt;Noun&gt; the act of using; what something is used for; a particular service
&lt;Verb&gt; put into service; make work or employ for a particular purpose or for its inherent or natural purpose; take or consume (regularly or habitually; use up, consume fully
</t>
  </si>
  <si>
    <t xml:space="preserve">&lt;Noun&gt; leisure time away from work devoted to rest or pleasure; the act of making something legally void
&lt;Verb&gt; spend or take a vacation
</t>
  </si>
  <si>
    <t xml:space="preserve">&lt;Noun&gt; edible seeds or roots or stems or leaves or bulbs or tubers or nonsweet fruits of any of numerous herbaceous plant; any of various herbaceous plants cultivated for an edible part such as the fruit or the root of the beet or the leaf of spinach or the seeds of bean plants or the flower buds of broccoli or cauliflower
</t>
  </si>
  <si>
    <t xml:space="preserve">&lt;Noun&gt; the visible part of a television transmission; a recording of both the visual and audible components (especially one containing a recording of a movie or television program; (computer science
</t>
  </si>
  <si>
    <t xml:space="preserve">&lt;Noun&gt; a community of people smaller than a town; a settlement smaller than a town; a mainly residential district of Manhattan; `the Village' became a home for many writers and artists in the 20th century
</t>
  </si>
  <si>
    <t xml:space="preserve">&lt;Noun&gt; the act of going to see some person or place or thing for a short time; a meeting arranged by the visitor to see someone (such as a doctor or lawyer; the act of visiting in an official capacity (as for an inspection
&lt;Verb&gt; go to see a place, as for entertainment; go to certain places as for sightseeing; pay a brief visit
</t>
  </si>
  <si>
    <t xml:space="preserve">&lt;Noun&gt; the distinctive quality or pitch or condition of a person's speech; the sound made by the vibration of vocal folds modified by the resonance of the vocal tract; a sound suggestive of a vocal utterance
&lt;Verb&gt; give voice to; utter with vibrating vocal chords
</t>
  </si>
  <si>
    <t xml:space="preserve">&lt;Noun&gt; time during which some action is awaited; the act of waiting (remaining inactive in one place while expecting something
&lt;Verb&gt; stay in one place and anticipate or expect something; wait before acting; look forward to the probable occurrence of
</t>
  </si>
  <si>
    <t xml:space="preserve">&lt;Noun&gt; the consequences of an event (especially a catastrophic event; an island in the western Pacific between Guam and Hawaii; the wave that spreads behind a boat as it moves forward
&lt;Verb&gt; be awake, be alert, be there; stop sleeping; arouse or excite feelings and passions
</t>
  </si>
  <si>
    <t xml:space="preserve">&lt;Noun&gt; the act of traveling by foot; (baseball; manner of walking
&lt;Verb&gt; use one's feet to advance; advance by steps; accompany or escort; obtain a base on balls
</t>
  </si>
  <si>
    <t xml:space="preserve">&lt;Noun&gt; the act of traveling by foot
&lt;Verb&gt; use one's feet to advance; advance by steps; accompany or escort; obtain a base on balls
&lt;Adjective&gt; close enough to be walked to
</t>
  </si>
  <si>
    <t xml:space="preserve">&lt;Verb&gt; move about aimlessly or without any destination, often in search of food or employment; be sexually unfaithful to one's partner in marriage; go via an indirect route or at no set pace
</t>
  </si>
  <si>
    <t xml:space="preserve">&lt;Noun&gt; a state of extreme poverty; the state of needing something that is absent or unavailable; anything that is necessary but lacking
&lt;Verb&gt; feel or have a desire for; want strongly; have need of; hunt or look for; want for a particular reason
</t>
  </si>
  <si>
    <t xml:space="preserve">&lt;Noun&gt; a state in northwestern United States on the Pacific
&lt;Verb&gt; have the quality of being; (copula, used with an adjective or a predicate noun; be identical to; be someone or something; occupy a certain position or area; be somewhere
</t>
  </si>
  <si>
    <t xml:space="preserve">&lt;Noun&gt; a thin coat of water-base paint; the work of cleansing (usually with soap and water; the dry bed of an intermittent stream (as at the bottom of a canyon
&lt;Verb&gt; clean with some chemical process; cleanse (one's body; cleanse with a cleaning agent, such as soap, and water
</t>
  </si>
  <si>
    <t xml:space="preserve">&lt;Noun&gt; the work of cleansing (usually with soap and water; garments or white goods that can be cleaned by laundering
&lt;Verb&gt; clean with some chemical process; cleanse (one's body; cleanse with a cleaning agent, such as soap, and water
</t>
  </si>
  <si>
    <t xml:space="preserve">&lt;Noun&gt; a small portable timepiece; a period of time (4 or 2 hours; a purposeful surveillance to guard or observe
&lt;Verb&gt; look attentively; follow with the eyes or the mind; see or watch
</t>
  </si>
  <si>
    <t xml:space="preserve">&lt;Noun&gt; binary compound that occurs at room temperature as a clear colorless odorless tasteless liquid; freezes into ice below 0 degrees centigrade and boils above 100 degrees centigrade; widely used as a solvent; the part of the earth's surface covered with water (such as a river or lake or ocean; once thought to be one of four elements composing the universe (Empedocles
&lt;Verb&gt; supply with water, as with channels or ditches or streams; provide with water; secrete or form water, as tears or saliva
</t>
  </si>
  <si>
    <t xml:space="preserve">&lt;Noun&gt; how something is done or how it happens; thing or person that acts to produce a particular effect or achieve an end; a line leading to a place or point
&lt;Adverb&gt; to a great degree or by a great distance; very much (`right smart' is regional in the United States
</t>
  </si>
  <si>
    <t xml:space="preserve">&lt;Noun&gt; impairment resulting from long use; a covering designed to be worn on a person's body; the act of having on your person as a covering or adornment
&lt;Verb&gt; be dressed in; have on one's person; have in one's aspect; wear an expression of one's attitude or personality
</t>
  </si>
  <si>
    <t xml:space="preserve">&lt;Noun&gt; the fourth day of the week; the third working day
&lt;Verb&gt; take in marriage; perform a marriage ceremony
&lt;Adjective&gt; having been taken in marriage
</t>
  </si>
  <si>
    <t xml:space="preserve">&lt;Noun&gt; any period of seven consecutive days; hours or days of work in a calendar week; a period of seven consecutive days starting on Sunday
</t>
  </si>
  <si>
    <t xml:space="preserve">&lt;Noun&gt; a time period usually extending from Friday night through Sunday; more loosely defined as any period of successive days including one and only one Sunday
&lt;Verb&gt; spend the weekend
</t>
  </si>
  <si>
    <t xml:space="preserve">&lt;Noun&gt; fate personified; any one of the three Weird Sisters
&lt;Adjective&gt; suggesting the operation of supernatural influences; strikingly odd or unusual
</t>
  </si>
  <si>
    <t xml:space="preserve">&lt;Noun&gt; the state of being welcome; a greeting or reception
&lt;Verb&gt; accept gladly; bid welcome to; greet upon arrival; receive someone, as into one's house
&lt;Adjective&gt; giving pleasure or satisfaction or received with pleasure or freely granted
</t>
  </si>
  <si>
    <t xml:space="preserve">&lt;Noun&gt; a deep hole or shaft dug or drilled to obtain water or oil or gas or brine; a cavity or vessel used to contain liquid; an abundant source
&lt;Verb&gt; come up, as of a liquid
&lt;Adjective&gt; in good health especially after having suffered illness or injury; resulting favorably; wise or advantageous and hence advisable
&lt;Adverb&gt; (often used as a combining form; `good' is a nonstandard dialectal variant for `well'; thoroughly or completely; fully; often used as a combining form
</t>
  </si>
  <si>
    <t xml:space="preserve">&lt;Verb&gt; change location; move, travel, or proceed, also metaphorically; follow a procedure or take a course; move away from a place into another direction
</t>
  </si>
  <si>
    <t xml:space="preserve">&lt;Verb&gt; have the quality of being; (copula, used with an adjective or a predicate noun; be identical to; be someone or something; occupy a certain position or area; be somewhere
</t>
  </si>
  <si>
    <t xml:space="preserve">&lt;Noun&gt; wetness caused by water
&lt;Verb&gt; cause to become wet; make one's bed or clothes wet by urinating
&lt;Adjective&gt; covered or soaked with a liquid such as water; containing moisture or volatile components; supporting or permitting the legal production and sale of alcoholic beverages
</t>
  </si>
  <si>
    <t xml:space="preserve">&lt;Adjective&gt; one or some or every or all without specification
</t>
  </si>
  <si>
    <t xml:space="preserve">&lt;Noun&gt; a period of indeterminate length (usually short
</t>
  </si>
  <si>
    <t xml:space="preserve">&lt;Noun&gt; a very small distance or space; a long stiff hair growing from the snout or brow of most mammals as e.g. a cat; the hair growing on the lower part of a man's face
&lt;Verb&gt; furnish with whiskers
</t>
  </si>
  <si>
    <t xml:space="preserve">&lt;Noun&gt; speaking softly without vibration of the vocal cords; a light noise, like the noise of silk clothing or leaves blowing in the wind
&lt;Verb&gt; speak softly; in a low voice
</t>
  </si>
  <si>
    <t xml:space="preserve">&lt;Noun&gt; a United Nations agency to coordinate international health activities and to help governments improve health services
</t>
  </si>
  <si>
    <t xml:space="preserve">&lt;Noun&gt; all of something including all its component elements or parts; an assemblage of parts that is regarded as a single entity
&lt;Adjective&gt; including all components without exception; being one unit or constituting the full amount or extent or duration; complete; (of siblings; not injured or harmed
&lt;Adverb&gt; to a complete degree or to the full or entire extent (`whole' is often used informally for `wholly'
</t>
  </si>
  <si>
    <t xml:space="preserve">&lt;Noun&gt; the cause or intention underlying an action or situation, especially in the phrase `the whys and wherefores'
</t>
  </si>
  <si>
    <t xml:space="preserve">&lt;Adjective&gt; having great (or a certain; broad in scope or content; (used of eyes
&lt;Adverb&gt; with or by a broad space; to the fullest extent possible; far from the intended target
</t>
  </si>
  <si>
    <t xml:space="preserve">&lt;Noun&gt; the capability of conscious choice and decision and intention; a fixed and persistent intent or purpose; a legal document declaring a person's wishes regarding the disposal of their property when they die
&lt;Verb&gt; decree or ordain; determine by choice; leave or give by will after one's death
</t>
  </si>
  <si>
    <t xml:space="preserve">&lt;Noun&gt; air moving (sometimes with considerable force; a tendency or force that influences events; breath
&lt;Verb&gt; to move or cause to move in a sinuous, spiral, or circular course; extend in curves and turns; arrange or or coil around
</t>
  </si>
  <si>
    <t xml:space="preserve">&lt;Noun&gt; a framework of wood or metal that contains a glass windowpane and is built into a wall or roof to admit light or air; a transparent opening in a vehicle that allow vision out of the sides or back; usually is capable of being opened; a transparent panel (as of an envelope
</t>
  </si>
  <si>
    <t xml:space="preserve">&lt;Noun&gt; ligament made of metal and used to fasten things or make cages or fences etc; a metal conductor that carries electricity over a distance; the finishing line on a racetrack
&lt;Verb&gt; provide with electrical circuits; send cables, wires, or telegrams; fasten with wire
</t>
  </si>
  <si>
    <t xml:space="preserve">&lt;Noun&gt; a specific feeling of desire; an expression of some desire or inclination; (usually plural
&lt;Verb&gt; hope for; have a wish; prefer or wish to do something; make or express a wish
</t>
  </si>
  <si>
    <t xml:space="preserve">&lt;Noun&gt; an adult female person (as opposed to a man; a female person who plays a significant role (wife or mistress or girlfriend; a human female employed to do housework
</t>
  </si>
  <si>
    <t xml:space="preserve">&lt;Noun&gt; the feeling aroused by something strange and surprising; something that causes feelings of wonder; a state in which you want to learn more about something
&lt;Verb&gt; have a wish or desire to know something; place in doubt or express doubtful speculation; be amazed at
</t>
  </si>
  <si>
    <t xml:space="preserve">&lt;Adjective&gt; extraordinarily good or great; used especially as intensifiers
</t>
  </si>
  <si>
    <t xml:space="preserve">&lt;Noun&gt; the hard fibrous lignified substance under the bark of trees; the trees and other plants in a large densely wooded area; United States film actress (1938-1981
</t>
  </si>
  <si>
    <t xml:space="preserve">&lt;Noun&gt; activity directed toward making or doing something; a product produced or accomplished through the effort or activity or agency of a person or thing; the occupation for which you are paid
&lt;Verb&gt; exert oneself by doing mental or physical work for a purpose or out of necessity; be employed; have an effect or outcome; often the one desired or expected
</t>
  </si>
  <si>
    <t xml:space="preserve">&lt;Verb&gt; exert oneself by doing mental or physical work for a purpose or out of necessity; be employed; have an effect or outcome; often the one desired or expected
</t>
  </si>
  <si>
    <t xml:space="preserve">&lt;Noun&gt; a mine or quarry that is being or has been worked
&lt;Verb&gt; exert oneself by doing mental or physical work for a purpose or out of necessity; be employed; have an effect or outcome; often the one desired or expected
&lt;Adjective&gt; actively engaged in paid work; adequate for practical use; especially sufficient in strength or numbers to accomplish something; adopted as a temporary basis for further work
</t>
  </si>
  <si>
    <t xml:space="preserve">&lt;Noun&gt; everything that exists anywhere; people in general; especially a distinctive group of people with some shared interest; all of your experiences that determine how things appear to you
&lt;Adjective&gt; involving the entire earth; not limited or provincial in scope
</t>
  </si>
  <si>
    <t xml:space="preserve">&lt;Verb&gt; be worried, concerned, anxious, troubled, or uneasy; be concerned with; disturb the peace of mind of; afflict with mental agitation or distress
&lt;Adjective&gt; afflicted with or marked by anxious uneasiness or trouble or grief; mentally upset over possible misfortune or danger etc
</t>
  </si>
  <si>
    <t xml:space="preserve">&lt;Noun&gt; something or someone that causes anxiety; a source of unhappiness; a strong feeling of anxiety
&lt;Verb&gt; be worried, concerned, anxious, troubled, or uneasy; be concerned with; disturb the peace of mind of; afflict with mental agitation or distress
</t>
  </si>
  <si>
    <t xml:space="preserve">&lt;Noun&gt; something inferior in quality or condition or effect
&lt;Adjective&gt; having undesirable or negative qualities; very intense; or bad
&lt;Adverb&gt; to a severe or serious degree; (`ill' is often used as a combining form; evilly or wickedly
</t>
  </si>
  <si>
    <t xml:space="preserve">&lt;Noun&gt; a joke that seems extremely funny
&lt;Verb&gt; impress greatly
</t>
  </si>
  <si>
    <t xml:space="preserve">&lt;Noun&gt; cloak that is folded or wrapped around a person; a sandwich in which the filling is rolled up in a soft tortilla; the covering (usually paper or cellophane
&lt;Verb&gt; arrange or fold as a cover or protection; arrange or or coil around; enclose or enfold completely with or as if with a covering
</t>
  </si>
  <si>
    <t xml:space="preserve">&lt;Verb&gt; produce a literary work; communicate or express by writing; communicate (with
</t>
  </si>
  <si>
    <t xml:space="preserve">&lt;Verb&gt; produce a literary work; communicate or express by writing; communicate (with
&lt;Adjective&gt; set down in writing in any of various ways; systematically collected and written down; written as for a film or play or broadcast
</t>
  </si>
  <si>
    <t xml:space="preserve">&lt;Noun&gt; that which is contrary to the principles of justice or law; any harm or injury resulting from a violation of a legal right
&lt;Verb&gt; treat unjustly; do wrong to
&lt;Adjective&gt; not correct; not in conformity with fact or truth; contrary to conscience or morality or law; not appropriate for a purpose or occasion
&lt;Adverb&gt; in an inaccurate manner
</t>
  </si>
  <si>
    <t xml:space="preserve">&lt;Noun&gt; a unit of length equal to 3 feet; defined as 91.44 centimeters; originally taken to be the average length of a stride; the enclosed land around a house or other building; a tract of land enclosed for particular activities (sometimes paved and usually associated with buildings
</t>
  </si>
  <si>
    <t xml:space="preserve">&lt;Noun&gt; an involuntary intake of breath through a wide open mouth; usually triggered by fatigue or boredom
&lt;Verb&gt; utter a yawn, as from lack of oxygen or when one is tired; be wide open
</t>
  </si>
  <si>
    <t xml:space="preserve">&lt;Noun&gt; an affirmative
&lt;Adverb&gt; not only so, but
</t>
  </si>
  <si>
    <t xml:space="preserve">&lt;Adverb&gt; not only so, but
</t>
  </si>
  <si>
    <t xml:space="preserve">&lt;Noun&gt; a period of time containing 365 (or 366; a period of time occupying a regular part of a calendar year that is used for some particular activity; the period of time that it takes for a planet (as, e.g., Earth or Mars
</t>
  </si>
  <si>
    <t xml:space="preserve">&lt;Noun&gt; an affirmative
</t>
  </si>
  <si>
    <t xml:space="preserve">&lt;Adverb&gt; up to the present time; used in negative statement to describe a situation that has existed up to this point or up to the present time; to a greater degree or extent; used with comparisons
</t>
  </si>
  <si>
    <t xml:space="preserve">&lt;Noun&gt; any immature animal; United States film and television actress (1913-2000; United States civil rights leader (1921-1971
&lt;Adjective&gt; (used of living things especially persons; (of crops; suggestive of youth; vigorous and fresh
</t>
  </si>
  <si>
    <t>英語アルファベットの第 1 字、(連続したものの)第 1 番目(のもの)、A 字形(のもの)、(5 段階評価で)秀、エイ、(ABO 式血液型の) A 型、イ音、イ調</t>
  </si>
  <si>
    <t>できて、(…し)えて、(事を行なうのに)有能な、腕ききの、有能な人たち</t>
  </si>
  <si>
    <t>…について(の)、…に関して、…に対して、…に従事して、…に取りかかって、…のあたりに、…の近くに、…のあちこちに、…の方々に、…ごろ(に)</t>
  </si>
  <si>
    <t>どんぐり、殻斗(かくと)果</t>
  </si>
  <si>
    <t>acornの複数形。どんぐり、 殻斗(かくと)果</t>
  </si>
  <si>
    <t>実際に、現に、実際は、実は、(まさかと思うかもしれないが)本当に、なんと</t>
  </si>
  <si>
    <t>(…を)恐れて、怖がって、恐れて、勇気がなくて、怖くてできなくて、(…を)心配して、気づかって、心配して、残念に思う、(…と)思う</t>
  </si>
  <si>
    <t>午後、午後に、後半、後期</t>
  </si>
  <si>
    <t>年齢、…の年齢で、(人生の)一時期、成年、丁年、老年、老齢、寿命、一生、(ある大きな特色</t>
  </si>
  <si>
    <t>(今より)…前に、以前に</t>
  </si>
  <si>
    <t>前方に、前方へ、前方へ(進んで)、どんどん先へ、(ある時点より)前に、先に、将来に向かって、これから先に、(他に)まさって、勝ち越して</t>
  </si>
  <si>
    <t>全体の、全部の、全…、あらゆる、すべての、みな、あらん限りの、最大の、最高の、…だけ</t>
  </si>
  <si>
    <t>ほとんど、もう少しで、たいてい、だいたい、(実は違うが)…に近い、すんでのところで、…するばかりに、ほとんど…(でない)</t>
  </si>
  <si>
    <t>ただひとりで、孤独で、ひとりで、孤立して、ただ…だけ、…のみ</t>
  </si>
  <si>
    <t>すでに、もう、早くも、まさか</t>
  </si>
  <si>
    <t>また</t>
  </si>
  <si>
    <t>常に、いつでも、しょっちゅう、いつまでも、永久に</t>
  </si>
  <si>
    <t>(植物に対して)動物、(人間以外の)動物、けだもの、四足獣、哺乳動物、けだもののような人間、人でなし、人非人、獣性</t>
  </si>
  <si>
    <t>もう一つの、別の、ほかの</t>
  </si>
  <si>
    <t>今は、もはや(…ない、しない)</t>
  </si>
  <si>
    <t>とにかく、それにもかかわらず、やはり、どんな方法でも、どのようにしても、いいかげんに、ぞんざいに</t>
  </si>
  <si>
    <t>どこにでも、どこへでも、どこ(へ)でも…する所に、どこへも(…ない)、どこにも(…ない)、どこかに、…から…のあたり</t>
  </si>
  <si>
    <t>姿を見せる、出現する、現われる、(会などに)出席する、(…に)出演する、出頭する、出廷する、世に出る、出る、出ている</t>
  </si>
  <si>
    <t>(場所的・時間的に)(…に)近づく、近寄る、接近する、(性質の状態・数量などで)(…に)近づく、近い、(…に)似てくる、話を持ちかける、交渉を始める、取りかかる</t>
  </si>
  <si>
    <t>be の 2 人称単数・各人称の複数・直説法・現在形</t>
  </si>
  <si>
    <t>周囲に、周りに、四面に、周囲が(…で)、(ぐるりと)回って、ぐるぐると、みなに行きわたって、(ぐるりと)反対の方向に向きを変えて、あちこちに、ここかしこに</t>
  </si>
  <si>
    <t>(ある場所に)着く、到着する、届く、着く、達する、到達する、到来する、生まれる、成功する、有名になる</t>
  </si>
  <si>
    <t>arriveの現在分詞。(ある場所に)着く、 到着する、  届く</t>
  </si>
  <si>
    <t>尋ねる、質問する、する、(…を)尋ねる、依頼する、求める、請う、頼む、(人に)頼む、招待する</t>
  </si>
  <si>
    <t>眠って、死んだようになって、不活発になって、しびれて</t>
  </si>
  <si>
    <t>…に、…で、…において、…から、…に(出ていって、など)、…(歳の時)に、一度に、…を(ねらって)、…に(向かって)</t>
  </si>
  <si>
    <t>屋根裏、屋根裏部屋</t>
  </si>
  <si>
    <t>離れて、向こうに(行って)、(遠く)離れて、別の所にいて、不在で、別の場所に(しまって、片づけて)、あちらへ、去って、なくなって</t>
  </si>
  <si>
    <t>(人・動物の)背、背中、背部、背骨、(衣服の)背の部分、(衣服の)裏打ち、裏張り、(衣服をつけている)体、(正面  に対して)背面、後ろ</t>
  </si>
  <si>
    <t>(景色・絵画・写真などの)背景、遠景、背景、背後事情、(人の)(生育)環境、生い立ち、素姓、経歴、(問題の理解に必要な)背景的情報、予備知識</t>
  </si>
  <si>
    <t>浴室、バスルーム、トイレ、便所</t>
  </si>
  <si>
    <t>浴槽、湯船</t>
  </si>
  <si>
    <t>bathtubの複数形。浴槽、 湯船</t>
  </si>
  <si>
    <t>(…で)ある、です、ある、いる、(…に)なる、(時間が)かかる、(…が)ある、存在する、起こる、(時間が)かかる(だろう)</t>
  </si>
  <si>
    <t>(続けざまに)打つ、(手・棒などで)(…を)連打する、たたく、(…を)たたく、(…を)たたき出す、撃退する、(…を)(…に)たたき込む、(…を)たたいてする、羽ばたく、ドンドンさせる</t>
  </si>
  <si>
    <t>美しい、きれいな、申し分のない、りっぱな、すばらしい、すてきな、あざやかな、美</t>
  </si>
  <si>
    <t>(…に)なる</t>
  </si>
  <si>
    <t>ベッド、寝台、就寝(時間)、結婚(の床)、夫婦関係、性的関係、性交、宿泊、墓、(牛馬の)敷きわら</t>
  </si>
  <si>
    <t>beginの三人称単数現在。beginの複数形。始める、 着手する</t>
  </si>
  <si>
    <t>後ろに、残って、残して、後ろの、隠れて、陰で、遅れて</t>
  </si>
  <si>
    <t>信じる、言うことを信じる、(…を)正しいと思う、思う、確か思う</t>
  </si>
  <si>
    <t>最もよい、最良の、最善の、最も好ましい、至上の、(体の具合が)最上で、最高潮で、最もひどい、徹底した</t>
  </si>
  <si>
    <t>賭(か)ける、(…に)賭ける、(…で)賭けをする、賭ける、(賭けて)主張する、断言する</t>
  </si>
  <si>
    <t>(…より)いっそうよい、(二者の中で)いっそうすぐれて(いる)、(容態・気分など)(…より)よくなって、(病後)回復して、元気になって</t>
  </si>
  <si>
    <t>自転車</t>
  </si>
  <si>
    <t>(形状・数量・規模などで)大きい、成長した、年上の、偉い、重要な、有力な、偉そうな、もったいぶる、傲慢(ごうまん)な、自慢する</t>
  </si>
  <si>
    <t>bigの最上級。(形状・数量・規模などで)大きい</t>
  </si>
  <si>
    <t>小片、細片、わずか、少しばかり、わずかの、少しばかりの、(小さな)一片、一つ、少しだけ、いささか</t>
  </si>
  <si>
    <t>黒い、黒色の、黒ずんだ、暗黒の、クリーム抜きの、黒衣の、皮膚の黒い、黒人の、(真っ黒に)よごれた、光明のない</t>
  </si>
  <si>
    <t>吹く、(風に)吹かれて動く、風に吹かれて(…と)なる、息を吹く、風を出す、(…に)息を吹きかける、(…を)吹いて鳴らす、潮を吹く、ハーハーあえぐ、鳴る</t>
  </si>
  <si>
    <t>本、書物、書籍、著作、知識の源、(…という)書物、聖書、帳簿、(切手・マッチ・小切手などの)とじこみ帳、名簿</t>
  </si>
  <si>
    <t>bookの三人称単数現在。bookの複数形。本、 書物、 書籍、  著作</t>
  </si>
  <si>
    <t>両者の、両方の、双方の</t>
  </si>
  <si>
    <t>悩ます、うるさがらせる、くよくよする、悩む、ねだる、せがむ、ねだって困らせる、迷惑をかける、(…を)のろう</t>
  </si>
  <si>
    <t>底、基部、(いすの)座部、尻、臀部(でんぶ)、最低の部分、末席、びり、ふもと、下</t>
  </si>
  <si>
    <t>(あいさつ・服従・礼拝などのために)腰をかがめる、お辞儀する、(…に)腰をかがめる、(…に)かぶとを脱ぐ、屈服する、従う、しなう、たわむ</t>
  </si>
  <si>
    <t>(通例ふた付きの長方形の)箱、(郵便)私書箱、ひと箱(の分量)、贈り物、銭箱、箱形に仕切られているもの、(劇場などの)仕切り席、ボックス、ます、特等席</t>
  </si>
  <si>
    <t>男の子、少年、(大人に対して未成年の)青年、若者、(年齢に関係なく)息子、男子生徒、一家の息子たち、男仲間、男連中、(男の)恋人</t>
  </si>
  <si>
    <t>ボイス； ボイズ</t>
  </si>
  <si>
    <t>切断する、(二つ以上または細片に)壊す、割る、砕く、(荒っぽく)引きちぎる、もぎ取る、折る、(…の)骨を折る、(…の)関節をはずす、脱臼させる</t>
  </si>
  <si>
    <t>産む、かえす、養育する、(…に)仕込む、(…に)育てる、育てる、(…を)繁殖させる、飼育する、作り出す、改良する</t>
  </si>
  <si>
    <t>橋、橋梁(きようりよう)、橋の形をしたもの、鼻梁(びりよう)、(眼鏡の)ブリッジ、(弦楽器の)柱(じ)、こま、(両者の)仲立ち、橋渡し、(船の)船橋</t>
  </si>
  <si>
    <t>(ある場所へ)持ってくる、連れてくる、持ってくる、(ある場所へ)連れてくる、(…を)もたらす、招来する、(…に)(…を)もたらす、(…を)(…に)もたらす、(ある場所に)来させる、しむける</t>
  </si>
  <si>
    <t>はけ、ブラシ、ブラシをかけること、ブラシがけ、毛筆、画筆、画法、画風、(キツネの)尾、すれ合い</t>
  </si>
  <si>
    <t>brushの現在分詞。はけ、 ブラシ</t>
  </si>
  <si>
    <t>バケツ、手おけ、つるべ、(浚渫(しゆんせつ)機の)バケツ、バケツ 1 杯(の量)、大量</t>
  </si>
  <si>
    <t>建てる、建設する、建造する、築く、造る、建ててやる、作る、起こす、基礎を(…に)置く、(…を)(…に)仕上げる</t>
  </si>
  <si>
    <t>(果物などの)房(ふさ)、(花・かぎなどの)束、仲間、一団、群れ</t>
  </si>
  <si>
    <t>bunnyの複数形。うさぎ、 うさちゃん</t>
  </si>
  <si>
    <t>うさぎ、うさちゃん</t>
  </si>
  <si>
    <t>燃えている、燃えるような、非常に熱い、燃えるように、激しい、強烈な、白熱している、重大な、焦眉(しようび)の、はなはだしい</t>
  </si>
  <si>
    <t>忙しく、せっせと</t>
  </si>
  <si>
    <t>職業、家業、事務、業務、仕事、執務、営業、商業、実業、事業</t>
  </si>
  <si>
    <t>忙しい、多忙な、手がふさがっていて、(…に)忙しくして、忙しくて、せっせといて、にぎやかな、繁華な、せわしい、活気のある</t>
  </si>
  <si>
    <t>買う、購入する、買ってやる、(…を)買うのに役立つ、買える、買収する、抱き込む、(犠牲を払って)(…を)獲得する、(…を)信じる、受け入れる</t>
  </si>
  <si>
    <t>バイ、(トーナメントで相手がないための)不戦勝、試合が終わって必要がなくて残っているホール</t>
  </si>
  <si>
    <t>さよなら!</t>
  </si>
  <si>
    <t>(…を)大声で呼ぶ、(…に)呼び掛ける、(…と)大声で呼ぶ、読みあげる、指令する、(…を)いざなう、呼びかける、呼ぶ、(…へ)呼び寄せる、招く</t>
  </si>
  <si>
    <t>樟脳 (しようのう)、カンフル</t>
  </si>
  <si>
    <t>…(することが)できる、…のしかたを知っている、…している、…してもよい、…しなさい、するとよい、…しなければならない、…してはいけない、…がありうる、することがある</t>
  </si>
  <si>
    <t>キャンディー、砂糖菓子、氷砂糖</t>
  </si>
  <si>
    <t>(道学者などの)もったいぶった言葉づかい、(政党などの)おざなりな標語、一時的な流行語、(特殊な階級・職業などの)合い言葉、隠語</t>
  </si>
  <si>
    <t>カラメル、焼き砂糖、キャラメル、カラメル色</t>
  </si>
  <si>
    <t>気にかかること、心配、気がかり、不安、心配事、心配の種、気にかけること、(細心の)注意、配慮、気配り</t>
  </si>
  <si>
    <t>(細部にまで気を配って)注意深い、慎重な、(…に)気をつけて、慎重で、気をつけて、(…を)大切にして、(…に)気を配って、入念な、徹底した、けちで</t>
  </si>
  <si>
    <t>(手や背で支えて)運ぶ、運搬する、運ぶ、持っていく、(ある場所へ)運ぶ、(…に)伝える、伝える、(…へ)行かせる、(…を)延長する、拡張させる</t>
  </si>
  <si>
    <t>(…を)(追いかけて)捕らえる、つかまえる、(…を)つかまえる、(途中で)つかむ、受け止める、ボールを受けてアウトにする、(急にまたは強く)つかむ、握る、つかむ、見つける</t>
  </si>
  <si>
    <t>天井、天井板、(船の)内張り(板)、最高限度、シーリング、(飛行機の)上昇限界、雲高</t>
  </si>
  <si>
    <t>機会、好機、チャンス、(…が)機会、(可能な)見込み、成算、見込み、(…が)見込み、(可能性の強い)見込み、形勢</t>
  </si>
  <si>
    <t>cheatの過去形、または過去分詞。(…を)だます</t>
  </si>
  <si>
    <t>(おとなに対して、青年時代前までの)子供、児童、赤子、赤ん坊、おなかの子、胎児、(親に対して)子、子供っぽい人、未経験な人</t>
  </si>
  <si>
    <t>child の複数形</t>
  </si>
  <si>
    <t>chuckleの三人称単数現在。chuckleの複数形。くすくす笑い、 (満足げな)含み笑い</t>
  </si>
  <si>
    <t>(共通の性質を有する)部類、種類、(学校の)クラス、学級、組、(クラスの)授業(時間)、(編物教室などの)講習、クラスの生徒たち、同期卒業生、同年兵</t>
  </si>
  <si>
    <t>教室</t>
  </si>
  <si>
    <t>清潔な、よごれていない、病菌のない、(洗濯したて、または新しくて)さっぱりした、きれいな、真新しい、きれい好きな、身だしなみのよい、(精神的・道徳的に)潔白な</t>
  </si>
  <si>
    <t>掃除、(衣服などの)手入れ、洗濯</t>
  </si>
  <si>
    <t>明るい、澄み切った、晴れた、輝いた、澄んだ、すき通った、晴れやかな、色つやのよい、はっきりした、さえた</t>
  </si>
  <si>
    <t>登る、(特に、手足を使って)よじ登る、(スポーツとして)登る、登攀(とうはん)する、はい上がる</t>
  </si>
  <si>
    <t>よじ登ること、登山、登山用の</t>
  </si>
  <si>
    <t>(武器用の頭が太くて重い)こん棒、(ゴルフ・ホッケーなどの)クラブ、打球棒、(トランプの)クラブ(の札)、クラブの組、クラブ、クラブ室</t>
  </si>
  <si>
    <t>cockroachの複数形。ゴキブリ</t>
  </si>
  <si>
    <t>寒い、冷たい、ぞっとする、冷やした、冷たくした、冷たくして食べる、加熱しない、冷淡な、よそよそしい、冷酷な</t>
  </si>
  <si>
    <t>集める、(ひとかたまりに)集める、寄せ集める、(趣味・研究などの目的で)収集する、徴収する、募(つの)る、集中する、まとめる、奮い起こす、心を落ち着ける</t>
  </si>
  <si>
    <t>来る、(話し手のほうへ)やってくる、(相手のほうへ)行く、やってくる、(ある場所に)到着する、届く、達する、巡って来る、到来する、現われる</t>
  </si>
  <si>
    <t>完全に、完璧(かんぺき)に、まったく、徹底的に、完全に…しているわけではない</t>
  </si>
  <si>
    <t>(いなかの)一地方、(ある)地方の住民たち</t>
  </si>
  <si>
    <t>(組になっている)二つ、二人、一対、男女ひと組、(特に)夫婦、カップル(ダンスの)男女ひと組、(同種類のものの)二つ、カップル、電対、偶力</t>
  </si>
  <si>
    <t>(ものの動いていく)進路、水路、(船・飛行機の)コース、針路、航(空)路、進行、推移、過程、経過、成り行き</t>
  </si>
  <si>
    <t>裂け目、割れ目、(陶器・ガラス器などの)ひび(割れ)、きず、(ささいな)欠点、欠陥、(ドア・窓・板などの)わずかな開き、すき、ちょっと、すこし</t>
  </si>
  <si>
    <t>(のろのろ)はう、腹ばっていく、のろのろ走る、徐々に過ぎる、そろそろ歩く、こそこそ歩き回る、(取り入るために)ぺこぺこする、へつらって入られる、うじゃうじゃしている、(虫がはうように)むずむずする</t>
  </si>
  <si>
    <t>おとうちゃん、パパ</t>
  </si>
  <si>
    <t>daisyの複数形。ヒナギク</t>
  </si>
  <si>
    <t>(明かりのない)暗い、やみの、薄黒い、黒ずんだ、(色の)濃い、肌黒く黒髪の、浅黒い、黒っぽい、意味があいまいな、わかりにくい</t>
  </si>
  <si>
    <t>(日の出から日没までの)日中、昼(間)、昼に、(24 時間の長さとしての) 1 日、一昼夜、日、(暦の上の)日、(…の)日に、(地球以外の)天体の 1 日、(労働時間の) 1 日</t>
  </si>
  <si>
    <t>親愛な、かわいい、いとしい、いとしくて、なつかしくて、親愛なる、(値段が法外に)高い、高価な、高い、大事な</t>
  </si>
  <si>
    <t>決心する、決意する、決定する、決める、解決する、判決を下す、(…を)解決する、(…を)決める、決着させる、(ついに)決心させる</t>
  </si>
  <si>
    <t>(…を)要求する、要求する、(…と)要求する、(…を)(権威をもって)問いただす、言えと要求する、詰問する、強く尋ねる、(…を)必要とする</t>
  </si>
  <si>
    <t>(通例引き出しのついた)机、勉強机、事務机、(教会の)聖書台、譜面台、(ホテルなどの)受付、フロント、(新聞の)編集部、デスク、編集主任</t>
  </si>
  <si>
    <t>見えなくなる、姿を消す、(消えて)なくなる、消滅する、失踪(しつそう)する</t>
  </si>
  <si>
    <t>disappearの過去形、または過去分詞。見えなくなる、 姿を消す</t>
  </si>
  <si>
    <t>(ある問題をいろいろな角度から)論じる、(…を)論議する、話し合う、(…を)討論する、検討する、論じる</t>
  </si>
  <si>
    <t>(…を)する、行なう、果たす、遂行する、尽くす、する、(職業として)(…を)する、してしまう、(…に)与える、もたらす</t>
  </si>
  <si>
    <t>医師、医者、博士、博士号、(…の)修理屋</t>
  </si>
  <si>
    <t>ドア、戸、扉、戸口、門口、(扉を備えた)出入り口、一戸、軒(けん)、道、入り口</t>
  </si>
  <si>
    <t>(高い位置から)低いほうへ、下へ、(机の上などに)下ろして、床に、地面に、(階上から)階下へ、(食べた物を)飲み込んで、下がって、下りて、(階上から)下りて</t>
  </si>
  <si>
    <t>階下へ</t>
  </si>
  <si>
    <t>(軽くなめらかに)引く、引っぱる、牽引(けんいん)する、(ある方向に)引き寄せる、引きしぼる、引き締める、(通例「締める」の意で)(続けて)引く、引っぱって下ろす、(無理に)(…に)引き入れる、引いて馬を止める</t>
  </si>
  <si>
    <t>(睡眠中に見る)夢、白日夢、夢うつつ(の状態)、(心に描く)夢、(実現させたい)理想、夢かと思うばかりのもの</t>
  </si>
  <si>
    <t>運転する、走らせる、駆る、御する、車で運ぶ、動かす、駆動する、(…に)駆り立てる、追う、狩り立てる</t>
  </si>
  <si>
    <t>推進の、動力伝導の、吹きまくる、猛烈な、激しい、精力的な、人を駆使する、酷使する、人を駆り立てる力のある、迫力のある</t>
  </si>
  <si>
    <t>しずく、一滴、少量、少量の酒、(目薬などの)点滴薬、しずく状のもの、あめ玉、ドロップ、ペンダントにはめた宝石、(耳)飾り玉</t>
  </si>
  <si>
    <t>物の言えない、口のきけない、口のきけない人たち、口をきかない、無口な、口では言い表わせない、言葉では伝えられない、(驚きなどで)ものも言えない(ほどの)、ものが言えなくて、音の出ない</t>
  </si>
  <si>
    <t>ちり、ほこり、(細かい舞い上がった)ごみ、ごみ、くず、灰、土ぼこり、砂ぼこり、砂煙、土煙</t>
  </si>
  <si>
    <t>dustの現在分詞。ちり、 ほこり、  (細かい舞い上がった)ごみ</t>
  </si>
  <si>
    <t>容易な、平易な、やさしい、やさしくて、(…し)やすくて、(…が)しやすくて、安楽な、気楽な、楽な、厳しくない</t>
  </si>
  <si>
    <t>食べる、(スプーンを用いて)飲む、(…を)常食としている、(…を)食べる、(…を)食べてなる、食い荒らす、食ってあける、腐食する、なめ尽くす、浸食する</t>
  </si>
  <si>
    <t>卵、鶏卵、(料理した)卵の一部分、やつ、男</t>
  </si>
  <si>
    <t>emergeの三人称単数現在。出てくる、 現われる</t>
  </si>
  <si>
    <t>中身のない、空(から)の、人の住んでいない、(…が)なくて、欠けていて、人通りのない、交通のない、なくて、無意味な、当てにならない</t>
  </si>
  <si>
    <t>(通例数量が)十分な、必要なだけの、(…に)十分な、不足のない、十分な、足る</t>
  </si>
  <si>
    <t>…でさえ(も)、…すら、(それどころか)いやまったく、いっそう、なお</t>
  </si>
  <si>
    <t>夕方、夕暮れ、宵(よい)、晩、晩に、夕方に、(…の)夕べ、夜会、晩年、末路</t>
  </si>
  <si>
    <t>試験</t>
  </si>
  <si>
    <t>容赦する、許す、勘弁する、(…の)言い訳をする、弁明をする、(…の)弁解になる、免除する、(…を)辞退する、ご免こうむりたいと言う、断わって中座する</t>
  </si>
  <si>
    <t>(実際に起こった)事実、事実、(理論・意見・想像などに対して)事実、(犯罪などの)事実、犯行、申し立ての事実</t>
  </si>
  <si>
    <t>公正な、公平な、正当な、(…に)公平で、適正な、穏当な、(競技で)規則にかなった、公明正大な、フェアの、かなり良い</t>
  </si>
  <si>
    <t>(重力によって無意図的に)落ちる :、落ちる、落下する、降る、降りる、とれて落ちる、散る、抜け落ちる、(特に、突然不本意に)倒れる</t>
  </si>
  <si>
    <t>農場、農園、飼養場、養殖場、農家、農場の家屋</t>
  </si>
  <si>
    <t>速い、急速な、すばやい、すばしこい、すばやくできる、速成の、(…分)進んで、早くて、高感度の、高速撮影(用)の</t>
  </si>
  <si>
    <t>父、父親、おとうさん、父と仰がれる人、保護する人、父の情、父性愛、創始者、始祖、(…の)父</t>
  </si>
  <si>
    <t>fatherの三人称単数現在。fatherの複数形。父、 父親</t>
  </si>
  <si>
    <t>foot の複数形</t>
  </si>
  <si>
    <t>取ってくる、呼んでくる、(行って)取ってくる、連れてくる、出てこさせる、引き出す、誘い出す、吐く、漏らす、出す</t>
  </si>
  <si>
    <t>(森林・建物のない)野、原、野原、野辺、原野、(生け垣・溝・土手などで区画した)畑、田畑、牧草地、草刈り場、(雪・氷などの)一面の広がり</t>
  </si>
  <si>
    <t>fieldの三人称単数現在。fieldの複数形。(森林・建物のない)野、 原、 野原、 野辺、 原野</t>
  </si>
  <si>
    <t>(輪郭のはっきりしている)形、形態、形象、形状、姿、容姿、風采(ふうさい)、外観、目立つ姿、異彩</t>
  </si>
  <si>
    <t>いっぱいにする、満たす、(…で)満たす、いっぱいにしてやる、入れる、詰める、うずめる、占める、充満する、満ちあふれる</t>
  </si>
  <si>
    <t>(努力して)見つけ出す、(探して)見つけ出す、捜し出す、見つけてやる、探してやる、見つけ出す、発見する、骨折って進む、たどり着く、(研究・調査・計算などをして)発見する</t>
  </si>
  <si>
    <t>すばらしい、見事な、りっぱな、(技能の)優れた、優秀な、満足のいく、申し分のない、楽しい、けっこうな、ごりっぱな</t>
  </si>
  <si>
    <t>終えた、完成した、仕上がった、(仕事などを)終えて、済ませて、終わって、済んで、(人との関係が)絶たれて、絶交して、(教養などの点で)完全な</t>
  </si>
  <si>
    <t>finishの三人称単数現在。finishの複数形。(…を)終える、 済ます、 完了する、 完成する</t>
  </si>
  <si>
    <t>第一(番目)の、最初の、先頭の、(順位・重要度などが)第 1 位の、第一級の、一等の、最高の、一流の、少しの(…もない)、第 1 速の</t>
  </si>
  <si>
    <t>魚、魚肉、水産動物、魚介、(…な)人、やつ、魚座</t>
  </si>
  <si>
    <t>(…を)(…に)固定する、動かないようにする、(…を)(…に)取り付ける、据える、(ある場所に)しっかり取り付ける、定着させる、(…を)とどめる、確固としたものにする、明確にする、(…に)定める</t>
  </si>
  <si>
    <t>花、草花、開花、満開、精粋、精華、(元気などの)盛り、盛年、盛時、言葉のあや</t>
  </si>
  <si>
    <t>flowerの三人称単数現在。flowerの複数形。花</t>
  </si>
  <si>
    <t>(空中を翼や機械を用いて)飛ぶ :、飛ぶ、飛ぶように走る、(飛行機で)飛ぶ、飛行する、(宇宙船で)宇宙飛行をする、大急ぎで行く、矢のように過ぎ去る、飛ぶようになくなる、(風などに)飛び上がる</t>
  </si>
  <si>
    <t>(…に)ついていく、続く、従う、(…に)伴う、追う、追っていく、追求する、(時間・順序として)(…の)次にくる、(…の)あとを継ぐ、(…の)結果として生じる</t>
  </si>
  <si>
    <t>followの三人称単数現在。(…に)ついていく、  続く、 従う、  (…に)伴う</t>
  </si>
  <si>
    <t>食物、食糧、(飲み物に対して)食べ物、(精神的な)糧(かて)、資料、えじき、えさ</t>
  </si>
  <si>
    <t>(広大な地域の)森林、林、林立するもの、(昔の王室などの)御猟場、禁猟地</t>
  </si>
  <si>
    <t>永久に、絶えず、常に</t>
  </si>
  <si>
    <t>忘れる、(…を)忘れる、思い出せない、忘れてしない、置き忘れる、持ってくるのを忘れる、(…を)ないがしろにする、無視する、われを忘れる、かっとなる</t>
  </si>
  <si>
    <t>forget の過去形・過去分詞</t>
  </si>
  <si>
    <t>友人、友だち、(わが)友、味方、支持者、後援者、共鳴者、連れ、仲間、人間の友たる動物</t>
  </si>
  <si>
    <t>friendの複数形。友人、 友だち</t>
  </si>
  <si>
    <t>(突然恐怖心を起こさせて)怖がらせる、ぎょっとさせる、脅してさせる、脅して出す、脅して(…を)やめさせる、脅して追い立てる</t>
  </si>
  <si>
    <t>おかしい、こっけいな、変な、奇妙な、不正な、いんちきな、いかがわしい、気分が悪くて、体の具合が悪くて、ばつが悪くて</t>
  </si>
  <si>
    <t>家具、備品、調度</t>
  </si>
  <si>
    <t>柔毛質の、毛皮でおおわれた、毛皮付きの、湯あかのついた、舌苔(ぜつたい)を生じた</t>
  </si>
  <si>
    <t>(距離・空間・時間が)さらに遠く、もっと先に、(程度が)さらに進んで、なおそのうえに、さらにまた</t>
  </si>
  <si>
    <t>けばのような、けばだった、ほぐれた、縮れた、ぼやけた、あいまいな</t>
  </si>
  <si>
    <t>(住宅に付属していて花・樹木・野菜などが植えてある)庭、庭園、花園、果樹園、菜園、(芝生・花園・ベンチなどが置いてある)遊園地、公園、植物園、動物園、(いす・テーブルなどのある)野外施設</t>
  </si>
  <si>
    <t>(塀・生け垣の木戸のついた)出入り口、入り口、道</t>
  </si>
  <si>
    <t>受け(取)る、(要求・懇願によって)もらう、得る、持つようになる、(…で)受ける、身につける、(うまく)する、してもらう、される、手に入れる</t>
  </si>
  <si>
    <t>getの現在分詞。受け(取)る</t>
  </si>
  <si>
    <t>幽霊、亡霊、怨霊(おんりよう)、青ざめた人、やつれた人、(…の)ほんのわずか、ほんの影、ゴースト、多重像、色むら</t>
  </si>
  <si>
    <t>ghostの三人称単数現在。ghostの複数形。幽霊、 亡霊、 怨霊(おんりよう)</t>
  </si>
  <si>
    <t>(神話・伝説・物語などに現われる)巨人、大男、巨漢、巨大なもの、(非凡な才能・性格などを備えた)偉人、「巨人」</t>
  </si>
  <si>
    <t>(通例 17‐18 歳までの)女の子、少女、(大人に対して未成年の)娘、未婚の女性、(年齢に関係なく)娘、(未婚・既婚を通じて)一家の娘たち、女仲間、女連中、(女の)恋人、女子従業員</t>
  </si>
  <si>
    <t>与える :、あげる、(…に)提供する、授ける、(引き)渡す、(手)渡す、出す、施す、(…を)引き渡す、預ける</t>
  </si>
  <si>
    <t>うれしくて、喜ばしくて、(…を)喜んで、うれしく思って、喜んでして、うれしそうな、晴れやかな、喜びを与える、喜ばしい、めでたい</t>
  </si>
  <si>
    <t>行く、(ある場所・人(の所)・方向へ)行く、向かう、(活動などに従事するために)行く、通う、(ある目的で)行く、運行している、移動する、進む、(…で)行く</t>
  </si>
  <si>
    <t>(特にキリスト教の)神、創造の神、造物主、(異教の)神、(神話などの)男神、神像、偶像、神のようにあがめられている人、崇拝の対象、(劇場の)天井桟敷席</t>
  </si>
  <si>
    <t>go の現在分詞形</t>
  </si>
  <si>
    <t>金魚</t>
  </si>
  <si>
    <t>go の過去分詞</t>
  </si>
  <si>
    <t>(品質・内容・外観など)良い、優秀な、見事な、結構な、りっぱな、おいしい、(学生の成績 5 段階評価で)優の、B の、(道徳的に)良い、善良な</t>
  </si>
  <si>
    <t>さらば、グッバイ</t>
  </si>
  <si>
    <t>get の過去形・過去分詞</t>
  </si>
  <si>
    <t>徐々に、次第に、漸進的に</t>
  </si>
  <si>
    <t>おばあちゃん</t>
  </si>
  <si>
    <t>おばあちゃま</t>
  </si>
  <si>
    <t>(家畜が食べるような葉の細い)草、牧草、イネ科に属する草、アスパラガス、芝生、草地、草原、牧草地、マリファナ、(警察への)密告者</t>
  </si>
  <si>
    <t>(規模・程度など)大きい、大…、(驚き・称賛・軽蔑などを含めて)でかい、大きい、すごく、とても、(同種のものの中で他と区別して)大きい、…大王、名高い、著名な</t>
  </si>
  <si>
    <t>(うすで)ひく、細かく砕く、すり砕く、すり砕いて作る、(硬いもので)磨く、とぐ、研磨する、ぎしぎしこする、(…を)(…に)ぎりぎりとこすりつける、回す</t>
  </si>
  <si>
    <t>成長する、伸びる、生長する、生える、育つ、産する、(…に)成長する、増大する、発展する、(…へ)発達する</t>
  </si>
  <si>
    <t>(製品などの一定期間の)保証、保証書、約束、(…の)保証(となるもの)、保証、担保(物件)、保証人、引受人</t>
  </si>
  <si>
    <t>(当て推量で)(…を)言い当てる、解き当てる、(十分知らないで、また十分考えないで)推測する、(…を)推測する、推測する、見当つける、言い当てる、(…を)(…に)推測する、思う</t>
  </si>
  <si>
    <t>haveの過去形・過去分詞</t>
  </si>
  <si>
    <t>毛、毛髪、髪、(1 本の)毛、(葉・茎の表面に生えた)毛、毛ほど(のもの)、わずか、少し、毛状の物、(時計などの)ひげぜんまい</t>
  </si>
  <si>
    <t>手、(動物の)ものをつかむことのできる部分、(サルなどの)手、(特に)後ろ足、(カニ・エビなどの)はさみ、(一方の手で示される)側、面、方面、手の形をしたもの、(時計・計器などの)針</t>
  </si>
  <si>
    <t>(高い所などに)かける、つるす、かける、下げる、垂らす、うなだれる、絞首刑に処する、しばり首にする、首をつって死ぬ、(…を)のろう</t>
  </si>
  <si>
    <t>happenの過去形、または過去分詞。起こる、 生じる</t>
  </si>
  <si>
    <t>幸福な、幸せな、楽しい、満足な、(…に)満足して、幸せそうな、うれしそうな、うれしくて、喜ばしくて、(…を)うれしく思って</t>
  </si>
  <si>
    <t>堅い、硬い、固い、(切ったり曲げたりしにくくて)堅い、硬質の、硬い表紙の、ハードカバーの、頑丈な、たくましい、熱心な</t>
  </si>
  <si>
    <t>もっと強く</t>
  </si>
  <si>
    <t>(縁のある)帽子</t>
  </si>
  <si>
    <t>(…を)憎む、ひどく嫌う、嫌悪する、嫌う、(…が)いやである、(…に)もらいたくない、残念に思う</t>
  </si>
  <si>
    <t>たびたび行く、(…に)足しげく通う、出る、出没する、絶えず付きまとう、(…の)脳裏を去らない</t>
  </si>
  <si>
    <t>幽霊の出る、取りつかれた(ような)、何か気になっているような、悩んでいる</t>
  </si>
  <si>
    <t>haveの現在分詞・動名詞</t>
  </si>
  <si>
    <t>(顔を含めた)頭、頭部、首、(人の目から上の部分を指して)頭、頭の長さ、(知性・思考などの宿る所としての)頭、頭の働き、頭脳、知力、知恵</t>
  </si>
  <si>
    <t>hear の過去形・過去分詞</t>
  </si>
  <si>
    <t>heavyの比較級。重い</t>
  </si>
  <si>
    <t>地獄、(地獄のような)苦悩の場所、この世の地獄、修羅場、絶対…ない</t>
  </si>
  <si>
    <t>お(ー)い!、もし!、やあ!、よお!、こんにちは!、もしもし!、おや!、あら!</t>
  </si>
  <si>
    <t>助ける、援助する、救う、手伝う、(…する)手伝いをする、(…を)手伝う、促進する、助長する、治すのに役立つ、(…が)促進する</t>
  </si>
  <si>
    <t>ここに、こちらに、こちらへ、ここ、この点、ほらここに、さあ着いたぞ、ほらここにありますよ、この点で、ここで</t>
  </si>
  <si>
    <t>he is  の短縮形</t>
  </si>
  <si>
    <t>おい!、やあ!、こんにちは!</t>
  </si>
  <si>
    <t>(…を)隠す、隠れる、見えないようにする、かくまう、あらわに出さない、秘密にする、ひどく(むち)打つ</t>
  </si>
  <si>
    <t>小山、丘、米国議会、(道路の)坂、坂道、(作物の根元の)盛り土、塚(つか)</t>
  </si>
  <si>
    <t>顕性遠視; 手動; 片麻痺性片頭痛; 手動弁; 片麻痺性偏頭痛</t>
  </si>
  <si>
    <t>(手に)持つ、握る、つかむ、(…を)支える、保持する、(…を)保っておく、(…に)当てておく、固定させる、入れている、入る</t>
  </si>
  <si>
    <t>穴、(靴下などの)破れ穴、(道路などの)凹(くぼ)み、(ウサギ・キツネなどの)巣穴、(穴のように小さく)むさくるしい家、ひどい住まい、窮地、(特に)経済的苦境、欠点、欠陥</t>
  </si>
  <si>
    <t>holeの三人称単数現在。holeの複数形。穴、  (靴下などの)破れ穴、  (道路などの)凹(くぼ)み</t>
  </si>
  <si>
    <t>(生活の場としての)家、わが家、自宅、家、住宅、家庭、家庭生活、生まれ故郷、郷里、本国</t>
  </si>
  <si>
    <t>homeの三人称単数現在。homeの複数形。(生活の場としての)家、 わが家、 自宅</t>
  </si>
  <si>
    <t>望み、希望、期待、有望な見込み、見込み、望みを与えるもの、希望の的</t>
  </si>
  <si>
    <t>病院、(昔の)慈善施設、養育院、収容所</t>
  </si>
  <si>
    <t>hourの複数形。1 時間</t>
  </si>
  <si>
    <t>家、家屋、住宅、人家、家に住む人たち、(家畜などの)小屋、(品物の)置き場、(特定の目的のための)建物、旅館、レストラン</t>
  </si>
  <si>
    <t>houseの三人称単数現在。houseの複数形。家、 家屋、 住宅、 人家</t>
  </si>
  <si>
    <t>謙遜(けんそん)して、腰を低くして、恐れ入って、みすぼらしく、卑しく</t>
  </si>
  <si>
    <t>大急ぎ、あわて急ぐこと、急いでこと、急ぐ必要</t>
  </si>
  <si>
    <t>英語アルファベットの第 9 字、(連続したものの)第 9 番目(のもの)、(ローマ数字の) I</t>
  </si>
  <si>
    <t>病気で、気分が悪くて、吐き気を催して、(…の)病気になって、悪い、不徳な、邪悪な、すぐれない、都合の悪い、不吉な</t>
  </si>
  <si>
    <t>像、彫像、画像、聖像、偶像、形、姿、(…の)よく似た人、(…の)象徴、典型</t>
  </si>
  <si>
    <t>…の中に、…において、…で、…の方に、に乗って、…に、…の状態に、…の中で、…して、…に従事して</t>
  </si>
  <si>
    <t>内部、内側、(歩道などの)車道より遠い部分、家寄り、内部事情、内幕、人の腹の中、本性、おなか、腹</t>
  </si>
  <si>
    <t>目に見えない、(統計・目録などの)財務諸表に出ない、顔を見せない、姿を現わさない</t>
  </si>
  <si>
    <t>be の 3 人称・単数・直説法・現在形</t>
  </si>
  <si>
    <t>それは、それを、それに</t>
  </si>
  <si>
    <t>それの、あれの、その</t>
  </si>
  <si>
    <t>日本の、日本人の</t>
  </si>
  <si>
    <t>(足を使って上下・左右に)跳ぶ、跳び上がる、跳躍する、パラシュートで飛び降りる、(…に)飛びかかる、飛びつく、喜んで応じる、(…に)早速加わる、飛び込む、急に至る</t>
  </si>
  <si>
    <t>がらくた、くず物、くだらないもの、麻薬、(特に)ヘロイン</t>
  </si>
  <si>
    <t>取っておく、捨てないでおく、ずっと持っている、(…に)しまっておく、守る、従う、(正しく)守る、行なう、祝う、引き留めておく</t>
  </si>
  <si>
    <t>kidの三人称単数現在。kidの複数形。子ヤギ</t>
  </si>
  <si>
    <t>王、国王、君主、大立者、王にたとえられる動物、キング、王将、列王紀</t>
  </si>
  <si>
    <t>台所、キッチン、調理部、配膳係、(オーケストラの)打楽器部門</t>
  </si>
  <si>
    <t>知る、知っている、(…が)わか(ってい)る、思えない、(…で)ないと思う、(…が)知る、知り合いである、懇意である、交際している、(…を)熟知している</t>
  </si>
  <si>
    <t>貴婦人、淑女、レディー、女候爵または候爵夫人の略式の敬称、公爵令嬢への敬称、Lord という優遇爵位 をもつ夫の夫人への敬称、准男爵夫人への敬称、女、婦人、ご婦人方</t>
  </si>
  <si>
    <t>(形など)大きい、大形の、(広さ・面積などの)大きい、広い、(数・量・額など)大きい、多くの、多数の、多額の、(範囲・規模など)大きい、広大な</t>
  </si>
  <si>
    <t>(時間・順序が)最後の、終わりの、最終の、最後に残った、おしまいの、生涯の終わりの、臨終の、終末の、最も…しそうもない、まさか…しまいと思われる</t>
  </si>
  <si>
    <t>(ある時刻に)遅れた、遅い、遅刻した、(…に)遅れて、遅くて、いつもより遅い、夜になってからの、夜ふけた、時候遅れの、終わりに近い</t>
  </si>
  <si>
    <t>最近、近ごろ</t>
  </si>
  <si>
    <t>もっと遅い、もっと後の</t>
  </si>
  <si>
    <t>(声を立てて)笑う、(…を)見て笑う、おもしろがる、笑い声のような音を出す、うれしそうである、満足な状態にある</t>
  </si>
  <si>
    <t>laughの三人称単数現在。laughの複数形。(声を立てて)笑う</t>
  </si>
  <si>
    <t>洗濯屋、クリーニング屋、洗濯場、洗濯物</t>
  </si>
  <si>
    <t>(…に)導く、案内する、(手を取って)連れていく、(綱などをつけて)引いていく、引く、(…を)(ある場所に)導く、もたらす、運ぶ、(…を)導く、(誘因となって)気にさせる</t>
  </si>
  <si>
    <t>去る、出る、出発する、やめる、退学する、卒業する、暇を取る、脱退する、捨てる、見捨てる</t>
  </si>
  <si>
    <t>許す :、させる、させてください、(…に)みるがよい、(…は)すればよい、仮にしよう、たとえしようとも、(働きかけて)させる、(…を)(…へ)行かせる、通す</t>
  </si>
  <si>
    <t>文字、字、手紙、書簡、(はがきに対する)封書、文学、(文学の)知識、学識、文筆業、(内容・精神に対して)文字どおりの意味</t>
  </si>
  <si>
    <t>一生の、終生の</t>
  </si>
  <si>
    <t>光、光線、(目に映る)明るさ、光輝、輝き、明るい所、(喜び・幸福などの目の)輝き、目つき、日光、昼</t>
  </si>
  <si>
    <t>(外見・量など)同様な、類似の、似ていて</t>
  </si>
  <si>
    <t>(意識して)聞く、聞こうとする、傾聴する、聞く、(…が)聞く、(…に)耳を貸す、従う、(予期して)(…に)聞き耳を立てる、聞こえる、まあ聞きなさい</t>
  </si>
  <si>
    <t>(形状・規模の)小さい、(小さくて)かわいらしい、若い、年少の、つまらない、子供じみた、けちな、卑劣な、重要でない人々、短い</t>
  </si>
  <si>
    <t>住む、住んでいる、(…と)同居する、(…に)寄宿する、ふだん住む、平生使う、生きる、生存する、(死なずに)生きている、(…を)常食に生きていく</t>
  </si>
  <si>
    <t>長い、長めの、(時間・過程・行為など)長い、長期にわたる、長くかかって、(長さ・距離・時間など)(…の)長さで、長さが(…で)、(形が)長めの、深いグラスについで出す、背が高い</t>
  </si>
  <si>
    <t>見る、(注意して)見る、眺める、注視する、(…を)見る、ほら!、おい!、(…に)向いている、面している、顔つきがだ</t>
  </si>
  <si>
    <t>…に見える、…そうな顔をした</t>
  </si>
  <si>
    <t>lookの三人称単数現在。lookの複数形。見る</t>
  </si>
  <si>
    <t>lose の過去形・過去分詞</t>
  </si>
  <si>
    <t>くじ、くじ引き、抽選、分け前、運、運命、土地の1区画、地所、地区、敷地</t>
  </si>
  <si>
    <t>高い、大声の、音が高い、騒々しい、熱心な、うるさい、(…に)熱心で、うるさくて、派手な、けばけばしい</t>
  </si>
  <si>
    <t>声高に、大声で、派手に、けばけばしく</t>
  </si>
  <si>
    <t>愛、愛情、(よろしくという)あいさつ、恋愛、恋、性欲、色情、性交、情事、好み</t>
  </si>
  <si>
    <t>運、運勢、巡り合わせ、幸運</t>
  </si>
  <si>
    <t>運のよい、幸運な、(…で)運がよくて、運がよくて、幸運をもたらす</t>
  </si>
  <si>
    <t>(dinner を夕食にする人のとる)昼食、ランチ、軽食、スナック、弁当</t>
  </si>
  <si>
    <t>lieの現在分詞、lieの現在分詞</t>
  </si>
  <si>
    <t>気の狂った、ばかげた、無謀な、無分別な、無分別で、ばかげていて、(…で)狂わんばかりで、ひどく興奮して、(…に)熱狂して、夢中になって</t>
  </si>
  <si>
    <t>(創造して)作る、造る、作る、製作する、組み立てる、建設する、創作する、著わす、作ってやる、(…に)作る</t>
  </si>
  <si>
    <t>(成人の)男、男子、(女と対比して)男、(特定の仕事・性格などを持つ)人、うってつけの男、(まさに)適任の人、あいつ、やつ、一人前の男、男らしい男</t>
  </si>
  <si>
    <t>どうにかしてする、うまくする、愚かにもする、時間をなんとか都合する、なんとかとる、なんとか作る、都合をつける、(…を)処理する、食べる、経営する</t>
  </si>
  <si>
    <t>…してもよろしい、…してもさしつかえない、…するのはもっともだ、…かもしれない、おそらく…であろう、おそらく…かもしれない、…したかもしれない、(一体・だれ・何・どうして)…だろう、…かしらん、…だろうか</t>
  </si>
  <si>
    <t>ことによると、たぶん、もしかしたら</t>
  </si>
  <si>
    <t>私を、私に、私(だ、です)、私の</t>
  </si>
  <si>
    <t>(…の)意味を表わす、意味する、等しい、示す、(…で)(…を)意味する、(…の)意味で言う、(…は)(…を)意味する、意図する、(…の)つもりで言う、(…を)(…の)つもりで言う</t>
  </si>
  <si>
    <t>会う、出会う、(偶然)(…に)出くわす、(…と)すれ違う、(約束して)会う、落ち合う、(折衝などのため)面会する、(紹介されて初めて)知り合いになる、(…を)出迎える、交わる</t>
  </si>
  <si>
    <t>(討議などの特別な目的の)会、集会、会議、大会、競技会、会の参加者、会衆、出会い、面会、遭遇</t>
  </si>
  <si>
    <t>メーイ； メイ、梅（ばい）は、漢姓の一つ。</t>
  </si>
  <si>
    <t>meiの複数形。メイ・ロン（Mei long）は、中国遼寧省北票市の中生代白亜紀前期の地層から発見された小型の肉食恐竜である。</t>
  </si>
  <si>
    <t>man の複数形</t>
  </si>
  <si>
    <t>may の過去形、…してもよろしい、…かもしれない、(一体)…だろう、…するために、…できるように、…したかもしれない(が)、たとえ…であったにしても、…してもよい(のなら)、…するかもしれないのだが</t>
  </si>
  <si>
    <t>millionの複数形。(基数の)100 万、  100 万ドル</t>
  </si>
  <si>
    <t>私のもの、私の家族、私の</t>
  </si>
  <si>
    <t>(時間の単位としての)分、瞬間、ちょっと(の間)、…した瞬間に、…するやいなや、(角度の単位としての)分、覚え書き、控え、議事録</t>
  </si>
  <si>
    <t>minuteの複数形。(時間の単位としての)分</t>
  </si>
  <si>
    <t>取りそこなう、取り逃がす、乗りそこなう、間に合わない、会いそこねる、(…を)見つけそこなう、見落とす、(…を)聞きそこなう、聞きもらす、見逃す</t>
  </si>
  <si>
    <t>ふむ!、ふーん!、うん!</t>
  </si>
  <si>
    <t>おかあさん、ママ</t>
  </si>
  <si>
    <t>おかあちゃん</t>
  </si>
  <si>
    <t>朝、午前、朝に、午前中に、初期、夜明け、暁</t>
  </si>
  <si>
    <t>母、母親、おかあさん、母のように世話をする婦人、女子修道院長、マザー、母性愛、本源、源、おば(あ)さん</t>
  </si>
  <si>
    <t>山、山岳、…山脈、(山ほどの)多数、多量、山のように(高い)</t>
  </si>
  <si>
    <t>口、口腔(こうこう)、口元、唇、口状のもの、入り口、川の口、(瓶・銃・袋などの)口、(吹奏楽器の)口、マウス</t>
  </si>
  <si>
    <t>(…を)動かす、移す、移動させる、動かす、(…を)振る、揺り動かす、動き出させる、始動させる、(…を)引っ越す、引っ越しさせる</t>
  </si>
  <si>
    <t>多くの、たくさんの、多量の</t>
  </si>
  <si>
    <t>…ねばならない、…してはいけない、ぜひ…ねばならない、必ず…する、…にちがいない、…に相違ない、きっと…だろう、…したにちがいない、…する必要がある</t>
  </si>
  <si>
    <t>名、名称、名前、姓名、評判、名声、有名な人、名士、悪口、(神・キリストの)御名(みな)</t>
  </si>
  <si>
    <t>nameの三人称単数現在。nameの複数形。名、 名称、  名前、 姓名</t>
  </si>
  <si>
    <t>乳母、ばあや、おばあちゃん</t>
  </si>
  <si>
    <t>(空間・時間的に)近く、接(近)して、(…に)近く、ほとんど、まだまだ…でない</t>
  </si>
  <si>
    <t>きちんとした、こぎれいな、こざっぱりした、きれい好きな、身だしなみのよい、整った(形をした)、均整のとれた、手際のいい、巧妙な、適切な</t>
  </si>
  <si>
    <t>必要な、なくてはならない、(…に)必要な、(…が)必要で、必然の、避けがたい</t>
  </si>
  <si>
    <t>必要、入用、要求、(…が)必要、必要なもの、ニーズ、まさかの時、難局、窮乏、貧困</t>
  </si>
  <si>
    <t>neighborの三人称単数現在。neighborの複数形。隣人、 近所の人</t>
  </si>
  <si>
    <t>nestの三人称単数現在。nestの複数形。(鳥・動物・昆虫などの)巣</t>
  </si>
  <si>
    <t>いまだかつて…ない、一度も…しない、決して…ない、一つも…ない、まさか…ではあるまい、…でない</t>
  </si>
  <si>
    <t>新しい、これまでに存在しなかった、初めて現われた、(これまで存在していたが)ごく最近知られた、新発見の、新品の、新型の、新しく手に入れた、買いたての、(ある地位に)ついたばかりの</t>
  </si>
  <si>
    <t>(今日あるいは現在の週などを基準にして)(すぐ)次の、来…、(過去・未来の一定時を基準にして)その次の、翌…、(順序・配列が)次の、(場所・位置が)隣の、最も近い、(…に)接して、次いで、(…の)隣で</t>
  </si>
  <si>
    <t>かわいい、魅力のある、おいしい、見事な、あざやかな、気持ちのいい、快い、快適な、楽しい、(…に)気持ちのいい</t>
  </si>
  <si>
    <t>夜、晩、夜に、…の夜に、(催しなどの)夜、(…の)夕べ、(特別の日の)夜、夜陰、暗やみ、無知文盲(の状態)</t>
  </si>
  <si>
    <t>ひとつも…ない、どんな…もない、…することはできない、決して…でない、…のない、…があってはならない、…反対、禁止</t>
  </si>
  <si>
    <t>だれも…ない</t>
  </si>
  <si>
    <t>…でない、…でなく、(…し)ない、…なくもなく、…とは限らない、必ずしも…でない</t>
  </si>
  <si>
    <t>何も…ない、少しも…ない</t>
  </si>
  <si>
    <t>今、現在、今では(もう)、目下の事情では、今すぐに、直ちに、たった今、今しがた、今や、そのとき</t>
  </si>
  <si>
    <t>から(離れて、隔たって)、…を離れて、それて、からそれて、(視線などを)…からそらして、…の沖に、から降りて、…をはずれて、からはずれて</t>
  </si>
  <si>
    <t>ああ!、おお!、おや!、おい!、ねえ!、ええ</t>
  </si>
  <si>
    <t>よろしくて、だいじょうぶで、オーケーで、間違いなしで</t>
  </si>
  <si>
    <t>分かったよ、はい</t>
  </si>
  <si>
    <t>年取った、老いた、老年の、老人たち、(満)…歳の、年長の、年上の、古い、古びた、使い古した</t>
  </si>
  <si>
    <t>古い、年寄りの、…歳の、陳旧性の</t>
  </si>
  <si>
    <t>…の表面に、…の上に、…に、…にくっつけて、…の身につけて、…で、…を軸にして、にかけて、…に接して、…に面して</t>
  </si>
  <si>
    <t>1 の、1 個の、一人の、1 歳で、ある、…という名の人、一方の、片方の、唯一の、同じ</t>
  </si>
  <si>
    <t>人の、その人の</t>
  </si>
  <si>
    <t>あいた、開いた、あいている、あけた、咲いた、(木や囲いがなく)広々とした、見通しのよい、障害物のない、おおいのない、屋根のない</t>
  </si>
  <si>
    <t>openingの複数形。開くこと、 開放、  開始、  開場、 開会、 開通、  開演</t>
  </si>
  <si>
    <t>openの三人称単数現在。openの複数形。あいた、 開いた、  あいている、 あけた</t>
  </si>
  <si>
    <t>ほかの、他の、別の、異なった、(二つの中の)もうひとつの、(三つ以上の中で)残りの、向こう(側)の、反対の、(…とは)違った、…以外の</t>
  </si>
  <si>
    <t>外に、外部に、(外に)出て、町を出て、故国を離れて、外出して、不在で、故国を出て、貸し出し中で、陸を離れて</t>
  </si>
  <si>
    <t>外部、外面、外側、(物事の)外観、表面、見かけ、顔つき</t>
  </si>
  <si>
    <t>…の上方に、…の頭上に、…の上をおおって、(おおいかかるように)…の上へ、…へ突き出て、一面に、…の上をあちこち、…の全部を、…の隅々まで、…を越えて</t>
  </si>
  <si>
    <t>寝過ごす</t>
  </si>
  <si>
    <t>paddyの複数形。パディー</t>
  </si>
  <si>
    <t>親、子供がいる人、(動植物の)親、原因となるもの、元</t>
  </si>
  <si>
    <t>通過する、通っていく、進む、追い越す、通じる、走る、流れる、(人から人へ)次々に回される、言いふらされる、交わされる</t>
  </si>
  <si>
    <t>過ぎ去った、昔の、過ぎ去って、終わって、過ぎたばかりの、任期を終わった、元の、過去の</t>
  </si>
  <si>
    <t>忍耐強い、辛抱強い、たゆまず働く、勤勉な、(…に)忍耐強くて</t>
  </si>
  <si>
    <t>支払う、支給する、(報酬を)支払う、(借金を)弁済する、金を支払う、支払ってさせる、払う、する、ためになる、利益を与える</t>
  </si>
  <si>
    <t>(自転車・ミシンなどの)ペダル、踏み板、(ピアノ・ハープの)ペダル、(大オルガンの)足鍵盤(けんばん)</t>
  </si>
  <si>
    <t>ことによると、あるいは、たぶん、もしかして、できましたら</t>
  </si>
  <si>
    <t>許可、許諾、認可、許し、(…が)許可</t>
  </si>
  <si>
    <t>絵、絵画、肖像画、写真、映画、(娯楽・芸術としての)映画、(鏡などの)映像、心象、(テレビ・映画の)画面、画像</t>
  </si>
  <si>
    <t>断片、破片、(組を成すものの)1 個、(機械などの)部分、部品、一片、1 個、1 枚、1 編、1 節</t>
  </si>
  <si>
    <t>(ある特定の)場所、所、(特定の目的に使用される)場所、建物、…場、(抽象概念としての)空間、場所、余地、空いた場所、空間</t>
  </si>
  <si>
    <t>計画、案、図面、平面図、(市街の)地図、(機械などの)図解、(建築物・庭園などの)設計図、やり方、流儀、方式</t>
  </si>
  <si>
    <t>遊ぶ、(…で)遊ぶ、戯れる、(…と)遊ぶ、(…に)戯れる、(…を)もてあそぶ、いじくる、(…に)ゆらゆらする、きらめく、(…に)そよぐ</t>
  </si>
  <si>
    <t>喜ばせる、楽しませる、満足させる、(…の)気に入る、喜びである、したいと思う、好む、自分の好きなようにする</t>
  </si>
  <si>
    <t>楽しみ、愉快、喜び、(…の)喜び、光栄、楽しいこと、うれしいこと、(世俗的な)快楽、(特に肉体的な)快楽、放縦</t>
  </si>
  <si>
    <t>警官、警察官</t>
  </si>
  <si>
    <t>池、泉水、大洋</t>
  </si>
  <si>
    <t>ponytailの複数形。ポニーテール</t>
  </si>
  <si>
    <t>明確な、疑いのない、否定しがたい、はっきりした、直截な、完全な、まったくの、確信して、(…を)確信して、自信のある</t>
  </si>
  <si>
    <t>郵便集配人、郵便配達人</t>
  </si>
  <si>
    <t>prayの三人称単数現在。祈る</t>
  </si>
  <si>
    <t>かわいらしい、かれんな、きれいな、こぎれいな、見事な、うまい、(女性っぽく)かわいい、にやけた、とんでもない、ひどい</t>
  </si>
  <si>
    <t>たぶん、おそらく、十中八九は</t>
  </si>
  <si>
    <t>約束、契約、保証、(将来の明るい)見込み、有望</t>
  </si>
  <si>
    <t>(外被や見張りなどで)(…を)保護する、防ぐ、庇護(ひご)する、(…を)守る、保護する、(輸入品への関税などによって)保護する、保険をかけて保障する、保護装置を施す</t>
  </si>
  <si>
    <t>水たまり、(粘土と砂を水でこねた)こね土</t>
  </si>
  <si>
    <t>ポンプ、ポンプを吸い上げること</t>
  </si>
  <si>
    <t>置く、(ある場所に)置く、載せる、(ある位置・立場に)置く、(…を)置く、する、(…を)出す、はずす、(…を)(…に)する、持っていく</t>
  </si>
  <si>
    <t>(動きがなくて)静かな、穏やかな、(休んで)静かにしている、安静にしている、音を立てない、静粛な、声を出さない、沈黙した、閑静な、静寂な</t>
  </si>
  <si>
    <t>雨、降雨、雨天、(熱帯地方の)雨季、(…の)雨</t>
  </si>
  <si>
    <t>rainの現在分詞。雨、 降雨</t>
  </si>
  <si>
    <t>ネズミ、ラット、変節者、脱党者、裏切り者、卑劣漢、ストライキに加わらない労働者、スト破り、スパイ、密告者</t>
  </si>
  <si>
    <t>用意が整って、準備ができて、(…の)用意ができて、用意ができて、(…の)覚悟がついて、いつでもして、今にもしようとして、しがちで、手早い、迅速な</t>
  </si>
  <si>
    <t>(名目上・表面的でない)真の、本当の、(まがいでない)本物の、天然の、(うわべだけでなく)心からの、(想像・空想でなく)現実の、実際の、実在する、真に迫った、まったくの</t>
  </si>
  <si>
    <t>本当に、実際に、本当に(…というわけではない)、より正しくは、本当は、実際には、実のところ、実際、まったく、確かに</t>
  </si>
  <si>
    <t>regardの三人称単数現在。regardの複数形。(…を)みなす、 考える</t>
  </si>
  <si>
    <t>思い出す、(…を)思い出す、思い起こす、(…を)覚えている、記憶している、(…を)覚えておく、心に留めておく、覚えている、忘れずにする、(…に)よろしくと言う</t>
  </si>
  <si>
    <t>respectの三人称単数現在。respectの複数形。尊敬する</t>
  </si>
  <si>
    <t>帰る、戻る、(…に)帰る、(もとの状態に)戻る、回復する、復帰する、再び起こる、再来する、再発する</t>
  </si>
  <si>
    <t>米、飯、ライス、イネ</t>
  </si>
  <si>
    <t>乗馬、乗馬(用)の、乗車</t>
  </si>
  <si>
    <t>(道徳上・一般通念からみて)正しい、正当な、正義の、正しくて、当然で、間違いのない、正しい、正確な、適当な、適切な</t>
  </si>
  <si>
    <t>受信専用、アール‐オー、ろ、ロは、日本語の音節のひとつであり、仮名のひとつである。</t>
  </si>
  <si>
    <t>道、道路、鉄道、街道、街、常道、停泊地</t>
  </si>
  <si>
    <t>道ばた、道路わき、路傍</t>
  </si>
  <si>
    <t>部屋、室、(ホテルの)部屋、ひと組の下宿部屋、借間、アパート、部屋にいる人々、一座の人々、(人・ものなどの占める)場所、あき場所</t>
  </si>
  <si>
    <t>腐った、不潔な、悪臭を放つ、(道徳的・社会的に)堕落した、砕けやすい、もろい、柔らかな、とてもいやな、不愉快な、ひどい</t>
  </si>
  <si>
    <t>走る、駆ける、急いで行く、走っていく、駆けていく、(…へ)ちょっと行く、急ぎの旅行をする、(…を)急に襲う、逃げる、逃亡する</t>
  </si>
  <si>
    <t>runの三人称単数現在。runの複数形。走る、 駆ける、  急いで行く</t>
  </si>
  <si>
    <t>(金属の)さび、さび菌、さび病、赤さび色</t>
  </si>
  <si>
    <t>seeの過去形</t>
  </si>
  <si>
    <t>(…と)言う、言う、話す、述べる、言われている、(…と)書いてある、出ている、示す、さす、表わしている</t>
  </si>
  <si>
    <t>(切り傷などの皮膚に残った)傷跡、(やけど・できものなどの)跡、(家具などにできた)傷、(戦争などの)傷跡、爪跡、心の傷</t>
  </si>
  <si>
    <t>(突然)怖がらせる、おびえさせる、怖がらせてする、脅して追い払う、怖がらせてさせる、脅して(…を)やめさせる</t>
  </si>
  <si>
    <t>(…を)まく、まき散らす、散財する、(…を)ばらまく、(…を)まき散らす、ばらまく、追い散らす、四散させる、散らす</t>
  </si>
  <si>
    <t>(施設・校舎としての)学校、(学校教育の意味での)学校、就学、授業、学校、授業のある日、全校生徒(および教師)、(特殊技能を教える)学校、教習所、練習所</t>
  </si>
  <si>
    <t>学友、同窓生</t>
  </si>
  <si>
    <t>厳重な、綿密な、徹底的な、鋭い、身にしみる</t>
  </si>
  <si>
    <t>第 2 (番目)の、(順位・重要度などが) 2 等の、次位の、(…に)次いで、(…に)劣って、もうひとつの、別の、代わりの、よく似た、第二の</t>
  </si>
  <si>
    <t>(視覚に映るの意で)見る、(…を)見る、(…が)見える、(…が)見る、参照せよ、見よ、よく見る、(…を)確かめる、調べる、確かめる</t>
  </si>
  <si>
    <t>(…と)見える、見える、思われる、らしい、(…が)ありそうに思える</t>
  </si>
  <si>
    <t>seeの三人称単数現在。seeの複数形。(視覚に映るの意で)見る</t>
  </si>
  <si>
    <t>感覚(機能)、(漠然とした)感じ、気持ち、感じ、意識、(美・方向などに対する本能的な)センス、勘、判断能力、(知的・道徳的な)感覚、観念</t>
  </si>
  <si>
    <t>(上下にさっと)振る、(…を)振り動かす、揺すぶる、体を揺すぶる、つかんで揺する、(…を)振り払う、(…を)振って出す、振りかける、(…を)振ってする、(…を)打ち振る</t>
  </si>
  <si>
    <t>貝殻、(カキの)殻、(カメ・エビ・カニなどの)甲羅、(カブトムシなどの)硬い外皮、(鳥の卵の)殻、(果実・種子などの)殻、(豆類の)さや、(建物・乗り物などの)骨組み、外郭、船体</t>
  </si>
  <si>
    <t>(風雨・危険などを避ける)避難所、(避難)小屋、(バス停などの)待合所、雨宿りの場所、防空壕(ごう)、待避壕、(一時的な)収容所、避難、保護、庇護(ひご)</t>
  </si>
  <si>
    <t>衝撃を受けた、あきれかえった、(…に)衝撃を受けて、ぎょっとして、ショックを受けて、感電した</t>
  </si>
  <si>
    <t>短い、(寸法が)短い、短めの、(距離が)短い、近い、(時間・過程・行為など)短い、短く感じる、あっという間の、背の低い、丈が短い</t>
  </si>
  <si>
    <t>(聖人の遺骨・遺物・像などを祭った)聖堂、廟(びよう)、社(やしろ)、(日本の)神社、(聖人の遺骨・遺物などを納めた)聖骨箱、(神聖視されている)殿堂、聖地、霊場</t>
  </si>
  <si>
    <t>恥ずかしがりの、内気な、はにかんだ、引っ込み思案の、恥ずかしそうな、(…を)恥ずかしがって、(…に)用心深くて、(…を)ためらって、ためらって、思い切ってできなくて</t>
  </si>
  <si>
    <t>(数学・音楽などの)符号、記号、信号、合図、手まね、身ぶり、標識、標示、掲示、看板</t>
  </si>
  <si>
    <t>愚かな、ばかな、思慮のない、ばかげた、ばかばかしい、ひょうきんな、愚かで、ばかで、目を回して、ふらふらになって</t>
  </si>
  <si>
    <t>簡単に、平易に、単純に、簡素に、質素に、飾りなく、地味に、単に、ただ(…のみで)、まったく</t>
  </si>
  <si>
    <t>お嬢さん、娘さん、あなた、君、彼女、あんた、あねき</t>
  </si>
  <si>
    <t>姉、妹、(義理の)姉妹、姉のような人、女の親友、女性同士、同胞姉妹、同級の女生徒、同一団体の女性会員、(女性解放運動などの)女性の同志</t>
  </si>
  <si>
    <t>座る、腰かける、(…に)座る、腰をかける、座っている、(…で)座る、うずくまる、「お座り」をする、止まる、巣につく</t>
  </si>
  <si>
    <t>眠る、(…に)泊まる、寝る、永眠する、葬られている、活動しない、静まっている、おさまっている、静止しているように見える、澄む</t>
  </si>
  <si>
    <t>ゆっくり、遅く</t>
  </si>
  <si>
    <t>(形状・規模の)小さい、小型の、狭い、少ない、わずかな、少人数の、重大でない、つまらない、くだらない、狭量の</t>
  </si>
  <si>
    <t>活発な、きびきびした、すばやい、(…に)きびきびして、機敏で、頭のよい、賢明な、気のきいた、抜けめのない、油断のならない</t>
  </si>
  <si>
    <t>微笑する、ほほえむ、晴れやかな</t>
  </si>
  <si>
    <t>sneezeの三人称単数現在。sneezeの複数形。くしゃみ</t>
  </si>
  <si>
    <t>そのように、このように、そのとおりに、このとおりに、そのとおりで、本当で、整然と(して)、きちんと整って、そう、まさに</t>
  </si>
  <si>
    <t>ある人、だれか</t>
  </si>
  <si>
    <t>どこかに、どこか、ある所、(数量・時刻・年齢など)おおよそ、大体</t>
  </si>
  <si>
    <t>まもなく、(もう)すぐ、そのうちに、早めに、早く、すみやかに、すばやく、やすやすと、わけなく</t>
  </si>
  <si>
    <t>すす、煤煙(ばいえん)</t>
  </si>
  <si>
    <t>気の毒に思って、(…が)気の毒で、かわいそうで、すまないと思って、悪かったと思って、後悔して、申し訳なく思って、すまなく思って、残念に思って、遺憾で</t>
  </si>
  <si>
    <t>話す、ものを言う、話をする、(…の言い方で)言えば、演説をする、講演する、(…に)語る、伝える、語っている、表わす</t>
  </si>
  <si>
    <t>spiderの複数形。クモ</t>
  </si>
  <si>
    <t>(肉体・物質に対して人間の霊的な)心、(人体と離れた)霊魂、幽霊、亡霊、(神の)霊、神霊、神、聖霊、(天使・悪魔などの)超自然的存在、(…の性格を持った)人</t>
  </si>
  <si>
    <t>spiritの三人称単数現在。spiritの複数形。(肉体・物質に対して人間の霊的な)心</t>
  </si>
  <si>
    <t>吐く、吐き出す、(…に)吐く、言ってのける、焼きぐしに刺す</t>
  </si>
  <si>
    <t>はねかす、飛び散らす、(…に)はねかける、(…に)はねかかる、(…で)水をはねる、ザブザブ音を立てて進む、派手に書き立てる、(…に)派手に使う</t>
  </si>
  <si>
    <t>spookの三人称単数現在。spookの複数形。幽霊</t>
  </si>
  <si>
    <t>spriteの複数形。妖精、 小妖精</t>
  </si>
  <si>
    <t>リス、リスの毛皮</t>
  </si>
  <si>
    <t>squirrelの複数形。リス</t>
  </si>
  <si>
    <t>stairの複数形。階段</t>
  </si>
  <si>
    <t>(場所に)居残る、とどまる、(場所に)とどまる、ゆっくりして(…に)付き合う、滞在する、客となる、(…に)滞在する、宿泊する、家に泊まる、(…の)ままでいる</t>
  </si>
  <si>
    <t>(足の運びとしての)歩み、歩、(歩む)方向、1 歩の間隔、ひと走り、近距離、足音、足跡、歩きぶり、足どり</t>
  </si>
  <si>
    <t>(細長い)棒きれ、棒、枝木、ステッキ、つえ、細長い木、さお、軸、(ほうきの)柄、棒状のもの</t>
  </si>
  <si>
    <t>静かな、しんとした、音のしない、黙った、静止した、じっとした、流れのない、風のない、ないだ、低い</t>
  </si>
  <si>
    <t>止める、押さえる、中断する、停止する、(自ら)やめる、中止する、(…を)やめさせる、妨げる、自制する、ないようにする</t>
  </si>
  <si>
    <t>(通例雨・雷鳴などを伴う)あらし、暴風(雨)、大しけ、暴風、あらし、雨あられ、激発、強襲、急襲</t>
  </si>
  <si>
    <t>流れ、川、(特に)小川、(液体・気体などの)一定の流れ、流出、奔流、(時・思想などの)流れ、傾向、(能力別による)学級、分級</t>
  </si>
  <si>
    <t>体力のある、強健な、強壮な、丈夫な、(…に)強くて、病気が治って、体力が回復して、頑丈な、強固な、堅固な</t>
  </si>
  <si>
    <t>がんこな、強情な、頑強な、不屈の、扱いにくい、手に負えない、かたい、溶けにくい</t>
  </si>
  <si>
    <t>スチューデント、ステューデント</t>
  </si>
  <si>
    <t>愚かな、ばかな、愚かで、くだらない、つまらない、退屈な、無感覚の、まひした、(…で)無感覚で、まひして</t>
  </si>
  <si>
    <t>突然に、不意に</t>
  </si>
  <si>
    <t>(判断の根拠が比較的薄い形で)思う、思う、考える、たぶんでしょう、(…が)思う、いただけませんか、(…と)仮定する、想定する、もしならば、したら(どうだろう)</t>
  </si>
  <si>
    <t>確信して、確かで、(…を)確信して、(…に)自信を持って、(…と)確かに(思う)、(…か)確信して、きっとして、必ず(…が)得られて、確実な、安全な</t>
  </si>
  <si>
    <t>泳ぐ、水泳する、(泳ぐように)スーッと進む、軽やかに動く、(…に)浮く、浮いて流れる、(…で)あふれる、(めまいで)くらくらする、(めまいがして)回るように見える</t>
  </si>
  <si>
    <t>tadpoleの複数形。おたまじゃくし</t>
  </si>
  <si>
    <t>(手などで)取る、(…を)取る、つかむ、(…を)抱く、抱き締める、(わな・えさなどで)捕らえる、捕縛する、捕虜にする、(…を)(…で)捕らえる、占領する</t>
  </si>
  <si>
    <t>魅力のある、伝染性の</t>
  </si>
  <si>
    <t>(…を)軽くたたく、軽くぽんとたたく、(…で)(…を)コツコツたたく、コツコツと立てる、コツコツたたいて送る、灰をたたいて落とす、たたいて(…)する、メンバーとして選出する、飲み口をつける、口をきる</t>
  </si>
  <si>
    <t>先生、教師</t>
  </si>
  <si>
    <t>告げる、話す、語る、言う、述べる、(…を)告げる、伝える、(…と)言う、知らせる、命じる</t>
  </si>
  <si>
    <t>すごい、ひどい、大変な、すばらしい、すてきな、恐ろしい、ものすごい</t>
  </si>
  <si>
    <t>感謝する、謝意を表する、礼を言う、(…を)要求する、もらいたい、ください、(…は)自分の責任である、自業自得である、(…は)せいである</t>
  </si>
  <si>
    <t>有難う</t>
  </si>
  <si>
    <t>そこに、あそこに、あちらに、そこ、あそこ、そこの、そらあそこに、ほら、あれ、(談話・事件・動作などで)その点で</t>
  </si>
  <si>
    <t>there is  の短縮形</t>
  </si>
  <si>
    <t>(有形の)物、事物、(生き物に対して)無生物、物体、もの、(特に)飲食物、(芸術)作品、生き物、動物、人</t>
  </si>
  <si>
    <t>thingの複数形。(有形の)物、 事物</t>
  </si>
  <si>
    <t>思う、(…と)思う、…と思う(か)、思う(か)、(…を)思う、みなす、(…を)考える、かな、つもりである、考える</t>
  </si>
  <si>
    <t>3 の、3 個の、3 人の、3 歳で</t>
  </si>
  <si>
    <t>…まで、…になるまで、に至るまで(ずっと)、…までは(…しない)、…になって初めて(…する)、(…分)前</t>
  </si>
  <si>
    <t>(過去・現在・未来と続く)時、時間、時の経過、歳月、(ある一定の長さの)期間、間、時刻、(…)時、標準時、タイム</t>
  </si>
  <si>
    <t>疲れさせる、くたびれさせる、(…で)あきあきさせる、うんざりさせる</t>
  </si>
  <si>
    <t>きょう(は)、本日(中に)、現今(では)、今日(は)、このごろは</t>
  </si>
  <si>
    <t>あす、明日(は)、(近い)将来には</t>
  </si>
  <si>
    <t>舌、(牛・羊などの)タン、舌(肉)、言語能力、言葉、発言、弁舌、言葉づかい、言語、国語</t>
  </si>
  <si>
    <t>(…も)また、そのうえ、しかも、ところが、本当は、あまりに、…すぎる、非常に…でことができない、(…が)…すぎる、非常に…で(…が)ことができない</t>
  </si>
  <si>
    <t>(ものの)頂上、てっぺん、頭、(ページ・地図などの)上、上部、上段、上欄、(食卓・部屋などの)上席、上座、(ものの)上面</t>
  </si>
  <si>
    <t>樹木、(立ち)木、高木、(低木や草木でも)高木のように育つもの、木製のもの、木具、(樹木状に表現した)図表</t>
  </si>
  <si>
    <t>treeの三人称単数現在。treeの複数形。樹木、 (立ち)木、 高木</t>
  </si>
  <si>
    <t>心配(事)、悩み、苦しみ、不幸、苦労(の種)、やっかい者、めんどうな事、困った点、具合の悪い点、問題点</t>
  </si>
  <si>
    <t>(事実・現実に合致している意味で)真実の、本当の、本来の、適正な、厳密な、本物の、正真正銘の、純種の、純粋な、忠実な</t>
  </si>
  <si>
    <t>うそを言わない、誠実な、正直な、真実の、本当の</t>
  </si>
  <si>
    <t>回転させる、ぐるぐる回す、回す、ひねる、(…を)回す、栓をひねって出す、つける、栓をひねって止める、消す、体を回転させて行なう</t>
  </si>
  <si>
    <t>2 の、2 個の、二人の、2 歳で</t>
  </si>
  <si>
    <t>傘、こうもり傘、雨傘、(クラゲの)傘、保護するもの、庇護(ひご)、「傘」、包括的組織</t>
  </si>
  <si>
    <t>大学、大学当局、大学チーム</t>
  </si>
  <si>
    <t>(低い位置から)上のほうへ、上へ、上がって、(水中から)水面に、地上に、(食べたものを口から)戻して、より高い所に、上方に、空に昇って、昇って</t>
  </si>
  <si>
    <t>二階へ、階上へ、より高い地位へ</t>
  </si>
  <si>
    <t>我々を、我々に、朕(ちん)を、私に</t>
  </si>
  <si>
    <t>(友人として、社交上)訪問する、訪れる、客として滞在する、(…の)所へ泊まりがけで(遊びに)行く、見舞う、往診する、参観する、見物に行く、しばしば訪れる</t>
  </si>
  <si>
    <t>(特に人間の)声、音声、声、音(おと)、音(ね)、(人間の言葉にたとえた天・理法の)声、知らせ、お告げ、(主義などの)表明者、代弁者</t>
  </si>
  <si>
    <t>待つ、ぶらぶらして待つ、(…を)待つ、(…が)待つ、ほうっておける、急を要さない、延ばせる、用意されている</t>
  </si>
  <si>
    <t>目覚める、起きる、(…に)目覚める、(精神的に)目覚める、覚醒(かくせい)する、(…に)気づく、(…を)悟る、目覚めている、起きている、寝ずにいる</t>
  </si>
  <si>
    <t>歩く、散歩する、歩いていく、出る、ふるまう、身を処する、世を渡る、トラベリングをする、嫌疑が晴れる</t>
  </si>
  <si>
    <t>欲する、(…が)欲しい、(…を)望む、用事がある、用事で捜している、したい(と思う)、望む、ほしいと思う、もらいた(くな)い、(…が)望む</t>
  </si>
  <si>
    <t>be の 1 人称および 3 人称単数過去形</t>
  </si>
  <si>
    <t>じっと見る、注意して見守る、注意して見る、(…が)じっと見る、(…を)監視する、見張る、看護する、世話する、番をする、待つ</t>
  </si>
  <si>
    <t>水、飲料水、(水道などの)水、用水、(天然の)鉱泉(水)、(鉱物質を含む)飲料水、炭酸水、(空中・陸地に対する場所としての)水中、(海・川・滝・湖・池などの)流水、海水</t>
  </si>
  <si>
    <t>道路、(古代ローマ人が造った)街道、(町の)通り、道筋、道、行く道、通り道、行く手、進む、行く</t>
  </si>
  <si>
    <t>身につけている、着用している、生やしている、しておく、している、(…を)すり減らす、摩損する、使い古す、(…を)使いこんでする、(…を)すり減らして(…に)する</t>
  </si>
  <si>
    <t>(…と)結婚する、(…に)嫁ぐ、(…に)嫁がせる、(…を)結合させる、(…を)(…に)結びつける、(…を)(…に)執着させる、傾倒させる</t>
  </si>
  <si>
    <t>ようこそ!、いらっしゃい!</t>
  </si>
  <si>
    <t>満足に、よく、申し分なく、上手に、うまく、十分に、親しく、親密に、かなり、よほど</t>
  </si>
  <si>
    <t>go の過去形</t>
  </si>
  <si>
    <t>be の直説法 2 人称単数過去形、複数過去形、または仮定法単数および複数の過去形</t>
  </si>
  <si>
    <t>ぬれた、湿った、湿気のある、(…で)ぬれて、塗りたての、まだ乾いていない、おねしょをした、おしっこでぬれている、生の、冷凍でない</t>
  </si>
  <si>
    <t>…する間、…するうち、…と同時に、…する限り、…とは言え、…としても、ところが一方、しかるに、同時に</t>
  </si>
  <si>
    <t>ささやく、ひそひそ話をする、こっそり話す、うわさする、さらさら鳴る</t>
  </si>
  <si>
    <t>全体の、すべての、全…、完全な、無傷の、そっくりそのままの、まる…、ちょうど…、(部分に)分けない、まるのままの</t>
  </si>
  <si>
    <t>who is  の短縮形</t>
  </si>
  <si>
    <t>(疑問副詞) なぜ、どうして、どういう理由で、なんのために、…との(理由)、…する理由</t>
  </si>
  <si>
    <t>幅の広い、幅広の、幅が…の、(面積が)広い、広大な、広々とした、(範囲の)広い、広汎な、多方面の、大きく開いた</t>
  </si>
  <si>
    <t>…だろう、…でしょう、…するつもりである、…しようと思う、…するつもりですか、…してくれませんか、…しませんか、…してくださる、(…しようと)欲する、(あくまでも)…しようとする</t>
  </si>
  <si>
    <t>(強い)風、(胃・腸内の)ガス、気息、呼吸、からっぽな話、(オーケストラの)管楽器、管楽器部</t>
  </si>
  <si>
    <t>窓、窓際、窓のところ、(商店の)飾り窓、陳列窓、ショーウインドー、(銀行・切符売り場などの)窓口、窓枠、窓ガラス、外に開くもの</t>
  </si>
  <si>
    <t>windowの複数形。窓</t>
  </si>
  <si>
    <t>windの三人称単数現在。windの複数形。(強い)風</t>
  </si>
  <si>
    <t>針金、電線、ケーブル、電信、電報、電話、針金細工、金網、(金網製の)わな、(楽器の)弦</t>
  </si>
  <si>
    <t>思う、(…を)望む、(…が)望む、望む、したい(と思う)、ほしい、(…を)祈る、する、言う、告げる</t>
  </si>
  <si>
    <t>(成人した)女、婦人、女性、女(というもの)、女らしさ、女らしい気持ち、女の感情、お手伝いさん、家政婦、妻</t>
  </si>
  <si>
    <t>すばらしい、すてきな、不思議な、驚くべき、驚嘆すべき</t>
  </si>
  <si>
    <t>材木、木材、木質、まき、森、(酒の)たる、おけ、(道具などの)木の部分、木製部、ウッド</t>
  </si>
  <si>
    <t>woodの複数形。材木、 木材 、  木質</t>
  </si>
  <si>
    <t>(ある目的をもって努力して行なう)仕事、労働、作業、努力、勉強、研究、(なすべき)仕事、任務、仕事、務め</t>
  </si>
  <si>
    <t>働く、労働に従事する、現役の、実際に仕事をする、労務の、実際(の工作)に役立つ、実用的な</t>
  </si>
  <si>
    <t>世界、地球、(地球上にある)地域、天地、宇宙、万物、世界の人、全人類、(渡る)世間、世の中</t>
  </si>
  <si>
    <t>心配させる、くよくよさせる、気をもませる、(…で)苦しめる、悩ます、心配する、気をもむ、うるさくせがむ、しつこく攻撃する、くわえて振り回す</t>
  </si>
  <si>
    <t>うわー!、やー!、ああ!</t>
  </si>
  <si>
    <t>(…に)包む、くるむ、(…に)おおい包む、おおい隠す、まとう、かける、巻く、(…に)夢中にさせる、終える、書き上げる</t>
  </si>
  <si>
    <t>(ペン・鉛筆・タイプライターなどの道具を使って)書く、書く、作る、字を書く、(…と)書く、(…を)書いて送る、書いてやる、手紙を書く、書き送る、手紙で知らせる</t>
  </si>
  <si>
    <t>(道徳的に)悪くて、不正で、よくなくて、悪くて、正しくない、誤った、間違った、(…に)間違っていて、不適当な、不適切な</t>
  </si>
  <si>
    <t>(家・建物に隣接した、通例囲まれた)庭、囲い地、(鶏・家畜などを入れる)囲い、…製造場、仕事場、(れんが・材木・車などの)置き場、駅構内、操車場</t>
  </si>
  <si>
    <t>yawnの三人称単数現在。yawnの複数形。あくびをする</t>
  </si>
  <si>
    <t>はい、さよう、実に、げに、そのうえ、否それどころか</t>
  </si>
  <si>
    <t>いえあ、いえー；イエーイ；いえあ；イエイ、いぇあ；そうだよ；そうだよね</t>
  </si>
  <si>
    <t>はい、いいえ、そうだ、さよう、然り、なるほどそうだが、え?、なんですか?、そう?、まさか?</t>
  </si>
  <si>
    <t>まだ(…ない)、(今までのところでは)まだ(…ない)、まだしばらくは(…ない)、(今、またはその時)すでに、もう、今(まだ)、今なお、依然として、(その当時)まだ</t>
  </si>
  <si>
    <t>(年の)若い、幼い、年のいかない、(年齢の上下関係を示して)年下の、(同名または同姓の人・兄弟・特に父子などの)年下のほうの、(同名または同姓の人・父子・兄弟などの)若いほうの、若々しい、元気な、青春時代の、青年の</t>
  </si>
  <si>
    <t>Word</t>
  </si>
  <si>
    <t>CAST OF CHARACTERS:</t>
  </si>
  <si>
    <t xml:space="preserve">    MEI KUSAKABE: girl, 4 years old</t>
  </si>
  <si>
    <t xml:space="preserve">    SATUSKI KUSAKABE: girl, 12 years old</t>
  </si>
  <si>
    <t xml:space="preserve">    FATHER: (Prof. KUSAKABE) Mei and Satsuki's father, a researcher at a university in Tokyo</t>
  </si>
  <si>
    <t xml:space="preserve">    MOTHER: (Mrs. KUSAKABE) Mei and Satsuki's mother, sick in the hospital</t>
  </si>
  <si>
    <t xml:space="preserve">    GRANNY: Neighbor</t>
  </si>
  <si>
    <t xml:space="preserve">    KANTA: Granny's grandson</t>
  </si>
  <si>
    <t xml:space="preserve">    TOTORO: large guardian of the forest </t>
  </si>
  <si>
    <t>CONVENTIONS:</t>
  </si>
  <si>
    <t xml:space="preserve">    Words in &lt;brackets&gt; are unspoken.</t>
  </si>
  <si>
    <t xml:space="preserve">    Words in (parenthesis and italics) are descriptions. </t>
  </si>
  <si>
    <t>(Driving through the Japanese countryside)</t>
  </si>
  <si>
    <t>Mei: Thanks.</t>
  </si>
  <si>
    <t>Satsuki: Daddy, &lt;do&gt; you want any caramel candy?</t>
  </si>
  <si>
    <t>Father: Oh, thank you very much, I would.</t>
  </si>
  <si>
    <t>Satsuki: &lt;You're&gt; welcome.</t>
  </si>
  <si>
    <t>Father: &lt;Is&gt; anybody tired yet?</t>
  </si>
  <si>
    <t>Satsuki: Mm-mmm.</t>
  </si>
  <si>
    <t>Father: We're almost there.</t>
  </si>
  <si>
    <t>Satsuki: Good.</t>
  </si>
  <si>
    <t>Satsuki: Mei! Hide!</t>
  </si>
  <si>
    <t>Satsuki: I thought he was a policeman! HI-I-I!</t>
  </si>
  <si>
    <t>Postman: Hi! Hello there!</t>
  </si>
  <si>
    <t>(Arriving at the neighbors' house)</t>
  </si>
  <si>
    <t>Father: Sorry to bother you, but are your parents around anywhere?</t>
  </si>
  <si>
    <t>Kanta: They're out there, in the field.</t>
  </si>
  <si>
    <t>Father: Thanks a lot.</t>
  </si>
  <si>
    <t>Father: Hello there! &lt;It&gt; looks like we're going to be neighbors!</t>
  </si>
  <si>
    <t>Man: &lt;It's a&gt; pleasure to meet you! Good luck in the new house!</t>
  </si>
  <si>
    <t>Father: Thank you! &lt;We'll&gt; see you soon!</t>
  </si>
  <si>
    <t>Father: (to Kanta) Thank you very much.</t>
  </si>
  <si>
    <t>(At the gateway to the house)</t>
  </si>
  <si>
    <t>Father: Everybody out.</t>
  </si>
  <si>
    <t>Mei: Hey!</t>
  </si>
  <si>
    <t>Father: Hang on. There.</t>
  </si>
  <si>
    <t>(bridge)</t>
  </si>
  <si>
    <t>Satsuki: Hey Mei, come over here a minute.</t>
  </si>
  <si>
    <t>Mei: Wow. What are those little things swimming around?</t>
  </si>
  <si>
    <t>Satsuki: I don't know, goldfish maybe or something?</t>
  </si>
  <si>
    <t>Father: So, do you like it?</t>
  </si>
  <si>
    <t>Satsuki: It's terrific.</t>
  </si>
  <si>
    <t>Mei: Uh-huh!</t>
  </si>
  <si>
    <t>Satsuki: Come on, Mei, run!</t>
  </si>
  <si>
    <t>Mei: Wait up!</t>
  </si>
  <si>
    <t>Satsuki: Can we?</t>
  </si>
  <si>
    <t>Father: Mm-hm. You be careful, OK?</t>
  </si>
  <si>
    <t>Satsuki: Oh sure.</t>
  </si>
  <si>
    <t>(At the house)</t>
  </si>
  <si>
    <t>Satsuki: What a lot of neat old junk.</t>
  </si>
  <si>
    <t>Mei: Do you think it's haunted?</t>
  </si>
  <si>
    <t>Satsuki: Maybe it is!</t>
  </si>
  <si>
    <t>Mei: Oh boy!</t>
  </si>
  <si>
    <t>Satsuki: Come on, I bet I can beat you around the house!</t>
  </si>
  <si>
    <t>Mei: Hey wait a minute!</t>
  </si>
  <si>
    <t>Satsuki: It's completely rotten.</t>
  </si>
  <si>
    <t>Mei: oh-oh, it's going to fall down.</t>
  </si>
  <si>
    <t>Satsuki: Wow, Mei, look up.</t>
  </si>
  <si>
    <t>Mei: What?</t>
  </si>
  <si>
    <t>Satsuki: Up there, look.</t>
  </si>
  <si>
    <t>Mei: Wow, what a tree!</t>
  </si>
  <si>
    <t>Satsuki: It's giant! That's got to be the biggest tree in...</t>
  </si>
  <si>
    <t>(Mei sneezes)</t>
  </si>
  <si>
    <t>Satsuki: Daddy, look at that big tree on the mountain.</t>
  </si>
  <si>
    <t>Father: That's a camphor tree.</t>
  </si>
  <si>
    <t>Satsuki: A camphor. Camphor tree.</t>
  </si>
  <si>
    <t>Mei: Camphor tree</t>
  </si>
  <si>
    <t>Satsuki: Camphor.</t>
  </si>
  <si>
    <t>(In the room)</t>
  </si>
  <si>
    <t>Mei: Oh.</t>
  </si>
  <si>
    <t>Satsuki: Hey Mei, look, an acorn.</t>
  </si>
  <si>
    <t>Mei: But I want an acorn too.</t>
  </si>
  <si>
    <t>Satsuki: Oh, hey wait a second. There's some more over there.</t>
  </si>
  <si>
    <t>Mei: Oh, I have my own acorn right here. Huh?</t>
  </si>
  <si>
    <t>Father: Mei, how am I supposed to open the house up if you're in the way?</t>
  </si>
  <si>
    <t>Satsuki: Acorns!</t>
  </si>
  <si>
    <t>Mei: We found them!</t>
  </si>
  <si>
    <t>Satsuki: And I found a bunch of them right near the back door.</t>
  </si>
  <si>
    <t>Mei: And they came from way up.</t>
  </si>
  <si>
    <t>Satsuki: It's true, they came out of the ceiling.</t>
  </si>
  <si>
    <t>Father: Hmmm. Hm. Some squirrels must've dropped them.</t>
  </si>
  <si>
    <t>Mei &amp; Satsuki: Squirrels!</t>
  </si>
  <si>
    <t>Father: Or maybe some other animal, perhaps a rat.</t>
  </si>
  <si>
    <t>Mei: Yuk.</t>
  </si>
  <si>
    <t>Satsuki: Rat?</t>
  </si>
  <si>
    <t>Mei: But I don't want a dumb rat!</t>
  </si>
  <si>
    <t>Man: Hey, uh, where am I going to put it?</t>
  </si>
  <si>
    <t>Father: Ah, just bring it here, I'll open it up for you.</t>
  </si>
  <si>
    <t>Father: Satsuki, go and open the kitchen door.</t>
  </si>
  <si>
    <t>Satsuki: Uh-huh.</t>
  </si>
  <si>
    <t>Mei: (to man) Hi.</t>
  </si>
  <si>
    <t>Man: Same to you, too.</t>
  </si>
  <si>
    <t>Satsuki: Mei, come on.</t>
  </si>
  <si>
    <t>Mei: He's funny.</t>
  </si>
  <si>
    <t>Mei: Hey, wait! Hey, wait up!</t>
  </si>
  <si>
    <t>Satsuki: You can't catch me!</t>
  </si>
  <si>
    <t>Mei: Can too!</t>
  </si>
  <si>
    <t>(Satsuki opens the door)</t>
  </si>
  <si>
    <t>Mei &amp; Satsuki: Ahhhh!</t>
  </si>
  <si>
    <t>Satsuki: Hm. Ready?</t>
  </si>
  <si>
    <t>Mei: Uh-huh.</t>
  </si>
  <si>
    <t>Mei: Bathtubs.</t>
  </si>
  <si>
    <t>Satsuki: Right.</t>
  </si>
  <si>
    <t>Satsuki: Nothing up there...</t>
  </si>
  <si>
    <t>Mei: No.</t>
  </si>
  <si>
    <t>Father: &lt;The&gt; bathtubs are in there.</t>
  </si>
  <si>
    <t>Satsuki: We saw something move in there.</t>
  </si>
  <si>
    <t>Father: A squirrel?</t>
  </si>
  <si>
    <t>Satsuki: We're not sure. Well, maybe they were cockroaches, but anyway, there were millions of them!</t>
  </si>
  <si>
    <t>Father: Hmmmmm....</t>
  </si>
  <si>
    <t>Satsuki: Lots of little black things.</t>
  </si>
  <si>
    <t>Satsuki: &lt;Do you&gt; see anything?</t>
  </si>
  <si>
    <t>Father: Well, I'm pretty sure they were dust bunnies.</t>
  </si>
  <si>
    <t>Satsuki: &lt;Do&gt; you mean real dust bunnies? Like in my picture book?</t>
  </si>
  <si>
    <t>Father: Dust bunnies make much more sense than ghosts.</t>
  </si>
  <si>
    <t>Mei: Why?</t>
  </si>
  <si>
    <t>Father: Well, ghosts are a lot harder to see. But when you suddenly move from a lighted room to a dark one, you can't see for a second, and that's when the dust bunnies come out. Got it?</t>
  </si>
  <si>
    <t>Satsuki: Boy, yeah! Come out! Come out!</t>
  </si>
  <si>
    <t>Mei: Come out!</t>
  </si>
  <si>
    <t>Satsuki: Come on out! Come out! Come out! Come out! Come out! Come out!</t>
  </si>
  <si>
    <t>Mei: Come on, dust bunnies!</t>
  </si>
  <si>
    <t>Father: What do you say we get to work now. We have to figure out where the steps are that lead up to the attic, right?</t>
  </si>
  <si>
    <t>Satsuki: What?</t>
  </si>
  <si>
    <t>Father: So you go find the way up, and we'll open all the windows upstairs.</t>
  </si>
  <si>
    <t>Satsuki: Yeah!</t>
  </si>
  <si>
    <t>Mei: Hey, wait for me!</t>
  </si>
  <si>
    <t>(Searching the house, they go running from room to room)</t>
  </si>
  <si>
    <t>Mei: No stairs.</t>
  </si>
  <si>
    <t>Satsuki: Nope.</t>
  </si>
  <si>
    <t>Satsuki: Nothing here!</t>
  </si>
  <si>
    <t>Mei: Nothing here!</t>
  </si>
  <si>
    <t>Satsuki: Nope, nothing there!</t>
  </si>
  <si>
    <t>Mei: Nothing there!</t>
  </si>
  <si>
    <t>Mei &amp; Satsuki: Nobody in this room!</t>
  </si>
  <si>
    <t>Satsuki: Nobody here!</t>
  </si>
  <si>
    <t>Mei: Hi!</t>
  </si>
  <si>
    <t>(Satsuki taps Mei's head)</t>
  </si>
  <si>
    <t>(Stairs)</t>
  </si>
  <si>
    <t>Satsuki: Come here, Mei, I found it.</t>
  </si>
  <si>
    <t>Mei: Wow.</t>
  </si>
  <si>
    <t>Satsuki: &lt;Is&gt; someone up there?</t>
  </si>
  <si>
    <t>Mei: Can some ghosts live upstairs?</t>
  </si>
  <si>
    <t>Mei &amp; Satsuki: Oh!</t>
  </si>
  <si>
    <t>Satsuki: It's an acorn! Oh-oh.</t>
  </si>
  <si>
    <t>Mei: They must like them.</t>
  </si>
  <si>
    <t>Mei &amp; Satsuki: &lt;?&gt; spiders go away right now!</t>
  </si>
  <si>
    <t>Satsuki: Hmmm.</t>
  </si>
  <si>
    <t>Mei &amp; Satsuki: Ahhhhh! Ahhhhh!</t>
  </si>
  <si>
    <t>Satsuki: Don't be scared Mei, there's nothing to be afraid of. There's nobody here.</t>
  </si>
  <si>
    <t>Satsuki: (opens window) There.</t>
  </si>
  <si>
    <t>Father: (outside, carrying furniture) That's it. Easy. Slowly.</t>
  </si>
  <si>
    <t>(Satsuki calls from the window)</t>
  </si>
  <si>
    <t>Satsuki: Guess what, something's really living upstairs after all!</t>
  </si>
  <si>
    <t>Father: That's wonderful. Good for you. I've always wanted to have a haunted house. It's been my lifelong dream.</t>
  </si>
  <si>
    <t>Satsuki: (to father) Careful!</t>
  </si>
  <si>
    <t>(Father drops a piece of furniture)</t>
  </si>
  <si>
    <t>Satsuki: Oooh!</t>
  </si>
  <si>
    <t>(Satsuki runs downstairs and Mei approaches a crack. She catches a dust bunny.)</t>
  </si>
  <si>
    <t>Mei: Guess what, Sis! I got one!</t>
  </si>
  <si>
    <t>(Mei runs downstairs and into an old woman)</t>
  </si>
  <si>
    <t>Granny: Eh?</t>
  </si>
  <si>
    <t>Mei: Ah!</t>
  </si>
  <si>
    <t>Father: Mei?</t>
  </si>
  <si>
    <t>Granny: Oh!</t>
  </si>
  <si>
    <t>Granny: A couple of fine kids!</t>
  </si>
  <si>
    <t>Father: Mei, there's nothing to be frightened about. Nanny's the lady who has the farm next door. She came over to help us out.</t>
  </si>
  <si>
    <t>Satsuki: Nanny, this is Mei, my sister. And I'm Satsuki.</t>
  </si>
  <si>
    <t>Granny: &lt;I'm&gt; very pleased to meet both of you. My, my, what smart children.</t>
  </si>
  <si>
    <t>(to Father) If I had known what a big hurry you were in to move, I would've cleaned the house up a bit.</t>
  </si>
  <si>
    <t>Father: Nanny, you've done so much already, it really isn't necessary.</t>
  </si>
  <si>
    <t>Granny: Well, you know how it is. I've been so busy in the rice paddies lately, there just doesn't seem to be enough time...</t>
  </si>
  <si>
    <t>Satsuki: (to Mei) Oh my gosh, how did you get all that black on you?</t>
  </si>
  <si>
    <t>Mei: I had a dust bunny right in my hand!</t>
  </si>
  <si>
    <t>Satsuki: Mei, your feet!</t>
  </si>
  <si>
    <t>Granny: (in background, to Father) Still, I did manage to get over here once in a while to do a little dusting, you know.</t>
  </si>
  <si>
    <t>Mei: Oh-oh!</t>
  </si>
  <si>
    <t>Satsuki: Hey, you got mine all black too!</t>
  </si>
  <si>
    <t>Granny: Eh? Eh-heh! It appears the soot sprites are hard at work.</t>
  </si>
  <si>
    <t>Satsuki: What are they? &lt;Do&gt; you mean those black little fuzzy things? that fly around the house and disappear upstairs?</t>
  </si>
  <si>
    <t>Granny: Yes, they breed in very old, empty houses, building invisible nests, and turning everything into dust. I could see them too, when I was a very small child. That the two of you are both able to see them makes me very glad.</t>
  </si>
  <si>
    <t>Father: It couldn't have been a spirit, could it?</t>
  </si>
  <si>
    <t>Granny: If they're not sprites, then you have nothing to be frightened about.</t>
  </si>
  <si>
    <t>Father: Huh?</t>
  </si>
  <si>
    <t>Granny: If we all keep smiling, the sprites may gradually go away and leave this place alone. Yes, I'm sure that somewhere up in that ceiling, they're busily discussing plans for leaving the house.</t>
  </si>
  <si>
    <t>Satsuki: Maybe they really will leave us alone.</t>
  </si>
  <si>
    <t>Mei: Oh, what's wrong with them?</t>
  </si>
  <si>
    <t>Satsuki: With dust bunnies all over the house, you wouldn't want to go away?</t>
  </si>
  <si>
    <t>Mei: I'm not afraid of dust bunnies.</t>
  </si>
  <si>
    <t>Satsuki: Well, maybe you can go to the bathroom by yourself at night.</t>
  </si>
  <si>
    <t>Granny: (laughs) Come, come. The house needs cleaning up. So fetch a bucket and go get some water.</t>
  </si>
  <si>
    <t>Satsuki: &lt;Do&gt; you mean from the stream?</t>
  </si>
  <si>
    <t>Mei: Maybe we'll catch a fish!</t>
  </si>
  <si>
    <t>(at stream)</t>
  </si>
  <si>
    <t>Satsuki: Mei, you wait here, OK?</t>
  </si>
  <si>
    <t>Mei: Did you get any fish?</t>
  </si>
  <si>
    <t>(Working the pump)</t>
  </si>
  <si>
    <t>Satsuki: It's coming out! It's coming out, Nanny!</t>
  </si>
  <si>
    <t>Granny: Good, very good. Just keep at it till the water gets cold.</t>
  </si>
  <si>
    <t>(Cleaning the house, Kanta arrives with lunch from Granny's house)</t>
  </si>
  <si>
    <t>Satsuki: Hey, is that for us? Is that for me? Tell me what your name is.</t>
  </si>
  <si>
    <t>Kanta: It's for Grandma.</t>
  </si>
  <si>
    <t>Satsuki: Huh, Grandma?</t>
  </si>
  <si>
    <t>Satsuki: Hey, wait up. Where &lt;are&gt; you going?</t>
  </si>
  <si>
    <t>Granny: Kanta, don't be silly.</t>
  </si>
  <si>
    <t>Kanta: Hey, haven't you heard? You're living in a haunted house.</t>
  </si>
  <si>
    <t>Granny: Go away!</t>
  </si>
  <si>
    <t>(Having lunch...)</t>
  </si>
  <si>
    <t>Father: (laughs) Well, I remember doing the very same thing when I was his age.</t>
  </si>
  <si>
    <t>Satsuki: I hate boys! But I love Nanny's food better than anything else in the whole wide world.</t>
  </si>
  <si>
    <t>Granny: Eat all you want.</t>
  </si>
  <si>
    <t>(Later, saying goodbye to Granny)</t>
  </si>
  <si>
    <t>Father: (to man driving away) Thanks for your help!</t>
  </si>
  <si>
    <t>Mei: Bye!</t>
  </si>
  <si>
    <t>Father: Thank you so much, Nanny.</t>
  </si>
  <si>
    <t>Satsuki &amp; Mei: Goodbye!</t>
  </si>
  <si>
    <t>(Evening. Satsuki is outside collecting wood. A strong wind scatters the wood)</t>
  </si>
  <si>
    <t>(Later, in the bathtub during the storm)</t>
  </si>
  <si>
    <t>Mei: Daddy, I'm scared the wind's going to make the house fall down!</t>
  </si>
  <si>
    <t>Father: (chuckles) Maybe it will, but I hope not, because we've just moved in.</t>
  </si>
  <si>
    <t>(The wind shakes the house and blows things around)</t>
  </si>
  <si>
    <t>Father: (laughs very loudly) Come on! What are you waiting for? You have to laugh loud to scare a spirit! (laughs very loudly)</t>
  </si>
  <si>
    <t>Mei: I'm not scared at all.</t>
  </si>
  <si>
    <t>Satsuki: (laughs very loudly)</t>
  </si>
  <si>
    <t>Mei: Hey, I'm not, I mean it!</t>
  </si>
  <si>
    <t>(Everyone laughs and splashes water. The dust bunnies fly off to the camphor tree.)</t>
  </si>
  <si>
    <t>(The next morning, doing laundry)</t>
  </si>
  <si>
    <t>Mei &amp; Satsuki: One, two, one, two, one, two...</t>
  </si>
  <si>
    <t>Father: That's it, give it all you've got.</t>
  </si>
  <si>
    <t>Mei &amp; Satsuki: One, two, one, two...</t>
  </si>
  <si>
    <t>Father: Come on, yeah!</t>
  </si>
  <si>
    <t>Father: There we go. Well, if I may humbly say so, we're finished.</t>
  </si>
  <si>
    <t>Mei &amp; Satsuki: Yea!</t>
  </si>
  <si>
    <t>(getting on the bicycle)</t>
  </si>
  <si>
    <t>Father: There we are.</t>
  </si>
  <si>
    <t>Satsuki: Get ready to fly, Mei!</t>
  </si>
  <si>
    <t>Satsuki: &lt;You'd&gt; better hold on!</t>
  </si>
  <si>
    <t>Father: Here we go!</t>
  </si>
  <si>
    <t>(Riding off on the bicycle to visit the hospital, they pass Granny in the</t>
  </si>
  <si>
    <t>fields)</t>
  </si>
  <si>
    <t>Satsuki: Nanny! Hi!</t>
  </si>
  <si>
    <t>Father: Hello!</t>
  </si>
  <si>
    <t>Granny: Where are you pedaling off to this morning?</t>
  </si>
  <si>
    <t>Satsuki: We're going to visit Mommy in the hospital!</t>
  </si>
  <si>
    <t>Granny: Well, be sure to give &lt;her&gt; my regards! I know she'll be very happy to see you.</t>
  </si>
  <si>
    <t>Satsuki: Bye-bye!</t>
  </si>
  <si>
    <t>(They pass Kanta and he and Satsuki stick out their tongues at each other)</t>
  </si>
  <si>
    <t>(Further down the road...)</t>
  </si>
  <si>
    <t>Satsuki: That way, Daddy, that way!</t>
  </si>
  <si>
    <t>(At the hospital)</t>
  </si>
  <si>
    <t>Satsuki: (to another patient) Good afternoon.</t>
  </si>
  <si>
    <t>Patient: Good afternoon.</t>
  </si>
  <si>
    <t>Mother: My love, I'm so happy to see you.</t>
  </si>
  <si>
    <t>Mei: Daddy took the wrong road and we had to come back another way.</t>
  </si>
  <si>
    <t>Mother: Well! (to Satsuki) Don't be shy.</t>
  </si>
  <si>
    <t>Satsuki: We got off today from school.</t>
  </si>
  <si>
    <t>Mother: Wonderful.</t>
  </si>
  <si>
    <t>Mei: Mommy, Daddy told me to tell you he'll be here.</t>
  </si>
  <si>
    <t>Mother: He's probably speaking to the doctor, Mei. It's so good to be able to see you all. Please tell me about the new house. Do you like it?</t>
  </si>
  <si>
    <t>Satsuki: Yeah.</t>
  </si>
  <si>
    <t>(Satsuki whispers to her mother about the dust bunnies)</t>
  </si>
  <si>
    <t>Mother: Ah, you mean they live upstairs?</t>
  </si>
  <si>
    <t>Mei: Do you like spirits, Mommy? Even fuzzy ones?</t>
  </si>
  <si>
    <t>Mother: Of course. I wish I could go home with you and see them right away.</t>
  </si>
  <si>
    <t>Satsuki: You were right, Mei.</t>
  </si>
  <si>
    <t>Mei: Hm-hmm.</t>
  </si>
  <si>
    <t>Satsuki: We thought you might not be too happy about the house being filled with spooks.</t>
  </si>
  <si>
    <t>Mother: Are you happy with them?</t>
  </si>
  <si>
    <t>Satsuki: Yep!</t>
  </si>
  <si>
    <t>Mei: And I'm not afraid of them at all.</t>
  </si>
  <si>
    <t>Mother: (laughs). Don't tell me you've fixed Mei's ponytails by yourself!</t>
  </si>
  <si>
    <t>Mother: They're beautiful. (to Mei) You know, you're a very lucky girl.</t>
  </si>
  <si>
    <t>Mei: She gets mad at me almost all the time</t>
  </si>
  <si>
    <t>Satsuki: That's because you're always jumping around.</t>
  </si>
  <si>
    <t>Mother: Satsuki, come here. Why don't you let me brush your hair for a minute?</t>
  </si>
  <si>
    <t>Satsuki: I'm glad you let me keep it short.</t>
  </si>
  <si>
    <t>Mei: I want mine short, too.</t>
  </si>
  <si>
    <t>Satsuki: Only when you're my age, Mei.</t>
  </si>
  <si>
    <t>(Brushing Satsuki's hair)</t>
  </si>
  <si>
    <t>Mother: Satsuki, you have wire for hair. As stubborn as mine was when I was a small girl.</t>
  </si>
  <si>
    <t>Satsuki: I'll be able to have as beautiful hair as yours when I become older, won't I?</t>
  </si>
  <si>
    <t>Mother: Of course you will. And I know that because you're the spitting image of me when I was young.</t>
  </si>
  <si>
    <t>Father: Hi.</t>
  </si>
  <si>
    <t>(On the road home....)</t>
  </si>
  <si>
    <t>Satsuki: I thought Mommy looked a lot better.</t>
  </si>
  <si>
    <t>Father: A lot better. In fact, I think the doctor might let her leave in a very short time.</t>
  </si>
  <si>
    <t>Mei: Does "a short time" mean tomorrow, Daddy?</t>
  </si>
  <si>
    <t>Satsuki: Aw, come on, tomorrow means tomorrow.</t>
  </si>
  <si>
    <t>Father: Maybe not tomorrow, but it's pretty soon.</t>
  </si>
  <si>
    <t>Mei: She said when she comes home, she's only going to sleep in my own bed.</t>
  </si>
  <si>
    <t>Satsuki: Hey, what about what you told me? That you were big enough to sleep all by yourself</t>
  </si>
  <si>
    <t>Mei: Mommy told me it'd be OK.</t>
  </si>
  <si>
    <t>(The next morning...)</t>
  </si>
  <si>
    <t>Satsuki: Daddy, Daddy, wake up, it's morning.</t>
  </si>
  <si>
    <t>Mei: Daddy, get up! It's Mei.</t>
  </si>
  <si>
    <t>(The kitchen...)</t>
  </si>
  <si>
    <t>Satsuki: Good morning.</t>
  </si>
  <si>
    <t>Father: I must've overslept or something.</t>
  </si>
  <si>
    <t>Satsuki: We get our lunch boxes today.</t>
  </si>
  <si>
    <t>Father: I'm sorry, I completely forgot.</t>
  </si>
  <si>
    <t>Satsuki: I made lunch for everybody, don't worry about it.</t>
  </si>
  <si>
    <t>Mei: Hey, it's burning!</t>
  </si>
  <si>
    <t>Satsuki: Just a minute.</t>
  </si>
  <si>
    <t>Satsuki: OK, this one's for you.</t>
  </si>
  <si>
    <t>Mei: That one's mine.</t>
  </si>
  <si>
    <t>Father: Mei, stop that. Sit down and eat.</t>
  </si>
  <si>
    <t>Satsuki: Go ahead, wrap it yourself.</t>
  </si>
  <si>
    <t>Michiko: (a schoolmate, outside) Hey, you're late! Satsuki!</t>
  </si>
  <si>
    <t>Satsuki: Must be time to go. (to Michiko) &lt;O&gt;Ka-ay!</t>
  </si>
  <si>
    <t>Father: I can't believe you've made a friend already.</t>
  </si>
  <si>
    <t>Mei: Hey, &lt;I&gt; bet you sit next to her in class.</t>
  </si>
  <si>
    <t>Satsuki: Yep, and her name's Michiko. (Finishes eating and runs out the door) Here I come!</t>
  </si>
  <si>
    <t>Father &amp; Mei: Well thanks for saying goodbye!</t>
  </si>
  <si>
    <t>Satsuki: (outside) Hi. Sorry.</t>
  </si>
  <si>
    <t>Michiko: How come you took so long? We're going to be late.</t>
  </si>
  <si>
    <t>(Later, in the garden)</t>
  </si>
  <si>
    <t>Mei: Daddy, this hat. Am I grown up if I wear it?</t>
  </si>
  <si>
    <t>Father: Well, it looks that way to me. Where are you off to?</t>
  </si>
  <si>
    <t>Mei: &lt;I'm&gt; going to get some flowers.</t>
  </si>
  <si>
    <t>(Mei runs around in the yard for a few minutes)</t>
  </si>
  <si>
    <t>Mei: Is it lunch time yet?</t>
  </si>
  <si>
    <t>Father: I don't think so.</t>
  </si>
  <si>
    <t>(Mei puts some daisies on Father's desk.)</t>
  </si>
  <si>
    <t>Mei: Daddy, look, I'm the flower lady.</t>
  </si>
  <si>
    <t>(At the pond)</t>
  </si>
  <si>
    <t>Mei: Tally-wallypogs &lt;TADPOLES&gt;</t>
  </si>
  <si>
    <t>(Mei goes to the well and finds a rusted bucket)</t>
  </si>
  <si>
    <t>Mei: There's no bottom!</t>
  </si>
  <si>
    <t>(Looking through the bucket, she sees an acorn in the grass)</t>
  </si>
  <si>
    <t>Mei: Wow, acorn! Dust bunnies! (Sees small Totoro) Hey. (Follows it.) Come back!</t>
  </si>
  <si>
    <t>(She follows the two small Totoros to find the large one, Totoro)</t>
  </si>
  <si>
    <t>Mei: Hey.</t>
  </si>
  <si>
    <t>(Totoro sneezes)</t>
  </si>
  <si>
    <t>Mei: Tell me who you are. Are you a big dust bunny?</t>
  </si>
  <si>
    <t>Totoro: To Ro Ro.</t>
  </si>
  <si>
    <t>Mei: Waaaaah!</t>
  </si>
  <si>
    <t>Mei: Totoro? That's it! I bet you're name's Totoro., isn't it.</t>
  </si>
  <si>
    <t>Totoro: Ro.</t>
  </si>
  <si>
    <t>Mei: So you're really a Totoro.</t>
  </si>
  <si>
    <t>(Totoro yawns)</t>
  </si>
  <si>
    <t>Mei: Totoro.</t>
  </si>
  <si>
    <t>(Both fall asleep.)</t>
  </si>
  <si>
    <t>(Later in the day, Satsuki returns from school)</t>
  </si>
  <si>
    <t>Satsuki: Sure I will. Tomorrow.</t>
  </si>
  <si>
    <t>Michiko: &lt;O&gt;k, bye!</t>
  </si>
  <si>
    <t>Satsuki: &lt;I'll&gt; see you later!</t>
  </si>
  <si>
    <t>Satsuki: Daddy, I'm home!</t>
  </si>
  <si>
    <t>Father: Already? (looks at watch) Wait a minute. How come you're home so late?</t>
  </si>
  <si>
    <t>Satsuki: I was playing with Michiko. Where's Mei?</t>
  </si>
  <si>
    <t>Father: That's funny, I haven't even eaten my lunch. I think Mei's out back.</t>
  </si>
  <si>
    <t>Satsuki: Mei? Mei?</t>
  </si>
  <si>
    <t>Satsuki: Mei?</t>
  </si>
  <si>
    <t>Satsuki: Daddy, over here! I think I know where Mei went.</t>
  </si>
  <si>
    <t>Satsuki: Mei? Mei! Wake up! Wake up. Wake up, Mei, right now! You have no business sleeping in this place!</t>
  </si>
  <si>
    <t>Mei: How come he's gone?</t>
  </si>
  <si>
    <t>Satsuki: How come who's gone? Tell me who you lost.</t>
  </si>
  <si>
    <t>Mei: A big Totoro was here with me.</t>
  </si>
  <si>
    <t>Satsuki: You don't mean a big one like what's in our picture books, do you?</t>
  </si>
  <si>
    <t>Mei: Mm-hmm. And I climbed up on top of him. And he was furry! And he had a big mouth! And there was a little one. And one this big. And a great big one sleeping by himself.</t>
  </si>
  <si>
    <t>Satsuki: Oh!</t>
  </si>
  <si>
    <t>Father: Hello! Anybody in there? Well, I'll be. What a great hiding place.</t>
  </si>
  <si>
    <t>Satsuki: Daddy, Mei was just telling me she saw a big Totoro!</t>
  </si>
  <si>
    <t>Father: A real one?</t>
  </si>
  <si>
    <t>Mei: Mm-hmm. This way.</t>
  </si>
  <si>
    <t>(The children run ahead; Father crawls behind.)</t>
  </si>
  <si>
    <t>Father: Hey, give me a chance!</t>
  </si>
  <si>
    <t>Satsuki: Here?</t>
  </si>
  <si>
    <t>Mei: Mm. Mm-hmm. He was by the big tree a little while ago.</t>
  </si>
  <si>
    <t>Satsuki: I don't see how he could've gotten away.</t>
  </si>
  <si>
    <t>(Mei runs back into woods.)</t>
  </si>
  <si>
    <t>Satsuki: Mei! Mei, come back!</t>
  </si>
  <si>
    <t>(Mei emerges, shocked; Father &amp; Satsuki laugh.)</t>
  </si>
  <si>
    <t>Mei: I really saw him! I'm not lying! I'm not lying.</t>
  </si>
  <si>
    <t>Father: Hey...</t>
  </si>
  <si>
    <t>Mei: You don't believe me.</t>
  </si>
  <si>
    <t>Father: Mm-hmm. That's where you're wrong. I believe you're being completely truthful about this. But I also believe that you met the King of the Forest, Mei, and meeting him is a sign of good luck. But there's no guarantee that you'll see him all the time. Come on. We'll have to go back and pay our respects.</t>
  </si>
  <si>
    <t>Satsuki: Where do we find him?</t>
  </si>
  <si>
    <t>Father: Well, Miss Mei will find him for us.</t>
  </si>
  <si>
    <t>(Climbing the stairs to the shrine....)</t>
  </si>
  <si>
    <t>Father: Mei, you're getting heavier by the minute.</t>
  </si>
  <si>
    <t>Satsuki: Daddy, the camphor tree! What a beautiful tree.</t>
  </si>
  <si>
    <t>(Mei runs towards tree)</t>
  </si>
  <si>
    <t>Mei: I found it!</t>
  </si>
  <si>
    <t>Satsuki: You're sure that's the one?</t>
  </si>
  <si>
    <t>Satsuki: What are you waiting for, Daddy? Hurry up!</t>
  </si>
  <si>
    <t>Mei: The hole's not there anymore! But I'm sure this is where it was.</t>
  </si>
  <si>
    <t>Satsuki: You're positive it is?</t>
  </si>
  <si>
    <t>Mei: Uh-hum</t>
  </si>
  <si>
    <t>Satsuki: (to Father) The opening's completely disappeared.</t>
  </si>
  <si>
    <t>Father: Well, remember, you can see him only when he wants you to.</t>
  </si>
  <si>
    <t>Satsuki: Will we see him?</t>
  </si>
  <si>
    <t>Father: Maybe.</t>
  </si>
  <si>
    <t>Satsuki: But I want to meet him.</t>
  </si>
  <si>
    <t>Father: &lt;You&gt; never can tell. If we're lucky enough.</t>
  </si>
  <si>
    <t>Father: What a beautiful tree it is. This tree's been here, oh, since before anyone can remember. You know, a long time ago, men and trees were the best of friends. It's actually because of this tree that I decided to buy our house in the first place. And you can bet Mommy'll like it when she sees it. So, what do you say we thank the king of the forest and get back for our lunch?</t>
  </si>
  <si>
    <t>Satsuki: I have to meet Michiko after lunch to get ready for an exam.</t>
  </si>
  <si>
    <t>Mei: I'm coming too!</t>
  </si>
  <si>
    <t>Father: Atten-tion! (to tree) Thank you for all you've done for Mei. Please look after her and protect her forever.</t>
  </si>
  <si>
    <t>(All three bow.)</t>
  </si>
  <si>
    <t>Mei &amp; Satsuki: Thank you so much.</t>
  </si>
  <si>
    <t>(Father turns and runs)</t>
  </si>
  <si>
    <t>Father: &lt;The&gt; last one home's a rotten egg!</t>
  </si>
  <si>
    <t>Satsuki: Hey, that's not fair. You cheated!</t>
  </si>
  <si>
    <t>Mei: Wait! Hey! Hey, wait up!</t>
  </si>
  <si>
    <t>(Satsuki writing a letter...)</t>
  </si>
  <si>
    <t>Satsuki: (voice over) Dear Mother, You're never going to believe this, but today, under that giant tree on the top of the hill, Mei actually met a ghost - Totoro! Daddy says it was the King of the Forest. Well, whoever he was, I really want to meet him.</t>
  </si>
  <si>
    <t>(Outside, all three Totoros are in the tree)</t>
  </si>
  <si>
    <t>(Next morning)</t>
  </si>
  <si>
    <t>Kanta's Mother: Kanta! You'd better hurry up, or you'll be late!</t>
  </si>
  <si>
    <t>Kanta: &lt;O&gt;K!</t>
  </si>
  <si>
    <t>(In classroom)</t>
  </si>
  <si>
    <t>Satsuki: There. (sees Mei outside with Granny) Huh? Mei, what ... . Excuse me!</t>
  </si>
  <si>
    <t>Teacher: Yes?</t>
  </si>
  <si>
    <t>Satsuki: It's my little sister, Mei.</t>
  </si>
  <si>
    <t>Satsuki: Nanny! Nanny, what happened?</t>
  </si>
  <si>
    <t>Granny: Dear, I'm sorry, but she demanded to be with her sister, and simply won't listen.</t>
  </si>
  <si>
    <t>Satsuki: But I'm going to be ... . Mei, now, you promised to be a good girl because Daddy was going to be at the university and wasn't going to be able to take care of you! I have a couple &lt;of&gt; hours left before I can come home. And Nanny's been nice to watch you.</t>
  </si>
  <si>
    <t>Granny: Our Mei has been a very good little girl, eh?</t>
  </si>
  <si>
    <t>Satsuki: Well, I &lt;had&gt; better ask permission for her to come inside.</t>
  </si>
  <si>
    <t>(classroom)</t>
  </si>
  <si>
    <t>Teacher: Because her mother is going to be in the hospital, Satsuki'll be taking care of her sister, Mei, for a short while. Is that clear for everybody?</t>
  </si>
  <si>
    <t>Everyone: Yes, ma'am.</t>
  </si>
  <si>
    <t>(Mei drawing at Satsuki's desk)</t>
  </si>
  <si>
    <t>Michiko: What's that a picture of, Mei?</t>
  </si>
  <si>
    <t>Mei: A Totoro picture!</t>
  </si>
  <si>
    <t>Satsuki: Shhhhh. Could you be a little more quiet about it?</t>
  </si>
  <si>
    <t>Mei: Okay!</t>
  </si>
  <si>
    <t>(School lets out...)</t>
  </si>
  <si>
    <t>Michiko: &lt;Do you&gt; want to come over and play?</t>
  </si>
  <si>
    <t>Satsuki: If I can. But I might miss the club meeting. Is that OK?</t>
  </si>
  <si>
    <t>Michiko: Come whenever you can. &lt;I'll&gt; see you &lt;later&gt;!</t>
  </si>
  <si>
    <t>Students: See you! Bye Mei.</t>
  </si>
  <si>
    <t>Mei: Bye.</t>
  </si>
  <si>
    <t>Satsuki: We'd better walk fast or we're going to get wet.</t>
  </si>
  <si>
    <t>Mei: &lt;O&gt;K.</t>
  </si>
  <si>
    <t>(begins to rain)</t>
  </si>
  <si>
    <t>Satsuki: Oh, no! Hurry!</t>
  </si>
  <si>
    <t>(Mei falls into a puddle)</t>
  </si>
  <si>
    <t>Satsuki: Oh my god! Are you OK?</t>
  </si>
  <si>
    <t>Mei: Yeah.</t>
  </si>
  <si>
    <t>Satsuki: Come on.</t>
  </si>
  <si>
    <t>(Taking shelter under a roadside shrine)</t>
  </si>
  <si>
    <t>Satsuki: Wow, what do we do now? (Prays) If it's not too much trouble, could we stay until it stops raining?</t>
  </si>
  <si>
    <t>(Kanta walks past with an umbrella, sees Satsuki, and turns around)</t>
  </si>
  <si>
    <t>Satsuki: Uh ... Thanks.</t>
  </si>
  <si>
    <t>(Kanta leaves the umbrella on the ground and runs off)</t>
  </si>
  <si>
    <t>Mei: We were pretty lucky, huh? That's funny, it's got holes in it!</t>
  </si>
  <si>
    <t>(Later at home...)</t>
  </si>
  <si>
    <t>Satsuki: Oh-oh, Daddy left his umbrella.</t>
  </si>
  <si>
    <t>Mei: Hey, we could bring it back to him.</t>
  </si>
  <si>
    <t>(At Granny's house)</t>
  </si>
  <si>
    <t>Kanta: I just forgot because I forgot!</t>
  </si>
  <si>
    <t>Kanta's Mother: How can you forget your umbrella when it's raining outside?</t>
  </si>
  <si>
    <t>Kanta: Ouch!</t>
  </si>
  <si>
    <t>Kanta's Mother: Even you can't be that stupid.</t>
  </si>
  <si>
    <t>Kanta: Mom!</t>
  </si>
  <si>
    <t>Kanta's Mother: You were probably playing with it and broke it in half or something.</t>
  </si>
  <si>
    <t>Kanta: I did not!</t>
  </si>
  <si>
    <t>(Satsuki &amp; Mei come)</t>
  </si>
  <si>
    <t>Satsuki: Excuse me, is anybody home?</t>
  </si>
  <si>
    <t>Kanta's Mother: Satsuki, what are you doing here? Grandma!</t>
  </si>
  <si>
    <t>Satsuki: Thank you for taking care of Mei.</t>
  </si>
  <si>
    <t>Kanta's Mother: Oh, don't be ridiculous, she was a treasure.</t>
  </si>
  <si>
    <t>Satsuki: Well, besides that, we wanted to bring back the umbrella we borrowed.</t>
  </si>
  <si>
    <t>Kanta's Mother: But, Kanta's umbrella, but why would he want to give you this beat up thing?</t>
  </si>
  <si>
    <t>Satsuki: It came in handy because we didn't have one. But I'm afraid he got soaking wet. Anyway, please thank him for us.</t>
  </si>
  <si>
    <t>Kanta's Mother: I will. I'm always telling him to wash the mud off, so some rain did him no harm at all. Are you on your way to meet your father?</t>
  </si>
  <si>
    <t>Satsuki: Yes, ma'am.</t>
  </si>
  <si>
    <t>Kanta's Mother: Well, you give him my regards. Bye-bye.</t>
  </si>
  <si>
    <t>Mei &amp; Satsuki: Bye!</t>
  </si>
  <si>
    <t>Granny: Did someone come to the door?</t>
  </si>
  <si>
    <t>Kanta: I didn't hear anything.</t>
  </si>
  <si>
    <t>(At the bus stop; a bus is coming)</t>
  </si>
  <si>
    <t>Satsuki: Oh, boy, we made it.</t>
  </si>
  <si>
    <t>Bus Conductor: (to passengers) Thank you. Thank you. (To Satsuki &amp; Mei) &lt;Are you&gt; getting on board or not?</t>
  </si>
  <si>
    <t>Mei &amp; Satsuki: (shake heads)</t>
  </si>
  <si>
    <t>Bus Conductor: All right, let's go. (Bus departs.)</t>
  </si>
  <si>
    <t>Mei: Daddy wasn't on that one, right?</t>
  </si>
  <si>
    <t>Satsuki: I'm sure he'll be on the next one. Do you want to go back to Nanny's house and wait?</t>
  </si>
  <si>
    <t>Satsuki: What's the matter?</t>
  </si>
  <si>
    <t>Satsuki: Mei, you're sleepy.</t>
  </si>
  <si>
    <t>Mei: Uh-uh.</t>
  </si>
  <si>
    <t>Satsuki: Aw, come on now. I told you it might be a while. You don't want to go to Nanny's and wait? It won't be long. I'm sure the bus will come soon. Just hang in there. Well, I guess they were delayed, but I hope not. (picks up Mei) Come on.</t>
  </si>
  <si>
    <t>(Totoro arrives)</t>
  </si>
  <si>
    <t>Satsuki: I bet you're Totoro.</t>
  </si>
  <si>
    <t>Totoro: (growls)</t>
  </si>
  <si>
    <t>Satsuki: Oh we have another umbrella, if you want &lt;it&gt;. (holds it out to him) Go ahead, take it. Come on, &lt;or&gt; I'm going to drop Mei. (he takes it) You put it over your head, like that.</t>
  </si>
  <si>
    <t>(Headlights approach)</t>
  </si>
  <si>
    <t>Satsuki: The bus is here.</t>
  </si>
  <si>
    <t>(Cat Bus arrives, and Totoro leaves)</t>
  </si>
  <si>
    <t>Satsuki: Mei, wa- wasn't that umbrella he took with him Daddy's?</t>
  </si>
  <si>
    <t>(Bus arrives)</t>
  </si>
  <si>
    <t>Bus Conductor: Thank you.</t>
  </si>
  <si>
    <t>Father: How nice of you to meet me.</t>
  </si>
  <si>
    <t>Mei: Daddy!</t>
  </si>
  <si>
    <t>Father: I'm sorry, but the train was late. That's why I missed the first bus. You weren't worried about me, were you?</t>
  </si>
  <si>
    <t>Satsuki: I saw him, I saw him! He was right beside me at the bus stop!</t>
  </si>
  <si>
    <t>Mei: Me, too! We saw Cat Bus, too!</t>
  </si>
  <si>
    <t>Father: Uh, uh</t>
  </si>
  <si>
    <t>Satsuki: Oh, gigantic arms!</t>
  </si>
  <si>
    <t>Mei: Great big eyeballs!</t>
  </si>
  <si>
    <t>Satsuki: It was scary!</t>
  </si>
  <si>
    <t>Mei: And I was scared!</t>
  </si>
  <si>
    <t>Satsuki: We saw Totoro!</t>
  </si>
  <si>
    <t>Mei: We saw Totoro!</t>
  </si>
  <si>
    <t>Satsuki: We saw him!</t>
  </si>
  <si>
    <t>(Walking back)</t>
  </si>
  <si>
    <t>Father: Hey, &lt;does&gt; anyone want a ride?</t>
  </si>
  <si>
    <t>Satsuki: I do!</t>
  </si>
  <si>
    <t>Father: OK. Here we go.</t>
  </si>
  <si>
    <t>(Satsuki writing a letter)</t>
  </si>
  <si>
    <t>Letter: Dear Mother, I'm surprised &lt;that&gt; I can write to you at all, &lt;be&gt;cause my heart is still beating so fast. Mei and I had something incredible happen today. We both met Totoro! I really saw him! And he even gave us a gift. It was a package wrapped up in bamboo leaves, and tied with dragon whiskers. We opened it as soon as we got home, and guess what was in it? Magic nuts and seeds!</t>
  </si>
  <si>
    <t>(Mother reading letter)</t>
  </si>
  <si>
    <t>Mother: (reading) We've decided to plant them all out in the front &lt;of the house&gt;, because someday they'll be tall and beautiful. Mei just...</t>
  </si>
  <si>
    <t>(Satsuki writing letter)</t>
  </si>
  <si>
    <t>Letter: &lt;Mei just&gt; sits there every day, waiting for them to sprout. But they don't seem to want to grow! I can't wait to see what they'll be like. Oh yes, Mei sends her love, and wanted to make sure you saw her drawing.</t>
  </si>
  <si>
    <t>(Mother looks at Mei's drawing, and chuckles.)</t>
  </si>
  <si>
    <t>Letter: (letter) It's going to be summer vacation soon, and we'll be out of school. I love you, Mother. And please get well soon.</t>
  </si>
  <si>
    <t>(Bedtime, Satsuki and Mei are playing on the mosquito netting)</t>
  </si>
  <si>
    <t>Father: Come on, get off. I said get off! Come on, it's bed time.</t>
  </si>
  <si>
    <t>Mei: Daddy? Will the plants come out? I mean will they come out tomorrow?</t>
  </si>
  <si>
    <t>Father: That's tough to say. Perhaps Totoro will be able to say if they will. Good night.</t>
  </si>
  <si>
    <t>(Later, Satsuki wakes up and sees Totoros in the yard)</t>
  </si>
  <si>
    <t>Satsuki: Wake up, Mei!</t>
  </si>
  <si>
    <t>Mei: Huh?</t>
  </si>
  <si>
    <t>Satsuki: But isn't that where we planted ...</t>
  </si>
  <si>
    <t>Mei: Yeah!</t>
  </si>
  <si>
    <t>(They do a dance with the Totoros. The seeds grow into a large forest)</t>
  </si>
  <si>
    <t>Satsuki: It worked!</t>
  </si>
  <si>
    <t>Satsuki: Yeah, we did it!</t>
  </si>
  <si>
    <t>(Satsuki &amp; Mei climb onto Totoro, and they fly around)</t>
  </si>
  <si>
    <t>Satsuki: Now we know what makes the wind blow!</t>
  </si>
  <si>
    <t>(The next morning, the magic forest is gone.)</t>
  </si>
  <si>
    <t>Mei: What happened to the tree?</t>
  </si>
  <si>
    <t>Satsuki: Hey!</t>
  </si>
  <si>
    <t>Mei: Hey, wait!</t>
  </si>
  <si>
    <t>(At the garden, some of the seeds have sprouted)</t>
  </si>
  <si>
    <t>Satsuki: We did it!</t>
  </si>
  <si>
    <t>Mei: We did it!</t>
  </si>
  <si>
    <t>Satsuki: We did it! Yeah!</t>
  </si>
  <si>
    <t>(laugh)</t>
  </si>
  <si>
    <t>Satsuki: It was only a dream.</t>
  </si>
  <si>
    <t>Mei: It wasn't a dream.</t>
  </si>
  <si>
    <t>Satsuki: It was only a dream. We did it!</t>
  </si>
  <si>
    <t>(Later....)</t>
  </si>
  <si>
    <t>Mail Man: Telegram. Hello? Telegram. Hello? Anyone home? Hm. Maybe not.</t>
  </si>
  <si>
    <t>(In Granny's vegetable patch)</t>
  </si>
  <si>
    <t>Mei: Nanny!</t>
  </si>
  <si>
    <t>Granny: Over here, Mei.</t>
  </si>
  <si>
    <t>Granny: (pointing at corn) That one's perfect.</t>
  </si>
  <si>
    <t>Satsuki: About how ripe is this?</t>
  </si>
  <si>
    <t>Granny: That's ripe.</t>
  </si>
  <si>
    <t>Satsuki: Wow. Your vegetable garden is more like a mountain of treasure!</t>
  </si>
  <si>
    <t>Granny: Thanks to Mother Nature. Let's take a little rest, shall we?</t>
  </si>
  <si>
    <t>Granny: (lifting vegetables from water) There we are, &lt;they're&gt; nice and cold.</t>
  </si>
  <si>
    <t>Satsuki: Michiko'd be jealous.</t>
  </si>
  <si>
    <t>Satsuki: It's amazing.</t>
  </si>
  <si>
    <t>Granny: They've absorbed lots of wonderful things from the sun, and that's what makes them so good for the body and good for the soul.</t>
  </si>
  <si>
    <t>Satsuki: They wouldn't help my mother, would they?</t>
  </si>
  <si>
    <t>Granny: Of course they would. My vegetable garden is bound to make anyone feel better in no time at all.</t>
  </si>
  <si>
    <t>Satsuki: Our mother's coming back home this week from the hospital..</t>
  </si>
  <si>
    <t>Mei: And she's going to come sleep with me under my covers.</t>
  </si>
  <si>
    <t>Granny: That's wonderful. She's able to come back, is she?</t>
  </si>
  <si>
    <t>Satsuki: Un-uh. She's coming home to spend a couple of days, but then has to go right back there. I suppose she has to be careful.</t>
  </si>
  <si>
    <t>Granny: Yes, she has. But we'll fatten her up on my fresh vegetables.</t>
  </si>
  <si>
    <t>Mei: I'm going to give Mommy this corn I picked for her specially.</t>
  </si>
  <si>
    <t>Granny: And I'm sure she'll love you for it.</t>
  </si>
  <si>
    <t>Mei: Um-hmm.</t>
  </si>
  <si>
    <t>(Kanta comes running up)</t>
  </si>
  <si>
    <t>Kanta: &lt;The&gt; mailman gave me this telegram &lt;be&gt;cause you were out. Here.</t>
  </si>
  <si>
    <t>Satsuki: But Daddy won't be home from the university till after nine.</t>
  </si>
  <si>
    <t>Granny: Open it now, then. A telegram is serious business.</t>
  </si>
  <si>
    <t>Satsuki: Um-hmm. It's from my mother's doctor at the hospital. (reading) "Please contact me". What's that supposed to mean? Is something wrong with her or not? I know something awful's happened to her. What am I supposed to do if my father's not home?</t>
  </si>
  <si>
    <t>Granny: Listen, you must be calm. Have you any way of telephoning your father?</t>
  </si>
  <si>
    <t>Satsuki: I have the number of his research lab, but we don't have a telephone to call him.</t>
  </si>
  <si>
    <t>Granny: (to Kanta) Take them back to your mother's place and let them use the phone to reach their father. Do you understand?</t>
  </si>
  <si>
    <t>(Kanta nods)</t>
  </si>
  <si>
    <t>Granny: (to Satsuki) Don't panic, but go quickly.</t>
  </si>
  <si>
    <t>Satsuki: Uh-hmm.</t>
  </si>
  <si>
    <t>(Kanta &amp; Satsuki run off. Mei follows, carrying the ear of corn.)</t>
  </si>
  <si>
    <t>Granny: Mei, you make sure you stay put at my house! Mei! Mei!</t>
  </si>
  <si>
    <t>Satsuki: Hey, Mei, don't follow me! Go to Nanny's house!</t>
  </si>
  <si>
    <t>Satsuki: (on phone) Hello, Operator? I'd like to make a long distance call, please. It's very important. It's number 1354 at station 12. Yes. Thank you very much.</t>
  </si>
  <si>
    <t>Old woman: (to Kanta) Your friend is very pretty. What lovely hair.</t>
  </si>
  <si>
    <t>(The phone rings)</t>
  </si>
  <si>
    <t>Satsuki: Hello? Yes. Can you put me through to the main lecture room of the Anthropology school? To Professor Kusakabe. Please hurry. Yes. Yes, I'm his daughter. (waits) It was from the hospital, Daddy! I'm so worried!</t>
  </si>
  <si>
    <t>Father: Whoa, whoa, slow down. From the hospital? Oh, OK, it's all right. I think I understand. Now, I'm going to call the hospital, ...</t>
  </si>
  <si>
    <t>Satsuki: (interupts) What's wrong with Mommy? Tell me everything's going to be all right.</t>
  </si>
  <si>
    <t>Father: There's no need to worry. I'm going to check with the hospital and call you right back. OK? OK?</t>
  </si>
  <si>
    <t>Father: You stay where you are.</t>
  </si>
  <si>
    <t>Father: I'm hanging up now, so you stay right there.</t>
  </si>
  <si>
    <t>(hangs up)</t>
  </si>
  <si>
    <t>Satsuki: He's going to be calling back, so is it alright if I stay right here by the telephone and wait?</t>
  </si>
  <si>
    <t>Old Woman: You take all the time you need.</t>
  </si>
  <si>
    <t>(Outside...)</t>
  </si>
  <si>
    <t>Mei: Hey, where are you!</t>
  </si>
  <si>
    <t>(A goat comes)</t>
  </si>
  <si>
    <t>Mei: Uh-oh. Oh, no! I'm going to give this corn to my mommy! Go away! You'd just better stop it right now!</t>
  </si>
  <si>
    <t>(Mei runs off, catches up to Kanta &amp; Satsuki)</t>
  </si>
  <si>
    <t>Satsuki: Mei, the hospital said that mommy's condition isn't very good. So she isn't going to be coming home just yet.</t>
  </si>
  <si>
    <t>Mei: But why?</t>
  </si>
  <si>
    <t>Satsuki: Mei, what can we do? If she came home now, it'd only make it worse.</t>
  </si>
  <si>
    <t>Mei: It would not!</t>
  </si>
  <si>
    <t>Satsuki: But, she'll be able to come home real soon!</t>
  </si>
  <si>
    <t>Mei: No!</t>
  </si>
  <si>
    <t>Satsuki: All right, then, be that way! Let's see if she dies!</t>
  </si>
  <si>
    <t>Satsuki: Don't be dumb, Mei! Oh, I give up. You're so stupid!</t>
  </si>
  <si>
    <t>(Satsuki runs off)</t>
  </si>
  <si>
    <t>Kanta: Come on, Mei.</t>
  </si>
  <si>
    <t>Mei: I'm not stupid.</t>
  </si>
  <si>
    <t>(At the house...)</t>
  </si>
  <si>
    <t>Granny: I took care of the rest of the washing. Come on, now. It isn't the end of the world. Your old Nanny's here to help. Let's see that beautiful smile. Your father's going to be stopping off at the hospital on his way home, eh? What I heard was that your mother only caught a small cold. Mm-mmm. She'll be home next weekend, I believe.</t>
  </si>
  <si>
    <t>Satsuki: That's what they said &lt;the&gt; last time, too. "It'll be a little visit. Just a few days to see what's wrong with her. It's just a cold." What are me and Mei going to do if Mommy dies?</t>
  </si>
  <si>
    <t>Granny: Uh</t>
  </si>
  <si>
    <t>Satsuki: What are we going to do, Nanny? (begins to cry)</t>
  </si>
  <si>
    <t>Granny: There, there. Don't worry. Your mother's not going to die.</t>
  </si>
  <si>
    <t>(Mei in background, listening)</t>
  </si>
  <si>
    <t>Granny: Hush. She'd never leave two such beautiful children. She loves you too much for that. Don't cry. Nanny will stay with you until your father comes home.</t>
  </si>
  <si>
    <t>(Mei runs off with the ear of corn. No one sees her leave)</t>
  </si>
  <si>
    <t>(Later, Satsuki &amp; Granny are searching for Mei)</t>
  </si>
  <si>
    <t>Granny: Mei? Where are you?</t>
  </si>
  <si>
    <t>(Satsuki &amp; Granny meet)</t>
  </si>
  <si>
    <t>Satsuki: Did you see her anywhere?</t>
  </si>
  <si>
    <t>Granny: No sign at all. She wasn't at the bus stop?</t>
  </si>
  <si>
    <t>Satsuki: (shakes head)</t>
  </si>
  <si>
    <t>Granny: That's very strange. Where could she possibly have gone off to?</t>
  </si>
  <si>
    <t>Satsuki: Maybe she's angry about this morning. We had a bad argument, and - Oh! Maybe she went off to visit Mommy in the hospital!</t>
  </si>
  <si>
    <t>Granny: But the hospital's so far from here. It's, oh my heavens, why, it would take a grown man three hours to get there!</t>
  </si>
  <si>
    <t>(Satsuki runs off, passes Kanta)</t>
  </si>
  <si>
    <t>Kanta: Hey!</t>
  </si>
  <si>
    <t>Granny: Oh my goodness! (to Kanta) Please, you must get your father right now. You must tell him that little Mei has disappeared!</t>
  </si>
  <si>
    <t>(Satsuki, running)</t>
  </si>
  <si>
    <t>Satsuki: (to herself) How could you do something so stupid, Mei! You always get lost!</t>
  </si>
  <si>
    <t>Satsuki: Mei!</t>
  </si>
  <si>
    <t>Satsuki: (calling to a farmer) I'm sorry to bother you, but you, well you haven't seen a little girl come by this way, have you? She's my sister, about 5 years old.</t>
  </si>
  <si>
    <t>Farmer: Well, &lt;it&gt; seems to me I remember someone. Ah, yes, uh, near as I can recall, she went that way.</t>
  </si>
  <si>
    <t>Satsuki: (to herself) Maybe she went through the forest.</t>
  </si>
  <si>
    <t>Farmer: Then again, she might've gone in the other direction. Are you sure it was your sister? All sorts of folks come by here, but I don't see them.</t>
  </si>
  <si>
    <t>Satsuki: (to herself) Mei, I'm scared. (to Farmer) Thank you.</t>
  </si>
  <si>
    <t>(Satsuki, in road)</t>
  </si>
  <si>
    <t>Satsuki: Please stop!</t>
  </si>
  <si>
    <t>Driver: Ah! Hey, are you crazy, kid?</t>
  </si>
  <si>
    <t>Satsuki: I'm looking for my sister. Have you seen a little girl wandering around?</t>
  </si>
  <si>
    <t>Passenger: I'm afraid not.</t>
  </si>
  <si>
    <t>Satsuki: Mei's her name, and she's about 5 years old. She probably got herself lost.</t>
  </si>
  <si>
    <t>Driver: We haven't seen anyone, have we?</t>
  </si>
  <si>
    <t>Passenger: (shakes head)</t>
  </si>
  <si>
    <t>Satsuki: I think she's going to Shichikokuyama.</t>
  </si>
  <si>
    <t>Passenger: We just came from there, but we haven't come across anybody for the last couple of hours. I'm sorry.</t>
  </si>
  <si>
    <t>Satsuki: Well, um, thank you.</t>
  </si>
  <si>
    <t>Driver: By the way, where are you from?</t>
  </si>
  <si>
    <t>Satsuki: Um, Matsu-go.</t>
  </si>
  <si>
    <t>Driver: You walked from there to here?</t>
  </si>
  <si>
    <t>Passenger: That's over three hours away!</t>
  </si>
  <si>
    <t>Driver: Yeah. Well, good luck, kid.</t>
  </si>
  <si>
    <t>(Drives off)</t>
  </si>
  <si>
    <t>Passenger: I hope you find her.</t>
  </si>
  <si>
    <t>(Kanta rides up on a bicycle)</t>
  </si>
  <si>
    <t>Kanta: Satsuki! Wait! Come here!</t>
  </si>
  <si>
    <t>Satsuki: Kanta!</t>
  </si>
  <si>
    <t>Kanta: We haven't found her yet. How about you?</t>
  </si>
  <si>
    <t>Satsuki: Nothing.</t>
  </si>
  <si>
    <t>Kanta: Hey, my dad's got everyone in the village searching for her, so you go home and I'll bike to Shichikokuyama. OK?</t>
  </si>
  <si>
    <t>Satsuki: But I'm afraid if she goes to visit Mommy's hospital, she'll completely lose her &lt;way.&gt;</t>
  </si>
  <si>
    <t>Kanta: (interrupts) Wait a second. Somebody found some sandals by the lake half an hour ago. There's no way she can get past all those people without someone noticing.</t>
  </si>
  <si>
    <t>Satsuki: Ah! (runs off)</t>
  </si>
  <si>
    <t>Kanta: Hey, don't worry. Nobody said they were Mei's sandals!</t>
  </si>
  <si>
    <t>(Passing the farmer)</t>
  </si>
  <si>
    <t>Farmer: Did you find her yet?</t>
  </si>
  <si>
    <t>(At the pond, men are searching the water with long poles)</t>
  </si>
  <si>
    <t>Granny: (praying)</t>
  </si>
  <si>
    <t>Man 1: Go back a bit over towards your right! You haven't covered that area!</t>
  </si>
  <si>
    <t>Man 2: Hey, &lt;do&gt; you have any poles left?</t>
  </si>
  <si>
    <t>Michiko: There's Satsuki!</t>
  </si>
  <si>
    <t>Michiko: Look!</t>
  </si>
  <si>
    <t>Satsuki: Mei! Mei!</t>
  </si>
  <si>
    <t>Granny: (Showing Satsuki the sandal) Look, Satsuki. Is it hers?</t>
  </si>
  <si>
    <t>Satsuki: It's not hers.</t>
  </si>
  <si>
    <t>Granny: What? Oh, merciful heavens. You know, Satsuki, for a while I thought it might be Mei's.</t>
  </si>
  <si>
    <t>Kanta's Uncle: Mom, I told you &lt;that&gt; you jumped to conclusions too fast.</t>
  </si>
  <si>
    <t>Man 2: Hey, boys! Forget it! Stop! It isn't hers!</t>
  </si>
  <si>
    <t>Man 3: So, what do we do now?</t>
  </si>
  <si>
    <t>Man 4: Well, we keep on looking, that's what.</t>
  </si>
  <si>
    <t>Woman: Well, whatever you do, you'd better hurry up. It's going to be dark soon.</t>
  </si>
  <si>
    <t>Kanta's Father: I'm grateful to you all. I know it's tough work, but if you could keep searching.</t>
  </si>
  <si>
    <t>Man 4: Aw, don't worry, we understand.</t>
  </si>
  <si>
    <t>Man 3: Hey, don't you think we should call the police maybe?</t>
  </si>
  <si>
    <t>Kanta's Father: Well, I don't know, do you think the police could ...</t>
  </si>
  <si>
    <t>Satsuki: (looking over at Camphor Tree) Police?</t>
  </si>
  <si>
    <t>Granny: (to Satsuki) Please, where are you going?</t>
  </si>
  <si>
    <t>(At the entrance to Totoro's tunnel)</t>
  </si>
  <si>
    <t>Satsuki: Totoro, I beg you, please protect Mei. She'll be lost, and probably scared. Please believe me, I'll be good for the rest of my life if I can just see her again.</t>
  </si>
  <si>
    <t>(Runs into tunnel. She finds Totoro)</t>
  </si>
  <si>
    <t>Satsuki: What? Totoro! Totoro, Mei's lost somewhere! I've looked and looked, but I can't find her anywhere. Oh, please, you have to help me find her. She's probably alone somewhere, crying and upset. Oh, Totoro, I'm scared!</t>
  </si>
  <si>
    <t>(Totoro flies with Satsuki to the top of the camphor tree and roars)</t>
  </si>
  <si>
    <t>(Cat bus runs between two farmers)</t>
  </si>
  <si>
    <t>Farmer: He wouldn't be able to.</t>
  </si>
  <si>
    <t>Satsuki: But how come nobody sees the bus?</t>
  </si>
  <si>
    <t>(Satsuki gets in Cat Bus)</t>
  </si>
  <si>
    <t>Cat Bus: Next stop, Little Sister.</t>
  </si>
  <si>
    <t>Granny: Mei, where are you!</t>
  </si>
  <si>
    <t>(Running through the forest, the trees lean out of the way)</t>
  </si>
  <si>
    <t>Satsuki: But how does he make it do that?</t>
  </si>
  <si>
    <t>Mei: But Sis! Where are you! Satsuki!</t>
  </si>
  <si>
    <t>(Cat Bus jumps down next to Mei)</t>
  </si>
  <si>
    <t>Satsuki: There you are!</t>
  </si>
  <si>
    <t>Mei: Satsuki!</t>
  </si>
  <si>
    <t>(hug)</t>
  </si>
  <si>
    <t>Satsuki: Oh, Mei!</t>
  </si>
  <si>
    <t>Mei: I'm sorry!</t>
  </si>
  <si>
    <t>Satsuki: Tell me one thing. Were you bringing that corn to the hospital?</t>
  </si>
  <si>
    <t>Cat Bus: (meows)</t>
  </si>
  <si>
    <t>Satsuki: Ah!</t>
  </si>
  <si>
    <t>Cat Bus: Next stop, Shichikokuyama Hospital.</t>
  </si>
  <si>
    <t>Satsuki: &lt;Do&gt; you mean we can go to Mom's hospital?</t>
  </si>
  <si>
    <t>Satsuki: You're wonderful!</t>
  </si>
  <si>
    <t>Totoro video cover</t>
  </si>
  <si>
    <t>Totoro Video Cover</t>
  </si>
  <si>
    <t>Get the DVD from Amazon.com</t>
  </si>
  <si>
    <t>amazon.com</t>
  </si>
  <si>
    <t>Mother: I'm sorry. It was all because of my silly cold that the hospital sent you that telegram. The grief it must've caused all of you. I hope you can forgive me.</t>
  </si>
  <si>
    <t>Father: It was simply a bureaucratic mistake. I'm sure it wasn't terribly traumatic for either of the girls. It just means you'll be home next weekend. They understand.</t>
  </si>
  <si>
    <t>Mother: I wouldn't be at all surprised if they suffered more than we know. In particular Satsuki, because she's so smart and sensitive.</t>
  </si>
  <si>
    <t>Father: Mmm. &lt;You&gt; could be right.</t>
  </si>
  <si>
    <t>Mother: You'd better be careful after I get home, because I intend to spoil them rotten for a while.</t>
  </si>
  <si>
    <t>Father: Oh, no!</t>
  </si>
  <si>
    <t>(both laugh)</t>
  </si>
  <si>
    <t>(Satsuki, Mei and Cat Bus are in the tree outside the window)</t>
  </si>
  <si>
    <t>Mei: Look, Mommy's laughing.</t>
  </si>
  <si>
    <t>Satsuki: She seems pretty healthy to me.</t>
  </si>
  <si>
    <t>Mei: Yep.</t>
  </si>
  <si>
    <t>(The hospital room)</t>
  </si>
  <si>
    <t>Mother: Oh, I can't wait to get up on my feet again.</t>
  </si>
  <si>
    <t>Father: Neither can we.</t>
  </si>
  <si>
    <t>(both look at window)</t>
  </si>
  <si>
    <t>Father: (picking up the ear of corn from the window sill) Now, that's weird.</t>
  </si>
  <si>
    <t>Mother: (looking out the window) Oh!</t>
  </si>
  <si>
    <t>Father: What happened?</t>
  </si>
  <si>
    <t>Mother: Well, I'm not sure, but I could've sworn that I saw both of the girls up in the treetop, laughing.</t>
  </si>
  <si>
    <t>Father: That might not be as crazy as you think. Have a look!</t>
  </si>
  <si>
    <t>(Shows her the corn. On it is written, "to mother")</t>
  </si>
  <si>
    <t>(Satsuki &amp; Mei ride in Cat Bus. They meet Granny, who hugs Mei. Satsuki greets Kanta, both laugh. Closing credits show still scenes: Mother getting out of taxi, taking bath with the children, the children playing)</t>
  </si>
  <si>
    <t>My Neighbor Totoro</t>
  </si>
  <si>
    <t>("Tonari no Totoro")</t>
  </si>
  <si>
    <t>（さんぽ）</t>
  </si>
  <si>
    <t>あるこう　あるこう　わたしはげんき</t>
  </si>
  <si>
    <t>あるくの　だいすき　どんどんいこう</t>
  </si>
  <si>
    <t>さかみち　トンネル　くさっぱら</t>
  </si>
  <si>
    <t>いっぽんばしに　でこぼこじゃりみち</t>
  </si>
  <si>
    <t>くものすくぐって　くだりみち</t>
  </si>
  <si>
    <t xml:space="preserve"> </t>
  </si>
  <si>
    <t>きつねも　たぬきも　出ておいで</t>
  </si>
  <si>
    <t>たんけんしよう　はやしのおくまで</t>
  </si>
  <si>
    <t>ともだちたくさん　うれしいな</t>
  </si>
  <si>
    <t>チャプター２</t>
  </si>
  <si>
    <t>サツキ「お父さん、キャラメル。」</t>
  </si>
  <si>
    <t>お父さん「おっ、ありがとう。くたびれたかい？」</t>
  </si>
  <si>
    <t>サツキ「ううん」</t>
  </si>
  <si>
    <t>お父さん「もうじきだよ。」</t>
  </si>
  <si>
    <t>サツキ「あっ！　メイ、隠れて！」</t>
  </si>
  <si>
    <t>サツキ「お巡りさんじゃなかった。おーい！」</t>
  </si>
  <si>
    <t>サツキ・メイ「アハハハ…」</t>
  </si>
  <si>
    <t>お父さん「お家のかたは、どなたか、いらっしゃいませんか？」</t>
  </si>
  <si>
    <t>お父さん「あっ、どうも。」</t>
  </si>
  <si>
    <t>お父さん「草壁です。引っ越してきましたぁ！　よろしくお願いしまーす。」</t>
  </si>
  <si>
    <t>カンタの父「ご苦労さまです。」</t>
  </si>
  <si>
    <t>お父さん「どうもありがとう。」</t>
  </si>
  <si>
    <t>お父さん「さあ、着いたよ。」</t>
  </si>
  <si>
    <t>サツキ「わあっ！」</t>
  </si>
  <si>
    <t>メイ「あー、待って。」</t>
  </si>
  <si>
    <t>お父さん「よっ！」</t>
  </si>
  <si>
    <t>サツキ「メイ、橋があるよ。」</t>
  </si>
  <si>
    <t>メイ「ハシ？」</t>
  </si>
  <si>
    <t>サツキ「魚！　ほら、また光った。」</t>
  </si>
  <si>
    <t>お父さん「どうだい。気に入ったかい？」</t>
  </si>
  <si>
    <t>サツキ「お父さん、ステキね！　木のトンネル！」</t>
  </si>
  <si>
    <t>サツキ「あーっ、あの家？」</t>
  </si>
  <si>
    <t>メイ「わーっ。」</t>
  </si>
  <si>
    <t>サツキ「早くーっ。」</t>
  </si>
  <si>
    <t>サツキ「わあーっ、ボロッ！」</t>
  </si>
  <si>
    <t>メイ「ボロ～ッ！」</t>
  </si>
  <si>
    <t>サツキ「お化け屋敷みたい！」</t>
  </si>
  <si>
    <t>メイ「お化け？」</t>
  </si>
  <si>
    <t>サツキ「アハハハ…　あっ。　フフッ、腐ってる。」</t>
  </si>
  <si>
    <t>サツキ・メイ「ワハハハ…　アハハハ…」</t>
  </si>
  <si>
    <t>メイ「こわれるーっ。」</t>
  </si>
  <si>
    <t>サツキ「こわれるーっ。アワワワ…」</t>
  </si>
  <si>
    <t>サツキ「メイ、見てごらん。ほらっ。大きいね。」</t>
  </si>
  <si>
    <t>メイ「クション。」</t>
  </si>
  <si>
    <t>サツキ「フフフ…」</t>
  </si>
  <si>
    <t>サツキ「お父さん、すごい木！」</t>
  </si>
  <si>
    <t>お父さん「ああ、クスの木だよ。」</t>
  </si>
  <si>
    <t>サツキ「へぇーっ。クスの木。」</t>
  </si>
  <si>
    <t>メイ「クスノキ！」</t>
  </si>
  <si>
    <t>サツキ「あっ？」</t>
  </si>
  <si>
    <t>お父さん「おっと…」</t>
  </si>
  <si>
    <t>サツキ「ドングリ！」</t>
  </si>
  <si>
    <t>メイ「うわっ、見せて！」</t>
  </si>
  <si>
    <t>サツキ「あっ、また…」</t>
  </si>
  <si>
    <t>メイ「ああっ。ん？　あっ、あった！　うん？」</t>
  </si>
  <si>
    <t>お父さん「こらこら。雨戸が開けられないじゃないか。」</t>
  </si>
  <si>
    <t>メイ「ドングリ！」</t>
  </si>
  <si>
    <t>サツキ「部屋の中にドングリが落ちてるの。」</t>
  </si>
  <si>
    <t>メイ「上から落ちてきたよ。」</t>
  </si>
  <si>
    <t>お父さん「ふーん…　リス…でもいるのかな？」</t>
  </si>
  <si>
    <t>サツキ・メイ「リス？」</t>
  </si>
  <si>
    <t>お父さん「それともドングリ好きのネズミかな？」</t>
  </si>
  <si>
    <t>サツキ「えーっ。」</t>
  </si>
  <si>
    <t>メイ「メイ、リスがいい！」</t>
  </si>
  <si>
    <t>運転手「これ、どこへ運びます？」</t>
  </si>
  <si>
    <t>お父さん「あっ、ここへ…　今開けます。」</t>
  </si>
  <si>
    <t>お父さん「サツキ、ウラの勝手口を開けて」</t>
  </si>
  <si>
    <t>サツキ「はーい。」</t>
  </si>
  <si>
    <t>お父さん「行けばすぐわかるよ。」</t>
  </si>
  <si>
    <t>サツキ「うん。」</t>
  </si>
  <si>
    <t>チャプター３</t>
  </si>
  <si>
    <t>サツキ「ほら、おいで。」</t>
  </si>
  <si>
    <t>メイ「待ってー。」</t>
  </si>
  <si>
    <t>サツキ「ほら、早くーっ。」</t>
  </si>
  <si>
    <t>メイ「ああっ…」</t>
  </si>
  <si>
    <t>ススワタリ「（ザザザ…）」</t>
  </si>
  <si>
    <t>サツキ「ハッ？」</t>
  </si>
  <si>
    <t>サツキ・メイ「ワアアア～ッ！！」</t>
  </si>
  <si>
    <t>サツキ「行くよ。」</t>
  </si>
  <si>
    <t>メイ「うん。」</t>
  </si>
  <si>
    <t>メイ「おフロ。」</t>
  </si>
  <si>
    <t>サツキ「いないね。」</t>
  </si>
  <si>
    <t>メイ「…うん。」</t>
  </si>
  <si>
    <t>お父さん「そこは、おフロだよ。」</t>
  </si>
  <si>
    <t>サツキ「お父さん、ここに何かいるよ。」</t>
  </si>
  <si>
    <t>お父さん「リスかい？」</t>
  </si>
  <si>
    <t>サツキ「わかんない。」</t>
  </si>
  <si>
    <t>サツキ「ゴキブリでもない。ネズミでもない。黒いのが、いっぱいいたの。」</t>
  </si>
  <si>
    <t>お父さん「ふーん。」</t>
  </si>
  <si>
    <t>お父さん「うむ…」</t>
  </si>
  <si>
    <t>サツキ「どう？」</t>
  </si>
  <si>
    <t>お父さん「こりゃ、マックロクロスケだな。」</t>
  </si>
  <si>
    <t>サツキ「マックロクロスケ？　絵本にでてた？」</t>
  </si>
  <si>
    <t>お父さん「そうさ。こんないいお天気に、お化けなんか出るわけないよ。」</t>
  </si>
  <si>
    <t>お父さん「明るい所から、急に暗い所に入ると、目が眩んで、マックロクロスケが出るのさ。」</t>
  </si>
  <si>
    <t>サツキ「そっか！」</t>
  </si>
  <si>
    <t>サツキ「マックロクロスケ出ておいで。」</t>
  </si>
  <si>
    <t>サツキ・メイ「出ないと目玉をほじくるぞ。」</t>
  </si>
  <si>
    <t>お父さん「さあ仕事、仕事。二階の階段は、いったい、どこにあるでしょうか？」</t>
  </si>
  <si>
    <t>サツキ「えっ？」</t>
  </si>
  <si>
    <t>お父さん「階段を見つけて、二階の窓を開けましょう。」</t>
  </si>
  <si>
    <t>サツキ「はーい！」</t>
  </si>
  <si>
    <t>メイ「あっ、メイも！」</t>
  </si>
  <si>
    <t>メイ「お便所！」</t>
  </si>
  <si>
    <t>サツキ「アレーッ？」</t>
  </si>
  <si>
    <t>メイ「アレーッ？」</t>
  </si>
  <si>
    <t>サツキ「ない！」</t>
  </si>
  <si>
    <t>メイ「ない！　エイッ！　いたーい。」</t>
  </si>
  <si>
    <t>サツキ「あっ！　メイ、あったよーっ。」</t>
  </si>
  <si>
    <t>チャプター４</t>
  </si>
  <si>
    <t>サツキ「まっくらだね。」</t>
  </si>
  <si>
    <t>メイ「マックロクロスケ…」</t>
  </si>
  <si>
    <t>メイ「ドングリ…」</t>
  </si>
  <si>
    <t>サツキ・メイ「マックロクロスケ出ておいでーっ。」</t>
  </si>
  <si>
    <t>サツキ・メイ「ワーッ…」</t>
  </si>
  <si>
    <t>サツキ「マックロクロスケさん、いませんか？」</t>
  </si>
  <si>
    <t>サツキ・メイ「ハッ。」</t>
  </si>
  <si>
    <t>メイ「わっ。」</t>
  </si>
  <si>
    <t>メイ「うん？」</t>
  </si>
  <si>
    <t>サツキ「お父さーん。やっぱりこの家、何かいる。」</t>
  </si>
  <si>
    <t>お父さん「そりゃあスゴイぞ！」</t>
  </si>
  <si>
    <t>お父さん「お化け屋敷に住むのが、子供の時から、お父さんの夢だったんだ。」</t>
  </si>
  <si>
    <t>お父さん・運転手「ああっとォ！」</t>
  </si>
  <si>
    <t>サツキ「大変！」</t>
  </si>
  <si>
    <t>メイ「ワッ！」</t>
  </si>
  <si>
    <t>メイ「とった！　おねえちゃーん！」</t>
  </si>
  <si>
    <t>カンタのばあちゃん「おお？」</t>
  </si>
  <si>
    <t>お父さん「メイ？」</t>
  </si>
  <si>
    <t>ばあちゃん「ハハハ。元気だネー。」</t>
  </si>
  <si>
    <t>お父さん「この家を管理されてる、隣のおばあちゃんだよ。応援に来て下さったんだ。」</t>
  </si>
  <si>
    <t>サツキ「サツキに…　妹のメイです。こんにちは。」</t>
  </si>
  <si>
    <t>ばあちゃん「はい、こんにちは。賢そうな子だよぉ。」</t>
  </si>
  <si>
    <t>ばあちゃん「こんなに急ぎでなきゃ、家の手入れも、しといたんだけんど…」</t>
  </si>
  <si>
    <t>お父さん「ハハ…　これで充分ですよ。」</t>
  </si>
  <si>
    <t>ばあちゃん「いま時分は田んぼが忙しくて、んでも時どき掃除は、しといたんだ。」</t>
  </si>
  <si>
    <t>サツキ「メイ、手まっくろじゃない。どうしたの。」</t>
  </si>
  <si>
    <t>メイ「マックロクロスケ逃げちゃった。」</t>
  </si>
  <si>
    <t>サツキ「ああっ、メイの足！」</t>
  </si>
  <si>
    <t>メイ「あっ。」</t>
  </si>
  <si>
    <t>サツキ「ああっ、私のもマックロ。」</t>
  </si>
  <si>
    <t>ばあちゃん「ほぉほぉ。イヤイヤイヤ…」</t>
  </si>
  <si>
    <t>ばあちゃん「こりゃ、ススワタリが出たな。」</t>
  </si>
  <si>
    <t>サツキ「ススワタリ？」</t>
  </si>
  <si>
    <t>サツキ「ススワタリって、こんなんで、ゾワゾワ～ッて動くもの？」</t>
  </si>
  <si>
    <t>ばあちゃん「んだ。だあれもいねぇ古い家に湧いて、」</t>
  </si>
  <si>
    <t>ばあちゃん「そこら中、ススと埃だらけにしちゃうのよ。」</t>
  </si>
  <si>
    <t>ばあちゃん「小ちぇー頃には、わしにも見えたが…」</t>
  </si>
  <si>
    <t>ばあちゃん「そうか、あんたらにも見えたんけぇ。」</t>
  </si>
  <si>
    <t>お父さん「そりゃ妖怪ですか？」</t>
  </si>
  <si>
    <t>ばあちゃん「そったら恐ろし気なもんじゃねえよ。」</t>
  </si>
  <si>
    <t>ばあちゃん「ニコニコしとれば、悪さはしねぇし、」</t>
  </si>
  <si>
    <t>ばあちゃん「いつの間にか、いなくなっちまうんだ。」</t>
  </si>
  <si>
    <t>ばあちゃん「今頃、天井裏で、引っ越しの相談でもぶってんのかな。」</t>
  </si>
  <si>
    <t>サツキ「メイ、みんな逃げちゃうってさ。」</t>
  </si>
  <si>
    <t>メイ「つまんない。」</t>
  </si>
  <si>
    <t>サツキ「だって、こーんなの出てきたら、どうすんの？」</t>
  </si>
  <si>
    <t>メイ「メイ、こわくないもん。」</t>
  </si>
  <si>
    <t>サツキ「あら、じゃあ夜になっても、お便所、一緒に行ってやんない。」</t>
  </si>
  <si>
    <t>ばあちゃん「ヘヘヘ…　さあさ、掃除しよう。川で水、汲んで来ておくんな。」</t>
  </si>
  <si>
    <t>サツキ「川で？」</t>
  </si>
  <si>
    <t>メイ「メイも行く！」</t>
  </si>
  <si>
    <t>チャプター５</t>
  </si>
  <si>
    <t>サツキ「メイは、そこで待ってな。」</t>
  </si>
  <si>
    <t>メイ「お魚とれた？」</t>
  </si>
  <si>
    <t>サツキ「おばあちゃーん。出たーっ！」</t>
  </si>
  <si>
    <t>ばあちゃん「よーく漕ぎな。水がちめたくなるまで。」</t>
  </si>
  <si>
    <t>サツキ「ん？　あっ、さっきの…　なあに、ご用？」</t>
  </si>
  <si>
    <t>カンタ「カアちゃんが、ばあちゃんに…」</t>
  </si>
  <si>
    <t>サツキ「なあに？」</t>
  </si>
  <si>
    <t>カンタ「ん」</t>
  </si>
  <si>
    <t>カンタ「ん…！」</t>
  </si>
  <si>
    <t>サツキ「あっ…　あ。ね、待って！　これ何？」</t>
  </si>
  <si>
    <t>ばあちゃん「カンタかぁ？」</t>
  </si>
  <si>
    <t>カンタ「やーい、おまえん家…　おっばけやーしき～。」</t>
  </si>
  <si>
    <t>ばあちゃん「カンタ！」</t>
  </si>
  <si>
    <t>サツキ「ベー！」</t>
  </si>
  <si>
    <t>お父さん「ハハハ…そういうのお父さんにも覚えがあるなあ。」</t>
  </si>
  <si>
    <t>サツキ「男の子キライ！」</t>
  </si>
  <si>
    <t>サツキ「でも、おばあちゃん家のオハギは、とーってもスキ！」</t>
  </si>
  <si>
    <t>ばあちゃん「たんと、お上がり。」</t>
  </si>
  <si>
    <t>サツキ「ご苦労さま。」</t>
  </si>
  <si>
    <t>お父さん「どうもありがとうございました。」</t>
  </si>
  <si>
    <t>サツキ・メイ「さよならー。」</t>
  </si>
  <si>
    <t>メイ「お父さん、お家ボロだから潰れちゃうよ。」</t>
  </si>
  <si>
    <t>お父さん「ハハハ…　引っ越したばかりで、潰れるのは困るな。」</t>
  </si>
  <si>
    <t>サツキ「ハッ。」</t>
  </si>
  <si>
    <t>お父さん「ワッハッハッハ…　みんな笑ってみな。おっかないのは逃げちゃうから。」</t>
  </si>
  <si>
    <t>お父さん「ハッハッハ…」</t>
  </si>
  <si>
    <t>サツキ「ハッハッハ…」</t>
  </si>
  <si>
    <t>メイ「こわくないもん。」</t>
  </si>
  <si>
    <t>サツキ「エヘヘヘ…」</t>
  </si>
  <si>
    <t>メイ「きゃあ。」</t>
  </si>
  <si>
    <t>お父さん「ガオー！　ガオー！」</t>
  </si>
  <si>
    <t>サツキたち「アハハハ…」</t>
  </si>
  <si>
    <t>チャプター６</t>
  </si>
  <si>
    <t>サツキ・メイ「イッチニ、イッチニ、イッチニ…」</t>
  </si>
  <si>
    <t>お父さん「それ、がんばれ、がんばれ。」</t>
  </si>
  <si>
    <t>お父さん「よーし。洗濯、おわり。」</t>
  </si>
  <si>
    <t>サツキ・メイ「わーっ。」</t>
  </si>
  <si>
    <t>サツキたち「しゅっぱーつ！」</t>
  </si>
  <si>
    <t>サツキたち「キャーッ。」</t>
  </si>
  <si>
    <t>サツキ「おばあちゃーん！　こんにちはー。」</t>
  </si>
  <si>
    <t>お父さん「ご精が出ますね。」</t>
  </si>
  <si>
    <t>ばあちゃん「お揃いでお出かけかーい？」</t>
  </si>
  <si>
    <t>サツキ「お母さんのお見舞いに行くの。」</t>
  </si>
  <si>
    <t>ばあちゃん「そりゃエライよなー。よろしく言っとくれーっ。」</t>
  </si>
  <si>
    <t>サツキたち「はーい。」</t>
  </si>
  <si>
    <t>カンタ「べー！」</t>
  </si>
  <si>
    <t>サツキ「べー！」</t>
  </si>
  <si>
    <t>サツキ「あっ、こっちこっち…」</t>
  </si>
  <si>
    <t>サツキ「こんにちは。」</t>
  </si>
  <si>
    <t>患者「いらっしゃい。」</t>
  </si>
  <si>
    <t>メイ「あーっ。お母さん！」</t>
  </si>
  <si>
    <t>お母さん「メイ。よく来てくれたわね。」</t>
  </si>
  <si>
    <t>メイ「お父さん、道、間違えちゃったんだよ。」</t>
  </si>
  <si>
    <t>お母さん「そーお…　いらっしゃい。」</t>
  </si>
  <si>
    <t>サツキ「今日、田植え休みなの。」</t>
  </si>
  <si>
    <t>お母さん「あっ、そうか。」</t>
  </si>
  <si>
    <t>メイ「お父さん、先生とお話してる。」</t>
  </si>
  <si>
    <t>お母さん「みんな来てくれて嬉しいわ。新しいお家はどう？　もう落ち着いた？」</t>
  </si>
  <si>
    <t>お母さん「ん。えっ、お化け屋敷？」</t>
  </si>
  <si>
    <t>メイ「お母さん、お化け屋敷スキ？」</t>
  </si>
  <si>
    <t>お母さん「もちろん！　早く退院して、お化けに会いたいわ。」</t>
  </si>
  <si>
    <t>サツキ「よかったね。メイ。」</t>
  </si>
  <si>
    <t>サツキ「心配してたの。お母さんがキライだと困るなって。」</t>
  </si>
  <si>
    <t>お母さん「サツキとメイは？」</t>
  </si>
  <si>
    <t>サツキ「スキ！」</t>
  </si>
  <si>
    <t>メイ「メイ、こわくないよ。」</t>
  </si>
  <si>
    <t>お母さん「フフフ…　メイの髪の毛、サツキが結ってあげてるの？」</t>
  </si>
  <si>
    <t>お母さん「じょうずよ。いいね、メイ」</t>
  </si>
  <si>
    <t>メイ「でも、おねえちゃん、すぐ怒るよ。」</t>
  </si>
  <si>
    <t>サツキ「メイはおとなしくしないからよ。」</t>
  </si>
  <si>
    <t>お母さん「サツキ、おいで。ちょっと短すぎない？」</t>
  </si>
  <si>
    <t>サツキ「私、この方がスキ。」</t>
  </si>
  <si>
    <t>メイ「メイも、メイも。」</t>
  </si>
  <si>
    <t>サツキ「順番！」</t>
  </si>
  <si>
    <t>お母さん「相変わらずのクセッ毛ね。私の子供の頃とそっくり。」</t>
  </si>
  <si>
    <t>サツキ「大きくなったら私の髪も、お母さんのようになる？」</t>
  </si>
  <si>
    <t>お母さん「たぶんね。あなたは母さん似だから…」</t>
  </si>
  <si>
    <t>サツキ「お母さん、元気そうだったね。」</t>
  </si>
  <si>
    <t>お父さん「ああ、そうだね。先生も、もう少しで、退院できるだろうって言ってたよ。」</t>
  </si>
  <si>
    <t>メイ「もう少しってアシタ？」</t>
  </si>
  <si>
    <t>サツキ「またメイの“アシタ”が始まった。」</t>
  </si>
  <si>
    <t>お父さん「明日はちょっとムリだなあ。」</t>
  </si>
  <si>
    <t>メイ「お母さん、メイのおフトンで、一緒に寝たいって。」</t>
  </si>
  <si>
    <t>サツキ「あれっ、メイは大きくなったから、一人で寝るんじゃなかったの？」</t>
  </si>
  <si>
    <t>メイ「お母さんはいいの！」</t>
  </si>
  <si>
    <t>サツキたち「ハハハ…」</t>
  </si>
  <si>
    <t>チャプター７</t>
  </si>
  <si>
    <t>サツキ「お父さーん。朝ですよ！」</t>
  </si>
  <si>
    <t>お父さん「うーん。」</t>
  </si>
  <si>
    <t>メイ「えいっ。起きろーっ！」</t>
  </si>
  <si>
    <t>お父さん「すまん。また寝すごした。」</t>
  </si>
  <si>
    <t>サツキ「今日から私、お弁当よ。」</t>
  </si>
  <si>
    <t>お父さん「しまった。すっかり忘れてた。」</t>
  </si>
  <si>
    <t>サツキ「大丈夫。みんなのも作るね。」</t>
  </si>
  <si>
    <t>メイ「焦げてる。」</t>
  </si>
  <si>
    <t>サツキ「待ってぇ。」</t>
  </si>
  <si>
    <t>サツキ「これ、メイのね。」</t>
  </si>
  <si>
    <t>メイ「メイの？」</t>
  </si>
  <si>
    <t>お父さん「メイ、座って食べなさい！」</t>
  </si>
  <si>
    <t>サツキ「はい。自分で包んで。」</t>
  </si>
  <si>
    <t>みっちゃん「サーツキちゃーん。」</t>
  </si>
  <si>
    <t>サツキ「あっ、大変。ハーアーイ。」</t>
  </si>
  <si>
    <t>お父さん「もう友だちができたのかい？」</t>
  </si>
  <si>
    <t>メイ「“サーツキちゃーん”だって。」</t>
  </si>
  <si>
    <t>サツキ「うん、みっちゃんっていうの。」</t>
  </si>
  <si>
    <t>サツキ「ごちそうさま。行ってきまーす。」</t>
  </si>
  <si>
    <t>お父さん・メイ「行ってらっしゃーい。」</t>
  </si>
  <si>
    <t>サツキ「おはよう。」</t>
  </si>
  <si>
    <t>みっちゃん「おはよう。早く行こう。」</t>
  </si>
  <si>
    <t>お父さん「ふぁ～あ。」</t>
  </si>
  <si>
    <t>メイ「お父さーん。メイ、おねえさんみたい？」</t>
  </si>
  <si>
    <t>お父さん「うん。お弁当さげて、どちらへ？」</t>
  </si>
  <si>
    <t>メイ「ちょっとそこまで。」</t>
  </si>
  <si>
    <t>メイ「お父さーん。お弁当まだ？」</t>
  </si>
  <si>
    <t>お父さん「えっ、もう…？」</t>
  </si>
  <si>
    <t>メイ「お父さん、お花屋さんね。」</t>
  </si>
  <si>
    <t>メイ「オジャマタクシー！」</t>
  </si>
  <si>
    <t>メイ「あっ！　あれっ！　底ぬけだ…」</t>
  </si>
  <si>
    <t>メイ「ん？　みーっけ！　あっ。あっ。うわぁ。」</t>
  </si>
  <si>
    <t>メイ「あっ。あーっ。ん。あぁ！　ん？　ああっ！　んあっ。」</t>
  </si>
  <si>
    <t>チャプター８</t>
  </si>
  <si>
    <t>メイ「あーっ！　ハッ。うあーっ！」</t>
  </si>
  <si>
    <t>メイ「ハッ。ハハハ…　…フフフ。ワーッ。フフフ…　ワーッ！」</t>
  </si>
  <si>
    <t>メイ「わぁーっ。」</t>
  </si>
  <si>
    <t>トトロ「グルルル…」</t>
  </si>
  <si>
    <t>メイ「フフフ…　フハッ。」</t>
  </si>
  <si>
    <t>トトロ「ハッ、ハッ…　ブワァークション！」</t>
  </si>
  <si>
    <t>メイ「んー。あなたはだあれ？　マックロクロスケ？」</t>
  </si>
  <si>
    <t>トトロ「ドゥオ、ドゥオ、ヴロロロ…」</t>
  </si>
  <si>
    <t>メイ「グワーッ！」</t>
  </si>
  <si>
    <t>メイ「トトロ！　あなたトトロっていうのね。」</t>
  </si>
  <si>
    <t>トトロ「フワーッ。」</t>
  </si>
  <si>
    <t>メイ「やっぱりトトロね。トトロ…」</t>
  </si>
  <si>
    <t>チャプター９</t>
  </si>
  <si>
    <t>みっちゃん「じゃあね。」</t>
  </si>
  <si>
    <t>サツキ「あとでねーっ。」</t>
  </si>
  <si>
    <t>サツキ「ただいま。」</t>
  </si>
  <si>
    <t>お父さん「おかえり。あっ、もうこんな時間か。」</t>
  </si>
  <si>
    <t>サツキ「メイは？　みっちゃん家に行くの。」</t>
  </si>
  <si>
    <t>お父さん「お弁当、まだなんだ。メイ、庭で遊んでないかい？」</t>
  </si>
  <si>
    <t>サツキ「メーイッ。メーイッ。」</t>
  </si>
  <si>
    <t>お父さん「メイ。」</t>
  </si>
  <si>
    <t>サツキ「メーイッ。」</t>
  </si>
  <si>
    <t>サツキ「お父さーん。メイの帽子があったー！」</t>
  </si>
  <si>
    <t>サツキ「あっ。メイ…　メイ…」</t>
  </si>
  <si>
    <t>メイ「んっ。」</t>
  </si>
  <si>
    <t>サツキ「あっ。フーッ。メイッ。こらっ。起きろ！」</t>
  </si>
  <si>
    <t>メイ「はっ。」</t>
  </si>
  <si>
    <t>サツキ「こんなとこで寝てちゃ、ダメでしょ。」</t>
  </si>
  <si>
    <t>メイ「トトロは？」</t>
  </si>
  <si>
    <t>サツキ「トトロ？」</t>
  </si>
  <si>
    <t>メイ「あれ？　あれ？」</t>
  </si>
  <si>
    <t>サツキ「夢みてたの？」</t>
  </si>
  <si>
    <t>メイ「トトロいたんだよ。」</t>
  </si>
  <si>
    <t>サツキ「トトロって絵本に出てたトロルのこと？」</t>
  </si>
  <si>
    <t>メイ「うん。トトロってちゃんと言ったもん。」</t>
  </si>
  <si>
    <t>メイ「毛がはえて、こーんな口してて、こんなのと…　こんくらいのと…」</t>
  </si>
  <si>
    <t>メイ「こーんなに大きいのが寝てた。」</t>
  </si>
  <si>
    <t>さつき「はーっ。」</t>
  </si>
  <si>
    <t>お父さん「いた。いた。へえ…　すごいね。秘密基地みたいだな。」</t>
  </si>
  <si>
    <t>サツキ「お父さん。メイ、ここでトトロに会ったんだって。」</t>
  </si>
  <si>
    <t>お父さん「トトロ？」</t>
  </si>
  <si>
    <t>メイ「うん。こっち！」</t>
  </si>
  <si>
    <t>お父さん「おーい、待ってくれ。」</t>
  </si>
  <si>
    <t>メイ「あれっ？」</t>
  </si>
  <si>
    <t>サツキ「ここ？」</t>
  </si>
  <si>
    <t>メイ「ううん。さっきは大きな木のとこに行った。」</t>
  </si>
  <si>
    <t>サツキ「だけど一本道だったよ。あっ、メイ。戻っておいでーっ。」</t>
  </si>
  <si>
    <t>サツキ「メイったらーっ。」</t>
  </si>
  <si>
    <t>サツキ「アハハハ…」</t>
  </si>
  <si>
    <t>メイ「ほんとだもん！　本当にトトロいたんだもん！　ウソじゃないもん！」</t>
  </si>
  <si>
    <t>メイ「ウソじゃないもん。」</t>
  </si>
  <si>
    <t>お父さん「うん。お父さんもサツキも、メイがウソつきだなんて思っていないよ。」</t>
  </si>
  <si>
    <t>お父さん「メイはきっと、この森の主に会ったんだ。」</t>
  </si>
  <si>
    <t>お父さん「それはとても運がいいことなんだよ。でも、いつも会えるとは限らない。」</t>
  </si>
  <si>
    <t>お父さん「さあ、まだ挨拶に行っていなかったね。」</t>
  </si>
  <si>
    <t>サツキ「あいさつ？」</t>
  </si>
  <si>
    <t>お父さん「塚森へ出発！」</t>
  </si>
  <si>
    <t>サツキ「ハアッ。」</t>
  </si>
  <si>
    <t>お父さん「ひゃあ、メイも重くなったなぁ。」</t>
  </si>
  <si>
    <t>サツキ「お父さん。あのクスの木！　大きいねえ。」</t>
  </si>
  <si>
    <t>メイ「あった！」</t>
  </si>
  <si>
    <t>サツキ「あの木？」</t>
  </si>
  <si>
    <t>メイ「うん！」</t>
  </si>
  <si>
    <t>サツキ「お父さん。早く早く！」</t>
  </si>
  <si>
    <t>メイ「あっ！穴、なくなっちゃった…」</t>
  </si>
  <si>
    <t>サツキ「本当にここ？」</t>
  </si>
  <si>
    <t>サツキ「穴が消えちゃったんだって。」</t>
  </si>
  <si>
    <t>お父さん「ねっ。いつでも会える訳じゃないんだよ。」</t>
  </si>
  <si>
    <t>サツキ「また会える？　私も会いたい。」</t>
  </si>
  <si>
    <t>お父さん「そうだな。運がよければね。立派な木だなあ。」</t>
  </si>
  <si>
    <t>お父さん「きっと、ずーっとずーっと昔から、ここに立っていたんだね。」</t>
  </si>
  <si>
    <t>お父さん「昔々は、木と人は仲よしだったんだよ。」</t>
  </si>
  <si>
    <t>お父さん「お父さんは、この木を見て、あの家がとっても気に入ったんだ。」</t>
  </si>
  <si>
    <t>お父さん「お母さんも、きっと好きになると思ってね。」</t>
  </si>
  <si>
    <t>お父さん「さっ、お礼を言って戻ろう。お弁当を食べなきゃ。」</t>
  </si>
  <si>
    <t>サツキ「そうだ！　みっちゃん家に行く約束なんだ。」</t>
  </si>
  <si>
    <t>お父さん「気をつけ。メイがお世話になりました。これからもよろしくお願いいたします。」</t>
  </si>
  <si>
    <t>サツキ・メイ「お願いいたします。」</t>
  </si>
  <si>
    <t>お父さん「家まで競争！」</t>
  </si>
  <si>
    <t>サツキ「あっ、ずるーい。」</t>
  </si>
  <si>
    <t>メイ「ああーん。」</t>
  </si>
  <si>
    <t>サツキ「待ってーっ。」</t>
  </si>
  <si>
    <t>メイ「ああ。」</t>
  </si>
  <si>
    <t>メイ「待ってーっ。」</t>
  </si>
  <si>
    <t>サツキ「“今日は、すごいニュースがあるんです。”」</t>
  </si>
  <si>
    <t>サツキ「“メイがお化けのトトロに出会いました。”」</t>
  </si>
  <si>
    <t>サツキ「“私は、自分も会えたらいいなと思っています。”」</t>
  </si>
  <si>
    <t>チャプター１０</t>
  </si>
  <si>
    <t>カンタの母ちゃん「カンタ！　早くしないと遅れるよ。」</t>
  </si>
  <si>
    <t>カンタ「うん…」</t>
  </si>
  <si>
    <t>先生「これっ！」</t>
  </si>
  <si>
    <t>サツキ「ハッ。…メイ？　先生！」</t>
  </si>
  <si>
    <t>先生「はい、サツキさん。」</t>
  </si>
  <si>
    <t>サツキ「あの…　妹が…」</t>
  </si>
  <si>
    <t>サツキ「おばあちゃん？　メイ…」</t>
  </si>
  <si>
    <t>ばあちゃん「ごめんな。おねえちゃんのとこ行くって、きかねぇもんだから…」</t>
  </si>
  <si>
    <t>サツキ「だって…　メイ。今日はお父さんが大学へ行く日だから、」</t>
  </si>
  <si>
    <t>サツキ「おばあちゃん家で、イイ子で待ってるって、約束したでしょう。」</t>
  </si>
  <si>
    <t>サツキ「私は、まだ２時間あるし、おばあちゃんだって忙しいのに…」</t>
  </si>
  <si>
    <t>ばあちゃん「ずっとイイ子にしていたんだよ。ねえ。</t>
  </si>
  <si>
    <t>サツキ「ふー。おばあちゃん。先生に話してくる。」</t>
  </si>
  <si>
    <t>先生「サツキさんのお家は、お母さんが入院されていて大変なんです。」</t>
  </si>
  <si>
    <t>先生「みなさん。仲よくできますね。」</t>
  </si>
  <si>
    <t>子供たち「はーい。」</t>
  </si>
  <si>
    <t>みっちゃん「なあに、それ？」</t>
  </si>
  <si>
    <t>メイ「トトロだよ。」</t>
  </si>
  <si>
    <t>サツキ「シーッ…　おとなしくしてなきゃ、ダメでしょ。」</t>
  </si>
  <si>
    <t>サツキ「ふーっ。」</t>
  </si>
  <si>
    <t>みっちゃん「メイちゃん、バイバイ。」</t>
  </si>
  <si>
    <t>サツキ「クラブ休むって言って。」</t>
  </si>
  <si>
    <t>みっちゃん「うん。先生に言っとく。」</t>
  </si>
  <si>
    <t>友達「まったねー。」</t>
  </si>
  <si>
    <t>メイ「バイバーイ。」</t>
  </si>
  <si>
    <t>サツキ「メイ、急いで。雨ふるよ。」</t>
  </si>
  <si>
    <t>サツキ「わあっ、ふってきた！」</t>
  </si>
  <si>
    <t>メイ「わっ！」</t>
  </si>
  <si>
    <t>サツキ「あ。ほら。」</t>
  </si>
  <si>
    <t>メイ「メイ、泣かないよ。エライ？」</t>
  </si>
  <si>
    <t>サツキ「うん。でも困ったね…」</t>
  </si>
  <si>
    <t>サツキ「お地蔵さま、ちょっと雨やどりさせて下さい。」</t>
  </si>
  <si>
    <t>カンタ「ン…　ン…」</t>
  </si>
  <si>
    <t>サツキ「あ。」</t>
  </si>
  <si>
    <t>カンタ「ン…」</t>
  </si>
  <si>
    <t>サツキ「でも…　あっ。」</t>
  </si>
  <si>
    <t>メイ「おねえちゃん。よかったね。」</t>
  </si>
  <si>
    <t>サツキ「うん…」</t>
  </si>
  <si>
    <t>メイ「カサ、穴あいてるね。」</t>
  </si>
  <si>
    <t>サツキ「お父さん、カサ持ってかなかったね。」</t>
  </si>
  <si>
    <t>メイ「メイもお迎え行く！」</t>
  </si>
  <si>
    <t>チャプター１１</t>
  </si>
  <si>
    <t>カンタ「だから、忘れたの！」</t>
  </si>
  <si>
    <t>カンタのお母さん「雨がふってる時に、カサを忘れるバカがどこにいるの。」</t>
  </si>
  <si>
    <t>カンタ「いってえ。」</t>
  </si>
  <si>
    <t>カンタのお母さん「どうせ振り回して壊しちゃったんだよ。」</t>
  </si>
  <si>
    <t>カンタ「ちがわい！」</t>
  </si>
  <si>
    <t>カンタ「あっ！」</t>
  </si>
  <si>
    <t>サツキ「ごめんください。」</t>
  </si>
  <si>
    <t>カンタのお母さん「あら、サツキさん。メイちゃんも…　ばあちゃん！」</t>
  </si>
  <si>
    <t>サツキ「今日は、すみませんでした。」</t>
  </si>
  <si>
    <t>カンタの母「こっちこそ、お役に立てなくてね。」</t>
  </si>
  <si>
    <t>サツキ「あの、このカサ、カンタさんが貸してくれたんです。」</t>
  </si>
  <si>
    <t>カンタの母「へえ。あの子が…　やだよ。こんなボロガサ。」</t>
  </si>
  <si>
    <t>サツキ「メイもいたから、とても助かったの。でもカンタさんが濡れちゃって。」</t>
  </si>
  <si>
    <t>サツキ「ありがとうございました。」</t>
  </si>
  <si>
    <t>カンタの母「いいのよ、いつだって泥だらけなんだから。」</t>
  </si>
  <si>
    <t>カンタの母「ちっとは、きれいになるでしょう。お父さんを迎えに行くの？」</t>
  </si>
  <si>
    <t>サツキ「ええ。」</t>
  </si>
  <si>
    <t>カンタの母「エライねえ。メイちゃん。バイバイ。」</t>
  </si>
  <si>
    <t>メイ「バイバイ。」</t>
  </si>
  <si>
    <t>カンタ「ブーン…」</t>
  </si>
  <si>
    <t>ばあちゃん「だれか来たんけぇ？」</t>
  </si>
  <si>
    <t>カンタ「知らねえ！」</t>
  </si>
  <si>
    <t>サツキ「あっ、ちょうど来たよ。」</t>
  </si>
  <si>
    <t>メイ「あはっ。」</t>
  </si>
  <si>
    <t>車掌「乗りますか？　発車オーライ。」</t>
  </si>
  <si>
    <t>メイ「お父さん、乗ってないね。」</t>
  </si>
  <si>
    <t>サツキ「きっと次のバスなんだよ。メイは、おばあちゃん家で待ってる？」</t>
  </si>
  <si>
    <t>サツキ「どうしたの？」</t>
  </si>
  <si>
    <t>メイ「む。」</t>
  </si>
  <si>
    <t>サツキ「メイ…　眠いの？」</t>
  </si>
  <si>
    <t>サツキ「だから言ったのに…　今から、おばあちゃん家、行く？」</t>
  </si>
  <si>
    <t>メイ「ううん。」</t>
  </si>
  <si>
    <t>サツキ「もうすぐだから、がんばりな。バス、遅いね…」</t>
  </si>
  <si>
    <t>サツキ「ほら。」</t>
  </si>
  <si>
    <t>チャプター１２</t>
  </si>
  <si>
    <t>サツキ「あ。ハッ。トトロ？」</t>
  </si>
  <si>
    <t>トトロ「グゥォォォ…」</t>
  </si>
  <si>
    <t>サツキ「あっ、待ってね。貸してあげる。早く。メイが落ちちゃう。」</t>
  </si>
  <si>
    <t>サツキ「こうやって使うのよ。」</t>
  </si>
  <si>
    <t>サツキ「わっ。」</t>
  </si>
  <si>
    <t>トトロ「グゥオオオ…」</t>
  </si>
  <si>
    <t>サツキ「ハッ。バスが来た！　ハァ？」</t>
  </si>
  <si>
    <t>ネコバス「グルルル…」</t>
  </si>
  <si>
    <t>サツキ「ひっ。」</t>
  </si>
  <si>
    <t>サツキ「トトロ、お父さんのカサ、持ってっちゃった…」</t>
  </si>
  <si>
    <t>お父さん「やあ。すまん、すまん…」</t>
  </si>
  <si>
    <t>車掌「発車オーライ。」</t>
  </si>
  <si>
    <t>お父さん「電車が遅れてね。バスに間に合わなかったんだ。心配したかい？」</t>
  </si>
  <si>
    <t>サツキ「出たの！　お父さん、出た出た！」</t>
  </si>
  <si>
    <t>メイ「ネコ！　ネコのバス！」</t>
  </si>
  <si>
    <t>お父さん「ん？」</t>
  </si>
  <si>
    <t>サツキ「すっごく大きいの。」</t>
  </si>
  <si>
    <t>メイ「こーんな目してるの。」</t>
  </si>
  <si>
    <t>サツキ・メイ「コワーイ。」</t>
  </si>
  <si>
    <t>サツキ「エヘヘ。会っちゃった。トトロに会っちゃった。ステキーッ。」</t>
  </si>
  <si>
    <t>メイ「コワーイ。」</t>
  </si>
  <si>
    <t>カエル「グエーッ。」</t>
  </si>
  <si>
    <t>サツキ「ねえ…」</t>
  </si>
  <si>
    <t>サツキ・メイ「ウワーッ。ハハハ…」</t>
  </si>
  <si>
    <t>サツキ「“お母さん。まだ胸がドキドキしてるくらいです。”」</t>
  </si>
  <si>
    <t>サツキ「“とてもフシギで不気味で楽しい１日でした。”」</t>
  </si>
  <si>
    <t>サツキ「“それにトトロのくれたお礼もステキだったの。”」</t>
  </si>
  <si>
    <t>サツキ「“ササの葉でくるんで、竜のヒゲで縛ってある包みでした。”」</t>
  </si>
  <si>
    <t>サツキ「“家に帰ってから開けてみました。”」</t>
  </si>
  <si>
    <t>サツキ「“そしたら、中から木の実が…”」</t>
  </si>
  <si>
    <t>サツキ・メイ「わあーっ。」</t>
  </si>
  <si>
    <t>お母さん「お家の庭が森になったらステキなので、木の実は庭にまくことにしました。」</t>
  </si>
  <si>
    <t>お母さん「でも―」</t>
  </si>
  <si>
    <t>サツキ「“なかなか芽が出ません。”」</t>
  </si>
  <si>
    <t>サツキ「“メイは、毎日毎日、まだ出ない、まだ出ないと言います。”」</t>
  </si>
  <si>
    <t>サツキ「“まるで、サルカニ合戦のカニになったみたい。”」</t>
  </si>
  <si>
    <t>お母さん「まあ。フフフ…」</t>
  </si>
  <si>
    <t>サツキ「“もうすぐ夏休みです。早く元気になって下さい。”」</t>
  </si>
  <si>
    <t>サツキ「“お母さんさま。サツキ。”」</t>
  </si>
  <si>
    <t>チャプター１３</t>
  </si>
  <si>
    <t>サツキ・メイ「ハハハ…」</t>
  </si>
  <si>
    <t>お父さん「これこれ。よっ。おっ、おっと。」</t>
  </si>
  <si>
    <t>お父さん「消すよ。」</t>
  </si>
  <si>
    <t>サツキ「待って。」</t>
  </si>
  <si>
    <t>メイ「お父さん。アシタ芽でるかな。」</t>
  </si>
  <si>
    <t>お父さん「そうだなあ。トトロなら知っているんだろうけどな。おやすみ。」</t>
  </si>
  <si>
    <t>サツキ「…メイ。」</t>
  </si>
  <si>
    <t>メイ「うーん。」</t>
  </si>
  <si>
    <t>サツキ「木の実をまいたとこだよ。」</t>
  </si>
  <si>
    <t>メイ「あーっ。」</t>
  </si>
  <si>
    <t>サツキ「…アハハ」</t>
  </si>
  <si>
    <t>トトロ「ウーン…　プゥアッ！」</t>
  </si>
  <si>
    <t>木の芽「（ポン）」</t>
  </si>
  <si>
    <t>サツキ・メイ「あーっ。ワアッ。」</t>
  </si>
  <si>
    <t>トトロ「ウーン…　ブゥアッ！」</t>
  </si>
  <si>
    <t>木の芽「（ポン。ポン。ポン…）」</t>
  </si>
  <si>
    <t>メイ「うわーっ。」</t>
  </si>
  <si>
    <t>サツキ「ウーン…　ワアッ！」</t>
  </si>
  <si>
    <t>メイ「ウーン…　エイッ！　わあ。」</t>
  </si>
  <si>
    <t>サツキ・メイ「やったー！　やったー！　うわ！」</t>
  </si>
  <si>
    <t>メイ「うわぁーっ。うははっ。」</t>
  </si>
  <si>
    <t>サツキ「ハッ。えいっ。」</t>
  </si>
  <si>
    <t>サツキ・メイ「ワァーオ。」</t>
  </si>
  <si>
    <t>サツキ「メイ。私たち、風になってる！」</t>
  </si>
  <si>
    <t>オカリナの音「（ポー。ポー。プィ～。ポー。ポー。ポー。）」</t>
  </si>
  <si>
    <t>メイ「木がない…」</t>
  </si>
  <si>
    <t>サツキ「あっ！」</t>
  </si>
  <si>
    <t>メイ「あっ！」</t>
  </si>
  <si>
    <t>サツキ「やったー！」</t>
  </si>
  <si>
    <t>サツキ・メイ「わあああ…」</t>
  </si>
  <si>
    <t>サツキ「夢だけど…」</t>
  </si>
  <si>
    <t>メイ「夢じゃなかった。」</t>
  </si>
  <si>
    <t>サツキ・メイ「バンザーイ。やったー。うふふ…　わはは…」</t>
  </si>
  <si>
    <t>チャプター１４</t>
  </si>
  <si>
    <t>郵便配達「草壁さーん。電報でーす。草壁さーん。電報です…　留守かな？」</t>
  </si>
  <si>
    <t>メイ「おばあちゃーん。」</t>
  </si>
  <si>
    <t>ばあちゃん「こっちだよ。これなら食べ頃だ。」</t>
  </si>
  <si>
    <t>メイ「あは。」</t>
  </si>
  <si>
    <t>サツキ「おばあちゃん。これは？」</t>
  </si>
  <si>
    <t>ばあちゃん「ええよ。」</t>
  </si>
  <si>
    <t>サツキ「ふう。おばあちゃんの畑って宝の山みたいね！」</t>
  </si>
  <si>
    <t>ばあちゃん「ハハ…　さあ、ひと休み、ひと休み。」</t>
  </si>
  <si>
    <t>ばあちゃん「よーく冷えてるよ。」</t>
  </si>
  <si>
    <t>サツキ「いただきまーす。んふ。おいしい。」</t>
  </si>
  <si>
    <t>ばあちゃん「そうかい？　お天道さま、いっぱいあびてっから、身体にもいいんだ。」</t>
  </si>
  <si>
    <t>サツキ「お母さんの病気にも？」</t>
  </si>
  <si>
    <t>ばあちゃん「もちろんさ。ばあちゃんの畑のもんを食べりゃ、すぐ元気になっちゃうよ。」</t>
  </si>
  <si>
    <t>サツキ「今度の土曜日、お母さん帰ってくんの。」</t>
  </si>
  <si>
    <t>メイ「メイのおフトンで一緒に寝るんだよ！」</t>
  </si>
  <si>
    <t>ばあちゃん「そうかい。いよいよ退院か。」</t>
  </si>
  <si>
    <t>サツキ「ううん、まだ本当の退院じゃなくて、月曜日には病院へ戻るの。」</t>
  </si>
  <si>
    <t>サツキ「少しずつ、ならすんだって。」</t>
  </si>
  <si>
    <t>ばあちゃん「そうかい。んじゃ、どんどん食べてもらわなくちゃ。」</t>
  </si>
  <si>
    <t>メイ「メイがとったトンモコロシ、お母さんにあげるの。」</t>
  </si>
  <si>
    <t>ばあちゃん「お母さん、きっと喜ぶよ。」</t>
  </si>
  <si>
    <t>カンタ「電報。留守だからってあずかった。」</t>
  </si>
  <si>
    <t>サツキ「私ん家？」</t>
  </si>
  <si>
    <t>サツキ「おばあちゃん。お父さん、夕方まで帰らないの。」</t>
  </si>
  <si>
    <t>ばあちゃん「開けてみな。急ぎだといけねぇから。」</t>
  </si>
  <si>
    <t>サツキ「“レンラクコウ。シチコクヤマ…”」</t>
  </si>
  <si>
    <t>サツキ「七国山病院！　お母さんの病院からだわ。お母さんに何かあったんだ…」</t>
  </si>
  <si>
    <t>サツキ「おばあちゃん、どうしよう！　連絡しろって。」</t>
  </si>
  <si>
    <t>ばあちゃん「落ち着いて、落ち着いて…　お父さんの居場所わかんのか。」</t>
  </si>
  <si>
    <t>サツキ「研究室の番号は知ってるけど、でも電話がないもん。」</t>
  </si>
  <si>
    <t>ばあちゃん「カンタ。本家へ連れてってあげな。電話かしてもらえ。」</t>
  </si>
  <si>
    <t>カンタ「うん。」</t>
  </si>
  <si>
    <t>ばあちゃん「メイちゃんは、ここにいな。」</t>
  </si>
  <si>
    <t>サツキ「メイ。おばあちゃんのとこにいな。」</t>
  </si>
  <si>
    <t>サツキ「もしもし。市外をお願いします。東京の３１局の１３８２番です。はい。」</t>
  </si>
  <si>
    <t>本家のおばあちゃん「かわいい子じゃねえ。カンタ…」</t>
  </si>
  <si>
    <t>サツキ「もしもし。はい…」</t>
  </si>
  <si>
    <t>サツキ「もしもし。考古学教室ですか？　父を…　あの、草壁をお願いします。」</t>
  </si>
  <si>
    <t>サツキ「私、草壁サツキです。はい。」</t>
  </si>
  <si>
    <t>サツキ「あっ、お父さん！　私、サツキ！」</t>
  </si>
  <si>
    <t>お父さん「やあ、なんだい？　フンフン。病院から…」</t>
  </si>
  <si>
    <t>お父さん「わかった。いますぐ病院に電話してみるよ。」</t>
  </si>
  <si>
    <t>サツキ「お母さんに何かあったの？　どうしよう。お父さん！」</t>
  </si>
  <si>
    <t>お父さん「大丈夫だよ。病院にたしかめたら、すぐそっちへ電話するから。」</t>
  </si>
  <si>
    <t>お父さん「そこで待たせてもらいなさい。」</t>
  </si>
  <si>
    <t>お父さん「じゃあ、いったん切るからね。」</t>
  </si>
  <si>
    <t>サツキ「おばあちゃん。ここで待たせて下さい。お父さんが電話してくるの。」</t>
  </si>
  <si>
    <t>本家のおばあちゃん「ああ。ゆっくりしてきな。」</t>
  </si>
  <si>
    <t>チャプター１５</t>
  </si>
  <si>
    <t>メイ「おねえちゃーん。ハッ。」</t>
  </si>
  <si>
    <t>ヤギ「（メエー。メエー。）」</t>
  </si>
  <si>
    <t>メイ「ダメだよ。これ、お母さんのトンモロコシだよ。」</t>
  </si>
  <si>
    <t>ヤギ「（ンメエー。）」</t>
  </si>
  <si>
    <t>メイ「ダメだもん！　お母さんにあげるんだもん！」</t>
  </si>
  <si>
    <t>サツキ「メイ。お母さんの体の具合が悪いんだって。」</t>
  </si>
  <si>
    <t>サツキ「だから今度、帰ってくるの延ばすって。」</t>
  </si>
  <si>
    <t>メイ「ヤダーッ！」</t>
  </si>
  <si>
    <t>サツキ「しかたないじゃない。ムリして病気が重くなったら困るでしょ。」</t>
  </si>
  <si>
    <t>メイ「やだ～っ」</t>
  </si>
  <si>
    <t>サツキ「ねっ。ちょっと延ばすだけだから…」</t>
  </si>
  <si>
    <t>メイ「やだ～！」</t>
  </si>
  <si>
    <t>サツキ「じゃ、お母さんが死んじゃってもいいのね。」</t>
  </si>
  <si>
    <t>メイ「やぁだ～！」</t>
  </si>
  <si>
    <t>サツキ「メイのバカ！　もう知らない！」</t>
  </si>
  <si>
    <t>カンタ「行こうよ。」</t>
  </si>
  <si>
    <t>メイ「ウァーン…　おねえちゃんのバカァ。ウワーン。バカァ。」</t>
  </si>
  <si>
    <t>ばあちゃん「そろそろ洗濯物をしまわねぇと…　そんなに気を落とさんで。」</t>
  </si>
  <si>
    <t>ばあちゃん「ばあちゃんが手伝いに来てやったから、元気だしな。」</t>
  </si>
  <si>
    <t>ばあちゃん「お父さんは病院に寄ると言ってんだしよ。」</t>
  </si>
  <si>
    <t>ばあちゃん「お母さん風邪だっていうんだから、次の土曜にゃ戻ってくるよ。」</t>
  </si>
  <si>
    <t>サツキ「この前もそうだったの…　ほんのちょっと入院するだけだって。」</t>
  </si>
  <si>
    <t>サツキ「風邪みたいなものだって…　お母さん、死んじゃったらどうしよう。」</t>
  </si>
  <si>
    <t>ばあちゃん「…サツキちゃん。」</t>
  </si>
  <si>
    <t>サツキ「もしかしたら、お母さん…　ウァーン。」</t>
  </si>
  <si>
    <t>ばあちゃん「大丈夫。大丈夫。」</t>
  </si>
  <si>
    <t>ばあちゃん「こんなかわいい子たちをおいて、どこのだれが死ねっかい。」</t>
  </si>
  <si>
    <t>ばあちゃん「泣くんでね。は、泣くんでね。」</t>
  </si>
  <si>
    <t>ばあちゃん「父ちゃんが戻るまで、ばあちゃんが、いてやっから。な？」</t>
  </si>
  <si>
    <t>ばあちゃん「メイちゃーん。」</t>
  </si>
  <si>
    <t>サツキ「メイ、戻ってきた？」</t>
  </si>
  <si>
    <t>ばあちゃん「バス停にもいなかったけ？」</t>
  </si>
  <si>
    <t>うん。」</t>
  </si>
  <si>
    <t>ばあちゃん「おかしいな。どこさ行っちゃったもんだか。」</t>
  </si>
  <si>
    <t>サツキ「さっきメイとケンカしたの。だってメイったら…！」</t>
  </si>
  <si>
    <t>サツキ「あの子…　お母さんの病院に行ったんじゃないかしら…」</t>
  </si>
  <si>
    <t>ばあちゃん「七国山の病院か？　大人の足でも３時間かかるわ。」</t>
  </si>
  <si>
    <t>サツキ「見てくる！」</t>
  </si>
  <si>
    <t>ばあちゃん「カンタ～。早く父ちゃん呼んでこい。メイちゃんがいなくなっちゃたんだ。」</t>
  </si>
  <si>
    <t>チャプター１６</t>
  </si>
  <si>
    <t>サツキ「メイのバカ。すぐ迷子になるくせに。メーイッ！！」</t>
  </si>
  <si>
    <t>サツキ「すいません…　おじさん。あの…」</t>
  </si>
  <si>
    <t>農夫「え？」</t>
  </si>
  <si>
    <t>サツキ「この道を小さな女の子が、通らなかったですか？　私の妹なの。」</t>
  </si>
  <si>
    <t>農夫「さあてねえ…　女の子？　見たら気がついただろうけどなあ。」</t>
  </si>
  <si>
    <t>サツキ「こっちじゃないのかしら？」</t>
  </si>
  <si>
    <t>農夫「たしかに、こっちへ来たのかい？」</t>
  </si>
  <si>
    <t>サツキ「わからないの。」</t>
  </si>
  <si>
    <t>サツキ「メーイッ！！」</t>
  </si>
  <si>
    <t>サツキ「ハァ。ハァ…」</t>
  </si>
  <si>
    <t>サツキ「止まって下さーい！」</t>
  </si>
  <si>
    <t>若い男「おーとと…　バッカヤロー。危ねぇ！」</t>
  </si>
  <si>
    <t>サツキ「妹を捜してるんです！　女の子、見ませんでしたか？」</t>
  </si>
  <si>
    <t>若い女「妹さん？」</t>
  </si>
  <si>
    <t>サツキ「七国山病院へ言ったらしいの。４才の女の子です。」</t>
  </si>
  <si>
    <t>若い男「リョウコちゃん。気がついた？」</t>
  </si>
  <si>
    <t>若い女「ううん。私たちね。七国山から来たの。」</t>
  </si>
  <si>
    <t>若い女「けど、そういう子は見なかったわよ。」</t>
  </si>
  <si>
    <t>サツキ「…そう。ありがとう。」</t>
  </si>
  <si>
    <t>若い男「おまえ。どこから来たの。」</t>
  </si>
  <si>
    <t>サツキ「松郷です。」</t>
  </si>
  <si>
    <t>若い男「まつごう？」</t>
  </si>
  <si>
    <t>若い女「ああ、何かの間違いじゃない。」</t>
  </si>
  <si>
    <t>若い男「じゃあな。」</t>
  </si>
  <si>
    <t>カンタ「サッキー。」</t>
  </si>
  <si>
    <t>サツキ「カンちゃーん！　いた？」</t>
  </si>
  <si>
    <t>カンタ「ダメだ。こっちも？」</t>
  </si>
  <si>
    <t>カンタ「今、父ちゃんたちが捜してる。」</t>
  </si>
  <si>
    <t>カンタ「オレ、かわりに七国山へ行ってやるから。おまえは家に戻れ。」</t>
  </si>
  <si>
    <t>サツキ「メイは病院へ行こうとして、途中で道を間違えたのよ。きっと。」</t>
  </si>
  <si>
    <t>カンタ「さっき、神池でサンダルが見つかったんだ！」</t>
  </si>
  <si>
    <t>カンタ「まだメイの物って決まってないぞ！」</t>
  </si>
  <si>
    <t>男「見つかったかい？」</t>
  </si>
  <si>
    <t>ばあちゃん「ナンマンダブ。ナンマンダブ…」</t>
  </si>
  <si>
    <t>カンタの父「そっちの方は泥が深いから…　その先。」</t>
  </si>
  <si>
    <t>男「オーイ。竿あまってないかぁ。」</t>
  </si>
  <si>
    <t>みっちゃん「おばあちゃん。サツキちゃんが来た。」</t>
  </si>
  <si>
    <t>サツキ「おばあちゃーん」</t>
  </si>
  <si>
    <t>ばあちゃん「これ。これだよ。」</t>
  </si>
  <si>
    <t>サツキ「メイんじゃない。」</t>
  </si>
  <si>
    <t>ばあちゃん「へ…　ふぁ～。」</t>
  </si>
  <si>
    <t>ばあちゃん「よかったよぉ…　わたしゃてっきりメイちゃんのかと思って…」</t>
  </si>
  <si>
    <t>カンタの父「なんだぁ。ばあちゃんの早とちりか。」</t>
  </si>
  <si>
    <t>男「おーい。間違いだとよぉ。」</t>
  </si>
  <si>
    <t>男「じゃあ、どこいったんだろ。」</t>
  </si>
  <si>
    <t>男「もういっぺん捜しなおしだな。」</t>
  </si>
  <si>
    <t>女「早くしないと暗くなるよ。」</t>
  </si>
  <si>
    <t>カンタの父「すまねぇな。みんな。ご苦労でも手分けしてたのむよ。」</t>
  </si>
  <si>
    <t>男「いやあ、おたがいさまだから…」</t>
  </si>
  <si>
    <t>男「だれか駐在に知らせた方がいいな…」</t>
  </si>
  <si>
    <t>チャプター１７</t>
  </si>
  <si>
    <t>サツキ「お願い。トトロの所へ通して。メイが迷子になっちゃったの。」</t>
  </si>
  <si>
    <t>サツキ「もうじき暗くなるのに、あの子どこかで道に迷ってるの。」</t>
  </si>
  <si>
    <t>サツキ「あっ。」</t>
  </si>
  <si>
    <t>サツキ「トトロ！　トトロ。メイが迷子になっちゃったの。捜したけど見つからないの！」</t>
  </si>
  <si>
    <t>サツキ「お願い。メイを捜して。今頃、きっとどこかで泣いてるわ。」</t>
  </si>
  <si>
    <t>サツキ「どうしたらいいか、わからないの…」</t>
  </si>
  <si>
    <t>トトロ「グゥオオ…」</t>
  </si>
  <si>
    <t>トトロ「ウオオオ…」</t>
  </si>
  <si>
    <t>ネコバス「ナ～オオオ…」</t>
  </si>
  <si>
    <t>サツキ「みんなには見えないんだわ。」</t>
  </si>
  <si>
    <t>サツキ「ああっ。うあーっ！」</t>
  </si>
  <si>
    <t>サツキ「わあっ。アハハ…」</t>
  </si>
  <si>
    <t>サツキ「あ。木がよけてる！」</t>
  </si>
  <si>
    <t>サツキ「メーイ」</t>
  </si>
  <si>
    <t>メイ「ハッ。おねえちゃーん。おねえちゃーん。」</t>
  </si>
  <si>
    <t>サツキ「メーイ。」</t>
  </si>
  <si>
    <t>サツキ「メイ。」</t>
  </si>
  <si>
    <t>メイ「おねえちゃーん。」</t>
  </si>
  <si>
    <t>サツキ「バカメイ。」</t>
  </si>
  <si>
    <t>メイ「ごめんなさーい。」</t>
  </si>
  <si>
    <t>サツキ「トウモロコシを、お母さんに届ける気だったの？」</t>
  </si>
  <si>
    <t>ネコバス「ナーオ…」</t>
  </si>
  <si>
    <t>サツキ「あはっ…　病院へ行ってくれるの？　ありがとう！」</t>
  </si>
  <si>
    <t>お母さん「ごめんなさい。ただの風邪なのに、病院が電報打ったりしたから…」</t>
  </si>
  <si>
    <t>お母さん「子供たち、きっと心配してるわね。かわいそうなことしちゃった。」</t>
  </si>
  <si>
    <t>お父さん「いや、わかれば安心するさ。」</t>
  </si>
  <si>
    <t>お父さん「君もみんなも、これまで、よく頑張ってきたんだもの。」</t>
  </si>
  <si>
    <t>お父さん「楽しみがちょっと延びるだけだよ。」</t>
  </si>
  <si>
    <t>お母さん「あの子たち、見かけよりずっと、ムリしてきたと思うの。」</t>
  </si>
  <si>
    <t>お母さん「サツキなんか聞き分けがいいから、なおのこと、かわいそう。」</t>
  </si>
  <si>
    <t>お父さん「そうだね。」</t>
  </si>
  <si>
    <t>「退院したら、今度はあの子たちに、うんとワガママをさせてあげるつもりよ。」</t>
  </si>
  <si>
    <t>お父さん「おいおい。」</t>
  </si>
  <si>
    <t>メイ「お母さん、笑ってるよ。」</t>
  </si>
  <si>
    <t>サツキ「大丈夫みたいだね。」</t>
  </si>
  <si>
    <t>お母さん「さあ、早く元気にならなくっちゃね。」</t>
  </si>
  <si>
    <t>お父さん「ああ。」</t>
  </si>
  <si>
    <t>お母さん「うふ。」</t>
  </si>
  <si>
    <t>お父さん「あれ？　だれだろう？　」</t>
  </si>
  <si>
    <t>お母さん「あっ。」</t>
  </si>
  <si>
    <t>お父さん「どうしたの？」</t>
  </si>
  <si>
    <t>お母さん「今、そこの松の木で、サツキトメイが笑ったように見えたの。」</t>
  </si>
  <si>
    <t>お父さん「案外そうかもしれないよ。ほら。」</t>
  </si>
  <si>
    <t>チャプター１８</t>
  </si>
  <si>
    <t>（となりのトトロ）</t>
  </si>
  <si>
    <t>トトロ　トトロ</t>
  </si>
  <si>
    <t>だれかが、こっそり</t>
  </si>
  <si>
    <t>小路に　木の実　うずめて</t>
  </si>
  <si>
    <t>ちっさな芽　生えたら</t>
  </si>
  <si>
    <t>秘密の暗号　森へのパスポート</t>
  </si>
  <si>
    <t>すてきな冒険はじまる</t>
  </si>
  <si>
    <t>となりのトトロ　トトロ</t>
  </si>
  <si>
    <t>森の中に　むかしから住んでる</t>
  </si>
  <si>
    <t>子供のときにだけ　あなたに訪れる</t>
  </si>
  <si>
    <t>不思議な出会い</t>
  </si>
  <si>
    <t>雨ふり　バス停</t>
  </si>
  <si>
    <t>ズブヌレ　オバケがいたら</t>
  </si>
  <si>
    <t>あなたの雨ガサ</t>
  </si>
  <si>
    <t>さしてあげましょ　森へのパスポート</t>
  </si>
  <si>
    <t>魔法の扉　あきます</t>
  </si>
  <si>
    <t>月夜の晩に　オカリナ吹いてる</t>
  </si>
  <si>
    <t>もしも会えたなら</t>
  </si>
  <si>
    <t>すてきな　しあわせが</t>
  </si>
  <si>
    <t>あなたに来るわ</t>
  </si>
  <si>
    <t>吸収する、吸い上げる、消す、やわらげる、緩和する、取り入れる、同化する、吸収合併する、(…に)吸収合併する、奪う</t>
  </si>
  <si>
    <t>…を横切って、…を渡って、…に渡して、…の向こう側へ、…のいたる所に、…中に、…を横切ったところに、…の向こう側に、…と交差して、…にまたがって</t>
  </si>
  <si>
    <t>現実の、実際上の、事実上の、現在の、現行の</t>
  </si>
  <si>
    <t>再び、また、重ねて、元の所へ、さらにそれだけ、もう…だけ、さらに、そのうえに、また一方</t>
  </si>
  <si>
    <t>わあ、無事か、オールライト</t>
  </si>
  <si>
    <t>驚くべき、びっくりするような、すばらしい</t>
  </si>
  <si>
    <t>怒って、腹を立てて、怒りの、怒りからの、怒った(ような)、険悪な、荒れた、激しい、赤くはれた、ひどく痛い</t>
  </si>
  <si>
    <t>人類学</t>
  </si>
  <si>
    <t>面積、地域、地方、地区、区域、(特定の)場所、範囲、領域、地下勝手口</t>
  </si>
  <si>
    <t>(事実や論理をもとにして行なう)議論、論争、口論、議論、主張、言い争い、(賛否の)論、論拠、論点、言い分</t>
  </si>
  <si>
    <t>うでまわり</t>
  </si>
  <si>
    <t>arriveの三人称単数現在。(ある場所に)着く、 到着する、  届く</t>
  </si>
  <si>
    <t>ひどい、(程度が)非常な、すごい、恐ろしい、すさまじい、畏怖(いふ)の念を起こさせるような、荘厳な</t>
  </si>
  <si>
    <t>悪い、荒れた、険悪な、品質の悪い、粗悪な、偽物の、標準以下の、不十分な、間違った、(道徳的に)悪い</t>
  </si>
  <si>
    <t>竹、竹材、竹の棒</t>
  </si>
  <si>
    <t>入浴、沐浴(もくよく)、ふろ、バス、浴槽、浴室、ふろ屋、浴場、湯治場、温泉</t>
  </si>
  <si>
    <t>寝る時間、就寝時刻</t>
  </si>
  <si>
    <t>請い求める、頼む、懇願する、(…を)懇願する、願う、請う、(…と)頼む、せがむ、(失礼ですが)させてもらう、はぐらかす</t>
  </si>
  <si>
    <t>始める、着手する、(…を)(…で)開始する、(…し)始める、(…し)だす、とても(…し)そうで(ない)</t>
  </si>
  <si>
    <t>…のほかに(も)、…を除いて</t>
  </si>
  <si>
    <t>自転車、バイク</t>
  </si>
  <si>
    <t>(…で)縛る、くくる、(…を)結び合わせる、結びつける、(…に)縛りつける、(…を)結びつける、縛って(…に)する、(…に)巻きつける、(…に)包帯する、(…を)くるむ</t>
  </si>
  <si>
    <t>(歯またはあごで)かむ、(…を)かむ、(…に)かみつく、食いつく、かむ、(…を)かみ切る、(…を)かんで(…に)する、かんで(…に)作る、(…を)刺す、食う</t>
  </si>
  <si>
    <t>板、黒板、掲示板、(遊戯の)盤、台板、パンこね台、厚紙、板紙、ボール紙、ボール表紙</t>
  </si>
  <si>
    <t>(人間・動物の)身体、からだ、死体、死骸、(手・足・頭部を除いた)胴体、(衣類の)胴部、(木の)幹、(ものの)主要部、(車・船・飛行機の)本体、胴体</t>
  </si>
  <si>
    <t>borrowの過去形、または過去分詞。借りる</t>
  </si>
  <si>
    <t>bind の過去形・過去分詞</t>
  </si>
  <si>
    <t>break の過去形</t>
  </si>
  <si>
    <t>官僚、官僚主義者</t>
  </si>
  <si>
    <t>官僚政治の、官僚的な</t>
  </si>
  <si>
    <t>バス、飛行機、自動車、母線</t>
  </si>
  <si>
    <t>しかし、だが、けれども、(なるほど)…だが、(…ではなく)て、でも、おや、そりゃあ、…のほかに(は)、…を除いて(は)</t>
  </si>
  <si>
    <t>呼ぶこと、叫び、点呼、召集、天職、(神の)お召し、職業、強い衝動、欲求、性向</t>
  </si>
  <si>
    <t>(波やあらしがなく)穏やかな、静かな、平静な、落ち着いた、自信たっぷりの、うぬぼれた</t>
  </si>
  <si>
    <t>come の過去形</t>
  </si>
  <si>
    <t>猫、ネコ科の動物、陰口をきく女、意地悪女、ジャズ狂、男、やつ</t>
  </si>
  <si>
    <t>catch の過去形・過去分詞</t>
  </si>
  <si>
    <t>(結果を生み出す)原因、理由、根拠、正当な理由、主張、主義、…運動、訴訟(事件)</t>
  </si>
  <si>
    <t>(進行中の突然の)停止、妨害、阻止、抑制、防止、妨げる人、止め具、押さえ具、監督、監視</t>
  </si>
  <si>
    <t>閉じる、閉める、とざす、ふさぐ、休業する、(…の)営業を停止する、通行を締め出す、遮断する、(…に)閉鎖する、終える</t>
  </si>
  <si>
    <t>comeの三人称単数現在。来る</t>
  </si>
  <si>
    <t>来るべき、次の、新進の</t>
  </si>
  <si>
    <t>conclusionの複数形。終わり、 終結、 結び、  終局</t>
  </si>
  <si>
    <t>(人・もの・財政などの)状態、健康状態、体調、コンディション、状態、(周囲の)状況、事情、身分、地位、境遇</t>
  </si>
  <si>
    <t>案内人、ガイド、(団体旅行の)添乗員、管理人、経営者、(バスなどの)車掌、(列車の)車掌、指揮者、伝導体、導体</t>
  </si>
  <si>
    <t>接触、触れ合い、交際、有力な知人、縁故、手づる、コネ、(商売上の)橋渡し役、接点(装置)、相接</t>
  </si>
  <si>
    <t>穀物、穀類、穀粒、小さな粒、(特定の地方の)主要穀物、小麦、トウモロコシ、オート麦、穀草、陳腐なもの</t>
  </si>
  <si>
    <t>(…の)表面をおおう、(…を)(…で)おおう、かぶせる、隠す、まぎらす、おおいをする、ふたをする、帽子をかぶる、かける、つける</t>
  </si>
  <si>
    <t>coverの三人称単数現在。coverの複数形。(…の)表面をおおう</t>
  </si>
  <si>
    <t>気が狂った、狂気の、狂気じみた、気が変で、どうかしていて、(…に)熱狂して、夢中になって、ほれて、(…が)大好きで、とても気に入って</t>
  </si>
  <si>
    <t>信頼、信用、(信用から生じる)名声、評判、信望、(功績などで)面目を施すこと、名誉、称賛、名誉となるもの、掛け(売り)</t>
  </si>
  <si>
    <t>《略記》color rendering index（色調指数）</t>
  </si>
  <si>
    <t>(大声で)叫ぶ、どなる、叫ぶ、(声をあげて)泣く、大声で泣く、泣く、(泣いて)(…を)欲しがる、鳴き叫ぶ、ほえる、遠ぼえする</t>
  </si>
  <si>
    <t>遅延後脱分極、びまん性肺胞障害</t>
  </si>
  <si>
    <t>踊る、ダンスをする、(…で)はね回る、小躍りする、はね回る、舞う、揺れる、躍動する</t>
  </si>
  <si>
    <t>娘、義理の娘、養女、女の子孫、女性構成員、生まれたもの</t>
  </si>
  <si>
    <t>昼に(いつも)、日中</t>
  </si>
  <si>
    <t>delayの過去形、または過去分詞。(…を)遅らせる</t>
  </si>
  <si>
    <t>departの三人称単数現在。はずれる、 それる</t>
  </si>
  <si>
    <t>死ぬ、枯れる、(…で)死ぬ、消える、滅びる、かすかになる、薄らぐ、(…が)ほしくてたまらない、たまらない、しきりに(…し)たがっている</t>
  </si>
  <si>
    <t>ジ、死ぬ</t>
  </si>
  <si>
    <t>方向、方角、方位、方面、(思想などの)傾向、動向、動き、指揮、指導、監督</t>
  </si>
  <si>
    <t>距離、道のり、間隔、かなりの距離、遠方、隔たり、経過、広がり、(血縁・身分などの)相違、懸隔</t>
  </si>
  <si>
    <t>doの 3 人称単数現在形</t>
  </si>
  <si>
    <t>doの過去分詞</t>
  </si>
  <si>
    <t>階下</t>
  </si>
  <si>
    <t>(翼・つめをもち火を吐くという伝説の)竜、ドラゴン、気性の激しい(女の)人、竜座</t>
  </si>
  <si>
    <t>(図案・絵画の)線描、製図、(鉛筆・ペン・木炭などで描いた)図画、デッサン、素描、くじ引き、抽選会、hold a drawing 抽選会を催す、(小切手・手形の)振り出し</t>
  </si>
  <si>
    <t>(自動車などの)運転者、操縦者、ドライバー、(馬車の)御者、牛追い、馬方、動力伝導部、駆動輪、(くいなどの)打ち込み機</t>
  </si>
  <si>
    <t>driveの三人称単数現在。driveの複数形。運転する</t>
  </si>
  <si>
    <t>解離性垂直偏位</t>
  </si>
  <si>
    <t>耳、外耳、耳殻(じかく)、聴覚、聴力、音を聞き分ける力、謹聴、注意、耳の形をしたもの、(水差しなどの)取っ手</t>
  </si>
  <si>
    <t>eat の過去分詞</t>
  </si>
  <si>
    <t>(二者のうちの)どちらかの一方の、どちらの…でも、(二者のうちの)どちらの…も、(二者のうちの)どちらかの…、両方の、おのおのの</t>
  </si>
  <si>
    <t>イートン‐ランバート症候群</t>
  </si>
  <si>
    <t>(時間・物事の)終わり、最後、末期、(手紙・物語などの)結末、結び、末尾、(存在・行為などの)終止、廃止、死、(細長いものの)端</t>
  </si>
  <si>
    <t>(人の入れる)入り口、戸口、玄関、入ること、入場、入港、(俳優の)登場、入学、入社、入会</t>
  </si>
  <si>
    <t>どの…もみな、ことごとくの、すべての、ことごとく…とは限らない、可能な限りの、あらゆる、十分な、毎…、…ごと、…おきに</t>
  </si>
  <si>
    <t>eyeballの三人称単数現在。eyeballの複数形。眼球</t>
  </si>
  <si>
    <t>遠くに、はるかに、遠くへ、遠く、大いに、ずっと、遠方</t>
  </si>
  <si>
    <t>農場主、農園主、農場経営者</t>
  </si>
  <si>
    <t>farmerの複数形。農場主、 農園主、 農場経営者</t>
  </si>
  <si>
    <t>(畜殺のために)太らせる、肥やす、富ます、大きくする</t>
  </si>
  <si>
    <t>触ってみる、(…に)触れる、(…に)触って知る、触れて知る、手探りで進む、慎重に事を進める、(身体で)感じる、感じる、感覚がある、(…が)感じる</t>
  </si>
  <si>
    <t>(…を)終える、済ます、完了する、完成する、(…し)終える、すっかり平らげる、使い果たす、(…に)(最後の)仕上げをする、磨きをかける、参らせる</t>
  </si>
  <si>
    <t>人々、(特定の)人々、皆さん、家族、親類、(特に)両親、常民</t>
  </si>
  <si>
    <t>folkの複数形。人々</t>
  </si>
  <si>
    <t>許す、大目に見る、(…を)許す、免除する</t>
  </si>
  <si>
    <t>find の過去形・過去分詞</t>
  </si>
  <si>
    <t>(作りたて・取りたてで)新鮮な、新しい、取りたての、産みたての、加工してない、できたての、作りたての、新たに発生した、新着の、まだ使用されていない</t>
  </si>
  <si>
    <t>前部、最前席、(新聞の)第一面、(雑誌・本などの)扉、正面、表、前面、面、側、(避暑地などの海岸・湖水に沿った)遊歩道</t>
  </si>
  <si>
    <t>give の過去形</t>
  </si>
  <si>
    <t>贈り物、寄贈品、進物、(…の)賜物(たまもの)、恩恵、天賦(てんぷ)の才、才能、実に簡単なこと、贈与、贈与権</t>
  </si>
  <si>
    <t>巨大な、ぼう大な、巨人のような</t>
  </si>
  <si>
    <t>girlの複数形。(通例 17‐18 歳までの)女の子、 少女</t>
  </si>
  <si>
    <t>ヤギ、やぎ皮、好色漢、助平、ばか者、愚か者、やぎ座</t>
  </si>
  <si>
    <t>さようなら!、ごきげんよう!</t>
  </si>
  <si>
    <t>(生来備えている)徳、善性、優しさ、親切さ、親切にもこと、よさ、長所、精髄、(食品の)滋養分</t>
  </si>
  <si>
    <t>get の過去分詞</t>
  </si>
  <si>
    <t>徐々の、漸進的な、段階的な、ゆるやかな</t>
  </si>
  <si>
    <t>(暖炉などの)鉄格子(ごうし)、火床、暖炉</t>
  </si>
  <si>
    <t>感謝して、ありがたく思って、謝意を表わす、快適な、心地よい</t>
  </si>
  <si>
    <t>(口頭・動作・書面などで)あいさつする、迎える、歓迎する、触れる、目に入る</t>
  </si>
  <si>
    <t>(死別・後悔・絶望などによる)深い悲しみ、悲痛、悲しみのもと</t>
  </si>
  <si>
    <t>地面、地(表)、土、土地、海底、水底、(特定の目的のための)場所、用地、…場、運動場</t>
  </si>
  <si>
    <t>growlの三人称単数現在。growlの複数形。(怒って)うなる</t>
  </si>
  <si>
    <t>grow の過去分詞</t>
  </si>
  <si>
    <t>半分、2 分の 1、(大ざっぱに分けた)約半分、半時間、30分、半パイント、(子供の)半額切符、50 セント、半ペニー、半学年</t>
  </si>
  <si>
    <t>(取り扱いに)便利な、使いやすい、役に立つ、(…に)(手先が)器用で、手際がよくて、上手で、手近で、すぐに使えて、すぐに行けて、近くで</t>
  </si>
  <si>
    <t>hangの三人称単数現在。hangの複数形。(高い所などに)かける、 つるす</t>
  </si>
  <si>
    <t>起こる、生じる、(…に)起こる、降りかかる、偶然する、たまたま(…で)ある、偶然(…に)出くわす、(…を)見つける、偶然いる</t>
  </si>
  <si>
    <t>(精神的・肉体的・物質的な)害、傷害、危害、不都合、さしつかえ、悪いこと</t>
  </si>
  <si>
    <t>have の直説法 3 人称単数現在形</t>
  </si>
  <si>
    <t>(物的所有・所持の意味で) 持っている、(…を)持っている、所有する、身につけている、もっている、与えられている、(ある関係を表わして)もっている、いる、(…が)ある、置いている</t>
  </si>
  <si>
    <t>彼は、あの人は、その人、おまえ、坊や、だれでも…する者は、あれ</t>
  </si>
  <si>
    <t>ヘッドライト、前照灯</t>
  </si>
  <si>
    <t>headlightの複数形。ヘッドライト、 前照灯</t>
  </si>
  <si>
    <t>headの三人称単数現在。headの複数形。(顔を含めた)頭、 頭部、 首</t>
  </si>
  <si>
    <t>健康な、健全な、健康そうな、健康によい、衛生的な、(精神的に)健全な、有益な、大量の、ばく大な</t>
  </si>
  <si>
    <t>(…が)聞こえる、(…を)聞く、聞き知る、聞かされている、話に聞く、(うわさに)聞いている、伝え聞く、(…が)(話に)聞いている、(…を)よく聞く、(…に)耳を傾ける</t>
  </si>
  <si>
    <t>心臓、胸、(感情、特に優しい心・人情が宿ると考えられる)心、(知・意と区別して)心、心情、気持ち、気分、愛情、同情心</t>
  </si>
  <si>
    <t>heavenの複数形。天、 天空</t>
  </si>
  <si>
    <t>holdの三人称単数現在。holdの複数形。(手に)持つ、 握る</t>
  </si>
  <si>
    <t>hospitalの複数形。病院</t>
  </si>
  <si>
    <t>1 時間、正時(しようじ)、(特定の)時、折、(…の)ころ、時代、現在、目下、重大な時、決断の時</t>
  </si>
  <si>
    <t>(通例愛情をもって)抱き締める、(前足の間で)かかえ込む、腕にかかえる、いだく、固守する、(…に)接近して進む、沿って航行する、大いに喜ぶ、(我ながら)幸運だと思う、ひとり悦に入る</t>
  </si>
  <si>
    <t>(…を)静かにさせる、黙らせる、静かにさせてさせる、静める、なだめる</t>
  </si>
  <si>
    <t>イド、エス、原我</t>
  </si>
  <si>
    <t>重要な、重大な、大切な、重要で、重大で、(さらに)重要なことには、有力な、影響力のある、(社会的に)重要な、著名な</t>
  </si>
  <si>
    <t>信じられない、信用できない、驚くべき、非常な、途方もない</t>
  </si>
  <si>
    <t>意図する、もくろむ、つもりである、めざす、(…が)意図する、向けようとする、(…を)意図する、(…が)つもりとする、(…で)(…を)意味する</t>
  </si>
  <si>
    <t>interruptの三人称単数現在。(…を)さえぎる、  中断する</t>
  </si>
  <si>
    <t>静脈内の、静注、静脈内の</t>
  </si>
  <si>
    <t>しっと深い、やきもちを焼く、(…を)ねたんで、しっとして、(疑い深いまでに)油断のない、守るにきゅうきゅうとして、取られまいと用心して</t>
  </si>
  <si>
    <t>正しい、公正な、公明正大な、公平で、(…に)公平で、正当な、当然な、十分根拠のある、適正な、適切な</t>
  </si>
  <si>
    <t>子ヤギ、子ヤギの肉、子ヤギの革、キッド革、キッドの手袋、子供、若者、青年</t>
  </si>
  <si>
    <t>know の過去分詞</t>
  </si>
  <si>
    <t>実験室(の)</t>
  </si>
  <si>
    <t>湖、湖水、(公園などの)人工池</t>
  </si>
  <si>
    <t>笑っている、笑っているような、うれしそうな、陽気な、笑うべき、おかしい</t>
  </si>
  <si>
    <t>表記leaned(米国表記)、leant(英国表記)、(まっすぐな姿勢から)上体を曲げる、かがむ、そり返る、体を乗り出す、(…に)もたれる、寄りかかる、(…に)頼る、すがる</t>
  </si>
  <si>
    <t>leaf の複数形</t>
  </si>
  <si>
    <t>講義、講演、レクチャー、説諭、小言、訓戒</t>
  </si>
  <si>
    <t>左の、左方の、左側の、左手の、(政治上で)左翼の、左派の</t>
  </si>
  <si>
    <t>let us の短縮形</t>
  </si>
  <si>
    <t>生命、人命、(個人の)命、(生命をもった)人、生き物、生物、(ある時期または死ぬまでの)生涯、一生、寿命、(機械・政府などの)寿命</t>
  </si>
  <si>
    <t>持ち上げる、抱き上げる、(…を)(いったん持ち上げてから)取って下ろす、上げる、あける、はずす、向上させる、地位を高める、身を起こす、向上する</t>
  </si>
  <si>
    <t>liftの現在分詞。持ち上げる</t>
  </si>
  <si>
    <t>リスニング；聞き取り</t>
  </si>
  <si>
    <t>lookの過去形、または過去分詞。見る</t>
  </si>
  <si>
    <t>(うっかりして一時的に)失う、なくす、置き忘れる、遺失する、(…を)(事故などで永久に)失う、(…を)(維持できず)失う、見失う、迷う、道に迷う、途方に暮れる</t>
  </si>
  <si>
    <t>(目も心も引きつけるような)美しい、かわいらしい、快い、愛嬌(あいきよう)のある、すばらしい、愉快な</t>
  </si>
  <si>
    <t>make の過去形・過去分詞</t>
  </si>
  <si>
    <t>魔法、魔術、奇術、手品、マジック、魔力、魅力</t>
  </si>
  <si>
    <t>郵便、郵便制度、郵便物、(1 回の便で集配される)郵便物、(1 回の)郵便物集配、郵便列車、…新聞</t>
  </si>
  <si>
    <t>郵便配達人</t>
  </si>
  <si>
    <t>主な、主要な、主要部をなす</t>
  </si>
  <si>
    <t>問題、事、事柄、(原因となる)事柄、(…の)種、(漠然と)物事、事態、困ったこと、やっかいなこと、(精神界と対照して目に見える世界を構成している)物質</t>
  </si>
  <si>
    <t>meowの三人称単数現在。meowの複数形。ニャー</t>
  </si>
  <si>
    <t>慈悲深い、情け深い、(…に)慈悲深くて、情け深くて、(苦しみ・不幸に終止符を打ってくれて)幸福な、幸いな</t>
  </si>
  <si>
    <t>meetの過去形・過去分詞</t>
  </si>
  <si>
    <t>(基数の)100 万、100 万ドル、数百万、多数、無数、大衆、民衆</t>
  </si>
  <si>
    <t>間違い、誤り、ミス、思い違い、誤解、錯誤</t>
  </si>
  <si>
    <t>momの複数形。おかあさん、 ママ</t>
  </si>
  <si>
    <t>カ(蚊)</t>
  </si>
  <si>
    <t>motherの三人称単数現在。motherの複数形。母、 母親</t>
  </si>
  <si>
    <t>泥、ぬかるみ</t>
  </si>
  <si>
    <t>自然、天然、自然界、自然力、自然現象、(人・動物の)本性、天性、性質、本質、特質</t>
  </si>
  <si>
    <t>(二者のうちの)どちらの…も…でない</t>
  </si>
  <si>
    <t>網、網細工、網すき、網漁</t>
  </si>
  <si>
    <t>9 の、9 個の、9 人の、9 歳で</t>
  </si>
  <si>
    <t>非肥満糖尿病の、ヌクレオチド結合オリゴマー化領域</t>
  </si>
  <si>
    <t>noticeの現在分詞。通知、 通報、  告知</t>
  </si>
  <si>
    <t>(抽象概念の)数、総数、人数、個数、計数、数理、算数、数字、数詞、番号</t>
  </si>
  <si>
    <t>(堅い殻  の) 木の実、堅果、ナッツ、堅果の仁(じん)、ナット、親ねじ、(弦楽器の)糸受け、糸枕、上駒、頭</t>
  </si>
  <si>
    <t>開くこと、開放、開始、開場、開会、開通、開演、開会式、始まり、第一歩</t>
  </si>
  <si>
    <t>(機械の)運転者、操作員、技師、オペレーター、(電話の)交換手、無線通信士、電信技師、経営者、管理者、やり手</t>
  </si>
  <si>
    <t>または、あるいは、…か…か、…かまたは…か、…か…か…か、…も…も(ない)、…かそこら、…あたり、さもないと、すなわち</t>
  </si>
  <si>
    <t>oversleepの過去形、または過去分詞。寝過ごす</t>
  </si>
  <si>
    <t>(小型・中型の包装または箱形の)包み、小包、小荷物、パッケージ、一括して売られるもの</t>
  </si>
  <si>
    <t>(突然の、わけのわからない)恐怖、恐慌、ろうばい、パニック、(経済)恐慌、非常におかしな人</t>
  </si>
  <si>
    <t>(数ある同類の中から)特にこの、特有の、独特の、個人としての、個々の、各自の、特別の、格別の、異常な、著しい</t>
  </si>
  <si>
    <t>乗客、旅客、船客、搭乗客、(チーム・グループなどの)足手まとい、無能者、「お荷物」</t>
  </si>
  <si>
    <t>passengerの複数形。乗客、 旅客、  船客、 搭乗客</t>
  </si>
  <si>
    <t>通行、通過、経過、可決、合格、(…の)消滅、終わり、死</t>
  </si>
  <si>
    <t>(つぎはぎ用の)あて布、つぎあて、つぎはぎ細工  用の布きれ、(周囲の色と違った色の不規則な)斑点(はんてん)、まだら、眼帯、(ひと張りの)こう薬、ばんそうこう、(耕作した)小地面、一区画</t>
  </si>
  <si>
    <t>人々、(漠然と)(世間の)人々、(特定の場所・階級・団体・職業・民族などに属する)住民、(一国家に属する)国民、選挙民、家族、親兄弟、先祖(など)、庶民、人民</t>
  </si>
  <si>
    <t>完全な、申し分のない、理想的な、そろっている、欠けていない、正確な、寸分たがわぬ、純粋の、まったくの、(…に)最適の</t>
  </si>
  <si>
    <t>電話、電話機</t>
  </si>
  <si>
    <t>(…を)(入念に)選ぶ、選び取る、(…を)選ぶ、(…を)選び取る、選んでさせる、(足の踏み場を選んで)注意深く進む、摘む、もぐ、採集する、摘んでやる</t>
  </si>
  <si>
    <t>(つるはしなどで)掘ること、こじあけること、摘み取り、採集、摘み残り、落ち穂、残物、盗品、不正入手品、役得</t>
  </si>
  <si>
    <t>pickの三人称単数現在。pickの複数形。(…を)(入念に)選ぶ、 選び取る</t>
  </si>
  <si>
    <t>(動物に対して)植物、(樹木に対して小さな)草木、苗木、(製造)工場、装置、機械一式、(生産などの)施設、設備、プラント、(人を罪に陥れるための)策略</t>
  </si>
  <si>
    <t>playの現在分詞。遊ぶ</t>
  </si>
  <si>
    <t>pleaの複数形。嘆願、  請願</t>
  </si>
  <si>
    <t>(武器・道具などのとがった)先端、先、突き出た先端、突端、岬、(小さな)点、点、小さな印、ぽつ、(小数の)小数点</t>
  </si>
  <si>
    <t>pointの現在分詞。(武器・道具などのとがった)先端、 先</t>
  </si>
  <si>
    <t>(細長い)棒、さお、柱、(棒高飛びの)ポール、(電車の)ポール、(理髪店の)看板棒、(車の)轅(ながえ)、ポール、極、極地</t>
  </si>
  <si>
    <t>poleの三人称単数現在。poleの複数形。ポーランド人</t>
  </si>
  <si>
    <t>警察、警官(隊)、治安(隊)</t>
  </si>
  <si>
    <t>ポニーテール</t>
  </si>
  <si>
    <t>(…を)仮定する、仮定する</t>
  </si>
  <si>
    <t>あるいは、ことによると、ひょっとして、どうしても、できる限り、どうあっても…(ない)、どうにかして、何とか</t>
  </si>
  <si>
    <t>prayの現在分詞。祈る</t>
  </si>
  <si>
    <t>教授、(ダンス・ボクシング・手品などの) 先生、「教授」</t>
  </si>
  <si>
    <t>速く、急いで、すばやく、急速に</t>
  </si>
  <si>
    <t>到着する、着く、届く、達する、入る、(…に)及ぶ、(…に)広がる、わたる、及ぶ、出す</t>
  </si>
  <si>
    <t>読む、(…の)作品を読む、読み上げる、音読する、読んでさせる、読解する、読んで理解する、読み取る、(…で)(…を)読んで知る、(…で)読んで知る</t>
  </si>
  <si>
    <t>読むこと、読書、朗読、学識、(特に)文学上の知識、判断、解釈、演出法、読み方、示度</t>
  </si>
  <si>
    <t>(…を)(意識的に)思い出す、思い出す、(…が)思い出す、(…を)思い出させる、思い出させる、(…へ)呼び戻す、(…へ)(解任するために)召還する、回収する、リコールで解任する、リコールする</t>
  </si>
  <si>
    <t>(学術)研究、学術調査、リサーチ</t>
  </si>
  <si>
    <t>(ひと時の)休み、休憩、休息、睡眠、安らぎ、安静、安心、静止、停止、(ものを載せる)台</t>
  </si>
  <si>
    <t>取り除く、除去する、免れる、抜ける</t>
  </si>
  <si>
    <t>馬に乗る、乗馬する、馬に乗って(…へ)いく、(乗客として)乗る、乗っていく、馬乗りになる、またがる、乗る、浮かぶ、停泊する</t>
  </si>
  <si>
    <t>ばかげた、ばかばかしい、おかしい</t>
  </si>
  <si>
    <t>ringの三人称単数現在。ringの複数形。輪形の飾り、  指輪、 耳輪、 腕輪、 鼻輪、 リング</t>
  </si>
  <si>
    <t>熟した、飲みごろの、(赤く)ふっくらした、円熟した、盛りの、熟達した、老齢の、円熟して、(…に)うってつけの、(…に)熟して</t>
  </si>
  <si>
    <t>roarの三人称単数現在。roarの複数形。ほえる</t>
  </si>
  <si>
    <t>走る、駆ける、疾走している、走りながらの、走りながら行なう、流れる、流動する、運転している、運転中の、運用する</t>
  </si>
  <si>
    <t>say の過去形・過去分詞</t>
  </si>
  <si>
    <t>(ゴム底で、(革)ひもで足にとめる)サンダル、浅いオーバーシューズ、スリッパ、(昔ギリシャ・ローマ人が用いた革製の)サンダル</t>
  </si>
  <si>
    <t>sandalの複数形。(ゴム底で、 (革)ひもで足にとめる)サンダル</t>
  </si>
  <si>
    <t>おびえた、(…に)おびえて、怖がって、恐ろしくて、びくびくして</t>
  </si>
  <si>
    <t>恐ろしい、おっかない、薄気味悪い、驚きやすい、臆病な、おびえる、びくびくする</t>
  </si>
  <si>
    <t>sceneの複数形。(映画・テレビなどの特定の)場面、 シーン</t>
  </si>
  <si>
    <t>(何かを見つけようとして注意深くまたは徹底的に)捜す、捜す、捜索する、くまなく捜す、厳重に調べる、じろじろ見る、じっと見つめる、探る、(…に)くまなく入り込む</t>
  </si>
  <si>
    <t>種、種子、根源、子孫(たち)、魚精、白子、精液、シード選手</t>
  </si>
  <si>
    <t>seedの三人称単数現在。seedの複数形。種、 種子</t>
  </si>
  <si>
    <t>seeの過去分詞</t>
  </si>
  <si>
    <t>送る、届ける、発信する、打つ、(…に)送る、発送する、出す、(命令・依頼などによって)行かせる、行かせる、派遣する</t>
  </si>
  <si>
    <t>サンス、サンス</t>
  </si>
  <si>
    <t>敏感な、感じやすい、傷つきやすい、過敏な、(…に)敏感で、過敏で、(批判・叱咤(しつた)に過敏なほどに敏感な意で)気にしやすい、神経質な、(…を)(とても)気にして、感受性の鋭い</t>
  </si>
  <si>
    <t>send の過去形・過去分詞</t>
  </si>
  <si>
    <t>まじめな、本気の、真剣な、冗談でない、真剣で、重大な、ゆゆしい、容易ならない、重い、(娯楽本位でなく)まじめな</t>
  </si>
  <si>
    <t>shakeの三人称単数現在。shakeの複数形。(上下にさっと)振る</t>
  </si>
  <si>
    <t>流す、こぼす、(自然に)落とす、脱ぎかえる、脱ぎ捨てる、(…に)発する、放つ、(あたりに)与える、及ぼす、はじく</t>
  </si>
  <si>
    <t>見せる、示す、(…が)見せる、(…を)見えるようにする、(…を)現わす、目立たせる、出席する、現われる、(共進会などに)出品する、展示する</t>
  </si>
  <si>
    <t>展示(会)、展覧(会)、(映画・演劇の)上映、上演、外観、体裁、見ばえ、情勢、形勢、(情勢の)説明</t>
  </si>
  <si>
    <t>showの三人称単数現在。showの複数形。見せる</t>
  </si>
  <si>
    <t>敷居、(塀・家などの)土台</t>
  </si>
  <si>
    <t>眠い、眠たがる、眠そうな、眠っているような、活気のない、静かな、眠気を催す、(熟して)腐りかけてかすかすの</t>
  </si>
  <si>
    <t>(時間・速度など)遅い、のろい、のろのろした、時間がかかる、ゆっくりした、時間がかかって、手間どって、遅れて、(性質など)のろい、鈍い</t>
  </si>
  <si>
    <t>(声をたてないで)笑う、微笑する、ほほえむ、にっこりする、(…に)にっこりする、晴れやかである、開ける、向く</t>
  </si>
  <si>
    <t>(水などの液体に)浸す、つける、浸す、つかる、(…を)ずぶぬれにする、吸い込む、吸収する、浴びる、(…を)(心に)吸収する、(液体につけて)(…を)吸い出す</t>
  </si>
  <si>
    <t>(漠然と)いつか、他日</t>
  </si>
  <si>
    <t>種類、(…の)人、もの、ソート</t>
  </si>
  <si>
    <t>霊魂、魂、死者の霊、亡霊、精神、心、(知性と区別して)情、感情、気迫、生気</t>
  </si>
  <si>
    <t>特別に、格別に、わざわざ、特に、臨時に、特別の方法で、特製で</t>
  </si>
  <si>
    <t>使う、費やす、(…に)使う、過ごす、(…に)かける、使い果たす、精力が尽きる、消耗する</t>
  </si>
  <si>
    <t>クモ、三脚台、五徳、(鉄製の)フライなべ</t>
  </si>
  <si>
    <t>(…を)役に立たなくする、台なしにする、腐らせる、そぐ、性格をだめにする、過度に甘やかす、大サービスする、満足できなくする</t>
  </si>
  <si>
    <t>妖精、小妖精</t>
  </si>
  <si>
    <t>芽、新芽、芽キャベツ、若者、青年</t>
  </si>
  <si>
    <t>sproutの過去形、または過去分詞。芽、 新芽</t>
  </si>
  <si>
    <t>階段、(階段の)1 段</t>
  </si>
  <si>
    <t>(鉄道の)駅、(バスの)発着所、(官庁・施設などの)…署、局、所、事業所、(中央郵便局をもつ都市での)郵便局支局、(軍などの)基地、駐屯(ちゆうとん)地、根拠地</t>
  </si>
  <si>
    <t>奇妙な、不思議な、変な、一風変わった、未知の、見なれない、未知で、見なれないで、(…に)慣れないで、未熟で</t>
  </si>
  <si>
    <t>経験する、こうむる、受ける、(…を)忍ぶ、辛抱する、我慢する、許す、(黙って)させる、(…を)放任しておく、黙認する</t>
  </si>
  <si>
    <t>夏、夏季、青春、盛り、年、年齢、歳</t>
  </si>
  <si>
    <t>太陽、日、日光、ひなた、(衛星をもつ)恒星</t>
  </si>
  <si>
    <t>驚かす、びっくりさせる、(…で)驚かす、(…を)奇襲する、不意打ちする、(…が)捕らえる、押さえる、不意に働きかけて移らせる、不意打ちを食わせて聞き出す</t>
  </si>
  <si>
    <t>誓う、宣誓する、(…と)誓って言う、断言する、罰(ばち)当たりなことを言う、ののしる、悪態をつく</t>
  </si>
  <si>
    <t>swear の過去分詞</t>
  </si>
  <si>
    <t>(平均よりも)身長の高い、背の高い、(細長く)高い、高さが…の、大げさな、(数量の)法外な、大変な</t>
  </si>
  <si>
    <t>タクシー</t>
  </si>
  <si>
    <t>電報</t>
  </si>
  <si>
    <t>恐ろしく、ものすごく、ひどく、非常に</t>
  </si>
  <si>
    <t>(過去または未来の)その時(は)、あの時に(は)、その時には、その時、それから、その後で、また今度は、次には、そのうえ、さらにまた</t>
  </si>
  <si>
    <t>think の過去形・過去分詞</t>
  </si>
  <si>
    <t>(ひも・ロープなどで)(…を)結びつける、縛る、くくる、(…で)(…を)結びつける、(…に)(…を)結びつける、結ぶ、ひもを結ぶ、(…を)ひもなどで結んでつける、(…に)作る、束縛する</t>
  </si>
  <si>
    <t>tell の過去形・過去分詞</t>
  </si>
  <si>
    <t>take の過去形</t>
  </si>
  <si>
    <t>(切りにくい、またはかみ切れなくて)かたい、こわい、粘りのある、頑丈な、タフな、不屈な、頑固な、しぶとい、骨の折れる</t>
  </si>
  <si>
    <t>列車、長い列、行列、連続、つながり、(事件などの)結果、続き、あと、供回り、従者</t>
  </si>
  <si>
    <t>外傷(性)の、精神的外傷を与える</t>
  </si>
  <si>
    <t>宝物、財宝、秘蔵物、秘宝、貴重品、重要品、重宝者、またとない人、最愛の人</t>
  </si>
  <si>
    <t>こずえ</t>
  </si>
  <si>
    <t>真理、真、真実、真相、事実、本当のこと、真実性、(事の)真偽、誠実、正直</t>
  </si>
  <si>
    <t>トンネル、地下道、坑道、(動物のすむ)穴</t>
  </si>
  <si>
    <t>おじ、おじさん</t>
  </si>
  <si>
    <t>理解する、意味を知る、(…が)わかる、言うことを理解する、通じている、明るい、知っている、気持ちがわかる、わかる、聞いて知っている</t>
  </si>
  <si>
    <t>(…を)ひっくり返す、ひっくり返してこぼす、くつがえす、だめにする、狂わす、気を転倒させる、ろうばいさせる、心配させる、心配する、気にする</t>
  </si>
  <si>
    <t>建物の上階の、またはその階の</t>
  </si>
  <si>
    <t>使う、用いる、使用する、利用する、行使する、働かす、消費する、(…に)遇する、取り扱う、あしらう</t>
  </si>
  <si>
    <t>休暇、休み、明け渡し、立ち退き、引き払い、辞職、辞任、退官</t>
  </si>
  <si>
    <t>野菜(物)、青物、植物、(意識・思考力を失った)植物人間、無気力な人</t>
  </si>
  <si>
    <t>vegetableの複数形。野菜(物)、  青物</t>
  </si>
  <si>
    <t>ビデオ、(audio に対して)映像(部分)、テレビ、ビデオレコーダー、ビテオテープ録画</t>
  </si>
  <si>
    <t>村、村落、村民、(ある特徴をもった比較的独立した地区としての)…村</t>
  </si>
  <si>
    <t>waitの三人称単数現在。waitの複数形。待つ</t>
  </si>
  <si>
    <t>歩くこと、歩行、歩き方、歩行用の、道路の状態</t>
  </si>
  <si>
    <t>(あてもなく)歩き回る、さまよう、放浪する、ぶらつく、きょろきょろ見回す、迷う、迷い込む、それる、横道にそれる、邪道に踏み迷う</t>
  </si>
  <si>
    <t>洗う、洗濯する、体(の一部)を洗う、(…を)洗って(…に)する、(…で)(…を)洗う、(…を)洗い落とす、(…に)打ち寄せる、(…を)洗う、(…を)うるおす、ぬらす</t>
  </si>
  <si>
    <t>洗うこと、洗濯、洗浄、洗濯物</t>
  </si>
  <si>
    <t>週、1 週間、7 日間、(日曜日(・土曜日)を除いた)週、普通の日、平日、(1 週間における)何時間制、(特別の催しのある)週間</t>
  </si>
  <si>
    <t>週末、ウィークエンド、週末休み、週末パーティー</t>
  </si>
  <si>
    <t>(幽霊など超自然的なものを思わせて)異様な、気味の悪い、この世のものでない、変な、奇妙な</t>
  </si>
  <si>
    <t>(…する)ものは何でも、(…する)ものは皆、どんなことが…でも、いかに…でも、一体何が、全体何を</t>
  </si>
  <si>
    <t>whiskerの三人称単数現在。whiskerの複数形。ほおひげ</t>
  </si>
  <si>
    <t>だれが、どの人、どんな人、だれを、…する(人)、…するのは、そしてその人は、しかしその人は、(…する)その人、(…する)人はだれでも</t>
  </si>
  <si>
    <t>驚異、驚嘆、驚き、驚嘆すべきもの、(自然界などの)奇観、奇跡、驚くべきこと</t>
  </si>
  <si>
    <t>workの過去形、または過去分詞。(ある目的をもって努力して行なう)仕事、 労働、 作業、  努力、 勉強、 研究</t>
  </si>
  <si>
    <t>心配そうな、当惑した、迷惑そうな、(…を)心配して、心配して</t>
  </si>
  <si>
    <t>(…より)いっそう悪い、なお悪い、(容態・気分など)(…より)よくなくて、悪化して</t>
  </si>
  <si>
    <t>write の過去分詞</t>
  </si>
  <si>
    <t>年、年間、(特定の計算による) 1 年、年度、学年、…歳、年(とし)、年齢、(特に)老年、…期の学級</t>
  </si>
  <si>
    <t>yearの複数形。年、  年間</t>
  </si>
  <si>
    <t>selected_1</t>
  </si>
  <si>
    <t>selected_2</t>
  </si>
  <si>
    <t>Meaning</t>
  </si>
  <si>
    <t xml:space="preserve">&lt;Noun&gt; a powerful stroke with the fist or a weapon; an impact
&lt;Verb&gt; exhale hard; be blowing or storming; free of obstruction by blowing air through
</t>
  </si>
  <si>
    <t>&lt;Noun&gt; a small piece or quantity of something; a small fragment of something broken off from the whole</t>
  </si>
  <si>
    <t xml:space="preserve">&lt;Verb&gt; accept as true; take to be true; judge or regard
</t>
  </si>
  <si>
    <t xml:space="preserve">&lt;Verb&gt; take the first step or steps in carrying out an action; 
</t>
  </si>
  <si>
    <t xml:space="preserve">&lt;Verb&gt; request urgently or persistently; ask to obtain free; call upon in supplication; entreat; make a solicitation or entreaty for something
</t>
  </si>
  <si>
    <t xml:space="preserve">&lt;Verb&gt; come out better in a competition, race, or conflict; hit repeatedly
</t>
  </si>
  <si>
    <t xml:space="preserve">&lt;Noun&gt; a person's social heritage: previous experience or training; the part of a scene or picture; information that is essential to understanding a situation or problem
</t>
  </si>
  <si>
    <t xml:space="preserve">&lt;Adjective&gt; exceptionally bad or displeasing; causing fear or dread or terror; offensive 
</t>
  </si>
  <si>
    <t xml:space="preserve">&lt;Verb&gt; reach a destination; arrive by movement or progress; succeed in a big way; 
</t>
  </si>
  <si>
    <t xml:space="preserve">&lt;Noun&gt; a fact or assertion offered as evidence that something is true; a contentious speech act; a dispute where there is strong disagreement
</t>
  </si>
  <si>
    <t xml:space="preserve">&lt;Noun&gt; ideas or actions intended to deal with a problem or situation;
&lt;Verb&gt; move towards; come near
</t>
  </si>
  <si>
    <t xml:space="preserve">&lt;Adjective&gt; surprising greatly; inspiring awe or admiration or wonder
</t>
  </si>
  <si>
    <t xml:space="preserve">&lt;Adverb&gt; in actual fact; used to imply that one would expect the fact to be the opposite of that stated; surprisingly
</t>
  </si>
  <si>
    <t xml:space="preserve">&lt;Noun&gt; the fleshy part of the human body that you sit on
&lt;Adjective&gt; having the lower score or lagging position in a contest
</t>
  </si>
  <si>
    <t xml:space="preserve">&lt;Noun&gt; rest; some abrupt occurrence that interrupts an ongoing activity; 
&lt;Verb&gt; terminate; become separated into pieces or fragments; render inoperable or ineffective
</t>
  </si>
  <si>
    <t xml:space="preserve">&lt;Noun&gt; a special variety of domesticated animals within a species
&lt;Verb&gt; call forth; cause to procreate (animals)
</t>
  </si>
  <si>
    <t xml:space="preserve">&lt;Verb&gt; make by combining materials and parts; form or accumulate steadily; build or establish something abstract
</t>
  </si>
  <si>
    <t xml:space="preserve">&lt;Noun&gt; a vehicle carrying many passengers; used for public transport
&lt;Verb&gt; send or move around by bus; ride in a bus; remove used dishes from the table in restaurants
</t>
  </si>
  <si>
    <t>&lt;Adjective&gt; actively or fully engaged or occupied; overcrowded or cluttered with detail</t>
  </si>
  <si>
    <t xml:space="preserve">&lt;Verb&gt; make calm or still; make steady; become quiet or calm, especially after a state of agitation
&lt;Adjective&gt; not agitated; without losing self-possession
</t>
  </si>
  <si>
    <t xml:space="preserve">&lt;Noun&gt; the work of providing treatment for or attending to someone or something
&lt;Verb&gt; feel concern or interest; provide care for; prefer or wish to do something
</t>
  </si>
  <si>
    <t xml:space="preserve">&lt;Verb&gt; move while supporting, either in a vehicle or in one's hands or on one's body; have with oneself; have on one's person; transmit as the medium for transmission
</t>
  </si>
  <si>
    <t xml:space="preserve">&lt;verb&gt; past tense of "catch"
</t>
  </si>
  <si>
    <t xml:space="preserve">&lt;Noun&gt; the overhead upper surface of a covered space; an upper limit on what is allowed
</t>
  </si>
  <si>
    <t xml:space="preserve">&lt;Verb&gt; rid of obstructions; make a way or path by removing objects; become clear
&lt;Adjective&gt; readily apparent to the mind; free from confusion or doubt; affording free passage or view
</t>
  </si>
  <si>
    <t xml:space="preserve">&lt;Noun&gt; an upward slope or grade; an event that involves rising to a higher point; the act of climbing something
&lt;Verb&gt; go upward with gradual or continuous progress; move with difficulty, by grasping; go up or advance
</t>
  </si>
  <si>
    <t xml:space="preserve">&lt;Verb&gt; get or gather together; call for and obtain payment of; assemble or get together
</t>
  </si>
  <si>
    <t xml:space="preserve">&lt;Adverb&gt; to a complete degree or to the full or entire extent; with everything necessary
</t>
  </si>
  <si>
    <t xml:space="preserve">&lt;Noun&gt; events that provide the generative force that is the origin of something; a justification for something existing 
&lt;Verb&gt; give rise to; cause to happen or occur; cause to act in a specified manner
</t>
  </si>
  <si>
    <t>&lt;Verb&gt; reach with a blow or hit in a particular spot; discover or come upon accidentally, suddenly, or unexpectedly; catch somebody doing something or in a certain state; perceive with the senses quickly</t>
  </si>
  <si>
    <t>Meaning-Edited (up to row 40...)</t>
  </si>
  <si>
    <t>1. transcript</t>
  </si>
  <si>
    <t>2. jp_original</t>
  </si>
  <si>
    <t>3. all_words</t>
  </si>
  <si>
    <t>4. selected_1</t>
  </si>
  <si>
    <t>5. selected_2</t>
  </si>
  <si>
    <t>6. flashcards</t>
  </si>
  <si>
    <t>7. flashcards_test1</t>
  </si>
  <si>
    <t>英語台本</t>
  </si>
  <si>
    <t>日本語台本</t>
  </si>
  <si>
    <t>およそ出てくる単語の英英＋英和訳　（８７９語）</t>
  </si>
  <si>
    <t>３から不必要な語を抜き選択したもの　（６４６語）</t>
  </si>
  <si>
    <t>４から更に絞って選択したもの　（３４６語）</t>
  </si>
  <si>
    <t>単語カード印刷用の試験版、未完成（英英＋英和訳）</t>
  </si>
  <si>
    <t>目次</t>
  </si>
  <si>
    <t>単語カード印刷用（英和訳）　*縦方向に両面印刷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</si>
</sst>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color theme="1" tint="0.34998626667073579"/>
      <name val="Calibri"/>
      <family val="2"/>
      <scheme val="minor"/>
    </font>
    <font>
      <sz val="11"/>
      <color theme="1" tint="0.34998626667073579"/>
      <name val="Calibri"/>
      <family val="2"/>
      <scheme val="minor"/>
    </font>
    <font>
      <sz val="14"/>
      <color theme="1"/>
      <name val="Arial"/>
      <family val="2"/>
    </font>
    <font>
      <sz val="6"/>
      <color theme="1"/>
      <name val="Hiragino Sans W3"/>
      <family val="2"/>
      <charset val="128"/>
    </font>
    <font>
      <sz val="8"/>
      <color theme="1"/>
      <name val="Helvetica Neue"/>
      <family val="2"/>
    </font>
    <font>
      <sz val="11"/>
      <color theme="1"/>
      <name val="Hiragino Sans W3"/>
      <family val="2"/>
      <charset val="128"/>
    </font>
    <font>
      <sz val="8"/>
      <color theme="1"/>
      <name val="Hiragino Sans W3"/>
      <family val="2"/>
      <charset val="128"/>
    </font>
    <font>
      <sz val="10"/>
      <color theme="1"/>
      <name val="Hiragino Sans W3"/>
      <family val="2"/>
      <charset val="128"/>
    </font>
  </fonts>
  <fills count="4">
    <fill>
      <patternFill patternType="none"/>
    </fill>
    <fill>
      <patternFill patternType="gray125"/>
    </fill>
    <fill>
      <patternFill patternType="solid">
        <fgColor theme="8" tint="0.79998168889431442"/>
        <bgColor theme="8" tint="0.79998168889431442"/>
      </patternFill>
    </fill>
    <fill>
      <patternFill patternType="solid">
        <fgColor theme="6" tint="0.79998168889431442"/>
        <bgColor theme="6" tint="0.79998168889431442"/>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right/>
      <top/>
      <bottom style="thin">
        <color theme="8"/>
      </bottom>
      <diagonal/>
    </border>
    <border>
      <left/>
      <right/>
      <top/>
      <bottom style="thin">
        <color theme="0" tint="-0.249977111117893"/>
      </bottom>
      <diagonal/>
    </border>
  </borders>
  <cellStyleXfs count="1">
    <xf numFmtId="0" fontId="0" fillId="0" borderId="0"/>
  </cellStyleXfs>
  <cellXfs count="43">
    <xf numFmtId="0" fontId="0" fillId="0" borderId="0" xfId="0"/>
    <xf numFmtId="0" fontId="1" fillId="0" borderId="1" xfId="0" applyFont="1" applyBorder="1" applyAlignment="1">
      <alignment horizontal="center" vertical="top" wrapText="1"/>
    </xf>
    <xf numFmtId="0" fontId="0" fillId="0" borderId="0" xfId="0" applyAlignment="1">
      <alignment wrapText="1"/>
    </xf>
    <xf numFmtId="0" fontId="1" fillId="0" borderId="0" xfId="0" applyFont="1" applyBorder="1" applyAlignment="1">
      <alignment horizontal="center" vertical="top"/>
    </xf>
    <xf numFmtId="0" fontId="0" fillId="0" borderId="0" xfId="0" applyBorder="1"/>
    <xf numFmtId="0" fontId="1" fillId="0" borderId="3" xfId="0" applyFont="1" applyBorder="1" applyAlignment="1">
      <alignment horizontal="center" vertical="top"/>
    </xf>
    <xf numFmtId="0" fontId="1" fillId="0" borderId="3" xfId="0" applyFont="1" applyBorder="1"/>
    <xf numFmtId="0" fontId="1" fillId="0" borderId="2" xfId="0" applyFont="1" applyBorder="1" applyAlignment="1">
      <alignment horizontal="center" vertical="top" wrapText="1"/>
    </xf>
    <xf numFmtId="0" fontId="2" fillId="0" borderId="3" xfId="0" applyFont="1" applyBorder="1" applyAlignment="1">
      <alignment horizontal="center" vertical="top"/>
    </xf>
    <xf numFmtId="0" fontId="2" fillId="0" borderId="2" xfId="0" applyFont="1" applyBorder="1" applyAlignment="1">
      <alignment horizontal="center" vertical="top" wrapText="1"/>
    </xf>
    <xf numFmtId="0" fontId="2" fillId="0" borderId="1" xfId="0" applyFont="1" applyBorder="1" applyAlignment="1">
      <alignment horizontal="center" vertical="top" wrapText="1"/>
    </xf>
    <xf numFmtId="0" fontId="2" fillId="0" borderId="0" xfId="0" applyFont="1" applyBorder="1" applyAlignment="1">
      <alignment horizontal="center" vertical="top"/>
    </xf>
    <xf numFmtId="0" fontId="3" fillId="0" borderId="0" xfId="0" applyFont="1" applyBorder="1"/>
    <xf numFmtId="0" fontId="2" fillId="2" borderId="0" xfId="0" applyFont="1" applyFill="1" applyBorder="1" applyAlignment="1">
      <alignment horizontal="center" vertical="top"/>
    </xf>
    <xf numFmtId="0" fontId="2" fillId="0" borderId="3" xfId="0" applyFont="1" applyBorder="1"/>
    <xf numFmtId="0" fontId="3" fillId="0" borderId="0" xfId="0" applyFont="1"/>
    <xf numFmtId="0" fontId="3" fillId="0" borderId="0" xfId="0" applyFont="1" applyAlignment="1">
      <alignment horizontal="left" vertical="top" wrapText="1"/>
    </xf>
    <xf numFmtId="0" fontId="3" fillId="2" borderId="0" xfId="0" applyFont="1" applyFill="1" applyAlignment="1">
      <alignment horizontal="left" vertical="top" wrapText="1"/>
    </xf>
    <xf numFmtId="0" fontId="0" fillId="0" borderId="0" xfId="0" applyAlignment="1">
      <alignment vertical="top" wrapText="1"/>
    </xf>
    <xf numFmtId="0" fontId="2" fillId="3" borderId="0" xfId="0" applyFont="1" applyFill="1" applyBorder="1" applyAlignment="1">
      <alignment horizontal="center" vertical="top"/>
    </xf>
    <xf numFmtId="0" fontId="3" fillId="3" borderId="0" xfId="0" applyFont="1" applyFill="1" applyAlignment="1">
      <alignment horizontal="left" vertical="top" wrapText="1"/>
    </xf>
    <xf numFmtId="0" fontId="0" fillId="0" borderId="0" xfId="0" applyAlignment="1">
      <alignment horizontal="center" vertical="center"/>
    </xf>
    <xf numFmtId="0" fontId="2" fillId="2" borderId="4" xfId="0" applyFont="1" applyFill="1" applyBorder="1" applyAlignment="1">
      <alignment horizontal="center" vertical="top"/>
    </xf>
    <xf numFmtId="0" fontId="3" fillId="2" borderId="4" xfId="0" applyFont="1" applyFill="1" applyBorder="1" applyAlignment="1">
      <alignment horizontal="left" vertical="top" wrapText="1"/>
    </xf>
    <xf numFmtId="0" fontId="0" fillId="0" borderId="0" xfId="0"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wrapText="1"/>
    </xf>
    <xf numFmtId="0" fontId="5" fillId="0" borderId="0" xfId="0" applyFont="1" applyAlignment="1">
      <alignment vertical="top"/>
    </xf>
    <xf numFmtId="0" fontId="6" fillId="0" borderId="0" xfId="0" applyFont="1" applyAlignment="1">
      <alignment horizontal="left" vertical="top" wrapText="1"/>
    </xf>
    <xf numFmtId="0" fontId="5" fillId="0" borderId="0" xfId="0" applyFont="1" applyBorder="1" applyAlignment="1">
      <alignment vertical="top" wrapText="1"/>
    </xf>
    <xf numFmtId="0" fontId="6" fillId="0" borderId="0" xfId="0" applyFont="1" applyAlignment="1">
      <alignment horizontal="left" wrapText="1"/>
    </xf>
    <xf numFmtId="0" fontId="8" fillId="0" borderId="5" xfId="0" applyFont="1" applyBorder="1" applyAlignment="1">
      <alignment horizontal="left" vertical="top" wrapText="1"/>
    </xf>
    <xf numFmtId="0" fontId="7" fillId="0" borderId="0" xfId="0" applyFont="1"/>
    <xf numFmtId="0" fontId="8" fillId="0" borderId="0" xfId="0" applyFont="1" applyBorder="1" applyAlignment="1">
      <alignment horizontal="left" vertical="top" wrapText="1"/>
    </xf>
    <xf numFmtId="0" fontId="8" fillId="0" borderId="0" xfId="0" applyFont="1" applyBorder="1" applyAlignment="1">
      <alignment vertical="top" wrapText="1"/>
    </xf>
    <xf numFmtId="0" fontId="8" fillId="0" borderId="0" xfId="0" applyFont="1" applyAlignment="1">
      <alignment vertical="top"/>
    </xf>
    <xf numFmtId="0" fontId="8" fillId="0" borderId="5" xfId="0" applyFont="1" applyBorder="1" applyAlignment="1">
      <alignment vertical="top" wrapText="1"/>
    </xf>
    <xf numFmtId="0" fontId="0" fillId="0" borderId="0" xfId="0" applyAlignment="1"/>
    <xf numFmtId="0" fontId="6" fillId="0" borderId="0" xfId="0" applyFont="1" applyAlignment="1">
      <alignment horizontal="left"/>
    </xf>
    <xf numFmtId="0" fontId="6" fillId="0" borderId="0" xfId="0" applyFont="1" applyBorder="1" applyAlignment="1">
      <alignment horizontal="left" wrapText="1"/>
    </xf>
    <xf numFmtId="0" fontId="6" fillId="0" borderId="0" xfId="0" applyFont="1" applyAlignment="1"/>
    <xf numFmtId="0" fontId="9" fillId="0" borderId="0" xfId="0" applyFont="1" applyAlignment="1">
      <alignment horizontal="left" vertical="center" wrapText="1"/>
    </xf>
    <xf numFmtId="0" fontId="9" fillId="0" borderId="0" xfId="0" applyFont="1" applyAlignment="1">
      <alignment horizontal="left" wrapText="1"/>
    </xf>
  </cellXfs>
  <cellStyles count="1">
    <cellStyle name="Normal" xfId="0" builtinId="0"/>
  </cellStyles>
  <dxfs count="4">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border outline="0">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2A77DD-D023-A146-A95F-24B2008D57F8}" name="Table1" displayName="Table1" ref="A1:E880" totalsRowShown="0" headerRowBorderDxfId="3">
  <autoFilter ref="A1:E880" xr:uid="{A7F870EC-99B1-DD48-92A1-6650D234AD1A}">
    <filterColumn colId="0">
      <customFilters>
        <customFilter operator="notEqual" val=" "/>
      </customFilters>
    </filterColumn>
  </autoFilter>
  <tableColumns count="5">
    <tableColumn id="1" xr3:uid="{2A42D405-EAD9-C64E-BFB3-421B0EC8B81F}" name="selected_1"/>
    <tableColumn id="2" xr3:uid="{F2D0165A-3352-3E4F-A3F4-0EF03C6BF465}" name="selected_2"/>
    <tableColumn id="3" xr3:uid="{4EACC1D2-D0BD-984B-B026-D8DE048D3524}" name="Word" dataDxfId="2"/>
    <tableColumn id="4" xr3:uid="{5CE9F519-0ED8-5B4C-A4A0-4E03B259FE03}" name="English" dataDxfId="1"/>
    <tableColumn id="5" xr3:uid="{8B1C720E-545C-9842-8999-36ED56417AE1}" name="Japanese" dataDxfId="0"/>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99439-EF97-3344-B460-7876A253D0A1}">
  <dimension ref="A2:B9"/>
  <sheetViews>
    <sheetView showGridLines="0" zoomScale="120" zoomScaleNormal="120" workbookViewId="0">
      <selection activeCell="B10" sqref="B10"/>
    </sheetView>
  </sheetViews>
  <sheetFormatPr baseColWidth="10" defaultRowHeight="15" x14ac:dyDescent="0.2"/>
  <cols>
    <col min="1" max="1" width="16" customWidth="1"/>
    <col min="2" max="2" width="69" customWidth="1"/>
  </cols>
  <sheetData>
    <row r="2" spans="1:2" x14ac:dyDescent="0.2">
      <c r="A2" t="s">
        <v>4061</v>
      </c>
    </row>
    <row r="3" spans="1:2" x14ac:dyDescent="0.2">
      <c r="A3" t="s">
        <v>4048</v>
      </c>
      <c r="B3" t="s">
        <v>4055</v>
      </c>
    </row>
    <row r="4" spans="1:2" x14ac:dyDescent="0.2">
      <c r="A4" t="s">
        <v>4049</v>
      </c>
      <c r="B4" t="s">
        <v>4056</v>
      </c>
    </row>
    <row r="5" spans="1:2" x14ac:dyDescent="0.2">
      <c r="A5" t="s">
        <v>4050</v>
      </c>
      <c r="B5" t="s">
        <v>4057</v>
      </c>
    </row>
    <row r="6" spans="1:2" x14ac:dyDescent="0.2">
      <c r="A6" t="s">
        <v>4051</v>
      </c>
      <c r="B6" t="s">
        <v>4058</v>
      </c>
    </row>
    <row r="7" spans="1:2" x14ac:dyDescent="0.2">
      <c r="A7" t="s">
        <v>4052</v>
      </c>
      <c r="B7" t="s">
        <v>4059</v>
      </c>
    </row>
    <row r="8" spans="1:2" x14ac:dyDescent="0.2">
      <c r="A8" t="s">
        <v>4053</v>
      </c>
      <c r="B8" t="s">
        <v>4062</v>
      </c>
    </row>
    <row r="9" spans="1:2" x14ac:dyDescent="0.2">
      <c r="A9" t="s">
        <v>4054</v>
      </c>
      <c r="B9" t="s">
        <v>4060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F6713-D22F-264C-948C-D18074E7B541}">
  <dimension ref="A1:A889"/>
  <sheetViews>
    <sheetView showGridLines="0" tabSelected="1" topLeftCell="A30" zoomScale="120" zoomScaleNormal="120" workbookViewId="0">
      <selection activeCell="D58" sqref="A1:XFD1048576"/>
    </sheetView>
  </sheetViews>
  <sheetFormatPr baseColWidth="10" defaultRowHeight="15" x14ac:dyDescent="0.2"/>
  <sheetData>
    <row r="1" spans="1:1" x14ac:dyDescent="0.2">
      <c r="A1" t="s">
        <v>2978</v>
      </c>
    </row>
    <row r="2" spans="1:1" x14ac:dyDescent="0.2">
      <c r="A2" t="s">
        <v>2979</v>
      </c>
    </row>
    <row r="5" spans="1:1" x14ac:dyDescent="0.2">
      <c r="A5" t="s">
        <v>2238</v>
      </c>
    </row>
    <row r="6" spans="1:1" x14ac:dyDescent="0.2">
      <c r="A6" t="s">
        <v>2239</v>
      </c>
    </row>
    <row r="7" spans="1:1" x14ac:dyDescent="0.2">
      <c r="A7" t="s">
        <v>2240</v>
      </c>
    </row>
    <row r="8" spans="1:1" x14ac:dyDescent="0.2">
      <c r="A8" t="s">
        <v>2241</v>
      </c>
    </row>
    <row r="9" spans="1:1" x14ac:dyDescent="0.2">
      <c r="A9" t="s">
        <v>2242</v>
      </c>
    </row>
    <row r="10" spans="1:1" x14ac:dyDescent="0.2">
      <c r="A10" t="s">
        <v>2243</v>
      </c>
    </row>
    <row r="11" spans="1:1" x14ac:dyDescent="0.2">
      <c r="A11" t="s">
        <v>2244</v>
      </c>
    </row>
    <row r="12" spans="1:1" x14ac:dyDescent="0.2">
      <c r="A12" t="s">
        <v>2245</v>
      </c>
    </row>
    <row r="13" spans="1:1" x14ac:dyDescent="0.2">
      <c r="A13" t="s">
        <v>2246</v>
      </c>
    </row>
    <row r="14" spans="1:1" x14ac:dyDescent="0.2">
      <c r="A14" t="s">
        <v>2247</v>
      </c>
    </row>
    <row r="15" spans="1:1" x14ac:dyDescent="0.2">
      <c r="A15" t="s">
        <v>2248</v>
      </c>
    </row>
    <row r="18" spans="1:1" x14ac:dyDescent="0.2">
      <c r="A18" t="s">
        <v>2249</v>
      </c>
    </row>
    <row r="19" spans="1:1" x14ac:dyDescent="0.2">
      <c r="A19" t="s">
        <v>2250</v>
      </c>
    </row>
    <row r="20" spans="1:1" x14ac:dyDescent="0.2">
      <c r="A20" t="s">
        <v>2251</v>
      </c>
    </row>
    <row r="21" spans="1:1" x14ac:dyDescent="0.2">
      <c r="A21" t="s">
        <v>2252</v>
      </c>
    </row>
    <row r="22" spans="1:1" x14ac:dyDescent="0.2">
      <c r="A22" t="s">
        <v>2253</v>
      </c>
    </row>
    <row r="23" spans="1:1" x14ac:dyDescent="0.2">
      <c r="A23" t="s">
        <v>2254</v>
      </c>
    </row>
    <row r="24" spans="1:1" x14ac:dyDescent="0.2">
      <c r="A24" t="s">
        <v>2255</v>
      </c>
    </row>
    <row r="25" spans="1:1" x14ac:dyDescent="0.2">
      <c r="A25" t="s">
        <v>2256</v>
      </c>
    </row>
    <row r="26" spans="1:1" x14ac:dyDescent="0.2">
      <c r="A26" t="s">
        <v>2257</v>
      </c>
    </row>
    <row r="28" spans="1:1" x14ac:dyDescent="0.2">
      <c r="A28" t="s">
        <v>2258</v>
      </c>
    </row>
    <row r="29" spans="1:1" x14ac:dyDescent="0.2">
      <c r="A29" t="s">
        <v>2259</v>
      </c>
    </row>
    <row r="30" spans="1:1" x14ac:dyDescent="0.2">
      <c r="A30" t="s">
        <v>2260</v>
      </c>
    </row>
    <row r="32" spans="1:1" x14ac:dyDescent="0.2">
      <c r="A32" t="s">
        <v>2261</v>
      </c>
    </row>
    <row r="33" spans="1:1" x14ac:dyDescent="0.2">
      <c r="A33" t="s">
        <v>2262</v>
      </c>
    </row>
    <row r="34" spans="1:1" x14ac:dyDescent="0.2">
      <c r="A34" t="s">
        <v>2263</v>
      </c>
    </row>
    <row r="35" spans="1:1" x14ac:dyDescent="0.2">
      <c r="A35" t="s">
        <v>2264</v>
      </c>
    </row>
    <row r="37" spans="1:1" x14ac:dyDescent="0.2">
      <c r="A37" t="s">
        <v>2265</v>
      </c>
    </row>
    <row r="38" spans="1:1" x14ac:dyDescent="0.2">
      <c r="A38" t="s">
        <v>2266</v>
      </c>
    </row>
    <row r="39" spans="1:1" x14ac:dyDescent="0.2">
      <c r="A39" t="s">
        <v>2267</v>
      </c>
    </row>
    <row r="40" spans="1:1" x14ac:dyDescent="0.2">
      <c r="A40" t="s">
        <v>2268</v>
      </c>
    </row>
    <row r="42" spans="1:1" x14ac:dyDescent="0.2">
      <c r="A42" t="s">
        <v>2269</v>
      </c>
    </row>
    <row r="43" spans="1:1" x14ac:dyDescent="0.2">
      <c r="A43" t="s">
        <v>2270</v>
      </c>
    </row>
    <row r="44" spans="1:1" x14ac:dyDescent="0.2">
      <c r="A44" t="s">
        <v>2271</v>
      </c>
    </row>
    <row r="45" spans="1:1" x14ac:dyDescent="0.2">
      <c r="A45" t="s">
        <v>2272</v>
      </c>
    </row>
    <row r="47" spans="1:1" x14ac:dyDescent="0.2">
      <c r="A47" t="s">
        <v>2273</v>
      </c>
    </row>
    <row r="48" spans="1:1" x14ac:dyDescent="0.2">
      <c r="A48" t="s">
        <v>2274</v>
      </c>
    </row>
    <row r="49" spans="1:1" x14ac:dyDescent="0.2">
      <c r="A49" t="s">
        <v>2275</v>
      </c>
    </row>
    <row r="50" spans="1:1" x14ac:dyDescent="0.2">
      <c r="A50" t="s">
        <v>2276</v>
      </c>
    </row>
    <row r="51" spans="1:1" x14ac:dyDescent="0.2">
      <c r="A51" t="s">
        <v>2277</v>
      </c>
    </row>
    <row r="52" spans="1:1" x14ac:dyDescent="0.2">
      <c r="A52" t="s">
        <v>2278</v>
      </c>
    </row>
    <row r="53" spans="1:1" x14ac:dyDescent="0.2">
      <c r="A53" t="s">
        <v>2279</v>
      </c>
    </row>
    <row r="54" spans="1:1" x14ac:dyDescent="0.2">
      <c r="A54" t="s">
        <v>2280</v>
      </c>
    </row>
    <row r="55" spans="1:1" x14ac:dyDescent="0.2">
      <c r="A55" t="s">
        <v>2281</v>
      </c>
    </row>
    <row r="56" spans="1:1" x14ac:dyDescent="0.2">
      <c r="A56" t="s">
        <v>2282</v>
      </c>
    </row>
    <row r="57" spans="1:1" x14ac:dyDescent="0.2">
      <c r="A57" t="s">
        <v>2283</v>
      </c>
    </row>
    <row r="58" spans="1:1" x14ac:dyDescent="0.2">
      <c r="A58" t="s">
        <v>2284</v>
      </c>
    </row>
    <row r="60" spans="1:1" x14ac:dyDescent="0.2">
      <c r="A60" t="s">
        <v>2285</v>
      </c>
    </row>
    <row r="61" spans="1:1" x14ac:dyDescent="0.2">
      <c r="A61" t="s">
        <v>2286</v>
      </c>
    </row>
    <row r="62" spans="1:1" x14ac:dyDescent="0.2">
      <c r="A62" t="s">
        <v>2287</v>
      </c>
    </row>
    <row r="63" spans="1:1" x14ac:dyDescent="0.2">
      <c r="A63" t="s">
        <v>2288</v>
      </c>
    </row>
    <row r="64" spans="1:1" x14ac:dyDescent="0.2">
      <c r="A64" t="s">
        <v>2289</v>
      </c>
    </row>
    <row r="65" spans="1:1" x14ac:dyDescent="0.2">
      <c r="A65" t="s">
        <v>2290</v>
      </c>
    </row>
    <row r="66" spans="1:1" x14ac:dyDescent="0.2">
      <c r="A66" t="s">
        <v>2291</v>
      </c>
    </row>
    <row r="68" spans="1:1" x14ac:dyDescent="0.2">
      <c r="A68" t="s">
        <v>2292</v>
      </c>
    </row>
    <row r="69" spans="1:1" x14ac:dyDescent="0.2">
      <c r="A69" t="s">
        <v>2293</v>
      </c>
    </row>
    <row r="71" spans="1:1" x14ac:dyDescent="0.2">
      <c r="A71" t="s">
        <v>2294</v>
      </c>
    </row>
    <row r="72" spans="1:1" x14ac:dyDescent="0.2">
      <c r="A72" t="s">
        <v>2295</v>
      </c>
    </row>
    <row r="73" spans="1:1" x14ac:dyDescent="0.2">
      <c r="A73" t="s">
        <v>2296</v>
      </c>
    </row>
    <row r="74" spans="1:1" x14ac:dyDescent="0.2">
      <c r="A74" t="s">
        <v>2297</v>
      </c>
    </row>
    <row r="75" spans="1:1" x14ac:dyDescent="0.2">
      <c r="A75" t="s">
        <v>2298</v>
      </c>
    </row>
    <row r="76" spans="1:1" x14ac:dyDescent="0.2">
      <c r="A76" t="s">
        <v>2299</v>
      </c>
    </row>
    <row r="78" spans="1:1" x14ac:dyDescent="0.2">
      <c r="A78" t="s">
        <v>2300</v>
      </c>
    </row>
    <row r="79" spans="1:1" x14ac:dyDescent="0.2">
      <c r="A79" t="s">
        <v>2301</v>
      </c>
    </row>
    <row r="80" spans="1:1" x14ac:dyDescent="0.2">
      <c r="A80" t="s">
        <v>2302</v>
      </c>
    </row>
    <row r="81" spans="1:1" x14ac:dyDescent="0.2">
      <c r="A81" t="s">
        <v>2303</v>
      </c>
    </row>
    <row r="82" spans="1:1" x14ac:dyDescent="0.2">
      <c r="A82" t="s">
        <v>2304</v>
      </c>
    </row>
    <row r="84" spans="1:1" x14ac:dyDescent="0.2">
      <c r="A84" t="s">
        <v>2305</v>
      </c>
    </row>
    <row r="85" spans="1:1" x14ac:dyDescent="0.2">
      <c r="A85" t="s">
        <v>2306</v>
      </c>
    </row>
    <row r="86" spans="1:1" x14ac:dyDescent="0.2">
      <c r="A86" t="s">
        <v>2307</v>
      </c>
    </row>
    <row r="87" spans="1:1" x14ac:dyDescent="0.2">
      <c r="A87" t="s">
        <v>2308</v>
      </c>
    </row>
    <row r="88" spans="1:1" x14ac:dyDescent="0.2">
      <c r="A88" t="s">
        <v>2309</v>
      </c>
    </row>
    <row r="89" spans="1:1" x14ac:dyDescent="0.2">
      <c r="A89" t="s">
        <v>2310</v>
      </c>
    </row>
    <row r="90" spans="1:1" x14ac:dyDescent="0.2">
      <c r="A90" t="s">
        <v>2311</v>
      </c>
    </row>
    <row r="91" spans="1:1" x14ac:dyDescent="0.2">
      <c r="A91" t="s">
        <v>2312</v>
      </c>
    </row>
    <row r="92" spans="1:1" x14ac:dyDescent="0.2">
      <c r="A92" t="s">
        <v>2313</v>
      </c>
    </row>
    <row r="93" spans="1:1" x14ac:dyDescent="0.2">
      <c r="A93" t="s">
        <v>2314</v>
      </c>
    </row>
    <row r="94" spans="1:1" x14ac:dyDescent="0.2">
      <c r="A94" t="s">
        <v>2315</v>
      </c>
    </row>
    <row r="95" spans="1:1" x14ac:dyDescent="0.2">
      <c r="A95" t="s">
        <v>2316</v>
      </c>
    </row>
    <row r="96" spans="1:1" x14ac:dyDescent="0.2">
      <c r="A96" t="s">
        <v>2317</v>
      </c>
    </row>
    <row r="97" spans="1:1" x14ac:dyDescent="0.2">
      <c r="A97" t="s">
        <v>2318</v>
      </c>
    </row>
    <row r="98" spans="1:1" x14ac:dyDescent="0.2">
      <c r="A98" t="s">
        <v>2319</v>
      </c>
    </row>
    <row r="99" spans="1:1" x14ac:dyDescent="0.2">
      <c r="A99" t="s">
        <v>2320</v>
      </c>
    </row>
    <row r="100" spans="1:1" x14ac:dyDescent="0.2">
      <c r="A100" t="s">
        <v>2321</v>
      </c>
    </row>
    <row r="101" spans="1:1" x14ac:dyDescent="0.2">
      <c r="A101" t="s">
        <v>2322</v>
      </c>
    </row>
    <row r="103" spans="1:1" x14ac:dyDescent="0.2">
      <c r="A103" t="s">
        <v>2323</v>
      </c>
    </row>
    <row r="104" spans="1:1" x14ac:dyDescent="0.2">
      <c r="A104" t="s">
        <v>2324</v>
      </c>
    </row>
    <row r="105" spans="1:1" x14ac:dyDescent="0.2">
      <c r="A105" t="s">
        <v>2325</v>
      </c>
    </row>
    <row r="106" spans="1:1" x14ac:dyDescent="0.2">
      <c r="A106" t="s">
        <v>2326</v>
      </c>
    </row>
    <row r="107" spans="1:1" x14ac:dyDescent="0.2">
      <c r="A107" t="s">
        <v>2327</v>
      </c>
    </row>
    <row r="108" spans="1:1" x14ac:dyDescent="0.2">
      <c r="A108" t="s">
        <v>2328</v>
      </c>
    </row>
    <row r="109" spans="1:1" x14ac:dyDescent="0.2">
      <c r="A109" t="s">
        <v>2329</v>
      </c>
    </row>
    <row r="110" spans="1:1" x14ac:dyDescent="0.2">
      <c r="A110" t="s">
        <v>2330</v>
      </c>
    </row>
    <row r="111" spans="1:1" x14ac:dyDescent="0.2">
      <c r="A111" t="s">
        <v>2331</v>
      </c>
    </row>
    <row r="112" spans="1:1" x14ac:dyDescent="0.2">
      <c r="A112" t="s">
        <v>2332</v>
      </c>
    </row>
    <row r="113" spans="1:1" x14ac:dyDescent="0.2">
      <c r="A113" t="s">
        <v>2333</v>
      </c>
    </row>
    <row r="115" spans="1:1" x14ac:dyDescent="0.2">
      <c r="A115" t="s">
        <v>2334</v>
      </c>
    </row>
    <row r="116" spans="1:1" x14ac:dyDescent="0.2">
      <c r="A116" t="s">
        <v>2335</v>
      </c>
    </row>
    <row r="117" spans="1:1" x14ac:dyDescent="0.2">
      <c r="A117" t="s">
        <v>2336</v>
      </c>
    </row>
    <row r="118" spans="1:1" x14ac:dyDescent="0.2">
      <c r="A118" t="s">
        <v>2337</v>
      </c>
    </row>
    <row r="119" spans="1:1" x14ac:dyDescent="0.2">
      <c r="A119" t="s">
        <v>2338</v>
      </c>
    </row>
    <row r="120" spans="1:1" x14ac:dyDescent="0.2">
      <c r="A120" t="s">
        <v>2339</v>
      </c>
    </row>
    <row r="121" spans="1:1" x14ac:dyDescent="0.2">
      <c r="A121" t="s">
        <v>2340</v>
      </c>
    </row>
    <row r="122" spans="1:1" x14ac:dyDescent="0.2">
      <c r="A122" t="s">
        <v>2341</v>
      </c>
    </row>
    <row r="123" spans="1:1" x14ac:dyDescent="0.2">
      <c r="A123" t="s">
        <v>2342</v>
      </c>
    </row>
    <row r="124" spans="1:1" x14ac:dyDescent="0.2">
      <c r="A124" t="s">
        <v>2343</v>
      </c>
    </row>
    <row r="125" spans="1:1" x14ac:dyDescent="0.2">
      <c r="A125" t="s">
        <v>2344</v>
      </c>
    </row>
    <row r="126" spans="1:1" x14ac:dyDescent="0.2">
      <c r="A126" t="s">
        <v>2345</v>
      </c>
    </row>
    <row r="127" spans="1:1" x14ac:dyDescent="0.2">
      <c r="A127" t="s">
        <v>2346</v>
      </c>
    </row>
    <row r="128" spans="1:1" x14ac:dyDescent="0.2">
      <c r="A128" t="s">
        <v>2347</v>
      </c>
    </row>
    <row r="129" spans="1:1" x14ac:dyDescent="0.2">
      <c r="A129" t="s">
        <v>2348</v>
      </c>
    </row>
    <row r="130" spans="1:1" x14ac:dyDescent="0.2">
      <c r="A130" t="s">
        <v>2349</v>
      </c>
    </row>
    <row r="131" spans="1:1" x14ac:dyDescent="0.2">
      <c r="A131" t="s">
        <v>2350</v>
      </c>
    </row>
    <row r="132" spans="1:1" x14ac:dyDescent="0.2">
      <c r="A132" t="s">
        <v>2351</v>
      </c>
    </row>
    <row r="133" spans="1:1" x14ac:dyDescent="0.2">
      <c r="A133" t="s">
        <v>2352</v>
      </c>
    </row>
    <row r="134" spans="1:1" x14ac:dyDescent="0.2">
      <c r="A134" t="s">
        <v>2353</v>
      </c>
    </row>
    <row r="135" spans="1:1" x14ac:dyDescent="0.2">
      <c r="A135" t="s">
        <v>2354</v>
      </c>
    </row>
    <row r="136" spans="1:1" x14ac:dyDescent="0.2">
      <c r="A136" t="s">
        <v>2355</v>
      </c>
    </row>
    <row r="137" spans="1:1" x14ac:dyDescent="0.2">
      <c r="A137" t="s">
        <v>2356</v>
      </c>
    </row>
    <row r="138" spans="1:1" x14ac:dyDescent="0.2">
      <c r="A138" t="s">
        <v>2357</v>
      </c>
    </row>
    <row r="139" spans="1:1" x14ac:dyDescent="0.2">
      <c r="A139" t="s">
        <v>2358</v>
      </c>
    </row>
    <row r="140" spans="1:1" x14ac:dyDescent="0.2">
      <c r="A140" t="s">
        <v>2359</v>
      </c>
    </row>
    <row r="141" spans="1:1" x14ac:dyDescent="0.2">
      <c r="A141" t="s">
        <v>2360</v>
      </c>
    </row>
    <row r="142" spans="1:1" x14ac:dyDescent="0.2">
      <c r="A142" t="s">
        <v>2361</v>
      </c>
    </row>
    <row r="143" spans="1:1" x14ac:dyDescent="0.2">
      <c r="A143" t="s">
        <v>2362</v>
      </c>
    </row>
    <row r="145" spans="1:1" x14ac:dyDescent="0.2">
      <c r="A145" t="s">
        <v>2363</v>
      </c>
    </row>
    <row r="146" spans="1:1" x14ac:dyDescent="0.2">
      <c r="A146" t="s">
        <v>2364</v>
      </c>
    </row>
    <row r="147" spans="1:1" x14ac:dyDescent="0.2">
      <c r="A147" t="s">
        <v>2365</v>
      </c>
    </row>
    <row r="148" spans="1:1" x14ac:dyDescent="0.2">
      <c r="A148" t="s">
        <v>2366</v>
      </c>
    </row>
    <row r="149" spans="1:1" x14ac:dyDescent="0.2">
      <c r="A149" t="s">
        <v>2367</v>
      </c>
    </row>
    <row r="150" spans="1:1" x14ac:dyDescent="0.2">
      <c r="A150" t="s">
        <v>2368</v>
      </c>
    </row>
    <row r="151" spans="1:1" x14ac:dyDescent="0.2">
      <c r="A151" t="s">
        <v>2369</v>
      </c>
    </row>
    <row r="152" spans="1:1" x14ac:dyDescent="0.2">
      <c r="A152" t="s">
        <v>2370</v>
      </c>
    </row>
    <row r="153" spans="1:1" x14ac:dyDescent="0.2">
      <c r="A153" t="s">
        <v>2371</v>
      </c>
    </row>
    <row r="154" spans="1:1" x14ac:dyDescent="0.2">
      <c r="A154" t="s">
        <v>2372</v>
      </c>
    </row>
    <row r="155" spans="1:1" x14ac:dyDescent="0.2">
      <c r="A155" t="s">
        <v>2373</v>
      </c>
    </row>
    <row r="156" spans="1:1" x14ac:dyDescent="0.2">
      <c r="A156" t="s">
        <v>2271</v>
      </c>
    </row>
    <row r="158" spans="1:1" x14ac:dyDescent="0.2">
      <c r="A158" t="s">
        <v>2374</v>
      </c>
    </row>
    <row r="159" spans="1:1" x14ac:dyDescent="0.2">
      <c r="A159" t="s">
        <v>2375</v>
      </c>
    </row>
    <row r="160" spans="1:1" x14ac:dyDescent="0.2">
      <c r="A160" t="s">
        <v>2376</v>
      </c>
    </row>
    <row r="161" spans="1:1" x14ac:dyDescent="0.2">
      <c r="A161" t="s">
        <v>2377</v>
      </c>
    </row>
    <row r="162" spans="1:1" x14ac:dyDescent="0.2">
      <c r="A162" t="s">
        <v>2378</v>
      </c>
    </row>
    <row r="163" spans="1:1" x14ac:dyDescent="0.2">
      <c r="A163" t="s">
        <v>2379</v>
      </c>
    </row>
    <row r="164" spans="1:1" x14ac:dyDescent="0.2">
      <c r="A164" t="s">
        <v>2380</v>
      </c>
    </row>
    <row r="165" spans="1:1" x14ac:dyDescent="0.2">
      <c r="A165" t="s">
        <v>2381</v>
      </c>
    </row>
    <row r="166" spans="1:1" x14ac:dyDescent="0.2">
      <c r="A166" t="s">
        <v>2382</v>
      </c>
    </row>
    <row r="167" spans="1:1" x14ac:dyDescent="0.2">
      <c r="A167" t="s">
        <v>2383</v>
      </c>
    </row>
    <row r="168" spans="1:1" x14ac:dyDescent="0.2">
      <c r="A168" t="s">
        <v>2384</v>
      </c>
    </row>
    <row r="169" spans="1:1" x14ac:dyDescent="0.2">
      <c r="A169" t="s">
        <v>2385</v>
      </c>
    </row>
    <row r="170" spans="1:1" x14ac:dyDescent="0.2">
      <c r="A170" t="s">
        <v>2386</v>
      </c>
    </row>
    <row r="172" spans="1:1" x14ac:dyDescent="0.2">
      <c r="A172" t="s">
        <v>2387</v>
      </c>
    </row>
    <row r="173" spans="1:1" x14ac:dyDescent="0.2">
      <c r="A173" t="s">
        <v>2388</v>
      </c>
    </row>
    <row r="174" spans="1:1" x14ac:dyDescent="0.2">
      <c r="A174" t="s">
        <v>2389</v>
      </c>
    </row>
    <row r="175" spans="1:1" x14ac:dyDescent="0.2">
      <c r="A175" t="s">
        <v>2390</v>
      </c>
    </row>
    <row r="177" spans="1:1" x14ac:dyDescent="0.2">
      <c r="A177" t="s">
        <v>2391</v>
      </c>
    </row>
    <row r="178" spans="1:1" x14ac:dyDescent="0.2">
      <c r="A178" t="s">
        <v>2392</v>
      </c>
    </row>
    <row r="179" spans="1:1" x14ac:dyDescent="0.2">
      <c r="A179" t="s">
        <v>2393</v>
      </c>
    </row>
    <row r="181" spans="1:1" x14ac:dyDescent="0.2">
      <c r="A181" t="s">
        <v>2394</v>
      </c>
    </row>
    <row r="182" spans="1:1" x14ac:dyDescent="0.2">
      <c r="A182" t="s">
        <v>2395</v>
      </c>
    </row>
    <row r="184" spans="1:1" x14ac:dyDescent="0.2">
      <c r="A184" t="s">
        <v>2396</v>
      </c>
    </row>
    <row r="185" spans="1:1" x14ac:dyDescent="0.2">
      <c r="A185" t="s">
        <v>2397</v>
      </c>
    </row>
    <row r="186" spans="1:1" x14ac:dyDescent="0.2">
      <c r="A186" t="s">
        <v>2398</v>
      </c>
    </row>
    <row r="187" spans="1:1" x14ac:dyDescent="0.2">
      <c r="A187" t="s">
        <v>2399</v>
      </c>
    </row>
    <row r="188" spans="1:1" x14ac:dyDescent="0.2">
      <c r="A188" t="s">
        <v>2400</v>
      </c>
    </row>
    <row r="189" spans="1:1" x14ac:dyDescent="0.2">
      <c r="A189" t="s">
        <v>2401</v>
      </c>
    </row>
    <row r="190" spans="1:1" x14ac:dyDescent="0.2">
      <c r="A190" t="s">
        <v>2402</v>
      </c>
    </row>
    <row r="191" spans="1:1" x14ac:dyDescent="0.2">
      <c r="A191" t="s">
        <v>2403</v>
      </c>
    </row>
    <row r="192" spans="1:1" x14ac:dyDescent="0.2">
      <c r="A192" t="s">
        <v>2404</v>
      </c>
    </row>
    <row r="193" spans="1:1" x14ac:dyDescent="0.2">
      <c r="A193" t="s">
        <v>2405</v>
      </c>
    </row>
    <row r="194" spans="1:1" x14ac:dyDescent="0.2">
      <c r="A194" t="s">
        <v>2406</v>
      </c>
    </row>
    <row r="195" spans="1:1" x14ac:dyDescent="0.2">
      <c r="A195" t="s">
        <v>2407</v>
      </c>
    </row>
    <row r="196" spans="1:1" x14ac:dyDescent="0.2">
      <c r="A196" t="s">
        <v>2408</v>
      </c>
    </row>
    <row r="197" spans="1:1" x14ac:dyDescent="0.2">
      <c r="A197" t="s">
        <v>2409</v>
      </c>
    </row>
    <row r="198" spans="1:1" x14ac:dyDescent="0.2">
      <c r="A198" t="s">
        <v>2410</v>
      </c>
    </row>
    <row r="199" spans="1:1" x14ac:dyDescent="0.2">
      <c r="A199" t="s">
        <v>2411</v>
      </c>
    </row>
    <row r="200" spans="1:1" x14ac:dyDescent="0.2">
      <c r="A200" t="s">
        <v>2412</v>
      </c>
    </row>
    <row r="201" spans="1:1" x14ac:dyDescent="0.2">
      <c r="A201" t="s">
        <v>2413</v>
      </c>
    </row>
    <row r="202" spans="1:1" x14ac:dyDescent="0.2">
      <c r="A202" t="s">
        <v>2414</v>
      </c>
    </row>
    <row r="203" spans="1:1" x14ac:dyDescent="0.2">
      <c r="A203" t="s">
        <v>2415</v>
      </c>
    </row>
    <row r="204" spans="1:1" x14ac:dyDescent="0.2">
      <c r="A204" t="s">
        <v>2416</v>
      </c>
    </row>
    <row r="206" spans="1:1" x14ac:dyDescent="0.2">
      <c r="A206" t="s">
        <v>2417</v>
      </c>
    </row>
    <row r="207" spans="1:1" x14ac:dyDescent="0.2">
      <c r="A207" t="s">
        <v>2418</v>
      </c>
    </row>
    <row r="208" spans="1:1" x14ac:dyDescent="0.2">
      <c r="A208" t="s">
        <v>2419</v>
      </c>
    </row>
    <row r="209" spans="1:1" x14ac:dyDescent="0.2">
      <c r="A209" t="s">
        <v>2420</v>
      </c>
    </row>
    <row r="210" spans="1:1" x14ac:dyDescent="0.2">
      <c r="A210" t="s">
        <v>2421</v>
      </c>
    </row>
    <row r="211" spans="1:1" x14ac:dyDescent="0.2">
      <c r="A211" t="s">
        <v>2422</v>
      </c>
    </row>
    <row r="212" spans="1:1" x14ac:dyDescent="0.2">
      <c r="A212" t="s">
        <v>2423</v>
      </c>
    </row>
    <row r="213" spans="1:1" x14ac:dyDescent="0.2">
      <c r="A213" t="s">
        <v>2424</v>
      </c>
    </row>
    <row r="214" spans="1:1" x14ac:dyDescent="0.2">
      <c r="A214" t="s">
        <v>2425</v>
      </c>
    </row>
    <row r="215" spans="1:1" x14ac:dyDescent="0.2">
      <c r="A215" t="s">
        <v>2426</v>
      </c>
    </row>
    <row r="216" spans="1:1" x14ac:dyDescent="0.2">
      <c r="A216" t="s">
        <v>2427</v>
      </c>
    </row>
    <row r="217" spans="1:1" x14ac:dyDescent="0.2">
      <c r="A217" t="s">
        <v>2428</v>
      </c>
    </row>
    <row r="219" spans="1:1" x14ac:dyDescent="0.2">
      <c r="A219" t="s">
        <v>2429</v>
      </c>
    </row>
    <row r="220" spans="1:1" x14ac:dyDescent="0.2">
      <c r="A220" t="s">
        <v>2430</v>
      </c>
    </row>
    <row r="221" spans="1:1" x14ac:dyDescent="0.2">
      <c r="A221" t="s">
        <v>2431</v>
      </c>
    </row>
    <row r="223" spans="1:1" x14ac:dyDescent="0.2">
      <c r="A223" t="s">
        <v>2432</v>
      </c>
    </row>
    <row r="224" spans="1:1" x14ac:dyDescent="0.2">
      <c r="A224" t="s">
        <v>2433</v>
      </c>
    </row>
    <row r="225" spans="1:1" x14ac:dyDescent="0.2">
      <c r="A225" t="s">
        <v>2434</v>
      </c>
    </row>
    <row r="226" spans="1:1" x14ac:dyDescent="0.2">
      <c r="A226" t="s">
        <v>2339</v>
      </c>
    </row>
    <row r="228" spans="1:1" x14ac:dyDescent="0.2">
      <c r="A228" t="s">
        <v>2435</v>
      </c>
    </row>
    <row r="229" spans="1:1" x14ac:dyDescent="0.2">
      <c r="A229" t="s">
        <v>2436</v>
      </c>
    </row>
    <row r="230" spans="1:1" x14ac:dyDescent="0.2">
      <c r="A230" t="s">
        <v>2437</v>
      </c>
    </row>
    <row r="231" spans="1:1" x14ac:dyDescent="0.2">
      <c r="A231" t="s">
        <v>2438</v>
      </c>
    </row>
    <row r="232" spans="1:1" x14ac:dyDescent="0.2">
      <c r="A232" t="s">
        <v>2439</v>
      </c>
    </row>
    <row r="233" spans="1:1" x14ac:dyDescent="0.2">
      <c r="A233" t="s">
        <v>2440</v>
      </c>
    </row>
    <row r="234" spans="1:1" x14ac:dyDescent="0.2">
      <c r="A234" t="s">
        <v>2441</v>
      </c>
    </row>
    <row r="235" spans="1:1" x14ac:dyDescent="0.2">
      <c r="A235" t="s">
        <v>2442</v>
      </c>
    </row>
    <row r="237" spans="1:1" x14ac:dyDescent="0.2">
      <c r="A237" t="s">
        <v>2443</v>
      </c>
    </row>
    <row r="238" spans="1:1" x14ac:dyDescent="0.2">
      <c r="A238" t="s">
        <v>2444</v>
      </c>
    </row>
    <row r="239" spans="1:1" x14ac:dyDescent="0.2">
      <c r="A239" t="s">
        <v>2445</v>
      </c>
    </row>
    <row r="240" spans="1:1" x14ac:dyDescent="0.2">
      <c r="A240" t="s">
        <v>2446</v>
      </c>
    </row>
    <row r="242" spans="1:1" x14ac:dyDescent="0.2">
      <c r="A242" t="s">
        <v>2447</v>
      </c>
    </row>
    <row r="243" spans="1:1" x14ac:dyDescent="0.2">
      <c r="A243" t="s">
        <v>2448</v>
      </c>
    </row>
    <row r="244" spans="1:1" x14ac:dyDescent="0.2">
      <c r="A244" t="s">
        <v>2449</v>
      </c>
    </row>
    <row r="245" spans="1:1" x14ac:dyDescent="0.2">
      <c r="A245" t="s">
        <v>2450</v>
      </c>
    </row>
    <row r="246" spans="1:1" x14ac:dyDescent="0.2">
      <c r="A246" t="s">
        <v>2451</v>
      </c>
    </row>
    <row r="248" spans="1:1" x14ac:dyDescent="0.2">
      <c r="A248" t="s">
        <v>2452</v>
      </c>
    </row>
    <row r="250" spans="1:1" x14ac:dyDescent="0.2">
      <c r="A250" t="s">
        <v>2453</v>
      </c>
    </row>
    <row r="251" spans="1:1" x14ac:dyDescent="0.2">
      <c r="A251" t="s">
        <v>2454</v>
      </c>
    </row>
    <row r="252" spans="1:1" x14ac:dyDescent="0.2">
      <c r="A252" t="s">
        <v>2455</v>
      </c>
    </row>
    <row r="253" spans="1:1" x14ac:dyDescent="0.2">
      <c r="A253" t="s">
        <v>2456</v>
      </c>
    </row>
    <row r="254" spans="1:1" x14ac:dyDescent="0.2">
      <c r="A254" t="s">
        <v>2457</v>
      </c>
    </row>
    <row r="255" spans="1:1" x14ac:dyDescent="0.2">
      <c r="A255" t="s">
        <v>2458</v>
      </c>
    </row>
    <row r="256" spans="1:1" x14ac:dyDescent="0.2">
      <c r="A256" t="s">
        <v>2459</v>
      </c>
    </row>
    <row r="257" spans="1:1" x14ac:dyDescent="0.2">
      <c r="A257" t="s">
        <v>2460</v>
      </c>
    </row>
    <row r="258" spans="1:1" x14ac:dyDescent="0.2">
      <c r="A258" t="s">
        <v>2461</v>
      </c>
    </row>
    <row r="260" spans="1:1" x14ac:dyDescent="0.2">
      <c r="A260" t="s">
        <v>2462</v>
      </c>
    </row>
    <row r="261" spans="1:1" x14ac:dyDescent="0.2">
      <c r="A261" t="s">
        <v>2463</v>
      </c>
    </row>
    <row r="262" spans="1:1" x14ac:dyDescent="0.2">
      <c r="A262" t="s">
        <v>2464</v>
      </c>
    </row>
    <row r="263" spans="1:1" x14ac:dyDescent="0.2">
      <c r="A263" t="s">
        <v>2465</v>
      </c>
    </row>
    <row r="264" spans="1:1" x14ac:dyDescent="0.2">
      <c r="A264" t="s">
        <v>2466</v>
      </c>
    </row>
    <row r="265" spans="1:1" x14ac:dyDescent="0.2">
      <c r="A265" t="s">
        <v>2465</v>
      </c>
    </row>
    <row r="267" spans="1:1" x14ac:dyDescent="0.2">
      <c r="A267" t="s">
        <v>2467</v>
      </c>
    </row>
    <row r="268" spans="1:1" x14ac:dyDescent="0.2">
      <c r="A268" t="s">
        <v>2468</v>
      </c>
    </row>
    <row r="269" spans="1:1" x14ac:dyDescent="0.2">
      <c r="A269" t="s">
        <v>2469</v>
      </c>
    </row>
    <row r="270" spans="1:1" x14ac:dyDescent="0.2">
      <c r="A270" t="s">
        <v>2470</v>
      </c>
    </row>
    <row r="271" spans="1:1" x14ac:dyDescent="0.2">
      <c r="A271" t="s">
        <v>2471</v>
      </c>
    </row>
    <row r="272" spans="1:1" x14ac:dyDescent="0.2">
      <c r="A272" t="s">
        <v>2472</v>
      </c>
    </row>
    <row r="273" spans="1:1" x14ac:dyDescent="0.2">
      <c r="A273" t="s">
        <v>2473</v>
      </c>
    </row>
    <row r="275" spans="1:1" x14ac:dyDescent="0.2">
      <c r="A275" t="s">
        <v>2474</v>
      </c>
    </row>
    <row r="276" spans="1:1" x14ac:dyDescent="0.2">
      <c r="A276" t="s">
        <v>2475</v>
      </c>
    </row>
    <row r="277" spans="1:1" x14ac:dyDescent="0.2">
      <c r="A277" t="s">
        <v>2476</v>
      </c>
    </row>
    <row r="278" spans="1:1" x14ac:dyDescent="0.2">
      <c r="A278" t="s">
        <v>2477</v>
      </c>
    </row>
    <row r="279" spans="1:1" x14ac:dyDescent="0.2">
      <c r="A279" t="s">
        <v>2478</v>
      </c>
    </row>
    <row r="280" spans="1:1" x14ac:dyDescent="0.2">
      <c r="A280" t="s">
        <v>2479</v>
      </c>
    </row>
    <row r="281" spans="1:1" x14ac:dyDescent="0.2">
      <c r="A281" t="s">
        <v>2480</v>
      </c>
    </row>
    <row r="282" spans="1:1" x14ac:dyDescent="0.2">
      <c r="A282" t="s">
        <v>2481</v>
      </c>
    </row>
    <row r="284" spans="1:1" x14ac:dyDescent="0.2">
      <c r="A284" t="s">
        <v>2482</v>
      </c>
    </row>
    <row r="286" spans="1:1" x14ac:dyDescent="0.2">
      <c r="A286" t="s">
        <v>2483</v>
      </c>
    </row>
    <row r="287" spans="1:1" x14ac:dyDescent="0.2">
      <c r="A287" t="s">
        <v>2484</v>
      </c>
    </row>
    <row r="289" spans="1:1" x14ac:dyDescent="0.2">
      <c r="A289" t="s">
        <v>2485</v>
      </c>
    </row>
    <row r="290" spans="1:1" x14ac:dyDescent="0.2">
      <c r="A290" t="s">
        <v>2486</v>
      </c>
    </row>
    <row r="291" spans="1:1" x14ac:dyDescent="0.2">
      <c r="A291" t="s">
        <v>2487</v>
      </c>
    </row>
    <row r="292" spans="1:1" x14ac:dyDescent="0.2">
      <c r="A292" t="s">
        <v>2488</v>
      </c>
    </row>
    <row r="293" spans="1:1" x14ac:dyDescent="0.2">
      <c r="A293" t="s">
        <v>2489</v>
      </c>
    </row>
    <row r="294" spans="1:1" x14ac:dyDescent="0.2">
      <c r="A294" t="s">
        <v>2490</v>
      </c>
    </row>
    <row r="295" spans="1:1" x14ac:dyDescent="0.2">
      <c r="A295" t="s">
        <v>2491</v>
      </c>
    </row>
    <row r="296" spans="1:1" x14ac:dyDescent="0.2">
      <c r="A296" t="s">
        <v>2492</v>
      </c>
    </row>
    <row r="297" spans="1:1" x14ac:dyDescent="0.2">
      <c r="A297" t="s">
        <v>2493</v>
      </c>
    </row>
    <row r="298" spans="1:1" x14ac:dyDescent="0.2">
      <c r="A298" t="s">
        <v>2494</v>
      </c>
    </row>
    <row r="299" spans="1:1" x14ac:dyDescent="0.2">
      <c r="A299" t="s">
        <v>2495</v>
      </c>
    </row>
    <row r="300" spans="1:1" x14ac:dyDescent="0.2">
      <c r="A300" t="s">
        <v>2496</v>
      </c>
    </row>
    <row r="301" spans="1:1" x14ac:dyDescent="0.2">
      <c r="A301" t="s">
        <v>2497</v>
      </c>
    </row>
    <row r="302" spans="1:1" x14ac:dyDescent="0.2">
      <c r="A302" t="s">
        <v>2326</v>
      </c>
    </row>
    <row r="303" spans="1:1" x14ac:dyDescent="0.2">
      <c r="A303" t="s">
        <v>2498</v>
      </c>
    </row>
    <row r="304" spans="1:1" x14ac:dyDescent="0.2">
      <c r="A304" t="s">
        <v>2499</v>
      </c>
    </row>
    <row r="305" spans="1:1" x14ac:dyDescent="0.2">
      <c r="A305" t="s">
        <v>2500</v>
      </c>
    </row>
    <row r="306" spans="1:1" x14ac:dyDescent="0.2">
      <c r="A306" t="s">
        <v>2501</v>
      </c>
    </row>
    <row r="307" spans="1:1" x14ac:dyDescent="0.2">
      <c r="A307" t="s">
        <v>2502</v>
      </c>
    </row>
    <row r="308" spans="1:1" x14ac:dyDescent="0.2">
      <c r="A308" t="s">
        <v>2503</v>
      </c>
    </row>
    <row r="309" spans="1:1" x14ac:dyDescent="0.2">
      <c r="A309" t="s">
        <v>2504</v>
      </c>
    </row>
    <row r="310" spans="1:1" x14ac:dyDescent="0.2">
      <c r="A310" t="s">
        <v>2505</v>
      </c>
    </row>
    <row r="311" spans="1:1" x14ac:dyDescent="0.2">
      <c r="A311" t="s">
        <v>2506</v>
      </c>
    </row>
    <row r="312" spans="1:1" x14ac:dyDescent="0.2">
      <c r="A312" t="s">
        <v>2326</v>
      </c>
    </row>
    <row r="313" spans="1:1" x14ac:dyDescent="0.2">
      <c r="A313" t="s">
        <v>2507</v>
      </c>
    </row>
    <row r="314" spans="1:1" x14ac:dyDescent="0.2">
      <c r="A314" t="s">
        <v>2508</v>
      </c>
    </row>
    <row r="315" spans="1:1" x14ac:dyDescent="0.2">
      <c r="A315" t="s">
        <v>2509</v>
      </c>
    </row>
    <row r="316" spans="1:1" x14ac:dyDescent="0.2">
      <c r="A316" t="s">
        <v>2510</v>
      </c>
    </row>
    <row r="317" spans="1:1" x14ac:dyDescent="0.2">
      <c r="A317" t="s">
        <v>2511</v>
      </c>
    </row>
    <row r="318" spans="1:1" x14ac:dyDescent="0.2">
      <c r="A318" t="s">
        <v>2512</v>
      </c>
    </row>
    <row r="319" spans="1:1" x14ac:dyDescent="0.2">
      <c r="A319" t="s">
        <v>2513</v>
      </c>
    </row>
    <row r="320" spans="1:1" x14ac:dyDescent="0.2">
      <c r="A320" t="s">
        <v>2514</v>
      </c>
    </row>
    <row r="321" spans="1:1" x14ac:dyDescent="0.2">
      <c r="A321" t="s">
        <v>2515</v>
      </c>
    </row>
    <row r="322" spans="1:1" x14ac:dyDescent="0.2">
      <c r="A322" t="s">
        <v>2516</v>
      </c>
    </row>
    <row r="323" spans="1:1" x14ac:dyDescent="0.2">
      <c r="A323" t="s">
        <v>2517</v>
      </c>
    </row>
    <row r="324" spans="1:1" x14ac:dyDescent="0.2">
      <c r="A324" t="s">
        <v>2518</v>
      </c>
    </row>
    <row r="326" spans="1:1" x14ac:dyDescent="0.2">
      <c r="A326" t="s">
        <v>2519</v>
      </c>
    </row>
    <row r="327" spans="1:1" x14ac:dyDescent="0.2">
      <c r="A327" t="s">
        <v>2520</v>
      </c>
    </row>
    <row r="328" spans="1:1" x14ac:dyDescent="0.2">
      <c r="A328" t="s">
        <v>2521</v>
      </c>
    </row>
    <row r="329" spans="1:1" x14ac:dyDescent="0.2">
      <c r="A329" t="s">
        <v>2522</v>
      </c>
    </row>
    <row r="330" spans="1:1" x14ac:dyDescent="0.2">
      <c r="A330" t="s">
        <v>2523</v>
      </c>
    </row>
    <row r="331" spans="1:1" x14ac:dyDescent="0.2">
      <c r="A331" t="s">
        <v>2524</v>
      </c>
    </row>
    <row r="332" spans="1:1" x14ac:dyDescent="0.2">
      <c r="A332" t="s">
        <v>2525</v>
      </c>
    </row>
    <row r="333" spans="1:1" x14ac:dyDescent="0.2">
      <c r="A333" t="s">
        <v>2526</v>
      </c>
    </row>
    <row r="334" spans="1:1" x14ac:dyDescent="0.2">
      <c r="A334" t="s">
        <v>2527</v>
      </c>
    </row>
    <row r="337" spans="1:1" x14ac:dyDescent="0.2">
      <c r="A337" t="s">
        <v>2528</v>
      </c>
    </row>
    <row r="338" spans="1:1" x14ac:dyDescent="0.2">
      <c r="A338" t="s">
        <v>2529</v>
      </c>
    </row>
    <row r="339" spans="1:1" x14ac:dyDescent="0.2">
      <c r="A339" t="s">
        <v>2530</v>
      </c>
    </row>
    <row r="341" spans="1:1" x14ac:dyDescent="0.2">
      <c r="A341" t="s">
        <v>2531</v>
      </c>
    </row>
    <row r="342" spans="1:1" x14ac:dyDescent="0.2">
      <c r="A342" t="s">
        <v>2532</v>
      </c>
    </row>
    <row r="343" spans="1:1" x14ac:dyDescent="0.2">
      <c r="A343" t="s">
        <v>2533</v>
      </c>
    </row>
    <row r="344" spans="1:1" x14ac:dyDescent="0.2">
      <c r="A344" t="s">
        <v>2534</v>
      </c>
    </row>
    <row r="345" spans="1:1" x14ac:dyDescent="0.2">
      <c r="A345" t="s">
        <v>2535</v>
      </c>
    </row>
    <row r="346" spans="1:1" x14ac:dyDescent="0.2">
      <c r="A346" t="s">
        <v>2536</v>
      </c>
    </row>
    <row r="347" spans="1:1" x14ac:dyDescent="0.2">
      <c r="A347" t="s">
        <v>2537</v>
      </c>
    </row>
    <row r="348" spans="1:1" x14ac:dyDescent="0.2">
      <c r="A348" t="s">
        <v>2538</v>
      </c>
    </row>
    <row r="350" spans="1:1" x14ac:dyDescent="0.2">
      <c r="A350" t="s">
        <v>2539</v>
      </c>
    </row>
    <row r="351" spans="1:1" x14ac:dyDescent="0.2">
      <c r="A351" t="s">
        <v>2540</v>
      </c>
    </row>
    <row r="352" spans="1:1" x14ac:dyDescent="0.2">
      <c r="A352" t="s">
        <v>2541</v>
      </c>
    </row>
    <row r="353" spans="1:1" x14ac:dyDescent="0.2">
      <c r="A353" t="s">
        <v>2542</v>
      </c>
    </row>
    <row r="354" spans="1:1" x14ac:dyDescent="0.2">
      <c r="A354" t="s">
        <v>2543</v>
      </c>
    </row>
    <row r="355" spans="1:1" x14ac:dyDescent="0.2">
      <c r="A355" t="s">
        <v>2544</v>
      </c>
    </row>
    <row r="356" spans="1:1" x14ac:dyDescent="0.2">
      <c r="A356" t="s">
        <v>2545</v>
      </c>
    </row>
    <row r="357" spans="1:1" x14ac:dyDescent="0.2">
      <c r="A357" t="s">
        <v>2546</v>
      </c>
    </row>
    <row r="358" spans="1:1" x14ac:dyDescent="0.2">
      <c r="A358" t="s">
        <v>2547</v>
      </c>
    </row>
    <row r="359" spans="1:1" x14ac:dyDescent="0.2">
      <c r="A359" t="s">
        <v>2548</v>
      </c>
    </row>
    <row r="360" spans="1:1" x14ac:dyDescent="0.2">
      <c r="A360" t="s">
        <v>2549</v>
      </c>
    </row>
    <row r="361" spans="1:1" x14ac:dyDescent="0.2">
      <c r="A361" t="s">
        <v>2550</v>
      </c>
    </row>
    <row r="363" spans="1:1" x14ac:dyDescent="0.2">
      <c r="A363" t="s">
        <v>2551</v>
      </c>
    </row>
    <row r="364" spans="1:1" x14ac:dyDescent="0.2">
      <c r="A364" t="s">
        <v>2552</v>
      </c>
    </row>
    <row r="365" spans="1:1" x14ac:dyDescent="0.2">
      <c r="A365" t="s">
        <v>2553</v>
      </c>
    </row>
    <row r="366" spans="1:1" x14ac:dyDescent="0.2">
      <c r="A366" t="s">
        <v>2554</v>
      </c>
    </row>
    <row r="368" spans="1:1" x14ac:dyDescent="0.2">
      <c r="A368" t="s">
        <v>2555</v>
      </c>
    </row>
    <row r="369" spans="1:1" x14ac:dyDescent="0.2">
      <c r="A369" t="s">
        <v>2556</v>
      </c>
    </row>
    <row r="370" spans="1:1" x14ac:dyDescent="0.2">
      <c r="A370" t="s">
        <v>2557</v>
      </c>
    </row>
    <row r="372" spans="1:1" x14ac:dyDescent="0.2">
      <c r="A372" t="s">
        <v>2558</v>
      </c>
    </row>
    <row r="373" spans="1:1" x14ac:dyDescent="0.2">
      <c r="A373" t="s">
        <v>2559</v>
      </c>
    </row>
    <row r="375" spans="1:1" x14ac:dyDescent="0.2">
      <c r="A375" t="s">
        <v>2560</v>
      </c>
    </row>
    <row r="376" spans="1:1" x14ac:dyDescent="0.2">
      <c r="A376" t="s">
        <v>2561</v>
      </c>
    </row>
    <row r="378" spans="1:1" x14ac:dyDescent="0.2">
      <c r="A378" t="s">
        <v>2562</v>
      </c>
    </row>
    <row r="379" spans="1:1" x14ac:dyDescent="0.2">
      <c r="A379" t="s">
        <v>2563</v>
      </c>
    </row>
    <row r="381" spans="1:1" x14ac:dyDescent="0.2">
      <c r="A381" t="s">
        <v>2564</v>
      </c>
    </row>
    <row r="382" spans="1:1" x14ac:dyDescent="0.2">
      <c r="A382" t="s">
        <v>2565</v>
      </c>
    </row>
    <row r="383" spans="1:1" x14ac:dyDescent="0.2">
      <c r="A383" t="s">
        <v>2566</v>
      </c>
    </row>
    <row r="385" spans="1:1" x14ac:dyDescent="0.2">
      <c r="A385" t="s">
        <v>2567</v>
      </c>
    </row>
    <row r="386" spans="1:1" x14ac:dyDescent="0.2">
      <c r="A386" t="s">
        <v>2568</v>
      </c>
    </row>
    <row r="387" spans="1:1" x14ac:dyDescent="0.2">
      <c r="A387" t="s">
        <v>2569</v>
      </c>
    </row>
    <row r="388" spans="1:1" x14ac:dyDescent="0.2">
      <c r="A388" t="s">
        <v>2570</v>
      </c>
    </row>
    <row r="389" spans="1:1" x14ac:dyDescent="0.2">
      <c r="A389" t="s">
        <v>2571</v>
      </c>
    </row>
    <row r="390" spans="1:1" x14ac:dyDescent="0.2">
      <c r="A390" t="s">
        <v>2570</v>
      </c>
    </row>
    <row r="391" spans="1:1" x14ac:dyDescent="0.2">
      <c r="A391" t="s">
        <v>2572</v>
      </c>
    </row>
    <row r="392" spans="1:1" x14ac:dyDescent="0.2">
      <c r="A392" t="s">
        <v>2573</v>
      </c>
    </row>
    <row r="393" spans="1:1" x14ac:dyDescent="0.2">
      <c r="A393" t="s">
        <v>2574</v>
      </c>
    </row>
    <row r="394" spans="1:1" x14ac:dyDescent="0.2">
      <c r="A394" t="s">
        <v>2575</v>
      </c>
    </row>
    <row r="395" spans="1:1" x14ac:dyDescent="0.2">
      <c r="A395" t="s">
        <v>2576</v>
      </c>
    </row>
    <row r="396" spans="1:1" x14ac:dyDescent="0.2">
      <c r="A396" t="s">
        <v>2577</v>
      </c>
    </row>
    <row r="398" spans="1:1" x14ac:dyDescent="0.2">
      <c r="A398" t="s">
        <v>2578</v>
      </c>
    </row>
    <row r="399" spans="1:1" x14ac:dyDescent="0.2">
      <c r="A399" t="s">
        <v>2579</v>
      </c>
    </row>
    <row r="400" spans="1:1" x14ac:dyDescent="0.2">
      <c r="A400" t="s">
        <v>2580</v>
      </c>
    </row>
    <row r="401" spans="1:1" x14ac:dyDescent="0.2">
      <c r="A401" t="s">
        <v>2581</v>
      </c>
    </row>
    <row r="403" spans="1:1" x14ac:dyDescent="0.2">
      <c r="A403" t="s">
        <v>2582</v>
      </c>
    </row>
    <row r="404" spans="1:1" x14ac:dyDescent="0.2">
      <c r="A404" t="s">
        <v>2583</v>
      </c>
    </row>
    <row r="405" spans="1:1" x14ac:dyDescent="0.2">
      <c r="A405" t="s">
        <v>2584</v>
      </c>
    </row>
    <row r="406" spans="1:1" x14ac:dyDescent="0.2">
      <c r="A406" t="s">
        <v>2585</v>
      </c>
    </row>
    <row r="407" spans="1:1" x14ac:dyDescent="0.2">
      <c r="A407" t="s">
        <v>2586</v>
      </c>
    </row>
    <row r="408" spans="1:1" x14ac:dyDescent="0.2">
      <c r="A408" t="s">
        <v>2399</v>
      </c>
    </row>
    <row r="409" spans="1:1" x14ac:dyDescent="0.2">
      <c r="A409" t="s">
        <v>2587</v>
      </c>
    </row>
    <row r="410" spans="1:1" x14ac:dyDescent="0.2">
      <c r="A410" t="s">
        <v>2587</v>
      </c>
    </row>
    <row r="412" spans="1:1" x14ac:dyDescent="0.2">
      <c r="A412" t="s">
        <v>2588</v>
      </c>
    </row>
    <row r="414" spans="1:1" x14ac:dyDescent="0.2">
      <c r="A414" t="s">
        <v>2589</v>
      </c>
    </row>
    <row r="415" spans="1:1" x14ac:dyDescent="0.2">
      <c r="A415" t="s">
        <v>2590</v>
      </c>
    </row>
    <row r="416" spans="1:1" x14ac:dyDescent="0.2">
      <c r="A416" t="s">
        <v>2591</v>
      </c>
    </row>
    <row r="417" spans="1:1" x14ac:dyDescent="0.2">
      <c r="A417" t="s">
        <v>2592</v>
      </c>
    </row>
    <row r="418" spans="1:1" x14ac:dyDescent="0.2">
      <c r="A418" t="s">
        <v>2593</v>
      </c>
    </row>
    <row r="419" spans="1:1" x14ac:dyDescent="0.2">
      <c r="A419" t="s">
        <v>2594</v>
      </c>
    </row>
    <row r="420" spans="1:1" x14ac:dyDescent="0.2">
      <c r="A420" t="s">
        <v>2595</v>
      </c>
    </row>
    <row r="421" spans="1:1" x14ac:dyDescent="0.2">
      <c r="A421" t="s">
        <v>2596</v>
      </c>
    </row>
    <row r="422" spans="1:1" x14ac:dyDescent="0.2">
      <c r="A422" t="s">
        <v>2597</v>
      </c>
    </row>
    <row r="423" spans="1:1" x14ac:dyDescent="0.2">
      <c r="A423" t="s">
        <v>2598</v>
      </c>
    </row>
    <row r="424" spans="1:1" x14ac:dyDescent="0.2">
      <c r="A424" t="s">
        <v>2599</v>
      </c>
    </row>
    <row r="425" spans="1:1" x14ac:dyDescent="0.2">
      <c r="A425" t="s">
        <v>2600</v>
      </c>
    </row>
    <row r="426" spans="1:1" x14ac:dyDescent="0.2">
      <c r="A426" t="s">
        <v>2601</v>
      </c>
    </row>
    <row r="427" spans="1:1" x14ac:dyDescent="0.2">
      <c r="A427" t="s">
        <v>2602</v>
      </c>
    </row>
    <row r="428" spans="1:1" x14ac:dyDescent="0.2">
      <c r="A428" t="s">
        <v>2603</v>
      </c>
    </row>
    <row r="429" spans="1:1" x14ac:dyDescent="0.2">
      <c r="A429" t="s">
        <v>2604</v>
      </c>
    </row>
    <row r="430" spans="1:1" x14ac:dyDescent="0.2">
      <c r="A430" t="s">
        <v>2605</v>
      </c>
    </row>
    <row r="431" spans="1:1" x14ac:dyDescent="0.2">
      <c r="A431" t="s">
        <v>2606</v>
      </c>
    </row>
    <row r="433" spans="1:1" x14ac:dyDescent="0.2">
      <c r="A433" t="s">
        <v>2607</v>
      </c>
    </row>
    <row r="434" spans="1:1" x14ac:dyDescent="0.2">
      <c r="A434" t="s">
        <v>2608</v>
      </c>
    </row>
    <row r="435" spans="1:1" x14ac:dyDescent="0.2">
      <c r="A435" t="s">
        <v>2609</v>
      </c>
    </row>
    <row r="436" spans="1:1" x14ac:dyDescent="0.2">
      <c r="A436" t="s">
        <v>2610</v>
      </c>
    </row>
    <row r="437" spans="1:1" x14ac:dyDescent="0.2">
      <c r="A437" t="s">
        <v>2611</v>
      </c>
    </row>
    <row r="438" spans="1:1" x14ac:dyDescent="0.2">
      <c r="A438" t="s">
        <v>2612</v>
      </c>
    </row>
    <row r="439" spans="1:1" x14ac:dyDescent="0.2">
      <c r="A439" t="s">
        <v>2613</v>
      </c>
    </row>
    <row r="440" spans="1:1" x14ac:dyDescent="0.2">
      <c r="A440" t="s">
        <v>2361</v>
      </c>
    </row>
    <row r="442" spans="1:1" x14ac:dyDescent="0.2">
      <c r="A442" t="s">
        <v>2614</v>
      </c>
    </row>
    <row r="443" spans="1:1" x14ac:dyDescent="0.2">
      <c r="A443" t="s">
        <v>2615</v>
      </c>
    </row>
    <row r="444" spans="1:1" x14ac:dyDescent="0.2">
      <c r="A444" t="s">
        <v>2616</v>
      </c>
    </row>
    <row r="445" spans="1:1" x14ac:dyDescent="0.2">
      <c r="A445" t="s">
        <v>2617</v>
      </c>
    </row>
    <row r="446" spans="1:1" x14ac:dyDescent="0.2">
      <c r="A446" t="s">
        <v>2618</v>
      </c>
    </row>
    <row r="447" spans="1:1" x14ac:dyDescent="0.2">
      <c r="A447" t="s">
        <v>2619</v>
      </c>
    </row>
    <row r="448" spans="1:1" x14ac:dyDescent="0.2">
      <c r="A448" t="s">
        <v>2279</v>
      </c>
    </row>
    <row r="449" spans="1:1" x14ac:dyDescent="0.2">
      <c r="A449" t="s">
        <v>2620</v>
      </c>
    </row>
    <row r="450" spans="1:1" x14ac:dyDescent="0.2">
      <c r="A450" t="s">
        <v>2621</v>
      </c>
    </row>
    <row r="451" spans="1:1" x14ac:dyDescent="0.2">
      <c r="A451" t="s">
        <v>2622</v>
      </c>
    </row>
    <row r="452" spans="1:1" x14ac:dyDescent="0.2">
      <c r="A452" t="s">
        <v>2623</v>
      </c>
    </row>
    <row r="453" spans="1:1" x14ac:dyDescent="0.2">
      <c r="A453" t="s">
        <v>2624</v>
      </c>
    </row>
    <row r="454" spans="1:1" x14ac:dyDescent="0.2">
      <c r="A454" t="s">
        <v>2625</v>
      </c>
    </row>
    <row r="455" spans="1:1" x14ac:dyDescent="0.2">
      <c r="A455" t="s">
        <v>2626</v>
      </c>
    </row>
    <row r="456" spans="1:1" x14ac:dyDescent="0.2">
      <c r="A456" t="s">
        <v>2627</v>
      </c>
    </row>
    <row r="457" spans="1:1" x14ac:dyDescent="0.2">
      <c r="A457" t="s">
        <v>2628</v>
      </c>
    </row>
    <row r="458" spans="1:1" x14ac:dyDescent="0.2">
      <c r="A458" t="s">
        <v>2629</v>
      </c>
    </row>
    <row r="460" spans="1:1" x14ac:dyDescent="0.2">
      <c r="A460" t="s">
        <v>2630</v>
      </c>
    </row>
    <row r="461" spans="1:1" x14ac:dyDescent="0.2">
      <c r="A461" t="s">
        <v>2631</v>
      </c>
    </row>
    <row r="462" spans="1:1" x14ac:dyDescent="0.2">
      <c r="A462" t="s">
        <v>2632</v>
      </c>
    </row>
    <row r="463" spans="1:1" x14ac:dyDescent="0.2">
      <c r="A463" t="s">
        <v>2633</v>
      </c>
    </row>
    <row r="464" spans="1:1" x14ac:dyDescent="0.2">
      <c r="A464" t="s">
        <v>2634</v>
      </c>
    </row>
    <row r="465" spans="1:1" x14ac:dyDescent="0.2">
      <c r="A465" t="s">
        <v>2635</v>
      </c>
    </row>
    <row r="466" spans="1:1" x14ac:dyDescent="0.2">
      <c r="A466" t="s">
        <v>2636</v>
      </c>
    </row>
    <row r="467" spans="1:1" x14ac:dyDescent="0.2">
      <c r="A467" t="s">
        <v>2637</v>
      </c>
    </row>
    <row r="468" spans="1:1" x14ac:dyDescent="0.2">
      <c r="A468" t="s">
        <v>2638</v>
      </c>
    </row>
    <row r="469" spans="1:1" x14ac:dyDescent="0.2">
      <c r="A469" t="s">
        <v>2639</v>
      </c>
    </row>
    <row r="471" spans="1:1" x14ac:dyDescent="0.2">
      <c r="A471" t="s">
        <v>2640</v>
      </c>
    </row>
    <row r="472" spans="1:1" x14ac:dyDescent="0.2">
      <c r="A472" t="s">
        <v>2641</v>
      </c>
    </row>
    <row r="474" spans="1:1" x14ac:dyDescent="0.2">
      <c r="A474" t="s">
        <v>2642</v>
      </c>
    </row>
    <row r="476" spans="1:1" x14ac:dyDescent="0.2">
      <c r="A476" t="s">
        <v>2643</v>
      </c>
    </row>
    <row r="477" spans="1:1" x14ac:dyDescent="0.2">
      <c r="A477" t="s">
        <v>2644</v>
      </c>
    </row>
    <row r="478" spans="1:1" x14ac:dyDescent="0.2">
      <c r="A478" t="s">
        <v>2645</v>
      </c>
    </row>
    <row r="480" spans="1:1" x14ac:dyDescent="0.2">
      <c r="A480" t="s">
        <v>2646</v>
      </c>
    </row>
    <row r="481" spans="1:1" x14ac:dyDescent="0.2">
      <c r="A481" t="s">
        <v>2647</v>
      </c>
    </row>
    <row r="482" spans="1:1" x14ac:dyDescent="0.2">
      <c r="A482" t="s">
        <v>2648</v>
      </c>
    </row>
    <row r="483" spans="1:1" x14ac:dyDescent="0.2">
      <c r="A483" t="s">
        <v>2649</v>
      </c>
    </row>
    <row r="485" spans="1:1" x14ac:dyDescent="0.2">
      <c r="A485" t="s">
        <v>2650</v>
      </c>
    </row>
    <row r="486" spans="1:1" x14ac:dyDescent="0.2">
      <c r="A486" t="s">
        <v>2651</v>
      </c>
    </row>
    <row r="487" spans="1:1" x14ac:dyDescent="0.2">
      <c r="A487" t="s">
        <v>2652</v>
      </c>
    </row>
    <row r="488" spans="1:1" x14ac:dyDescent="0.2">
      <c r="A488" t="s">
        <v>2653</v>
      </c>
    </row>
    <row r="489" spans="1:1" x14ac:dyDescent="0.2">
      <c r="A489" t="s">
        <v>2654</v>
      </c>
    </row>
    <row r="491" spans="1:1" x14ac:dyDescent="0.2">
      <c r="A491" t="s">
        <v>2655</v>
      </c>
    </row>
    <row r="492" spans="1:1" x14ac:dyDescent="0.2">
      <c r="A492" t="s">
        <v>2656</v>
      </c>
    </row>
    <row r="493" spans="1:1" x14ac:dyDescent="0.2">
      <c r="A493" t="s">
        <v>2657</v>
      </c>
    </row>
    <row r="495" spans="1:1" x14ac:dyDescent="0.2">
      <c r="A495" t="s">
        <v>2658</v>
      </c>
    </row>
    <row r="496" spans="1:1" x14ac:dyDescent="0.2">
      <c r="A496" t="s">
        <v>2659</v>
      </c>
    </row>
    <row r="497" spans="1:1" x14ac:dyDescent="0.2">
      <c r="A497" t="s">
        <v>2660</v>
      </c>
    </row>
    <row r="498" spans="1:1" x14ac:dyDescent="0.2">
      <c r="A498" t="s">
        <v>2661</v>
      </c>
    </row>
    <row r="499" spans="1:1" x14ac:dyDescent="0.2">
      <c r="A499" t="s">
        <v>2662</v>
      </c>
    </row>
    <row r="501" spans="1:1" x14ac:dyDescent="0.2">
      <c r="A501" t="s">
        <v>2663</v>
      </c>
    </row>
    <row r="502" spans="1:1" x14ac:dyDescent="0.2">
      <c r="A502" t="s">
        <v>2664</v>
      </c>
    </row>
    <row r="503" spans="1:1" x14ac:dyDescent="0.2">
      <c r="A503" t="s">
        <v>2665</v>
      </c>
    </row>
    <row r="504" spans="1:1" x14ac:dyDescent="0.2">
      <c r="A504" t="s">
        <v>2666</v>
      </c>
    </row>
    <row r="505" spans="1:1" x14ac:dyDescent="0.2">
      <c r="A505" t="s">
        <v>2667</v>
      </c>
    </row>
    <row r="506" spans="1:1" x14ac:dyDescent="0.2">
      <c r="A506" t="s">
        <v>2668</v>
      </c>
    </row>
    <row r="508" spans="1:1" x14ac:dyDescent="0.2">
      <c r="A508" t="s">
        <v>2669</v>
      </c>
    </row>
    <row r="509" spans="1:1" x14ac:dyDescent="0.2">
      <c r="A509" t="s">
        <v>2670</v>
      </c>
    </row>
    <row r="510" spans="1:1" x14ac:dyDescent="0.2">
      <c r="A510" t="s">
        <v>2671</v>
      </c>
    </row>
    <row r="511" spans="1:1" x14ac:dyDescent="0.2">
      <c r="A511" t="s">
        <v>2672</v>
      </c>
    </row>
    <row r="513" spans="1:1" x14ac:dyDescent="0.2">
      <c r="A513" t="s">
        <v>2673</v>
      </c>
    </row>
    <row r="514" spans="1:1" x14ac:dyDescent="0.2">
      <c r="A514" t="s">
        <v>2674</v>
      </c>
    </row>
    <row r="515" spans="1:1" x14ac:dyDescent="0.2">
      <c r="A515" t="s">
        <v>2675</v>
      </c>
    </row>
    <row r="516" spans="1:1" x14ac:dyDescent="0.2">
      <c r="A516" t="s">
        <v>2676</v>
      </c>
    </row>
    <row r="518" spans="1:1" x14ac:dyDescent="0.2">
      <c r="A518" t="s">
        <v>2677</v>
      </c>
    </row>
    <row r="519" spans="1:1" x14ac:dyDescent="0.2">
      <c r="A519" t="s">
        <v>2678</v>
      </c>
    </row>
    <row r="521" spans="1:1" x14ac:dyDescent="0.2">
      <c r="A521" t="s">
        <v>2679</v>
      </c>
    </row>
    <row r="522" spans="1:1" x14ac:dyDescent="0.2">
      <c r="A522" t="s">
        <v>2680</v>
      </c>
    </row>
    <row r="524" spans="1:1" x14ac:dyDescent="0.2">
      <c r="A524" t="s">
        <v>2681</v>
      </c>
    </row>
    <row r="525" spans="1:1" x14ac:dyDescent="0.2">
      <c r="A525" t="s">
        <v>2682</v>
      </c>
    </row>
    <row r="527" spans="1:1" x14ac:dyDescent="0.2">
      <c r="A527" t="s">
        <v>2683</v>
      </c>
    </row>
    <row r="528" spans="1:1" x14ac:dyDescent="0.2">
      <c r="A528" t="s">
        <v>2684</v>
      </c>
    </row>
    <row r="529" spans="1:1" x14ac:dyDescent="0.2">
      <c r="A529" t="s">
        <v>2685</v>
      </c>
    </row>
    <row r="531" spans="1:1" x14ac:dyDescent="0.2">
      <c r="A531" t="s">
        <v>2686</v>
      </c>
    </row>
    <row r="532" spans="1:1" x14ac:dyDescent="0.2">
      <c r="A532" t="s">
        <v>2687</v>
      </c>
    </row>
    <row r="533" spans="1:1" x14ac:dyDescent="0.2">
      <c r="A533" t="s">
        <v>2688</v>
      </c>
    </row>
    <row r="534" spans="1:1" x14ac:dyDescent="0.2">
      <c r="A534" t="s">
        <v>2689</v>
      </c>
    </row>
    <row r="535" spans="1:1" x14ac:dyDescent="0.2">
      <c r="A535" t="s">
        <v>2690</v>
      </c>
    </row>
    <row r="536" spans="1:1" x14ac:dyDescent="0.2">
      <c r="A536" t="s">
        <v>2691</v>
      </c>
    </row>
    <row r="537" spans="1:1" x14ac:dyDescent="0.2">
      <c r="A537" t="s">
        <v>2692</v>
      </c>
    </row>
    <row r="538" spans="1:1" x14ac:dyDescent="0.2">
      <c r="A538" t="s">
        <v>2693</v>
      </c>
    </row>
    <row r="540" spans="1:1" x14ac:dyDescent="0.2">
      <c r="A540" t="s">
        <v>2694</v>
      </c>
    </row>
    <row r="541" spans="1:1" x14ac:dyDescent="0.2">
      <c r="A541" t="s">
        <v>2695</v>
      </c>
    </row>
    <row r="542" spans="1:1" x14ac:dyDescent="0.2">
      <c r="A542" t="s">
        <v>2696</v>
      </c>
    </row>
    <row r="543" spans="1:1" x14ac:dyDescent="0.2">
      <c r="A543" t="s">
        <v>2697</v>
      </c>
    </row>
    <row r="544" spans="1:1" x14ac:dyDescent="0.2">
      <c r="A544" t="s">
        <v>2698</v>
      </c>
    </row>
    <row r="545" spans="1:1" x14ac:dyDescent="0.2">
      <c r="A545" t="s">
        <v>2699</v>
      </c>
    </row>
    <row r="546" spans="1:1" x14ac:dyDescent="0.2">
      <c r="A546" t="s">
        <v>2700</v>
      </c>
    </row>
    <row r="547" spans="1:1" x14ac:dyDescent="0.2">
      <c r="A547" t="s">
        <v>2701</v>
      </c>
    </row>
    <row r="548" spans="1:1" x14ac:dyDescent="0.2">
      <c r="A548" t="s">
        <v>2702</v>
      </c>
    </row>
    <row r="549" spans="1:1" x14ac:dyDescent="0.2">
      <c r="A549" t="s">
        <v>2703</v>
      </c>
    </row>
    <row r="550" spans="1:1" x14ac:dyDescent="0.2">
      <c r="A550" t="s">
        <v>2704</v>
      </c>
    </row>
    <row r="551" spans="1:1" x14ac:dyDescent="0.2">
      <c r="A551" t="s">
        <v>2705</v>
      </c>
    </row>
    <row r="552" spans="1:1" x14ac:dyDescent="0.2">
      <c r="A552" t="s">
        <v>2706</v>
      </c>
    </row>
    <row r="553" spans="1:1" x14ac:dyDescent="0.2">
      <c r="A553" t="s">
        <v>2707</v>
      </c>
    </row>
    <row r="555" spans="1:1" x14ac:dyDescent="0.2">
      <c r="A555" t="s">
        <v>2708</v>
      </c>
    </row>
    <row r="556" spans="1:1" x14ac:dyDescent="0.2">
      <c r="A556" t="s">
        <v>2709</v>
      </c>
    </row>
    <row r="557" spans="1:1" x14ac:dyDescent="0.2">
      <c r="A557" t="s">
        <v>2710</v>
      </c>
    </row>
    <row r="558" spans="1:1" x14ac:dyDescent="0.2">
      <c r="A558" t="s">
        <v>2711</v>
      </c>
    </row>
    <row r="559" spans="1:1" x14ac:dyDescent="0.2">
      <c r="A559" t="s">
        <v>2712</v>
      </c>
    </row>
    <row r="560" spans="1:1" x14ac:dyDescent="0.2">
      <c r="A560" t="s">
        <v>2713</v>
      </c>
    </row>
    <row r="561" spans="1:1" x14ac:dyDescent="0.2">
      <c r="A561" t="s">
        <v>2714</v>
      </c>
    </row>
    <row r="563" spans="1:1" x14ac:dyDescent="0.2">
      <c r="A563" t="s">
        <v>2715</v>
      </c>
    </row>
    <row r="565" spans="1:1" x14ac:dyDescent="0.2">
      <c r="A565" t="s">
        <v>2716</v>
      </c>
    </row>
    <row r="566" spans="1:1" x14ac:dyDescent="0.2">
      <c r="A566" t="s">
        <v>2717</v>
      </c>
    </row>
    <row r="567" spans="1:1" x14ac:dyDescent="0.2">
      <c r="A567" t="s">
        <v>2718</v>
      </c>
    </row>
    <row r="569" spans="1:1" x14ac:dyDescent="0.2">
      <c r="A569" t="s">
        <v>2719</v>
      </c>
    </row>
    <row r="570" spans="1:1" x14ac:dyDescent="0.2">
      <c r="A570" t="s">
        <v>2720</v>
      </c>
    </row>
    <row r="571" spans="1:1" x14ac:dyDescent="0.2">
      <c r="A571" t="s">
        <v>2721</v>
      </c>
    </row>
    <row r="572" spans="1:1" x14ac:dyDescent="0.2">
      <c r="A572" t="s">
        <v>2722</v>
      </c>
    </row>
    <row r="574" spans="1:1" x14ac:dyDescent="0.2">
      <c r="A574" t="s">
        <v>2723</v>
      </c>
    </row>
    <row r="575" spans="1:1" x14ac:dyDescent="0.2">
      <c r="A575" t="s">
        <v>2724</v>
      </c>
    </row>
    <row r="577" spans="1:1" x14ac:dyDescent="0.2">
      <c r="A577" t="s">
        <v>2725</v>
      </c>
    </row>
    <row r="578" spans="1:1" x14ac:dyDescent="0.2">
      <c r="A578" t="s">
        <v>2726</v>
      </c>
    </row>
    <row r="580" spans="1:1" x14ac:dyDescent="0.2">
      <c r="A580" t="s">
        <v>2727</v>
      </c>
    </row>
    <row r="581" spans="1:1" x14ac:dyDescent="0.2">
      <c r="A581" t="s">
        <v>2728</v>
      </c>
    </row>
    <row r="582" spans="1:1" x14ac:dyDescent="0.2">
      <c r="A582" t="s">
        <v>2729</v>
      </c>
    </row>
    <row r="583" spans="1:1" x14ac:dyDescent="0.2">
      <c r="A583" t="s">
        <v>2730</v>
      </c>
    </row>
    <row r="584" spans="1:1" x14ac:dyDescent="0.2">
      <c r="A584" t="s">
        <v>2731</v>
      </c>
    </row>
    <row r="585" spans="1:1" x14ac:dyDescent="0.2">
      <c r="A585" t="s">
        <v>2732</v>
      </c>
    </row>
    <row r="586" spans="1:1" x14ac:dyDescent="0.2">
      <c r="A586" t="s">
        <v>2733</v>
      </c>
    </row>
    <row r="587" spans="1:1" x14ac:dyDescent="0.2">
      <c r="A587" t="s">
        <v>2734</v>
      </c>
    </row>
    <row r="588" spans="1:1" x14ac:dyDescent="0.2">
      <c r="A588" t="s">
        <v>2735</v>
      </c>
    </row>
    <row r="589" spans="1:1" x14ac:dyDescent="0.2">
      <c r="A589" t="s">
        <v>2736</v>
      </c>
    </row>
    <row r="590" spans="1:1" x14ac:dyDescent="0.2">
      <c r="A590" t="s">
        <v>2737</v>
      </c>
    </row>
    <row r="591" spans="1:1" x14ac:dyDescent="0.2">
      <c r="A591" t="s">
        <v>2738</v>
      </c>
    </row>
    <row r="592" spans="1:1" x14ac:dyDescent="0.2">
      <c r="A592" t="s">
        <v>2739</v>
      </c>
    </row>
    <row r="593" spans="1:1" x14ac:dyDescent="0.2">
      <c r="A593" t="s">
        <v>2740</v>
      </c>
    </row>
    <row r="594" spans="1:1" x14ac:dyDescent="0.2">
      <c r="A594" t="s">
        <v>2739</v>
      </c>
    </row>
    <row r="595" spans="1:1" x14ac:dyDescent="0.2">
      <c r="A595" t="s">
        <v>2740</v>
      </c>
    </row>
    <row r="596" spans="1:1" x14ac:dyDescent="0.2">
      <c r="A596" t="s">
        <v>2741</v>
      </c>
    </row>
    <row r="598" spans="1:1" x14ac:dyDescent="0.2">
      <c r="A598" t="s">
        <v>2742</v>
      </c>
    </row>
    <row r="599" spans="1:1" x14ac:dyDescent="0.2">
      <c r="A599" t="s">
        <v>2743</v>
      </c>
    </row>
    <row r="600" spans="1:1" x14ac:dyDescent="0.2">
      <c r="A600" t="s">
        <v>2744</v>
      </c>
    </row>
    <row r="601" spans="1:1" x14ac:dyDescent="0.2">
      <c r="A601" t="s">
        <v>2745</v>
      </c>
    </row>
    <row r="603" spans="1:1" x14ac:dyDescent="0.2">
      <c r="A603" t="s">
        <v>2746</v>
      </c>
    </row>
    <row r="604" spans="1:1" x14ac:dyDescent="0.2">
      <c r="A604" t="s">
        <v>2747</v>
      </c>
    </row>
    <row r="605" spans="1:1" x14ac:dyDescent="0.2">
      <c r="A605" t="s">
        <v>2748</v>
      </c>
    </row>
    <row r="606" spans="1:1" x14ac:dyDescent="0.2">
      <c r="A606" t="s">
        <v>2749</v>
      </c>
    </row>
    <row r="607" spans="1:1" x14ac:dyDescent="0.2">
      <c r="A607" t="s">
        <v>2750</v>
      </c>
    </row>
    <row r="608" spans="1:1" x14ac:dyDescent="0.2">
      <c r="A608" t="s">
        <v>2751</v>
      </c>
    </row>
    <row r="609" spans="1:1" x14ac:dyDescent="0.2">
      <c r="A609" t="s">
        <v>2752</v>
      </c>
    </row>
    <row r="610" spans="1:1" x14ac:dyDescent="0.2">
      <c r="A610" t="s">
        <v>2753</v>
      </c>
    </row>
    <row r="612" spans="1:1" x14ac:dyDescent="0.2">
      <c r="A612" t="s">
        <v>2754</v>
      </c>
    </row>
    <row r="613" spans="1:1" x14ac:dyDescent="0.2">
      <c r="A613" t="s">
        <v>2755</v>
      </c>
    </row>
    <row r="614" spans="1:1" x14ac:dyDescent="0.2">
      <c r="A614" t="s">
        <v>2756</v>
      </c>
    </row>
    <row r="615" spans="1:1" x14ac:dyDescent="0.2">
      <c r="A615" t="s">
        <v>2757</v>
      </c>
    </row>
    <row r="617" spans="1:1" x14ac:dyDescent="0.2">
      <c r="A617" t="s">
        <v>2758</v>
      </c>
    </row>
    <row r="618" spans="1:1" x14ac:dyDescent="0.2">
      <c r="A618" t="s">
        <v>2759</v>
      </c>
    </row>
    <row r="619" spans="1:1" x14ac:dyDescent="0.2">
      <c r="A619" t="s">
        <v>2760</v>
      </c>
    </row>
    <row r="620" spans="1:1" x14ac:dyDescent="0.2">
      <c r="A620" t="s">
        <v>2761</v>
      </c>
    </row>
    <row r="621" spans="1:1" x14ac:dyDescent="0.2">
      <c r="A621" t="s">
        <v>2762</v>
      </c>
    </row>
    <row r="622" spans="1:1" x14ac:dyDescent="0.2">
      <c r="A622" t="s">
        <v>2763</v>
      </c>
    </row>
    <row r="623" spans="1:1" x14ac:dyDescent="0.2">
      <c r="A623" t="s">
        <v>2764</v>
      </c>
    </row>
    <row r="625" spans="1:1" x14ac:dyDescent="0.2">
      <c r="A625" t="s">
        <v>2765</v>
      </c>
    </row>
    <row r="626" spans="1:1" x14ac:dyDescent="0.2">
      <c r="A626" t="s">
        <v>2766</v>
      </c>
    </row>
    <row r="627" spans="1:1" x14ac:dyDescent="0.2">
      <c r="A627" t="s">
        <v>2767</v>
      </c>
    </row>
    <row r="629" spans="1:1" x14ac:dyDescent="0.2">
      <c r="A629" t="s">
        <v>2768</v>
      </c>
    </row>
    <row r="630" spans="1:1" x14ac:dyDescent="0.2">
      <c r="A630" t="s">
        <v>2769</v>
      </c>
    </row>
    <row r="631" spans="1:1" x14ac:dyDescent="0.2">
      <c r="A631" t="s">
        <v>2770</v>
      </c>
    </row>
    <row r="632" spans="1:1" x14ac:dyDescent="0.2">
      <c r="A632" t="s">
        <v>2771</v>
      </c>
    </row>
    <row r="634" spans="1:1" x14ac:dyDescent="0.2">
      <c r="A634" t="s">
        <v>2772</v>
      </c>
    </row>
    <row r="635" spans="1:1" x14ac:dyDescent="0.2">
      <c r="A635" t="s">
        <v>2773</v>
      </c>
    </row>
    <row r="636" spans="1:1" x14ac:dyDescent="0.2">
      <c r="A636" t="s">
        <v>2774</v>
      </c>
    </row>
    <row r="637" spans="1:1" x14ac:dyDescent="0.2">
      <c r="A637" t="s">
        <v>2775</v>
      </c>
    </row>
    <row r="638" spans="1:1" x14ac:dyDescent="0.2">
      <c r="A638" t="s">
        <v>2776</v>
      </c>
    </row>
    <row r="639" spans="1:1" x14ac:dyDescent="0.2">
      <c r="A639" t="s">
        <v>2777</v>
      </c>
    </row>
    <row r="640" spans="1:1" x14ac:dyDescent="0.2">
      <c r="A640" t="s">
        <v>2778</v>
      </c>
    </row>
    <row r="641" spans="1:1" x14ac:dyDescent="0.2">
      <c r="A641" t="s">
        <v>2777</v>
      </c>
    </row>
    <row r="642" spans="1:1" x14ac:dyDescent="0.2">
      <c r="A642" t="s">
        <v>2778</v>
      </c>
    </row>
    <row r="643" spans="1:1" x14ac:dyDescent="0.2">
      <c r="A643" t="s">
        <v>2777</v>
      </c>
    </row>
    <row r="644" spans="1:1" x14ac:dyDescent="0.2">
      <c r="A644" t="s">
        <v>2778</v>
      </c>
    </row>
    <row r="645" spans="1:1" x14ac:dyDescent="0.2">
      <c r="A645" t="s">
        <v>2779</v>
      </c>
    </row>
    <row r="647" spans="1:1" x14ac:dyDescent="0.2">
      <c r="A647" t="s">
        <v>2780</v>
      </c>
    </row>
    <row r="648" spans="1:1" x14ac:dyDescent="0.2">
      <c r="A648" t="s">
        <v>2781</v>
      </c>
    </row>
    <row r="650" spans="1:1" x14ac:dyDescent="0.2">
      <c r="A650" t="s">
        <v>2782</v>
      </c>
    </row>
    <row r="651" spans="1:1" x14ac:dyDescent="0.2">
      <c r="A651" t="s">
        <v>2783</v>
      </c>
    </row>
    <row r="652" spans="1:1" x14ac:dyDescent="0.2">
      <c r="A652" t="s">
        <v>2784</v>
      </c>
    </row>
    <row r="653" spans="1:1" x14ac:dyDescent="0.2">
      <c r="A653" t="s">
        <v>2785</v>
      </c>
    </row>
    <row r="654" spans="1:1" x14ac:dyDescent="0.2">
      <c r="A654" t="s">
        <v>2786</v>
      </c>
    </row>
    <row r="655" spans="1:1" x14ac:dyDescent="0.2">
      <c r="A655" t="s">
        <v>2787</v>
      </c>
    </row>
    <row r="656" spans="1:1" x14ac:dyDescent="0.2">
      <c r="A656" t="s">
        <v>2788</v>
      </c>
    </row>
    <row r="657" spans="1:1" x14ac:dyDescent="0.2">
      <c r="A657" t="s">
        <v>2789</v>
      </c>
    </row>
    <row r="659" spans="1:1" x14ac:dyDescent="0.2">
      <c r="A659" t="s">
        <v>2790</v>
      </c>
    </row>
    <row r="660" spans="1:1" x14ac:dyDescent="0.2">
      <c r="A660" t="s">
        <v>2791</v>
      </c>
    </row>
    <row r="662" spans="1:1" x14ac:dyDescent="0.2">
      <c r="A662" t="s">
        <v>2792</v>
      </c>
    </row>
    <row r="663" spans="1:1" x14ac:dyDescent="0.2">
      <c r="A663" t="s">
        <v>2793</v>
      </c>
    </row>
    <row r="664" spans="1:1" x14ac:dyDescent="0.2">
      <c r="A664" t="s">
        <v>2794</v>
      </c>
    </row>
    <row r="665" spans="1:1" x14ac:dyDescent="0.2">
      <c r="A665" t="s">
        <v>2795</v>
      </c>
    </row>
    <row r="666" spans="1:1" x14ac:dyDescent="0.2">
      <c r="A666" t="s">
        <v>2796</v>
      </c>
    </row>
    <row r="667" spans="1:1" x14ac:dyDescent="0.2">
      <c r="A667" t="s">
        <v>2797</v>
      </c>
    </row>
    <row r="668" spans="1:1" x14ac:dyDescent="0.2">
      <c r="A668" t="s">
        <v>2798</v>
      </c>
    </row>
    <row r="669" spans="1:1" x14ac:dyDescent="0.2">
      <c r="A669" t="s">
        <v>2799</v>
      </c>
    </row>
    <row r="670" spans="1:1" x14ac:dyDescent="0.2">
      <c r="A670" t="s">
        <v>2800</v>
      </c>
    </row>
    <row r="671" spans="1:1" x14ac:dyDescent="0.2">
      <c r="A671" t="s">
        <v>2801</v>
      </c>
    </row>
    <row r="672" spans="1:1" x14ac:dyDescent="0.2">
      <c r="A672" t="s">
        <v>2802</v>
      </c>
    </row>
    <row r="673" spans="1:1" x14ac:dyDescent="0.2">
      <c r="A673" t="s">
        <v>2803</v>
      </c>
    </row>
    <row r="675" spans="1:1" x14ac:dyDescent="0.2">
      <c r="A675" t="s">
        <v>2804</v>
      </c>
    </row>
    <row r="676" spans="1:1" x14ac:dyDescent="0.2">
      <c r="A676" t="s">
        <v>2805</v>
      </c>
    </row>
    <row r="677" spans="1:1" x14ac:dyDescent="0.2">
      <c r="A677" t="s">
        <v>2806</v>
      </c>
    </row>
    <row r="678" spans="1:1" x14ac:dyDescent="0.2">
      <c r="A678" t="s">
        <v>2807</v>
      </c>
    </row>
    <row r="679" spans="1:1" x14ac:dyDescent="0.2">
      <c r="A679" t="s">
        <v>2808</v>
      </c>
    </row>
    <row r="680" spans="1:1" x14ac:dyDescent="0.2">
      <c r="A680" t="s">
        <v>2809</v>
      </c>
    </row>
    <row r="681" spans="1:1" x14ac:dyDescent="0.2">
      <c r="A681" t="s">
        <v>2810</v>
      </c>
    </row>
    <row r="682" spans="1:1" x14ac:dyDescent="0.2">
      <c r="A682" t="s">
        <v>2811</v>
      </c>
    </row>
    <row r="683" spans="1:1" x14ac:dyDescent="0.2">
      <c r="A683" t="s">
        <v>2812</v>
      </c>
    </row>
    <row r="684" spans="1:1" x14ac:dyDescent="0.2">
      <c r="A684" t="s">
        <v>2813</v>
      </c>
    </row>
    <row r="685" spans="1:1" x14ac:dyDescent="0.2">
      <c r="A685" t="s">
        <v>2814</v>
      </c>
    </row>
    <row r="686" spans="1:1" x14ac:dyDescent="0.2">
      <c r="A686" t="s">
        <v>2815</v>
      </c>
    </row>
    <row r="687" spans="1:1" x14ac:dyDescent="0.2">
      <c r="A687" t="s">
        <v>2816</v>
      </c>
    </row>
    <row r="689" spans="1:1" x14ac:dyDescent="0.2">
      <c r="A689" t="s">
        <v>2817</v>
      </c>
    </row>
    <row r="691" spans="1:1" x14ac:dyDescent="0.2">
      <c r="A691" t="s">
        <v>2285</v>
      </c>
    </row>
    <row r="692" spans="1:1" x14ac:dyDescent="0.2">
      <c r="A692" t="s">
        <v>2818</v>
      </c>
    </row>
    <row r="693" spans="1:1" x14ac:dyDescent="0.2">
      <c r="A693" t="s">
        <v>2819</v>
      </c>
    </row>
    <row r="694" spans="1:1" x14ac:dyDescent="0.2">
      <c r="A694" t="s">
        <v>2820</v>
      </c>
    </row>
    <row r="695" spans="1:1" x14ac:dyDescent="0.2">
      <c r="A695" t="s">
        <v>2821</v>
      </c>
    </row>
    <row r="696" spans="1:1" x14ac:dyDescent="0.2">
      <c r="A696" t="s">
        <v>2822</v>
      </c>
    </row>
    <row r="697" spans="1:1" x14ac:dyDescent="0.2">
      <c r="A697" t="s">
        <v>2823</v>
      </c>
    </row>
    <row r="698" spans="1:1" x14ac:dyDescent="0.2">
      <c r="A698" t="s">
        <v>2824</v>
      </c>
    </row>
    <row r="699" spans="1:1" x14ac:dyDescent="0.2">
      <c r="A699" t="s">
        <v>2326</v>
      </c>
    </row>
    <row r="700" spans="1:1" x14ac:dyDescent="0.2">
      <c r="A700" t="s">
        <v>2825</v>
      </c>
    </row>
    <row r="701" spans="1:1" x14ac:dyDescent="0.2">
      <c r="A701" t="s">
        <v>2326</v>
      </c>
    </row>
    <row r="702" spans="1:1" x14ac:dyDescent="0.2">
      <c r="A702" t="s">
        <v>2826</v>
      </c>
    </row>
    <row r="703" spans="1:1" x14ac:dyDescent="0.2">
      <c r="A703" t="s">
        <v>2827</v>
      </c>
    </row>
    <row r="704" spans="1:1" x14ac:dyDescent="0.2">
      <c r="A704" t="s">
        <v>2828</v>
      </c>
    </row>
    <row r="705" spans="1:1" x14ac:dyDescent="0.2">
      <c r="A705" t="s">
        <v>2829</v>
      </c>
    </row>
    <row r="707" spans="1:1" x14ac:dyDescent="0.2">
      <c r="A707" t="s">
        <v>2830</v>
      </c>
    </row>
    <row r="708" spans="1:1" x14ac:dyDescent="0.2">
      <c r="A708" t="s">
        <v>2831</v>
      </c>
    </row>
    <row r="709" spans="1:1" x14ac:dyDescent="0.2">
      <c r="A709" t="s">
        <v>2832</v>
      </c>
    </row>
    <row r="710" spans="1:1" x14ac:dyDescent="0.2">
      <c r="A710" t="s">
        <v>2833</v>
      </c>
    </row>
    <row r="711" spans="1:1" x14ac:dyDescent="0.2">
      <c r="A711" t="s">
        <v>2834</v>
      </c>
    </row>
    <row r="712" spans="1:1" x14ac:dyDescent="0.2">
      <c r="A712" t="s">
        <v>2835</v>
      </c>
    </row>
    <row r="713" spans="1:1" x14ac:dyDescent="0.2">
      <c r="A713" t="s">
        <v>2836</v>
      </c>
    </row>
    <row r="714" spans="1:1" x14ac:dyDescent="0.2">
      <c r="A714" t="s">
        <v>2837</v>
      </c>
    </row>
    <row r="715" spans="1:1" x14ac:dyDescent="0.2">
      <c r="A715" t="s">
        <v>2838</v>
      </c>
    </row>
    <row r="716" spans="1:1" x14ac:dyDescent="0.2">
      <c r="A716" t="s">
        <v>2839</v>
      </c>
    </row>
    <row r="717" spans="1:1" x14ac:dyDescent="0.2">
      <c r="A717" t="s">
        <v>2840</v>
      </c>
    </row>
    <row r="718" spans="1:1" x14ac:dyDescent="0.2">
      <c r="A718" t="s">
        <v>2841</v>
      </c>
    </row>
    <row r="719" spans="1:1" x14ac:dyDescent="0.2">
      <c r="A719" t="s">
        <v>2840</v>
      </c>
    </row>
    <row r="720" spans="1:1" x14ac:dyDescent="0.2">
      <c r="A720" t="s">
        <v>2842</v>
      </c>
    </row>
    <row r="721" spans="1:1" x14ac:dyDescent="0.2">
      <c r="A721" t="s">
        <v>2843</v>
      </c>
    </row>
    <row r="722" spans="1:1" x14ac:dyDescent="0.2">
      <c r="A722" t="s">
        <v>2844</v>
      </c>
    </row>
    <row r="723" spans="1:1" x14ac:dyDescent="0.2">
      <c r="A723" t="s">
        <v>2845</v>
      </c>
    </row>
    <row r="725" spans="1:1" x14ac:dyDescent="0.2">
      <c r="A725" t="s">
        <v>2846</v>
      </c>
    </row>
    <row r="726" spans="1:1" x14ac:dyDescent="0.2">
      <c r="A726" t="s">
        <v>2847</v>
      </c>
    </row>
    <row r="727" spans="1:1" x14ac:dyDescent="0.2">
      <c r="A727" t="s">
        <v>2848</v>
      </c>
    </row>
    <row r="728" spans="1:1" x14ac:dyDescent="0.2">
      <c r="A728" t="s">
        <v>2849</v>
      </c>
    </row>
    <row r="729" spans="1:1" x14ac:dyDescent="0.2">
      <c r="A729" t="s">
        <v>2850</v>
      </c>
    </row>
    <row r="730" spans="1:1" x14ac:dyDescent="0.2">
      <c r="A730" t="s">
        <v>2851</v>
      </c>
    </row>
    <row r="731" spans="1:1" x14ac:dyDescent="0.2">
      <c r="A731" t="s">
        <v>2852</v>
      </c>
    </row>
    <row r="732" spans="1:1" x14ac:dyDescent="0.2">
      <c r="A732" t="s">
        <v>2853</v>
      </c>
    </row>
    <row r="733" spans="1:1" x14ac:dyDescent="0.2">
      <c r="A733" t="s">
        <v>2854</v>
      </c>
    </row>
    <row r="735" spans="1:1" x14ac:dyDescent="0.2">
      <c r="A735" t="s">
        <v>2855</v>
      </c>
    </row>
    <row r="736" spans="1:1" x14ac:dyDescent="0.2">
      <c r="A736" t="s">
        <v>2856</v>
      </c>
    </row>
    <row r="737" spans="1:1" x14ac:dyDescent="0.2">
      <c r="A737" t="s">
        <v>2606</v>
      </c>
    </row>
    <row r="738" spans="1:1" x14ac:dyDescent="0.2">
      <c r="A738" t="s">
        <v>2857</v>
      </c>
    </row>
    <row r="739" spans="1:1" x14ac:dyDescent="0.2">
      <c r="A739" t="s">
        <v>2858</v>
      </c>
    </row>
    <row r="740" spans="1:1" x14ac:dyDescent="0.2">
      <c r="A740" t="s">
        <v>2859</v>
      </c>
    </row>
    <row r="741" spans="1:1" x14ac:dyDescent="0.2">
      <c r="A741" t="s">
        <v>2860</v>
      </c>
    </row>
    <row r="742" spans="1:1" x14ac:dyDescent="0.2">
      <c r="A742" t="s">
        <v>2861</v>
      </c>
    </row>
    <row r="743" spans="1:1" x14ac:dyDescent="0.2">
      <c r="A743" t="s">
        <v>2862</v>
      </c>
    </row>
    <row r="744" spans="1:1" x14ac:dyDescent="0.2">
      <c r="A744" t="s">
        <v>2863</v>
      </c>
    </row>
    <row r="745" spans="1:1" x14ac:dyDescent="0.2">
      <c r="A745" t="s">
        <v>2864</v>
      </c>
    </row>
    <row r="746" spans="1:1" x14ac:dyDescent="0.2">
      <c r="A746" t="s">
        <v>2865</v>
      </c>
    </row>
    <row r="747" spans="1:1" x14ac:dyDescent="0.2">
      <c r="A747" t="s">
        <v>2866</v>
      </c>
    </row>
    <row r="749" spans="1:1" x14ac:dyDescent="0.2">
      <c r="A749" t="s">
        <v>2867</v>
      </c>
    </row>
    <row r="750" spans="1:1" x14ac:dyDescent="0.2">
      <c r="A750" t="s">
        <v>2868</v>
      </c>
    </row>
    <row r="752" spans="1:1" x14ac:dyDescent="0.2">
      <c r="A752" t="s">
        <v>2869</v>
      </c>
    </row>
    <row r="754" spans="1:1" x14ac:dyDescent="0.2">
      <c r="A754" t="s">
        <v>2870</v>
      </c>
    </row>
    <row r="755" spans="1:1" x14ac:dyDescent="0.2">
      <c r="A755" t="s">
        <v>2871</v>
      </c>
    </row>
    <row r="756" spans="1:1" x14ac:dyDescent="0.2">
      <c r="A756" t="s">
        <v>2872</v>
      </c>
    </row>
    <row r="757" spans="1:1" x14ac:dyDescent="0.2">
      <c r="A757" t="s">
        <v>2873</v>
      </c>
    </row>
    <row r="758" spans="1:1" x14ac:dyDescent="0.2">
      <c r="A758" t="s">
        <v>2874</v>
      </c>
    </row>
    <row r="760" spans="1:1" x14ac:dyDescent="0.2">
      <c r="A760" t="s">
        <v>2869</v>
      </c>
    </row>
    <row r="762" spans="1:1" x14ac:dyDescent="0.2">
      <c r="A762" t="s">
        <v>2875</v>
      </c>
    </row>
    <row r="763" spans="1:1" x14ac:dyDescent="0.2">
      <c r="A763" t="s">
        <v>2876</v>
      </c>
    </row>
    <row r="764" spans="1:1" x14ac:dyDescent="0.2">
      <c r="A764" t="s">
        <v>2877</v>
      </c>
    </row>
    <row r="765" spans="1:1" x14ac:dyDescent="0.2">
      <c r="A765" t="s">
        <v>2878</v>
      </c>
    </row>
    <row r="766" spans="1:1" x14ac:dyDescent="0.2">
      <c r="A766" t="s">
        <v>2879</v>
      </c>
    </row>
    <row r="767" spans="1:1" x14ac:dyDescent="0.2">
      <c r="A767" t="s">
        <v>2880</v>
      </c>
    </row>
    <row r="768" spans="1:1" x14ac:dyDescent="0.2">
      <c r="A768" t="s">
        <v>2881</v>
      </c>
    </row>
    <row r="769" spans="1:1" x14ac:dyDescent="0.2">
      <c r="A769" t="s">
        <v>2882</v>
      </c>
    </row>
    <row r="770" spans="1:1" x14ac:dyDescent="0.2">
      <c r="A770" t="s">
        <v>2883</v>
      </c>
    </row>
    <row r="771" spans="1:1" x14ac:dyDescent="0.2">
      <c r="A771" t="s">
        <v>2884</v>
      </c>
    </row>
    <row r="772" spans="1:1" x14ac:dyDescent="0.2">
      <c r="A772" t="s">
        <v>2885</v>
      </c>
    </row>
    <row r="773" spans="1:1" x14ac:dyDescent="0.2">
      <c r="A773" t="s">
        <v>2886</v>
      </c>
    </row>
    <row r="774" spans="1:1" x14ac:dyDescent="0.2">
      <c r="A774" t="s">
        <v>2887</v>
      </c>
    </row>
    <row r="775" spans="1:1" x14ac:dyDescent="0.2">
      <c r="A775" t="s">
        <v>2888</v>
      </c>
    </row>
    <row r="776" spans="1:1" x14ac:dyDescent="0.2">
      <c r="A776" t="s">
        <v>2889</v>
      </c>
    </row>
    <row r="777" spans="1:1" x14ac:dyDescent="0.2">
      <c r="A777" t="s">
        <v>2890</v>
      </c>
    </row>
    <row r="778" spans="1:1" x14ac:dyDescent="0.2">
      <c r="A778" t="s">
        <v>2891</v>
      </c>
    </row>
    <row r="779" spans="1:1" x14ac:dyDescent="0.2">
      <c r="A779" t="s">
        <v>2892</v>
      </c>
    </row>
    <row r="781" spans="1:1" x14ac:dyDescent="0.2">
      <c r="A781" t="s">
        <v>2893</v>
      </c>
    </row>
    <row r="782" spans="1:1" x14ac:dyDescent="0.2">
      <c r="A782" t="s">
        <v>2894</v>
      </c>
    </row>
    <row r="783" spans="1:1" x14ac:dyDescent="0.2">
      <c r="A783" t="s">
        <v>2895</v>
      </c>
    </row>
    <row r="784" spans="1:1" x14ac:dyDescent="0.2">
      <c r="A784" t="s">
        <v>2896</v>
      </c>
    </row>
    <row r="785" spans="1:1" x14ac:dyDescent="0.2">
      <c r="A785" t="s">
        <v>2897</v>
      </c>
    </row>
    <row r="786" spans="1:1" x14ac:dyDescent="0.2">
      <c r="A786" t="s">
        <v>2898</v>
      </c>
    </row>
    <row r="787" spans="1:1" x14ac:dyDescent="0.2">
      <c r="A787" t="s">
        <v>2899</v>
      </c>
    </row>
    <row r="788" spans="1:1" x14ac:dyDescent="0.2">
      <c r="A788" t="s">
        <v>2900</v>
      </c>
    </row>
    <row r="789" spans="1:1" x14ac:dyDescent="0.2">
      <c r="A789" t="s">
        <v>2901</v>
      </c>
    </row>
    <row r="790" spans="1:1" x14ac:dyDescent="0.2">
      <c r="A790" t="s">
        <v>2902</v>
      </c>
    </row>
    <row r="792" spans="1:1" x14ac:dyDescent="0.2">
      <c r="A792" t="s">
        <v>2903</v>
      </c>
    </row>
    <row r="793" spans="1:1" x14ac:dyDescent="0.2">
      <c r="A793" t="s">
        <v>2904</v>
      </c>
    </row>
    <row r="795" spans="1:1" x14ac:dyDescent="0.2">
      <c r="A795" t="s">
        <v>2905</v>
      </c>
    </row>
    <row r="796" spans="1:1" x14ac:dyDescent="0.2">
      <c r="A796" t="s">
        <v>2906</v>
      </c>
    </row>
    <row r="797" spans="1:1" x14ac:dyDescent="0.2">
      <c r="A797" t="s">
        <v>2907</v>
      </c>
    </row>
    <row r="798" spans="1:1" x14ac:dyDescent="0.2">
      <c r="A798" t="s">
        <v>2908</v>
      </c>
    </row>
    <row r="799" spans="1:1" x14ac:dyDescent="0.2">
      <c r="A799" t="s">
        <v>2909</v>
      </c>
    </row>
    <row r="800" spans="1:1" x14ac:dyDescent="0.2">
      <c r="A800" t="s">
        <v>2397</v>
      </c>
    </row>
    <row r="801" spans="1:1" x14ac:dyDescent="0.2">
      <c r="A801" t="s">
        <v>2910</v>
      </c>
    </row>
    <row r="802" spans="1:1" x14ac:dyDescent="0.2">
      <c r="A802" t="s">
        <v>2911</v>
      </c>
    </row>
    <row r="803" spans="1:1" x14ac:dyDescent="0.2">
      <c r="A803" t="s">
        <v>2912</v>
      </c>
    </row>
    <row r="804" spans="1:1" x14ac:dyDescent="0.2">
      <c r="A804" t="s">
        <v>2913</v>
      </c>
    </row>
    <row r="805" spans="1:1" x14ac:dyDescent="0.2">
      <c r="A805" t="s">
        <v>2914</v>
      </c>
    </row>
    <row r="806" spans="1:1" x14ac:dyDescent="0.2">
      <c r="A806" t="s">
        <v>2915</v>
      </c>
    </row>
    <row r="807" spans="1:1" x14ac:dyDescent="0.2">
      <c r="A807" t="s">
        <v>2916</v>
      </c>
    </row>
    <row r="808" spans="1:1" x14ac:dyDescent="0.2">
      <c r="A808" t="s">
        <v>2917</v>
      </c>
    </row>
    <row r="809" spans="1:1" x14ac:dyDescent="0.2">
      <c r="A809" t="s">
        <v>2918</v>
      </c>
    </row>
    <row r="810" spans="1:1" x14ac:dyDescent="0.2">
      <c r="A810" t="s">
        <v>2919</v>
      </c>
    </row>
    <row r="811" spans="1:1" x14ac:dyDescent="0.2">
      <c r="A811" t="s">
        <v>2920</v>
      </c>
    </row>
    <row r="812" spans="1:1" x14ac:dyDescent="0.2">
      <c r="A812" t="s">
        <v>2921</v>
      </c>
    </row>
    <row r="813" spans="1:1" x14ac:dyDescent="0.2">
      <c r="A813" t="s">
        <v>2922</v>
      </c>
    </row>
    <row r="814" spans="1:1" x14ac:dyDescent="0.2">
      <c r="A814" t="s">
        <v>2923</v>
      </c>
    </row>
    <row r="815" spans="1:1" x14ac:dyDescent="0.2">
      <c r="A815" t="s">
        <v>2924</v>
      </c>
    </row>
    <row r="816" spans="1:1" x14ac:dyDescent="0.2">
      <c r="A816" t="s">
        <v>2925</v>
      </c>
    </row>
    <row r="818" spans="1:1" x14ac:dyDescent="0.2">
      <c r="A818" t="s">
        <v>2926</v>
      </c>
    </row>
    <row r="819" spans="1:1" x14ac:dyDescent="0.2">
      <c r="A819" t="s">
        <v>2927</v>
      </c>
    </row>
    <row r="821" spans="1:1" x14ac:dyDescent="0.2">
      <c r="A821" t="s">
        <v>2928</v>
      </c>
    </row>
    <row r="822" spans="1:1" x14ac:dyDescent="0.2">
      <c r="A822" t="s">
        <v>2929</v>
      </c>
    </row>
    <row r="824" spans="1:1" x14ac:dyDescent="0.2">
      <c r="A824" t="s">
        <v>2930</v>
      </c>
    </row>
    <row r="825" spans="1:1" x14ac:dyDescent="0.2">
      <c r="A825" t="s">
        <v>2359</v>
      </c>
    </row>
    <row r="826" spans="1:1" x14ac:dyDescent="0.2">
      <c r="A826" t="s">
        <v>2931</v>
      </c>
    </row>
    <row r="827" spans="1:1" x14ac:dyDescent="0.2">
      <c r="A827" t="s">
        <v>2932</v>
      </c>
    </row>
    <row r="828" spans="1:1" x14ac:dyDescent="0.2">
      <c r="A828" t="s">
        <v>2933</v>
      </c>
    </row>
    <row r="830" spans="1:1" x14ac:dyDescent="0.2">
      <c r="A830" t="s">
        <v>2934</v>
      </c>
    </row>
    <row r="831" spans="1:1" x14ac:dyDescent="0.2">
      <c r="A831" t="s">
        <v>2935</v>
      </c>
    </row>
    <row r="833" spans="1:1" x14ac:dyDescent="0.2">
      <c r="A833" t="s">
        <v>2936</v>
      </c>
    </row>
    <row r="835" spans="1:1" x14ac:dyDescent="0.2">
      <c r="A835" t="s">
        <v>2937</v>
      </c>
    </row>
    <row r="836" spans="1:1" x14ac:dyDescent="0.2">
      <c r="A836" t="s">
        <v>2938</v>
      </c>
    </row>
    <row r="838" spans="1:1" x14ac:dyDescent="0.2">
      <c r="A838" t="s">
        <v>2869</v>
      </c>
    </row>
    <row r="839" spans="1:1" x14ac:dyDescent="0.2">
      <c r="A839" t="s">
        <v>2939</v>
      </c>
    </row>
    <row r="840" spans="1:1" x14ac:dyDescent="0.2">
      <c r="A840" t="s">
        <v>2869</v>
      </c>
    </row>
    <row r="842" spans="1:1" x14ac:dyDescent="0.2">
      <c r="A842" t="s">
        <v>2940</v>
      </c>
    </row>
    <row r="843" spans="1:1" x14ac:dyDescent="0.2">
      <c r="A843" t="s">
        <v>2941</v>
      </c>
    </row>
    <row r="844" spans="1:1" x14ac:dyDescent="0.2">
      <c r="A844" t="s">
        <v>2942</v>
      </c>
    </row>
    <row r="845" spans="1:1" x14ac:dyDescent="0.2">
      <c r="A845" t="s">
        <v>2943</v>
      </c>
    </row>
    <row r="846" spans="1:1" x14ac:dyDescent="0.2">
      <c r="A846" t="s">
        <v>2944</v>
      </c>
    </row>
    <row r="847" spans="1:1" x14ac:dyDescent="0.2">
      <c r="A847" t="s">
        <v>2945</v>
      </c>
    </row>
    <row r="848" spans="1:1" x14ac:dyDescent="0.2">
      <c r="A848" t="s">
        <v>2946</v>
      </c>
    </row>
    <row r="849" spans="1:1" x14ac:dyDescent="0.2">
      <c r="A849" t="s">
        <v>2337</v>
      </c>
    </row>
    <row r="850" spans="1:1" x14ac:dyDescent="0.2">
      <c r="A850" t="s">
        <v>2947</v>
      </c>
    </row>
    <row r="851" spans="1:1" x14ac:dyDescent="0.2">
      <c r="A851" t="s">
        <v>2948</v>
      </c>
    </row>
    <row r="852" spans="1:1" x14ac:dyDescent="0.2">
      <c r="A852" t="s">
        <v>2949</v>
      </c>
    </row>
    <row r="853" spans="1:1" x14ac:dyDescent="0.2">
      <c r="A853" t="s">
        <v>2950</v>
      </c>
    </row>
    <row r="854" spans="1:1" x14ac:dyDescent="0.2">
      <c r="A854" t="s">
        <v>2947</v>
      </c>
    </row>
    <row r="855" spans="1:1" x14ac:dyDescent="0.2">
      <c r="A855" t="s">
        <v>2951</v>
      </c>
    </row>
    <row r="857" spans="1:1" x14ac:dyDescent="0.2">
      <c r="A857" t="s">
        <v>2952</v>
      </c>
    </row>
    <row r="858" spans="1:1" x14ac:dyDescent="0.2">
      <c r="A858" t="s">
        <v>2953</v>
      </c>
    </row>
    <row r="860" spans="1:1" x14ac:dyDescent="0.2">
      <c r="A860" t="s">
        <v>2954</v>
      </c>
    </row>
    <row r="861" spans="1:1" x14ac:dyDescent="0.2">
      <c r="A861" t="s">
        <v>2955</v>
      </c>
    </row>
    <row r="864" spans="1:1" x14ac:dyDescent="0.2">
      <c r="A864" t="s">
        <v>2485</v>
      </c>
    </row>
    <row r="865" spans="1:1" x14ac:dyDescent="0.2">
      <c r="A865" t="s">
        <v>2956</v>
      </c>
    </row>
    <row r="866" spans="1:1" x14ac:dyDescent="0.2">
      <c r="A866" t="s">
        <v>2957</v>
      </c>
    </row>
    <row r="867" spans="1:1" x14ac:dyDescent="0.2">
      <c r="A867" t="s">
        <v>2958</v>
      </c>
    </row>
    <row r="868" spans="1:1" x14ac:dyDescent="0.2">
      <c r="A868" t="s">
        <v>2959</v>
      </c>
    </row>
    <row r="869" spans="1:1" x14ac:dyDescent="0.2">
      <c r="A869" t="s">
        <v>2960</v>
      </c>
    </row>
    <row r="870" spans="1:1" x14ac:dyDescent="0.2">
      <c r="A870" t="s">
        <v>2961</v>
      </c>
    </row>
    <row r="871" spans="1:1" x14ac:dyDescent="0.2">
      <c r="A871" t="s">
        <v>2962</v>
      </c>
    </row>
    <row r="873" spans="1:1" x14ac:dyDescent="0.2">
      <c r="A873" t="s">
        <v>2963</v>
      </c>
    </row>
    <row r="874" spans="1:1" x14ac:dyDescent="0.2">
      <c r="A874" t="s">
        <v>2964</v>
      </c>
    </row>
    <row r="875" spans="1:1" x14ac:dyDescent="0.2">
      <c r="A875" t="s">
        <v>2965</v>
      </c>
    </row>
    <row r="876" spans="1:1" x14ac:dyDescent="0.2">
      <c r="A876" t="s">
        <v>2966</v>
      </c>
    </row>
    <row r="878" spans="1:1" x14ac:dyDescent="0.2">
      <c r="A878" t="s">
        <v>2967</v>
      </c>
    </row>
    <row r="879" spans="1:1" x14ac:dyDescent="0.2">
      <c r="A879" t="s">
        <v>2968</v>
      </c>
    </row>
    <row r="880" spans="1:1" x14ac:dyDescent="0.2">
      <c r="A880" t="s">
        <v>2969</v>
      </c>
    </row>
    <row r="881" spans="1:1" x14ac:dyDescent="0.2">
      <c r="A881" t="s">
        <v>2970</v>
      </c>
    </row>
    <row r="882" spans="1:1" x14ac:dyDescent="0.2">
      <c r="A882" t="s">
        <v>2971</v>
      </c>
    </row>
    <row r="883" spans="1:1" x14ac:dyDescent="0.2">
      <c r="A883" t="s">
        <v>2972</v>
      </c>
    </row>
    <row r="884" spans="1:1" x14ac:dyDescent="0.2">
      <c r="A884" t="s">
        <v>2973</v>
      </c>
    </row>
    <row r="885" spans="1:1" x14ac:dyDescent="0.2">
      <c r="A885" t="s">
        <v>2974</v>
      </c>
    </row>
    <row r="886" spans="1:1" x14ac:dyDescent="0.2">
      <c r="A886" t="s">
        <v>2975</v>
      </c>
    </row>
    <row r="887" spans="1:1" x14ac:dyDescent="0.2">
      <c r="A887" t="s">
        <v>2976</v>
      </c>
    </row>
    <row r="889" spans="1:1" x14ac:dyDescent="0.2">
      <c r="A889" t="s">
        <v>2977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29A01-A8EE-CC4B-B03F-77FC5B882FD9}">
  <dimension ref="A1:A807"/>
  <sheetViews>
    <sheetView showGridLines="0" workbookViewId="0">
      <selection activeCell="F13" sqref="F13"/>
    </sheetView>
  </sheetViews>
  <sheetFormatPr baseColWidth="10" defaultRowHeight="15" x14ac:dyDescent="0.2"/>
  <sheetData>
    <row r="1" spans="1:1" x14ac:dyDescent="0.2">
      <c r="A1" t="s">
        <v>2980</v>
      </c>
    </row>
    <row r="2" spans="1:1" x14ac:dyDescent="0.2">
      <c r="A2" t="s">
        <v>2981</v>
      </c>
    </row>
    <row r="3" spans="1:1" x14ac:dyDescent="0.2">
      <c r="A3" t="s">
        <v>2982</v>
      </c>
    </row>
    <row r="4" spans="1:1" x14ac:dyDescent="0.2">
      <c r="A4" t="s">
        <v>2983</v>
      </c>
    </row>
    <row r="5" spans="1:1" x14ac:dyDescent="0.2">
      <c r="A5" t="s">
        <v>2984</v>
      </c>
    </row>
    <row r="6" spans="1:1" x14ac:dyDescent="0.2">
      <c r="A6" t="s">
        <v>2985</v>
      </c>
    </row>
    <row r="7" spans="1:1" x14ac:dyDescent="0.2">
      <c r="A7" t="s">
        <v>2986</v>
      </c>
    </row>
    <row r="8" spans="1:1" x14ac:dyDescent="0.2">
      <c r="A8" t="s">
        <v>2981</v>
      </c>
    </row>
    <row r="9" spans="1:1" x14ac:dyDescent="0.2">
      <c r="A9" t="s">
        <v>2982</v>
      </c>
    </row>
    <row r="10" spans="1:1" x14ac:dyDescent="0.2">
      <c r="A10" t="s">
        <v>2987</v>
      </c>
    </row>
    <row r="11" spans="1:1" x14ac:dyDescent="0.2">
      <c r="A11" t="s">
        <v>2988</v>
      </c>
    </row>
    <row r="12" spans="1:1" x14ac:dyDescent="0.2">
      <c r="A12" t="s">
        <v>2989</v>
      </c>
    </row>
    <row r="13" spans="1:1" x14ac:dyDescent="0.2">
      <c r="A13" t="s">
        <v>2989</v>
      </c>
    </row>
    <row r="14" spans="1:1" x14ac:dyDescent="0.2">
      <c r="A14" t="s">
        <v>2986</v>
      </c>
    </row>
    <row r="15" spans="1:1" x14ac:dyDescent="0.2">
      <c r="A15" t="s">
        <v>2990</v>
      </c>
    </row>
    <row r="16" spans="1:1" x14ac:dyDescent="0.2">
      <c r="A16" t="s">
        <v>2991</v>
      </c>
    </row>
    <row r="17" spans="1:1" x14ac:dyDescent="0.2">
      <c r="A17" t="s">
        <v>2992</v>
      </c>
    </row>
    <row r="18" spans="1:1" x14ac:dyDescent="0.2">
      <c r="A18" t="s">
        <v>2993</v>
      </c>
    </row>
    <row r="19" spans="1:1" x14ac:dyDescent="0.2">
      <c r="A19" t="s">
        <v>2994</v>
      </c>
    </row>
    <row r="20" spans="1:1" x14ac:dyDescent="0.2">
      <c r="A20" t="s">
        <v>2995</v>
      </c>
    </row>
    <row r="21" spans="1:1" x14ac:dyDescent="0.2">
      <c r="A21" t="s">
        <v>2996</v>
      </c>
    </row>
    <row r="22" spans="1:1" x14ac:dyDescent="0.2">
      <c r="A22" t="s">
        <v>2997</v>
      </c>
    </row>
    <row r="23" spans="1:1" x14ac:dyDescent="0.2">
      <c r="A23" t="s">
        <v>2998</v>
      </c>
    </row>
    <row r="24" spans="1:1" x14ac:dyDescent="0.2">
      <c r="A24" t="s">
        <v>2999</v>
      </c>
    </row>
    <row r="25" spans="1:1" x14ac:dyDescent="0.2">
      <c r="A25" t="s">
        <v>3000</v>
      </c>
    </row>
    <row r="26" spans="1:1" x14ac:dyDescent="0.2">
      <c r="A26" t="s">
        <v>3001</v>
      </c>
    </row>
    <row r="27" spans="1:1" x14ac:dyDescent="0.2">
      <c r="A27" t="s">
        <v>3002</v>
      </c>
    </row>
    <row r="28" spans="1:1" x14ac:dyDescent="0.2">
      <c r="A28" t="s">
        <v>3003</v>
      </c>
    </row>
    <row r="29" spans="1:1" x14ac:dyDescent="0.2">
      <c r="A29" t="s">
        <v>3004</v>
      </c>
    </row>
    <row r="30" spans="1:1" x14ac:dyDescent="0.2">
      <c r="A30" t="s">
        <v>3005</v>
      </c>
    </row>
    <row r="31" spans="1:1" x14ac:dyDescent="0.2">
      <c r="A31" t="s">
        <v>3006</v>
      </c>
    </row>
    <row r="32" spans="1:1" x14ac:dyDescent="0.2">
      <c r="A32" t="s">
        <v>3007</v>
      </c>
    </row>
    <row r="33" spans="1:1" x14ac:dyDescent="0.2">
      <c r="A33" t="s">
        <v>3008</v>
      </c>
    </row>
    <row r="34" spans="1:1" x14ac:dyDescent="0.2">
      <c r="A34" t="s">
        <v>3009</v>
      </c>
    </row>
    <row r="35" spans="1:1" x14ac:dyDescent="0.2">
      <c r="A35" t="s">
        <v>3010</v>
      </c>
    </row>
    <row r="36" spans="1:1" x14ac:dyDescent="0.2">
      <c r="A36" t="s">
        <v>3011</v>
      </c>
    </row>
    <row r="37" spans="1:1" x14ac:dyDescent="0.2">
      <c r="A37" t="s">
        <v>3012</v>
      </c>
    </row>
    <row r="38" spans="1:1" x14ac:dyDescent="0.2">
      <c r="A38" t="s">
        <v>3013</v>
      </c>
    </row>
    <row r="39" spans="1:1" x14ac:dyDescent="0.2">
      <c r="A39" t="s">
        <v>3014</v>
      </c>
    </row>
    <row r="40" spans="1:1" x14ac:dyDescent="0.2">
      <c r="A40" t="s">
        <v>3015</v>
      </c>
    </row>
    <row r="41" spans="1:1" x14ac:dyDescent="0.2">
      <c r="A41" t="s">
        <v>3016</v>
      </c>
    </row>
    <row r="42" spans="1:1" x14ac:dyDescent="0.2">
      <c r="A42" t="s">
        <v>3017</v>
      </c>
    </row>
    <row r="43" spans="1:1" x14ac:dyDescent="0.2">
      <c r="A43" t="s">
        <v>3018</v>
      </c>
    </row>
    <row r="44" spans="1:1" x14ac:dyDescent="0.2">
      <c r="A44" t="s">
        <v>3019</v>
      </c>
    </row>
    <row r="45" spans="1:1" x14ac:dyDescent="0.2">
      <c r="A45" t="s">
        <v>3020</v>
      </c>
    </row>
    <row r="46" spans="1:1" x14ac:dyDescent="0.2">
      <c r="A46" t="s">
        <v>3021</v>
      </c>
    </row>
    <row r="47" spans="1:1" x14ac:dyDescent="0.2">
      <c r="A47" t="s">
        <v>3022</v>
      </c>
    </row>
    <row r="48" spans="1:1" x14ac:dyDescent="0.2">
      <c r="A48" t="s">
        <v>2997</v>
      </c>
    </row>
    <row r="49" spans="1:1" x14ac:dyDescent="0.2">
      <c r="A49" t="s">
        <v>3023</v>
      </c>
    </row>
    <row r="50" spans="1:1" x14ac:dyDescent="0.2">
      <c r="A50" t="s">
        <v>3024</v>
      </c>
    </row>
    <row r="51" spans="1:1" x14ac:dyDescent="0.2">
      <c r="A51" t="s">
        <v>3025</v>
      </c>
    </row>
    <row r="52" spans="1:1" x14ac:dyDescent="0.2">
      <c r="A52" t="s">
        <v>3026</v>
      </c>
    </row>
    <row r="53" spans="1:1" x14ac:dyDescent="0.2">
      <c r="A53" t="s">
        <v>3027</v>
      </c>
    </row>
    <row r="54" spans="1:1" x14ac:dyDescent="0.2">
      <c r="A54" t="s">
        <v>3028</v>
      </c>
    </row>
    <row r="55" spans="1:1" x14ac:dyDescent="0.2">
      <c r="A55" t="s">
        <v>3029</v>
      </c>
    </row>
    <row r="56" spans="1:1" x14ac:dyDescent="0.2">
      <c r="A56" t="s">
        <v>3030</v>
      </c>
    </row>
    <row r="57" spans="1:1" x14ac:dyDescent="0.2">
      <c r="A57" t="s">
        <v>3031</v>
      </c>
    </row>
    <row r="58" spans="1:1" x14ac:dyDescent="0.2">
      <c r="A58" t="s">
        <v>3032</v>
      </c>
    </row>
    <row r="59" spans="1:1" x14ac:dyDescent="0.2">
      <c r="A59" t="s">
        <v>3033</v>
      </c>
    </row>
    <row r="60" spans="1:1" x14ac:dyDescent="0.2">
      <c r="A60" t="s">
        <v>3034</v>
      </c>
    </row>
    <row r="61" spans="1:1" x14ac:dyDescent="0.2">
      <c r="A61" t="s">
        <v>3035</v>
      </c>
    </row>
    <row r="62" spans="1:1" x14ac:dyDescent="0.2">
      <c r="A62" t="s">
        <v>3036</v>
      </c>
    </row>
    <row r="63" spans="1:1" x14ac:dyDescent="0.2">
      <c r="A63" t="s">
        <v>3037</v>
      </c>
    </row>
    <row r="64" spans="1:1" x14ac:dyDescent="0.2">
      <c r="A64" t="s">
        <v>3038</v>
      </c>
    </row>
    <row r="65" spans="1:1" x14ac:dyDescent="0.2">
      <c r="A65" t="s">
        <v>3039</v>
      </c>
    </row>
    <row r="66" spans="1:1" x14ac:dyDescent="0.2">
      <c r="A66" t="s">
        <v>3040</v>
      </c>
    </row>
    <row r="67" spans="1:1" x14ac:dyDescent="0.2">
      <c r="A67" t="s">
        <v>3041</v>
      </c>
    </row>
    <row r="68" spans="1:1" x14ac:dyDescent="0.2">
      <c r="A68" t="s">
        <v>3042</v>
      </c>
    </row>
    <row r="69" spans="1:1" x14ac:dyDescent="0.2">
      <c r="A69" t="s">
        <v>3043</v>
      </c>
    </row>
    <row r="70" spans="1:1" x14ac:dyDescent="0.2">
      <c r="A70" t="s">
        <v>3044</v>
      </c>
    </row>
    <row r="71" spans="1:1" x14ac:dyDescent="0.2">
      <c r="A71" t="s">
        <v>3045</v>
      </c>
    </row>
    <row r="72" spans="1:1" x14ac:dyDescent="0.2">
      <c r="A72" t="s">
        <v>3046</v>
      </c>
    </row>
    <row r="73" spans="1:1" x14ac:dyDescent="0.2">
      <c r="A73" t="s">
        <v>3047</v>
      </c>
    </row>
    <row r="74" spans="1:1" x14ac:dyDescent="0.2">
      <c r="A74" t="s">
        <v>3048</v>
      </c>
    </row>
    <row r="75" spans="1:1" x14ac:dyDescent="0.2">
      <c r="A75" t="s">
        <v>3049</v>
      </c>
    </row>
    <row r="76" spans="1:1" x14ac:dyDescent="0.2">
      <c r="A76" t="s">
        <v>3050</v>
      </c>
    </row>
    <row r="77" spans="1:1" x14ac:dyDescent="0.2">
      <c r="A77" t="s">
        <v>2986</v>
      </c>
    </row>
    <row r="78" spans="1:1" x14ac:dyDescent="0.2">
      <c r="A78" t="s">
        <v>3051</v>
      </c>
    </row>
    <row r="79" spans="1:1" x14ac:dyDescent="0.2">
      <c r="A79" t="s">
        <v>3052</v>
      </c>
    </row>
    <row r="80" spans="1:1" x14ac:dyDescent="0.2">
      <c r="A80" t="s">
        <v>3053</v>
      </c>
    </row>
    <row r="81" spans="1:1" x14ac:dyDescent="0.2">
      <c r="A81" t="s">
        <v>3054</v>
      </c>
    </row>
    <row r="82" spans="1:1" x14ac:dyDescent="0.2">
      <c r="A82" t="s">
        <v>3055</v>
      </c>
    </row>
    <row r="83" spans="1:1" x14ac:dyDescent="0.2">
      <c r="A83" t="s">
        <v>3056</v>
      </c>
    </row>
    <row r="84" spans="1:1" x14ac:dyDescent="0.2">
      <c r="A84" t="s">
        <v>3057</v>
      </c>
    </row>
    <row r="85" spans="1:1" x14ac:dyDescent="0.2">
      <c r="A85" t="s">
        <v>3058</v>
      </c>
    </row>
    <row r="86" spans="1:1" x14ac:dyDescent="0.2">
      <c r="A86" t="s">
        <v>3059</v>
      </c>
    </row>
    <row r="87" spans="1:1" x14ac:dyDescent="0.2">
      <c r="A87" t="s">
        <v>3060</v>
      </c>
    </row>
    <row r="88" spans="1:1" x14ac:dyDescent="0.2">
      <c r="A88" t="s">
        <v>3061</v>
      </c>
    </row>
    <row r="89" spans="1:1" x14ac:dyDescent="0.2">
      <c r="A89" t="s">
        <v>3050</v>
      </c>
    </row>
    <row r="90" spans="1:1" x14ac:dyDescent="0.2">
      <c r="A90" t="s">
        <v>3062</v>
      </c>
    </row>
    <row r="91" spans="1:1" x14ac:dyDescent="0.2">
      <c r="A91" t="s">
        <v>3063</v>
      </c>
    </row>
    <row r="92" spans="1:1" x14ac:dyDescent="0.2">
      <c r="A92" t="s">
        <v>3064</v>
      </c>
    </row>
    <row r="93" spans="1:1" x14ac:dyDescent="0.2">
      <c r="A93" t="s">
        <v>3065</v>
      </c>
    </row>
    <row r="94" spans="1:1" x14ac:dyDescent="0.2">
      <c r="A94" t="s">
        <v>3066</v>
      </c>
    </row>
    <row r="95" spans="1:1" x14ac:dyDescent="0.2">
      <c r="A95" t="s">
        <v>3067</v>
      </c>
    </row>
    <row r="96" spans="1:1" x14ac:dyDescent="0.2">
      <c r="A96" t="s">
        <v>3068</v>
      </c>
    </row>
    <row r="97" spans="1:1" x14ac:dyDescent="0.2">
      <c r="A97" t="s">
        <v>3069</v>
      </c>
    </row>
    <row r="98" spans="1:1" x14ac:dyDescent="0.2">
      <c r="A98" t="s">
        <v>3070</v>
      </c>
    </row>
    <row r="99" spans="1:1" x14ac:dyDescent="0.2">
      <c r="A99" t="s">
        <v>3071</v>
      </c>
    </row>
    <row r="100" spans="1:1" x14ac:dyDescent="0.2">
      <c r="A100" t="s">
        <v>3072</v>
      </c>
    </row>
    <row r="101" spans="1:1" x14ac:dyDescent="0.2">
      <c r="A101" t="s">
        <v>3073</v>
      </c>
    </row>
    <row r="102" spans="1:1" x14ac:dyDescent="0.2">
      <c r="A102" t="s">
        <v>3074</v>
      </c>
    </row>
    <row r="103" spans="1:1" x14ac:dyDescent="0.2">
      <c r="A103" t="s">
        <v>3075</v>
      </c>
    </row>
    <row r="104" spans="1:1" x14ac:dyDescent="0.2">
      <c r="A104" t="s">
        <v>3076</v>
      </c>
    </row>
    <row r="105" spans="1:1" x14ac:dyDescent="0.2">
      <c r="A105" t="s">
        <v>3077</v>
      </c>
    </row>
    <row r="106" spans="1:1" x14ac:dyDescent="0.2">
      <c r="A106" t="s">
        <v>3078</v>
      </c>
    </row>
    <row r="107" spans="1:1" x14ac:dyDescent="0.2">
      <c r="A107" t="s">
        <v>3056</v>
      </c>
    </row>
    <row r="108" spans="1:1" x14ac:dyDescent="0.2">
      <c r="A108" t="s">
        <v>2997</v>
      </c>
    </row>
    <row r="109" spans="1:1" x14ac:dyDescent="0.2">
      <c r="A109" t="s">
        <v>3079</v>
      </c>
    </row>
    <row r="110" spans="1:1" x14ac:dyDescent="0.2">
      <c r="A110" t="s">
        <v>3080</v>
      </c>
    </row>
    <row r="111" spans="1:1" x14ac:dyDescent="0.2">
      <c r="A111" t="s">
        <v>3081</v>
      </c>
    </row>
    <row r="112" spans="1:1" x14ac:dyDescent="0.2">
      <c r="A112" t="s">
        <v>3082</v>
      </c>
    </row>
    <row r="113" spans="1:1" x14ac:dyDescent="0.2">
      <c r="A113" t="s">
        <v>3083</v>
      </c>
    </row>
    <row r="114" spans="1:1" x14ac:dyDescent="0.2">
      <c r="A114" t="s">
        <v>3084</v>
      </c>
    </row>
    <row r="115" spans="1:1" x14ac:dyDescent="0.2">
      <c r="A115" t="s">
        <v>3085</v>
      </c>
    </row>
    <row r="116" spans="1:1" x14ac:dyDescent="0.2">
      <c r="A116" t="s">
        <v>3085</v>
      </c>
    </row>
    <row r="117" spans="1:1" x14ac:dyDescent="0.2">
      <c r="A117" t="s">
        <v>3086</v>
      </c>
    </row>
    <row r="118" spans="1:1" x14ac:dyDescent="0.2">
      <c r="A118" t="s">
        <v>3085</v>
      </c>
    </row>
    <row r="119" spans="1:1" x14ac:dyDescent="0.2">
      <c r="A119" t="s">
        <v>3086</v>
      </c>
    </row>
    <row r="120" spans="1:1" x14ac:dyDescent="0.2">
      <c r="A120" t="s">
        <v>2997</v>
      </c>
    </row>
    <row r="121" spans="1:1" x14ac:dyDescent="0.2">
      <c r="A121" t="s">
        <v>3086</v>
      </c>
    </row>
    <row r="122" spans="1:1" x14ac:dyDescent="0.2">
      <c r="A122" t="s">
        <v>3087</v>
      </c>
    </row>
    <row r="123" spans="1:1" x14ac:dyDescent="0.2">
      <c r="A123" t="s">
        <v>3088</v>
      </c>
    </row>
    <row r="124" spans="1:1" x14ac:dyDescent="0.2">
      <c r="A124" t="s">
        <v>3089</v>
      </c>
    </row>
    <row r="125" spans="1:1" x14ac:dyDescent="0.2">
      <c r="A125" t="s">
        <v>2986</v>
      </c>
    </row>
    <row r="126" spans="1:1" x14ac:dyDescent="0.2">
      <c r="A126" t="s">
        <v>3090</v>
      </c>
    </row>
    <row r="127" spans="1:1" x14ac:dyDescent="0.2">
      <c r="A127" t="s">
        <v>3091</v>
      </c>
    </row>
    <row r="128" spans="1:1" x14ac:dyDescent="0.2">
      <c r="A128" t="s">
        <v>3092</v>
      </c>
    </row>
    <row r="129" spans="1:1" x14ac:dyDescent="0.2">
      <c r="A129" t="s">
        <v>3030</v>
      </c>
    </row>
    <row r="130" spans="1:1" x14ac:dyDescent="0.2">
      <c r="A130" t="s">
        <v>3093</v>
      </c>
    </row>
    <row r="131" spans="1:1" x14ac:dyDescent="0.2">
      <c r="A131" t="s">
        <v>3094</v>
      </c>
    </row>
    <row r="132" spans="1:1" x14ac:dyDescent="0.2">
      <c r="A132" t="s">
        <v>3056</v>
      </c>
    </row>
    <row r="133" spans="1:1" x14ac:dyDescent="0.2">
      <c r="A133" t="s">
        <v>3095</v>
      </c>
    </row>
    <row r="134" spans="1:1" x14ac:dyDescent="0.2">
      <c r="A134" t="s">
        <v>3096</v>
      </c>
    </row>
    <row r="135" spans="1:1" x14ac:dyDescent="0.2">
      <c r="A135" t="s">
        <v>3097</v>
      </c>
    </row>
    <row r="136" spans="1:1" x14ac:dyDescent="0.2">
      <c r="A136" t="s">
        <v>3098</v>
      </c>
    </row>
    <row r="137" spans="1:1" x14ac:dyDescent="0.2">
      <c r="A137" t="s">
        <v>3056</v>
      </c>
    </row>
    <row r="138" spans="1:1" x14ac:dyDescent="0.2">
      <c r="A138" t="s">
        <v>3099</v>
      </c>
    </row>
    <row r="139" spans="1:1" x14ac:dyDescent="0.2">
      <c r="A139" t="s">
        <v>3100</v>
      </c>
    </row>
    <row r="140" spans="1:1" x14ac:dyDescent="0.2">
      <c r="A140" t="s">
        <v>3101</v>
      </c>
    </row>
    <row r="141" spans="1:1" x14ac:dyDescent="0.2">
      <c r="A141" t="s">
        <v>3102</v>
      </c>
    </row>
    <row r="142" spans="1:1" x14ac:dyDescent="0.2">
      <c r="A142" t="s">
        <v>3103</v>
      </c>
    </row>
    <row r="143" spans="1:1" x14ac:dyDescent="0.2">
      <c r="A143" t="s">
        <v>3104</v>
      </c>
    </row>
    <row r="144" spans="1:1" x14ac:dyDescent="0.2">
      <c r="A144" t="s">
        <v>3105</v>
      </c>
    </row>
    <row r="145" spans="1:1" x14ac:dyDescent="0.2">
      <c r="A145" t="s">
        <v>3106</v>
      </c>
    </row>
    <row r="146" spans="1:1" x14ac:dyDescent="0.2">
      <c r="A146" t="s">
        <v>3107</v>
      </c>
    </row>
    <row r="147" spans="1:1" x14ac:dyDescent="0.2">
      <c r="A147" t="s">
        <v>3098</v>
      </c>
    </row>
    <row r="148" spans="1:1" x14ac:dyDescent="0.2">
      <c r="A148" t="s">
        <v>3108</v>
      </c>
    </row>
    <row r="149" spans="1:1" x14ac:dyDescent="0.2">
      <c r="A149" t="s">
        <v>3109</v>
      </c>
    </row>
    <row r="150" spans="1:1" x14ac:dyDescent="0.2">
      <c r="A150" t="s">
        <v>3110</v>
      </c>
    </row>
    <row r="151" spans="1:1" x14ac:dyDescent="0.2">
      <c r="A151" t="s">
        <v>3111</v>
      </c>
    </row>
    <row r="152" spans="1:1" x14ac:dyDescent="0.2">
      <c r="A152" t="s">
        <v>3112</v>
      </c>
    </row>
    <row r="153" spans="1:1" x14ac:dyDescent="0.2">
      <c r="A153" t="s">
        <v>3113</v>
      </c>
    </row>
    <row r="154" spans="1:1" x14ac:dyDescent="0.2">
      <c r="A154" t="s">
        <v>3114</v>
      </c>
    </row>
    <row r="155" spans="1:1" x14ac:dyDescent="0.2">
      <c r="A155" t="s">
        <v>3115</v>
      </c>
    </row>
    <row r="156" spans="1:1" x14ac:dyDescent="0.2">
      <c r="A156" t="s">
        <v>3116</v>
      </c>
    </row>
    <row r="157" spans="1:1" x14ac:dyDescent="0.2">
      <c r="A157" t="s">
        <v>3117</v>
      </c>
    </row>
    <row r="158" spans="1:1" x14ac:dyDescent="0.2">
      <c r="A158" t="s">
        <v>3118</v>
      </c>
    </row>
    <row r="159" spans="1:1" x14ac:dyDescent="0.2">
      <c r="A159" t="s">
        <v>3119</v>
      </c>
    </row>
    <row r="160" spans="1:1" x14ac:dyDescent="0.2">
      <c r="A160" t="s">
        <v>3120</v>
      </c>
    </row>
    <row r="161" spans="1:1" x14ac:dyDescent="0.2">
      <c r="A161" t="s">
        <v>3121</v>
      </c>
    </row>
    <row r="162" spans="1:1" x14ac:dyDescent="0.2">
      <c r="A162" t="s">
        <v>3122</v>
      </c>
    </row>
    <row r="163" spans="1:1" x14ac:dyDescent="0.2">
      <c r="A163" t="s">
        <v>3123</v>
      </c>
    </row>
    <row r="164" spans="1:1" x14ac:dyDescent="0.2">
      <c r="A164" t="s">
        <v>3124</v>
      </c>
    </row>
    <row r="165" spans="1:1" x14ac:dyDescent="0.2">
      <c r="A165" t="s">
        <v>3125</v>
      </c>
    </row>
    <row r="166" spans="1:1" x14ac:dyDescent="0.2">
      <c r="A166" t="s">
        <v>3126</v>
      </c>
    </row>
    <row r="167" spans="1:1" x14ac:dyDescent="0.2">
      <c r="A167" t="s">
        <v>3127</v>
      </c>
    </row>
    <row r="168" spans="1:1" x14ac:dyDescent="0.2">
      <c r="A168" t="s">
        <v>3128</v>
      </c>
    </row>
    <row r="169" spans="1:1" x14ac:dyDescent="0.2">
      <c r="A169" t="s">
        <v>3129</v>
      </c>
    </row>
    <row r="170" spans="1:1" x14ac:dyDescent="0.2">
      <c r="A170" t="s">
        <v>3130</v>
      </c>
    </row>
    <row r="171" spans="1:1" x14ac:dyDescent="0.2">
      <c r="A171" t="s">
        <v>3131</v>
      </c>
    </row>
    <row r="172" spans="1:1" x14ac:dyDescent="0.2">
      <c r="A172" t="s">
        <v>3132</v>
      </c>
    </row>
    <row r="173" spans="1:1" x14ac:dyDescent="0.2">
      <c r="A173" t="s">
        <v>3133</v>
      </c>
    </row>
    <row r="174" spans="1:1" x14ac:dyDescent="0.2">
      <c r="A174" t="s">
        <v>3134</v>
      </c>
    </row>
    <row r="175" spans="1:1" x14ac:dyDescent="0.2">
      <c r="A175" t="s">
        <v>3135</v>
      </c>
    </row>
    <row r="176" spans="1:1" x14ac:dyDescent="0.2">
      <c r="A176" t="s">
        <v>3136</v>
      </c>
    </row>
    <row r="177" spans="1:1" x14ac:dyDescent="0.2">
      <c r="A177" t="s">
        <v>3137</v>
      </c>
    </row>
    <row r="178" spans="1:1" x14ac:dyDescent="0.2">
      <c r="A178" t="s">
        <v>3138</v>
      </c>
    </row>
    <row r="179" spans="1:1" x14ac:dyDescent="0.2">
      <c r="A179" t="s">
        <v>3139</v>
      </c>
    </row>
    <row r="180" spans="1:1" x14ac:dyDescent="0.2">
      <c r="A180" t="s">
        <v>3140</v>
      </c>
    </row>
    <row r="181" spans="1:1" x14ac:dyDescent="0.2">
      <c r="A181" t="s">
        <v>3141</v>
      </c>
    </row>
    <row r="182" spans="1:1" x14ac:dyDescent="0.2">
      <c r="A182" t="s">
        <v>2986</v>
      </c>
    </row>
    <row r="183" spans="1:1" x14ac:dyDescent="0.2">
      <c r="A183" t="s">
        <v>3142</v>
      </c>
    </row>
    <row r="184" spans="1:1" x14ac:dyDescent="0.2">
      <c r="A184" t="s">
        <v>2997</v>
      </c>
    </row>
    <row r="185" spans="1:1" x14ac:dyDescent="0.2">
      <c r="A185" t="s">
        <v>3143</v>
      </c>
    </row>
    <row r="186" spans="1:1" x14ac:dyDescent="0.2">
      <c r="A186" t="s">
        <v>3144</v>
      </c>
    </row>
    <row r="187" spans="1:1" x14ac:dyDescent="0.2">
      <c r="A187" t="s">
        <v>3145</v>
      </c>
    </row>
    <row r="188" spans="1:1" x14ac:dyDescent="0.2">
      <c r="A188" t="s">
        <v>3146</v>
      </c>
    </row>
    <row r="189" spans="1:1" x14ac:dyDescent="0.2">
      <c r="A189" t="s">
        <v>3048</v>
      </c>
    </row>
    <row r="190" spans="1:1" x14ac:dyDescent="0.2">
      <c r="A190" t="s">
        <v>3147</v>
      </c>
    </row>
    <row r="191" spans="1:1" x14ac:dyDescent="0.2">
      <c r="A191" t="s">
        <v>3148</v>
      </c>
    </row>
    <row r="192" spans="1:1" x14ac:dyDescent="0.2">
      <c r="A192" t="s">
        <v>3149</v>
      </c>
    </row>
    <row r="193" spans="1:1" x14ac:dyDescent="0.2">
      <c r="A193" t="s">
        <v>3150</v>
      </c>
    </row>
    <row r="194" spans="1:1" x14ac:dyDescent="0.2">
      <c r="A194" t="s">
        <v>3080</v>
      </c>
    </row>
    <row r="195" spans="1:1" x14ac:dyDescent="0.2">
      <c r="A195" t="s">
        <v>3151</v>
      </c>
    </row>
    <row r="196" spans="1:1" x14ac:dyDescent="0.2">
      <c r="A196" t="s">
        <v>3152</v>
      </c>
    </row>
    <row r="197" spans="1:1" x14ac:dyDescent="0.2">
      <c r="A197" t="s">
        <v>3153</v>
      </c>
    </row>
    <row r="198" spans="1:1" x14ac:dyDescent="0.2">
      <c r="A198" t="s">
        <v>3154</v>
      </c>
    </row>
    <row r="199" spans="1:1" x14ac:dyDescent="0.2">
      <c r="A199" t="s">
        <v>3155</v>
      </c>
    </row>
    <row r="200" spans="1:1" x14ac:dyDescent="0.2">
      <c r="A200" t="s">
        <v>3156</v>
      </c>
    </row>
    <row r="201" spans="1:1" x14ac:dyDescent="0.2">
      <c r="A201" t="s">
        <v>3157</v>
      </c>
    </row>
    <row r="202" spans="1:1" x14ac:dyDescent="0.2">
      <c r="A202" t="s">
        <v>3158</v>
      </c>
    </row>
    <row r="203" spans="1:1" x14ac:dyDescent="0.2">
      <c r="A203" t="s">
        <v>3159</v>
      </c>
    </row>
    <row r="204" spans="1:1" x14ac:dyDescent="0.2">
      <c r="A204" t="s">
        <v>3160</v>
      </c>
    </row>
    <row r="205" spans="1:1" x14ac:dyDescent="0.2">
      <c r="A205" t="s">
        <v>3161</v>
      </c>
    </row>
    <row r="206" spans="1:1" x14ac:dyDescent="0.2">
      <c r="A206" t="s">
        <v>3162</v>
      </c>
    </row>
    <row r="207" spans="1:1" x14ac:dyDescent="0.2">
      <c r="A207" t="s">
        <v>3163</v>
      </c>
    </row>
    <row r="208" spans="1:1" x14ac:dyDescent="0.2">
      <c r="A208" t="s">
        <v>3004</v>
      </c>
    </row>
    <row r="209" spans="1:1" x14ac:dyDescent="0.2">
      <c r="A209" t="s">
        <v>3164</v>
      </c>
    </row>
    <row r="210" spans="1:1" x14ac:dyDescent="0.2">
      <c r="A210" t="s">
        <v>3165</v>
      </c>
    </row>
    <row r="211" spans="1:1" x14ac:dyDescent="0.2">
      <c r="A211" t="s">
        <v>3166</v>
      </c>
    </row>
    <row r="212" spans="1:1" x14ac:dyDescent="0.2">
      <c r="A212" t="s">
        <v>3167</v>
      </c>
    </row>
    <row r="213" spans="1:1" x14ac:dyDescent="0.2">
      <c r="A213" t="s">
        <v>3168</v>
      </c>
    </row>
    <row r="214" spans="1:1" x14ac:dyDescent="0.2">
      <c r="A214" t="s">
        <v>3137</v>
      </c>
    </row>
    <row r="215" spans="1:1" x14ac:dyDescent="0.2">
      <c r="A215" t="s">
        <v>3169</v>
      </c>
    </row>
    <row r="216" spans="1:1" x14ac:dyDescent="0.2">
      <c r="A216" t="s">
        <v>3170</v>
      </c>
    </row>
    <row r="217" spans="1:1" x14ac:dyDescent="0.2">
      <c r="A217" t="s">
        <v>3171</v>
      </c>
    </row>
    <row r="218" spans="1:1" x14ac:dyDescent="0.2">
      <c r="A218" t="s">
        <v>3172</v>
      </c>
    </row>
    <row r="219" spans="1:1" x14ac:dyDescent="0.2">
      <c r="A219" t="s">
        <v>3173</v>
      </c>
    </row>
    <row r="220" spans="1:1" x14ac:dyDescent="0.2">
      <c r="A220" t="s">
        <v>3174</v>
      </c>
    </row>
    <row r="221" spans="1:1" x14ac:dyDescent="0.2">
      <c r="A221" t="s">
        <v>2986</v>
      </c>
    </row>
    <row r="222" spans="1:1" x14ac:dyDescent="0.2">
      <c r="A222" t="s">
        <v>3175</v>
      </c>
    </row>
    <row r="223" spans="1:1" x14ac:dyDescent="0.2">
      <c r="A223" t="s">
        <v>3176</v>
      </c>
    </row>
    <row r="224" spans="1:1" x14ac:dyDescent="0.2">
      <c r="A224" t="s">
        <v>3177</v>
      </c>
    </row>
    <row r="225" spans="1:1" x14ac:dyDescent="0.2">
      <c r="A225" t="s">
        <v>3178</v>
      </c>
    </row>
    <row r="226" spans="1:1" x14ac:dyDescent="0.2">
      <c r="A226" t="s">
        <v>3179</v>
      </c>
    </row>
    <row r="227" spans="1:1" x14ac:dyDescent="0.2">
      <c r="A227" t="s">
        <v>3180</v>
      </c>
    </row>
    <row r="228" spans="1:1" x14ac:dyDescent="0.2">
      <c r="A228" t="s">
        <v>3181</v>
      </c>
    </row>
    <row r="229" spans="1:1" x14ac:dyDescent="0.2">
      <c r="A229" t="s">
        <v>3182</v>
      </c>
    </row>
    <row r="230" spans="1:1" x14ac:dyDescent="0.2">
      <c r="A230" t="s">
        <v>3183</v>
      </c>
    </row>
    <row r="231" spans="1:1" x14ac:dyDescent="0.2">
      <c r="A231" t="s">
        <v>3184</v>
      </c>
    </row>
    <row r="232" spans="1:1" x14ac:dyDescent="0.2">
      <c r="A232" t="s">
        <v>3185</v>
      </c>
    </row>
    <row r="233" spans="1:1" x14ac:dyDescent="0.2">
      <c r="A233" t="s">
        <v>3186</v>
      </c>
    </row>
    <row r="234" spans="1:1" x14ac:dyDescent="0.2">
      <c r="A234" t="s">
        <v>3187</v>
      </c>
    </row>
    <row r="235" spans="1:1" x14ac:dyDescent="0.2">
      <c r="A235" t="s">
        <v>3188</v>
      </c>
    </row>
    <row r="236" spans="1:1" x14ac:dyDescent="0.2">
      <c r="A236" t="s">
        <v>3189</v>
      </c>
    </row>
    <row r="237" spans="1:1" x14ac:dyDescent="0.2">
      <c r="A237" t="s">
        <v>3190</v>
      </c>
    </row>
    <row r="238" spans="1:1" x14ac:dyDescent="0.2">
      <c r="A238" t="s">
        <v>3191</v>
      </c>
    </row>
    <row r="239" spans="1:1" x14ac:dyDescent="0.2">
      <c r="A239" t="s">
        <v>3192</v>
      </c>
    </row>
    <row r="240" spans="1:1" x14ac:dyDescent="0.2">
      <c r="A240" t="s">
        <v>3193</v>
      </c>
    </row>
    <row r="241" spans="1:1" x14ac:dyDescent="0.2">
      <c r="A241" t="s">
        <v>3194</v>
      </c>
    </row>
    <row r="242" spans="1:1" x14ac:dyDescent="0.2">
      <c r="A242" t="s">
        <v>3195</v>
      </c>
    </row>
    <row r="243" spans="1:1" x14ac:dyDescent="0.2">
      <c r="A243" t="s">
        <v>3196</v>
      </c>
    </row>
    <row r="244" spans="1:1" x14ac:dyDescent="0.2">
      <c r="A244" t="s">
        <v>3197</v>
      </c>
    </row>
    <row r="245" spans="1:1" x14ac:dyDescent="0.2">
      <c r="A245" t="s">
        <v>3198</v>
      </c>
    </row>
    <row r="246" spans="1:1" x14ac:dyDescent="0.2">
      <c r="A246" t="s">
        <v>3199</v>
      </c>
    </row>
    <row r="247" spans="1:1" x14ac:dyDescent="0.2">
      <c r="A247" t="s">
        <v>3200</v>
      </c>
    </row>
    <row r="248" spans="1:1" x14ac:dyDescent="0.2">
      <c r="A248" t="s">
        <v>3201</v>
      </c>
    </row>
    <row r="249" spans="1:1" x14ac:dyDescent="0.2">
      <c r="A249" t="s">
        <v>3050</v>
      </c>
    </row>
    <row r="250" spans="1:1" x14ac:dyDescent="0.2">
      <c r="A250" t="s">
        <v>3202</v>
      </c>
    </row>
    <row r="251" spans="1:1" x14ac:dyDescent="0.2">
      <c r="A251" t="s">
        <v>3203</v>
      </c>
    </row>
    <row r="252" spans="1:1" x14ac:dyDescent="0.2">
      <c r="A252" t="s">
        <v>3204</v>
      </c>
    </row>
    <row r="253" spans="1:1" x14ac:dyDescent="0.2">
      <c r="A253" t="s">
        <v>3060</v>
      </c>
    </row>
    <row r="254" spans="1:1" x14ac:dyDescent="0.2">
      <c r="A254" t="s">
        <v>3205</v>
      </c>
    </row>
    <row r="255" spans="1:1" x14ac:dyDescent="0.2">
      <c r="A255" t="s">
        <v>3206</v>
      </c>
    </row>
    <row r="256" spans="1:1" x14ac:dyDescent="0.2">
      <c r="A256" t="s">
        <v>3207</v>
      </c>
    </row>
    <row r="257" spans="1:1" x14ac:dyDescent="0.2">
      <c r="A257" t="s">
        <v>3208</v>
      </c>
    </row>
    <row r="258" spans="1:1" x14ac:dyDescent="0.2">
      <c r="A258" t="s">
        <v>3209</v>
      </c>
    </row>
    <row r="259" spans="1:1" x14ac:dyDescent="0.2">
      <c r="A259" t="s">
        <v>3050</v>
      </c>
    </row>
    <row r="260" spans="1:1" x14ac:dyDescent="0.2">
      <c r="A260" t="s">
        <v>3210</v>
      </c>
    </row>
    <row r="261" spans="1:1" x14ac:dyDescent="0.2">
      <c r="A261" t="s">
        <v>3211</v>
      </c>
    </row>
    <row r="262" spans="1:1" x14ac:dyDescent="0.2">
      <c r="A262" t="s">
        <v>3212</v>
      </c>
    </row>
    <row r="263" spans="1:1" x14ac:dyDescent="0.2">
      <c r="A263" t="s">
        <v>3213</v>
      </c>
    </row>
    <row r="264" spans="1:1" x14ac:dyDescent="0.2">
      <c r="A264" t="s">
        <v>3214</v>
      </c>
    </row>
    <row r="265" spans="1:1" x14ac:dyDescent="0.2">
      <c r="A265" t="s">
        <v>3215</v>
      </c>
    </row>
    <row r="266" spans="1:1" x14ac:dyDescent="0.2">
      <c r="A266" t="s">
        <v>3216</v>
      </c>
    </row>
    <row r="267" spans="1:1" x14ac:dyDescent="0.2">
      <c r="A267" t="s">
        <v>3217</v>
      </c>
    </row>
    <row r="268" spans="1:1" x14ac:dyDescent="0.2">
      <c r="A268" t="s">
        <v>3218</v>
      </c>
    </row>
    <row r="269" spans="1:1" x14ac:dyDescent="0.2">
      <c r="A269" t="s">
        <v>3219</v>
      </c>
    </row>
    <row r="270" spans="1:1" x14ac:dyDescent="0.2">
      <c r="A270" t="s">
        <v>3220</v>
      </c>
    </row>
    <row r="271" spans="1:1" x14ac:dyDescent="0.2">
      <c r="A271" t="s">
        <v>3221</v>
      </c>
    </row>
    <row r="272" spans="1:1" x14ac:dyDescent="0.2">
      <c r="A272" t="s">
        <v>3222</v>
      </c>
    </row>
    <row r="273" spans="1:1" x14ac:dyDescent="0.2">
      <c r="A273" t="s">
        <v>3223</v>
      </c>
    </row>
    <row r="274" spans="1:1" x14ac:dyDescent="0.2">
      <c r="A274" t="s">
        <v>3224</v>
      </c>
    </row>
    <row r="275" spans="1:1" x14ac:dyDescent="0.2">
      <c r="A275" t="s">
        <v>3225</v>
      </c>
    </row>
    <row r="276" spans="1:1" x14ac:dyDescent="0.2">
      <c r="A276" t="s">
        <v>3226</v>
      </c>
    </row>
    <row r="277" spans="1:1" x14ac:dyDescent="0.2">
      <c r="A277" t="s">
        <v>3227</v>
      </c>
    </row>
    <row r="278" spans="1:1" x14ac:dyDescent="0.2">
      <c r="A278" t="s">
        <v>3228</v>
      </c>
    </row>
    <row r="279" spans="1:1" x14ac:dyDescent="0.2">
      <c r="A279" t="s">
        <v>2986</v>
      </c>
    </row>
    <row r="280" spans="1:1" x14ac:dyDescent="0.2">
      <c r="A280" t="s">
        <v>3229</v>
      </c>
    </row>
    <row r="281" spans="1:1" x14ac:dyDescent="0.2">
      <c r="A281" t="s">
        <v>3230</v>
      </c>
    </row>
    <row r="282" spans="1:1" x14ac:dyDescent="0.2">
      <c r="A282" t="s">
        <v>3231</v>
      </c>
    </row>
    <row r="283" spans="1:1" x14ac:dyDescent="0.2">
      <c r="A283" t="s">
        <v>3232</v>
      </c>
    </row>
    <row r="284" spans="1:1" x14ac:dyDescent="0.2">
      <c r="A284" t="s">
        <v>3233</v>
      </c>
    </row>
    <row r="285" spans="1:1" x14ac:dyDescent="0.2">
      <c r="A285" t="s">
        <v>3234</v>
      </c>
    </row>
    <row r="286" spans="1:1" x14ac:dyDescent="0.2">
      <c r="A286" t="s">
        <v>3235</v>
      </c>
    </row>
    <row r="287" spans="1:1" x14ac:dyDescent="0.2">
      <c r="A287" t="s">
        <v>3236</v>
      </c>
    </row>
    <row r="288" spans="1:1" x14ac:dyDescent="0.2">
      <c r="A288" t="s">
        <v>3237</v>
      </c>
    </row>
    <row r="289" spans="1:1" x14ac:dyDescent="0.2">
      <c r="A289" t="s">
        <v>3238</v>
      </c>
    </row>
    <row r="290" spans="1:1" x14ac:dyDescent="0.2">
      <c r="A290" t="s">
        <v>3239</v>
      </c>
    </row>
    <row r="291" spans="1:1" x14ac:dyDescent="0.2">
      <c r="A291" t="s">
        <v>3240</v>
      </c>
    </row>
    <row r="292" spans="1:1" x14ac:dyDescent="0.2">
      <c r="A292" t="s">
        <v>3241</v>
      </c>
    </row>
    <row r="293" spans="1:1" x14ac:dyDescent="0.2">
      <c r="A293" t="s">
        <v>3242</v>
      </c>
    </row>
    <row r="294" spans="1:1" x14ac:dyDescent="0.2">
      <c r="A294" t="s">
        <v>3243</v>
      </c>
    </row>
    <row r="295" spans="1:1" x14ac:dyDescent="0.2">
      <c r="A295" t="s">
        <v>3244</v>
      </c>
    </row>
    <row r="296" spans="1:1" x14ac:dyDescent="0.2">
      <c r="A296" t="s">
        <v>3245</v>
      </c>
    </row>
    <row r="297" spans="1:1" x14ac:dyDescent="0.2">
      <c r="A297" t="s">
        <v>3246</v>
      </c>
    </row>
    <row r="298" spans="1:1" x14ac:dyDescent="0.2">
      <c r="A298" t="s">
        <v>3247</v>
      </c>
    </row>
    <row r="299" spans="1:1" x14ac:dyDescent="0.2">
      <c r="A299" t="s">
        <v>3248</v>
      </c>
    </row>
    <row r="300" spans="1:1" x14ac:dyDescent="0.2">
      <c r="A300" t="s">
        <v>3249</v>
      </c>
    </row>
    <row r="301" spans="1:1" x14ac:dyDescent="0.2">
      <c r="A301" t="s">
        <v>3250</v>
      </c>
    </row>
    <row r="302" spans="1:1" x14ac:dyDescent="0.2">
      <c r="A302" t="s">
        <v>3251</v>
      </c>
    </row>
    <row r="303" spans="1:1" x14ac:dyDescent="0.2">
      <c r="A303" t="s">
        <v>3252</v>
      </c>
    </row>
    <row r="304" spans="1:1" x14ac:dyDescent="0.2">
      <c r="A304" t="s">
        <v>3253</v>
      </c>
    </row>
    <row r="305" spans="1:1" x14ac:dyDescent="0.2">
      <c r="A305" t="s">
        <v>3254</v>
      </c>
    </row>
    <row r="306" spans="1:1" x14ac:dyDescent="0.2">
      <c r="A306" t="s">
        <v>3255</v>
      </c>
    </row>
    <row r="307" spans="1:1" x14ac:dyDescent="0.2">
      <c r="A307" t="s">
        <v>3256</v>
      </c>
    </row>
    <row r="308" spans="1:1" x14ac:dyDescent="0.2">
      <c r="A308" t="s">
        <v>3257</v>
      </c>
    </row>
    <row r="309" spans="1:1" x14ac:dyDescent="0.2">
      <c r="A309" t="s">
        <v>3258</v>
      </c>
    </row>
    <row r="310" spans="1:1" x14ac:dyDescent="0.2">
      <c r="A310" t="s">
        <v>3259</v>
      </c>
    </row>
    <row r="311" spans="1:1" x14ac:dyDescent="0.2">
      <c r="A311" t="s">
        <v>3260</v>
      </c>
    </row>
    <row r="312" spans="1:1" x14ac:dyDescent="0.2">
      <c r="A312" t="s">
        <v>3261</v>
      </c>
    </row>
    <row r="313" spans="1:1" x14ac:dyDescent="0.2">
      <c r="A313" t="s">
        <v>3262</v>
      </c>
    </row>
    <row r="314" spans="1:1" x14ac:dyDescent="0.2">
      <c r="A314" t="s">
        <v>2986</v>
      </c>
    </row>
    <row r="315" spans="1:1" x14ac:dyDescent="0.2">
      <c r="A315" t="s">
        <v>3263</v>
      </c>
    </row>
    <row r="316" spans="1:1" x14ac:dyDescent="0.2">
      <c r="A316" t="s">
        <v>3264</v>
      </c>
    </row>
    <row r="317" spans="1:1" x14ac:dyDescent="0.2">
      <c r="A317" t="s">
        <v>3265</v>
      </c>
    </row>
    <row r="318" spans="1:1" x14ac:dyDescent="0.2">
      <c r="A318" t="s">
        <v>3266</v>
      </c>
    </row>
    <row r="319" spans="1:1" x14ac:dyDescent="0.2">
      <c r="A319" t="s">
        <v>3267</v>
      </c>
    </row>
    <row r="320" spans="1:1" x14ac:dyDescent="0.2">
      <c r="A320" t="s">
        <v>3268</v>
      </c>
    </row>
    <row r="321" spans="1:1" x14ac:dyDescent="0.2">
      <c r="A321" t="s">
        <v>3269</v>
      </c>
    </row>
    <row r="322" spans="1:1" x14ac:dyDescent="0.2">
      <c r="A322" t="s">
        <v>3270</v>
      </c>
    </row>
    <row r="323" spans="1:1" x14ac:dyDescent="0.2">
      <c r="A323" t="s">
        <v>3271</v>
      </c>
    </row>
    <row r="324" spans="1:1" x14ac:dyDescent="0.2">
      <c r="A324" t="s">
        <v>3272</v>
      </c>
    </row>
    <row r="325" spans="1:1" x14ac:dyDescent="0.2">
      <c r="A325" t="s">
        <v>3271</v>
      </c>
    </row>
    <row r="326" spans="1:1" x14ac:dyDescent="0.2">
      <c r="A326" t="s">
        <v>3273</v>
      </c>
    </row>
    <row r="327" spans="1:1" x14ac:dyDescent="0.2">
      <c r="A327" t="s">
        <v>3274</v>
      </c>
    </row>
    <row r="328" spans="1:1" x14ac:dyDescent="0.2">
      <c r="A328" t="s">
        <v>3275</v>
      </c>
    </row>
    <row r="329" spans="1:1" x14ac:dyDescent="0.2">
      <c r="A329" t="s">
        <v>3274</v>
      </c>
    </row>
    <row r="330" spans="1:1" x14ac:dyDescent="0.2">
      <c r="A330" t="s">
        <v>2986</v>
      </c>
    </row>
    <row r="331" spans="1:1" x14ac:dyDescent="0.2">
      <c r="A331" t="s">
        <v>3276</v>
      </c>
    </row>
    <row r="332" spans="1:1" x14ac:dyDescent="0.2">
      <c r="A332" t="s">
        <v>3277</v>
      </c>
    </row>
    <row r="333" spans="1:1" x14ac:dyDescent="0.2">
      <c r="A333" t="s">
        <v>3278</v>
      </c>
    </row>
    <row r="334" spans="1:1" x14ac:dyDescent="0.2">
      <c r="A334" t="s">
        <v>3279</v>
      </c>
    </row>
    <row r="335" spans="1:1" x14ac:dyDescent="0.2">
      <c r="A335" t="s">
        <v>3280</v>
      </c>
    </row>
    <row r="336" spans="1:1" x14ac:dyDescent="0.2">
      <c r="A336" t="s">
        <v>3281</v>
      </c>
    </row>
    <row r="337" spans="1:1" x14ac:dyDescent="0.2">
      <c r="A337" t="s">
        <v>3282</v>
      </c>
    </row>
    <row r="338" spans="1:1" x14ac:dyDescent="0.2">
      <c r="A338" t="s">
        <v>3283</v>
      </c>
    </row>
    <row r="339" spans="1:1" x14ac:dyDescent="0.2">
      <c r="A339" t="s">
        <v>3284</v>
      </c>
    </row>
    <row r="340" spans="1:1" x14ac:dyDescent="0.2">
      <c r="A340" t="s">
        <v>3285</v>
      </c>
    </row>
    <row r="341" spans="1:1" x14ac:dyDescent="0.2">
      <c r="A341" t="s">
        <v>3286</v>
      </c>
    </row>
    <row r="342" spans="1:1" x14ac:dyDescent="0.2">
      <c r="A342" t="s">
        <v>3287</v>
      </c>
    </row>
    <row r="343" spans="1:1" x14ac:dyDescent="0.2">
      <c r="A343" t="s">
        <v>3288</v>
      </c>
    </row>
    <row r="344" spans="1:1" x14ac:dyDescent="0.2">
      <c r="A344" t="s">
        <v>3289</v>
      </c>
    </row>
    <row r="345" spans="1:1" x14ac:dyDescent="0.2">
      <c r="A345" t="s">
        <v>3290</v>
      </c>
    </row>
    <row r="346" spans="1:1" x14ac:dyDescent="0.2">
      <c r="A346" t="s">
        <v>3291</v>
      </c>
    </row>
    <row r="347" spans="1:1" x14ac:dyDescent="0.2">
      <c r="A347" t="s">
        <v>3292</v>
      </c>
    </row>
    <row r="348" spans="1:1" x14ac:dyDescent="0.2">
      <c r="A348" t="s">
        <v>3293</v>
      </c>
    </row>
    <row r="349" spans="1:1" x14ac:dyDescent="0.2">
      <c r="A349" t="s">
        <v>3294</v>
      </c>
    </row>
    <row r="350" spans="1:1" x14ac:dyDescent="0.2">
      <c r="A350" t="s">
        <v>3295</v>
      </c>
    </row>
    <row r="351" spans="1:1" x14ac:dyDescent="0.2">
      <c r="A351" t="s">
        <v>3296</v>
      </c>
    </row>
    <row r="352" spans="1:1" x14ac:dyDescent="0.2">
      <c r="A352" t="s">
        <v>3297</v>
      </c>
    </row>
    <row r="353" spans="1:1" x14ac:dyDescent="0.2">
      <c r="A353" t="s">
        <v>3298</v>
      </c>
    </row>
    <row r="354" spans="1:1" x14ac:dyDescent="0.2">
      <c r="A354" t="s">
        <v>3299</v>
      </c>
    </row>
    <row r="355" spans="1:1" x14ac:dyDescent="0.2">
      <c r="A355" t="s">
        <v>3300</v>
      </c>
    </row>
    <row r="356" spans="1:1" x14ac:dyDescent="0.2">
      <c r="A356" t="s">
        <v>3301</v>
      </c>
    </row>
    <row r="357" spans="1:1" x14ac:dyDescent="0.2">
      <c r="A357" t="s">
        <v>3302</v>
      </c>
    </row>
    <row r="358" spans="1:1" x14ac:dyDescent="0.2">
      <c r="A358" t="s">
        <v>3303</v>
      </c>
    </row>
    <row r="359" spans="1:1" x14ac:dyDescent="0.2">
      <c r="A359" t="s">
        <v>3304</v>
      </c>
    </row>
    <row r="360" spans="1:1" x14ac:dyDescent="0.2">
      <c r="A360" t="s">
        <v>3305</v>
      </c>
    </row>
    <row r="361" spans="1:1" x14ac:dyDescent="0.2">
      <c r="A361" t="s">
        <v>3306</v>
      </c>
    </row>
    <row r="362" spans="1:1" x14ac:dyDescent="0.2">
      <c r="A362" t="s">
        <v>3307</v>
      </c>
    </row>
    <row r="363" spans="1:1" x14ac:dyDescent="0.2">
      <c r="A363" t="s">
        <v>3308</v>
      </c>
    </row>
    <row r="364" spans="1:1" x14ac:dyDescent="0.2">
      <c r="A364" t="s">
        <v>3309</v>
      </c>
    </row>
    <row r="365" spans="1:1" x14ac:dyDescent="0.2">
      <c r="A365" t="s">
        <v>3310</v>
      </c>
    </row>
    <row r="366" spans="1:1" x14ac:dyDescent="0.2">
      <c r="A366" t="s">
        <v>3311</v>
      </c>
    </row>
    <row r="367" spans="1:1" x14ac:dyDescent="0.2">
      <c r="A367" t="s">
        <v>3312</v>
      </c>
    </row>
    <row r="368" spans="1:1" x14ac:dyDescent="0.2">
      <c r="A368" t="s">
        <v>3313</v>
      </c>
    </row>
    <row r="369" spans="1:1" x14ac:dyDescent="0.2">
      <c r="A369" t="s">
        <v>3050</v>
      </c>
    </row>
    <row r="370" spans="1:1" x14ac:dyDescent="0.2">
      <c r="A370" t="s">
        <v>3284</v>
      </c>
    </row>
    <row r="371" spans="1:1" x14ac:dyDescent="0.2">
      <c r="A371" t="s">
        <v>3314</v>
      </c>
    </row>
    <row r="372" spans="1:1" x14ac:dyDescent="0.2">
      <c r="A372" t="s">
        <v>3315</v>
      </c>
    </row>
    <row r="373" spans="1:1" x14ac:dyDescent="0.2">
      <c r="A373" t="s">
        <v>3316</v>
      </c>
    </row>
    <row r="374" spans="1:1" x14ac:dyDescent="0.2">
      <c r="A374" t="s">
        <v>3317</v>
      </c>
    </row>
    <row r="375" spans="1:1" x14ac:dyDescent="0.2">
      <c r="A375" t="s">
        <v>3318</v>
      </c>
    </row>
    <row r="376" spans="1:1" x14ac:dyDescent="0.2">
      <c r="A376" t="s">
        <v>3319</v>
      </c>
    </row>
    <row r="377" spans="1:1" x14ac:dyDescent="0.2">
      <c r="A377" t="s">
        <v>3320</v>
      </c>
    </row>
    <row r="378" spans="1:1" x14ac:dyDescent="0.2">
      <c r="A378" t="s">
        <v>3321</v>
      </c>
    </row>
    <row r="379" spans="1:1" x14ac:dyDescent="0.2">
      <c r="A379" t="s">
        <v>3322</v>
      </c>
    </row>
    <row r="380" spans="1:1" x14ac:dyDescent="0.2">
      <c r="A380" t="s">
        <v>3323</v>
      </c>
    </row>
    <row r="381" spans="1:1" x14ac:dyDescent="0.2">
      <c r="A381" t="s">
        <v>3324</v>
      </c>
    </row>
    <row r="382" spans="1:1" x14ac:dyDescent="0.2">
      <c r="A382" t="s">
        <v>3325</v>
      </c>
    </row>
    <row r="383" spans="1:1" x14ac:dyDescent="0.2">
      <c r="A383" t="s">
        <v>3326</v>
      </c>
    </row>
    <row r="384" spans="1:1" x14ac:dyDescent="0.2">
      <c r="A384" t="s">
        <v>3327</v>
      </c>
    </row>
    <row r="385" spans="1:1" x14ac:dyDescent="0.2">
      <c r="A385" t="s">
        <v>3328</v>
      </c>
    </row>
    <row r="386" spans="1:1" x14ac:dyDescent="0.2">
      <c r="A386" t="s">
        <v>3329</v>
      </c>
    </row>
    <row r="387" spans="1:1" x14ac:dyDescent="0.2">
      <c r="A387" t="s">
        <v>3060</v>
      </c>
    </row>
    <row r="388" spans="1:1" x14ac:dyDescent="0.2">
      <c r="A388" t="s">
        <v>3330</v>
      </c>
    </row>
    <row r="389" spans="1:1" x14ac:dyDescent="0.2">
      <c r="A389" t="s">
        <v>3331</v>
      </c>
    </row>
    <row r="390" spans="1:1" x14ac:dyDescent="0.2">
      <c r="A390" t="s">
        <v>3332</v>
      </c>
    </row>
    <row r="391" spans="1:1" x14ac:dyDescent="0.2">
      <c r="A391" t="s">
        <v>3333</v>
      </c>
    </row>
    <row r="392" spans="1:1" x14ac:dyDescent="0.2">
      <c r="A392" t="s">
        <v>3334</v>
      </c>
    </row>
    <row r="393" spans="1:1" x14ac:dyDescent="0.2">
      <c r="A393" t="s">
        <v>3335</v>
      </c>
    </row>
    <row r="394" spans="1:1" x14ac:dyDescent="0.2">
      <c r="A394" t="s">
        <v>3336</v>
      </c>
    </row>
    <row r="395" spans="1:1" x14ac:dyDescent="0.2">
      <c r="A395" t="s">
        <v>3337</v>
      </c>
    </row>
    <row r="396" spans="1:1" x14ac:dyDescent="0.2">
      <c r="A396" t="s">
        <v>3338</v>
      </c>
    </row>
    <row r="397" spans="1:1" x14ac:dyDescent="0.2">
      <c r="A397" t="s">
        <v>3339</v>
      </c>
    </row>
    <row r="398" spans="1:1" x14ac:dyDescent="0.2">
      <c r="A398" t="s">
        <v>3141</v>
      </c>
    </row>
    <row r="399" spans="1:1" x14ac:dyDescent="0.2">
      <c r="A399" t="s">
        <v>3340</v>
      </c>
    </row>
    <row r="400" spans="1:1" x14ac:dyDescent="0.2">
      <c r="A400" t="s">
        <v>3341</v>
      </c>
    </row>
    <row r="401" spans="1:1" x14ac:dyDescent="0.2">
      <c r="A401" t="s">
        <v>3342</v>
      </c>
    </row>
    <row r="402" spans="1:1" x14ac:dyDescent="0.2">
      <c r="A402" t="s">
        <v>3343</v>
      </c>
    </row>
    <row r="403" spans="1:1" x14ac:dyDescent="0.2">
      <c r="A403" t="s">
        <v>3344</v>
      </c>
    </row>
    <row r="404" spans="1:1" x14ac:dyDescent="0.2">
      <c r="A404" t="s">
        <v>3345</v>
      </c>
    </row>
    <row r="405" spans="1:1" x14ac:dyDescent="0.2">
      <c r="A405" t="s">
        <v>3346</v>
      </c>
    </row>
    <row r="406" spans="1:1" x14ac:dyDescent="0.2">
      <c r="A406" t="s">
        <v>3014</v>
      </c>
    </row>
    <row r="407" spans="1:1" x14ac:dyDescent="0.2">
      <c r="A407" t="s">
        <v>3347</v>
      </c>
    </row>
    <row r="408" spans="1:1" x14ac:dyDescent="0.2">
      <c r="A408" t="s">
        <v>3348</v>
      </c>
    </row>
    <row r="409" spans="1:1" x14ac:dyDescent="0.2">
      <c r="A409" t="s">
        <v>3349</v>
      </c>
    </row>
    <row r="410" spans="1:1" x14ac:dyDescent="0.2">
      <c r="A410" t="s">
        <v>3350</v>
      </c>
    </row>
    <row r="411" spans="1:1" x14ac:dyDescent="0.2">
      <c r="A411" t="s">
        <v>2986</v>
      </c>
    </row>
    <row r="412" spans="1:1" x14ac:dyDescent="0.2">
      <c r="A412" t="s">
        <v>3351</v>
      </c>
    </row>
    <row r="413" spans="1:1" x14ac:dyDescent="0.2">
      <c r="A413" t="s">
        <v>3352</v>
      </c>
    </row>
    <row r="414" spans="1:1" x14ac:dyDescent="0.2">
      <c r="A414" t="s">
        <v>3353</v>
      </c>
    </row>
    <row r="415" spans="1:1" x14ac:dyDescent="0.2">
      <c r="A415" t="s">
        <v>3354</v>
      </c>
    </row>
    <row r="416" spans="1:1" x14ac:dyDescent="0.2">
      <c r="A416" t="s">
        <v>3355</v>
      </c>
    </row>
    <row r="417" spans="1:1" x14ac:dyDescent="0.2">
      <c r="A417" t="s">
        <v>3356</v>
      </c>
    </row>
    <row r="418" spans="1:1" x14ac:dyDescent="0.2">
      <c r="A418" t="s">
        <v>3357</v>
      </c>
    </row>
    <row r="419" spans="1:1" x14ac:dyDescent="0.2">
      <c r="A419" t="s">
        <v>3358</v>
      </c>
    </row>
    <row r="420" spans="1:1" x14ac:dyDescent="0.2">
      <c r="A420" t="s">
        <v>3359</v>
      </c>
    </row>
    <row r="421" spans="1:1" x14ac:dyDescent="0.2">
      <c r="A421" t="s">
        <v>3360</v>
      </c>
    </row>
    <row r="422" spans="1:1" x14ac:dyDescent="0.2">
      <c r="A422" t="s">
        <v>3361</v>
      </c>
    </row>
    <row r="423" spans="1:1" x14ac:dyDescent="0.2">
      <c r="A423" t="s">
        <v>3362</v>
      </c>
    </row>
    <row r="424" spans="1:1" x14ac:dyDescent="0.2">
      <c r="A424" t="s">
        <v>3363</v>
      </c>
    </row>
    <row r="425" spans="1:1" x14ac:dyDescent="0.2">
      <c r="A425" t="s">
        <v>3364</v>
      </c>
    </row>
    <row r="426" spans="1:1" x14ac:dyDescent="0.2">
      <c r="A426" t="s">
        <v>3365</v>
      </c>
    </row>
    <row r="427" spans="1:1" x14ac:dyDescent="0.2">
      <c r="A427" t="s">
        <v>3366</v>
      </c>
    </row>
    <row r="428" spans="1:1" x14ac:dyDescent="0.2">
      <c r="A428" t="s">
        <v>3367</v>
      </c>
    </row>
    <row r="429" spans="1:1" x14ac:dyDescent="0.2">
      <c r="A429" t="s">
        <v>3368</v>
      </c>
    </row>
    <row r="430" spans="1:1" x14ac:dyDescent="0.2">
      <c r="A430" t="s">
        <v>3369</v>
      </c>
    </row>
    <row r="431" spans="1:1" x14ac:dyDescent="0.2">
      <c r="A431" t="s">
        <v>3370</v>
      </c>
    </row>
    <row r="432" spans="1:1" x14ac:dyDescent="0.2">
      <c r="A432" t="s">
        <v>3060</v>
      </c>
    </row>
    <row r="433" spans="1:1" x14ac:dyDescent="0.2">
      <c r="A433" t="s">
        <v>3371</v>
      </c>
    </row>
    <row r="434" spans="1:1" x14ac:dyDescent="0.2">
      <c r="A434" t="s">
        <v>3372</v>
      </c>
    </row>
    <row r="435" spans="1:1" x14ac:dyDescent="0.2">
      <c r="A435" t="s">
        <v>3373</v>
      </c>
    </row>
    <row r="436" spans="1:1" x14ac:dyDescent="0.2">
      <c r="A436" t="s">
        <v>3374</v>
      </c>
    </row>
    <row r="437" spans="1:1" x14ac:dyDescent="0.2">
      <c r="A437" t="s">
        <v>3375</v>
      </c>
    </row>
    <row r="438" spans="1:1" x14ac:dyDescent="0.2">
      <c r="A438" t="s">
        <v>3376</v>
      </c>
    </row>
    <row r="439" spans="1:1" x14ac:dyDescent="0.2">
      <c r="A439" t="s">
        <v>3377</v>
      </c>
    </row>
    <row r="440" spans="1:1" x14ac:dyDescent="0.2">
      <c r="A440" t="s">
        <v>3060</v>
      </c>
    </row>
    <row r="441" spans="1:1" x14ac:dyDescent="0.2">
      <c r="A441" t="s">
        <v>3378</v>
      </c>
    </row>
    <row r="442" spans="1:1" x14ac:dyDescent="0.2">
      <c r="A442" t="s">
        <v>3379</v>
      </c>
    </row>
    <row r="443" spans="1:1" x14ac:dyDescent="0.2">
      <c r="A443" t="s">
        <v>3380</v>
      </c>
    </row>
    <row r="444" spans="1:1" x14ac:dyDescent="0.2">
      <c r="A444" t="s">
        <v>3381</v>
      </c>
    </row>
    <row r="445" spans="1:1" x14ac:dyDescent="0.2">
      <c r="A445" t="s">
        <v>3382</v>
      </c>
    </row>
    <row r="446" spans="1:1" x14ac:dyDescent="0.2">
      <c r="A446" t="s">
        <v>3383</v>
      </c>
    </row>
    <row r="447" spans="1:1" x14ac:dyDescent="0.2">
      <c r="A447" t="s">
        <v>3384</v>
      </c>
    </row>
    <row r="448" spans="1:1" x14ac:dyDescent="0.2">
      <c r="A448" t="s">
        <v>3385</v>
      </c>
    </row>
    <row r="449" spans="1:1" x14ac:dyDescent="0.2">
      <c r="A449" t="s">
        <v>3386</v>
      </c>
    </row>
    <row r="450" spans="1:1" x14ac:dyDescent="0.2">
      <c r="A450" t="s">
        <v>3387</v>
      </c>
    </row>
    <row r="451" spans="1:1" x14ac:dyDescent="0.2">
      <c r="A451" t="s">
        <v>3388</v>
      </c>
    </row>
    <row r="452" spans="1:1" x14ac:dyDescent="0.2">
      <c r="A452" t="s">
        <v>3389</v>
      </c>
    </row>
    <row r="453" spans="1:1" x14ac:dyDescent="0.2">
      <c r="A453" t="s">
        <v>3390</v>
      </c>
    </row>
    <row r="454" spans="1:1" x14ac:dyDescent="0.2">
      <c r="A454" t="s">
        <v>3389</v>
      </c>
    </row>
    <row r="455" spans="1:1" x14ac:dyDescent="0.2">
      <c r="A455" t="s">
        <v>3391</v>
      </c>
    </row>
    <row r="456" spans="1:1" x14ac:dyDescent="0.2">
      <c r="A456" t="s">
        <v>3392</v>
      </c>
    </row>
    <row r="457" spans="1:1" x14ac:dyDescent="0.2">
      <c r="A457" t="s">
        <v>2986</v>
      </c>
    </row>
    <row r="458" spans="1:1" x14ac:dyDescent="0.2">
      <c r="A458" t="s">
        <v>3393</v>
      </c>
    </row>
    <row r="459" spans="1:1" x14ac:dyDescent="0.2">
      <c r="A459" t="s">
        <v>3394</v>
      </c>
    </row>
    <row r="460" spans="1:1" x14ac:dyDescent="0.2">
      <c r="A460" t="s">
        <v>3395</v>
      </c>
    </row>
    <row r="461" spans="1:1" x14ac:dyDescent="0.2">
      <c r="A461" t="s">
        <v>3396</v>
      </c>
    </row>
    <row r="462" spans="1:1" x14ac:dyDescent="0.2">
      <c r="A462" t="s">
        <v>3397</v>
      </c>
    </row>
    <row r="463" spans="1:1" x14ac:dyDescent="0.2">
      <c r="A463" t="s">
        <v>3398</v>
      </c>
    </row>
    <row r="464" spans="1:1" x14ac:dyDescent="0.2">
      <c r="A464" t="s">
        <v>3399</v>
      </c>
    </row>
    <row r="465" spans="1:1" x14ac:dyDescent="0.2">
      <c r="A465" t="s">
        <v>3400</v>
      </c>
    </row>
    <row r="466" spans="1:1" x14ac:dyDescent="0.2">
      <c r="A466" t="s">
        <v>3401</v>
      </c>
    </row>
    <row r="467" spans="1:1" x14ac:dyDescent="0.2">
      <c r="A467" t="s">
        <v>3402</v>
      </c>
    </row>
    <row r="468" spans="1:1" x14ac:dyDescent="0.2">
      <c r="A468" t="s">
        <v>3403</v>
      </c>
    </row>
    <row r="469" spans="1:1" x14ac:dyDescent="0.2">
      <c r="A469" t="s">
        <v>3404</v>
      </c>
    </row>
    <row r="470" spans="1:1" x14ac:dyDescent="0.2">
      <c r="A470" t="s">
        <v>3405</v>
      </c>
    </row>
    <row r="471" spans="1:1" x14ac:dyDescent="0.2">
      <c r="A471" t="s">
        <v>3406</v>
      </c>
    </row>
    <row r="472" spans="1:1" x14ac:dyDescent="0.2">
      <c r="A472" t="s">
        <v>3407</v>
      </c>
    </row>
    <row r="473" spans="1:1" x14ac:dyDescent="0.2">
      <c r="A473" t="s">
        <v>3408</v>
      </c>
    </row>
    <row r="474" spans="1:1" x14ac:dyDescent="0.2">
      <c r="A474" t="s">
        <v>3409</v>
      </c>
    </row>
    <row r="475" spans="1:1" x14ac:dyDescent="0.2">
      <c r="A475" t="s">
        <v>3410</v>
      </c>
    </row>
    <row r="476" spans="1:1" x14ac:dyDescent="0.2">
      <c r="A476" t="s">
        <v>3411</v>
      </c>
    </row>
    <row r="477" spans="1:1" x14ac:dyDescent="0.2">
      <c r="A477" t="s">
        <v>3412</v>
      </c>
    </row>
    <row r="478" spans="1:1" x14ac:dyDescent="0.2">
      <c r="A478" t="s">
        <v>3413</v>
      </c>
    </row>
    <row r="479" spans="1:1" x14ac:dyDescent="0.2">
      <c r="A479" t="s">
        <v>3414</v>
      </c>
    </row>
    <row r="480" spans="1:1" x14ac:dyDescent="0.2">
      <c r="A480" t="s">
        <v>3415</v>
      </c>
    </row>
    <row r="481" spans="1:1" x14ac:dyDescent="0.2">
      <c r="A481" t="s">
        <v>3416</v>
      </c>
    </row>
    <row r="482" spans="1:1" x14ac:dyDescent="0.2">
      <c r="A482" t="s">
        <v>3417</v>
      </c>
    </row>
    <row r="483" spans="1:1" x14ac:dyDescent="0.2">
      <c r="A483" t="s">
        <v>3418</v>
      </c>
    </row>
    <row r="484" spans="1:1" x14ac:dyDescent="0.2">
      <c r="A484" t="s">
        <v>3419</v>
      </c>
    </row>
    <row r="485" spans="1:1" x14ac:dyDescent="0.2">
      <c r="A485" t="s">
        <v>3420</v>
      </c>
    </row>
    <row r="486" spans="1:1" x14ac:dyDescent="0.2">
      <c r="A486" t="s">
        <v>3421</v>
      </c>
    </row>
    <row r="487" spans="1:1" x14ac:dyDescent="0.2">
      <c r="A487" t="s">
        <v>3422</v>
      </c>
    </row>
    <row r="488" spans="1:1" x14ac:dyDescent="0.2">
      <c r="A488" t="s">
        <v>3423</v>
      </c>
    </row>
    <row r="489" spans="1:1" x14ac:dyDescent="0.2">
      <c r="A489" t="s">
        <v>3424</v>
      </c>
    </row>
    <row r="490" spans="1:1" x14ac:dyDescent="0.2">
      <c r="A490" t="s">
        <v>3425</v>
      </c>
    </row>
    <row r="491" spans="1:1" x14ac:dyDescent="0.2">
      <c r="A491" t="s">
        <v>3426</v>
      </c>
    </row>
    <row r="492" spans="1:1" x14ac:dyDescent="0.2">
      <c r="A492" t="s">
        <v>3427</v>
      </c>
    </row>
    <row r="493" spans="1:1" x14ac:dyDescent="0.2">
      <c r="A493" t="s">
        <v>2986</v>
      </c>
    </row>
    <row r="494" spans="1:1" x14ac:dyDescent="0.2">
      <c r="A494" t="s">
        <v>3428</v>
      </c>
    </row>
    <row r="495" spans="1:1" x14ac:dyDescent="0.2">
      <c r="A495" t="s">
        <v>3429</v>
      </c>
    </row>
    <row r="496" spans="1:1" x14ac:dyDescent="0.2">
      <c r="A496" t="s">
        <v>3430</v>
      </c>
    </row>
    <row r="497" spans="1:1" x14ac:dyDescent="0.2">
      <c r="A497" t="s">
        <v>3431</v>
      </c>
    </row>
    <row r="498" spans="1:1" x14ac:dyDescent="0.2">
      <c r="A498" t="s">
        <v>3432</v>
      </c>
    </row>
    <row r="499" spans="1:1" x14ac:dyDescent="0.2">
      <c r="A499" t="s">
        <v>3433</v>
      </c>
    </row>
    <row r="500" spans="1:1" x14ac:dyDescent="0.2">
      <c r="A500" t="s">
        <v>3434</v>
      </c>
    </row>
    <row r="501" spans="1:1" x14ac:dyDescent="0.2">
      <c r="A501" t="s">
        <v>3435</v>
      </c>
    </row>
    <row r="502" spans="1:1" x14ac:dyDescent="0.2">
      <c r="A502" t="s">
        <v>3436</v>
      </c>
    </row>
    <row r="503" spans="1:1" x14ac:dyDescent="0.2">
      <c r="A503" t="s">
        <v>3437</v>
      </c>
    </row>
    <row r="504" spans="1:1" x14ac:dyDescent="0.2">
      <c r="A504" t="s">
        <v>3438</v>
      </c>
    </row>
    <row r="505" spans="1:1" x14ac:dyDescent="0.2">
      <c r="A505" t="s">
        <v>3439</v>
      </c>
    </row>
    <row r="506" spans="1:1" x14ac:dyDescent="0.2">
      <c r="A506" t="s">
        <v>3440</v>
      </c>
    </row>
    <row r="507" spans="1:1" x14ac:dyDescent="0.2">
      <c r="A507" t="s">
        <v>3441</v>
      </c>
    </row>
    <row r="508" spans="1:1" x14ac:dyDescent="0.2">
      <c r="A508" t="s">
        <v>3442</v>
      </c>
    </row>
    <row r="509" spans="1:1" x14ac:dyDescent="0.2">
      <c r="A509" t="s">
        <v>3443</v>
      </c>
    </row>
    <row r="510" spans="1:1" x14ac:dyDescent="0.2">
      <c r="A510" t="s">
        <v>3444</v>
      </c>
    </row>
    <row r="511" spans="1:1" x14ac:dyDescent="0.2">
      <c r="A511" t="s">
        <v>3445</v>
      </c>
    </row>
    <row r="512" spans="1:1" x14ac:dyDescent="0.2">
      <c r="A512" t="s">
        <v>3446</v>
      </c>
    </row>
    <row r="513" spans="1:1" x14ac:dyDescent="0.2">
      <c r="A513" t="s">
        <v>3447</v>
      </c>
    </row>
    <row r="514" spans="1:1" x14ac:dyDescent="0.2">
      <c r="A514" t="s">
        <v>3448</v>
      </c>
    </row>
    <row r="515" spans="1:1" x14ac:dyDescent="0.2">
      <c r="A515" t="s">
        <v>3449</v>
      </c>
    </row>
    <row r="516" spans="1:1" x14ac:dyDescent="0.2">
      <c r="A516" t="s">
        <v>3450</v>
      </c>
    </row>
    <row r="517" spans="1:1" x14ac:dyDescent="0.2">
      <c r="A517" t="s">
        <v>3451</v>
      </c>
    </row>
    <row r="518" spans="1:1" x14ac:dyDescent="0.2">
      <c r="A518" t="s">
        <v>3452</v>
      </c>
    </row>
    <row r="519" spans="1:1" x14ac:dyDescent="0.2">
      <c r="A519" t="s">
        <v>3453</v>
      </c>
    </row>
    <row r="520" spans="1:1" x14ac:dyDescent="0.2">
      <c r="A520" t="s">
        <v>3454</v>
      </c>
    </row>
    <row r="521" spans="1:1" x14ac:dyDescent="0.2">
      <c r="A521" t="s">
        <v>3455</v>
      </c>
    </row>
    <row r="522" spans="1:1" x14ac:dyDescent="0.2">
      <c r="A522" t="s">
        <v>3456</v>
      </c>
    </row>
    <row r="523" spans="1:1" x14ac:dyDescent="0.2">
      <c r="A523" t="s">
        <v>3457</v>
      </c>
    </row>
    <row r="524" spans="1:1" x14ac:dyDescent="0.2">
      <c r="A524" t="s">
        <v>3458</v>
      </c>
    </row>
    <row r="525" spans="1:1" x14ac:dyDescent="0.2">
      <c r="A525" t="s">
        <v>3459</v>
      </c>
    </row>
    <row r="526" spans="1:1" x14ac:dyDescent="0.2">
      <c r="A526" t="s">
        <v>3460</v>
      </c>
    </row>
    <row r="527" spans="1:1" x14ac:dyDescent="0.2">
      <c r="A527" t="s">
        <v>3461</v>
      </c>
    </row>
    <row r="528" spans="1:1" x14ac:dyDescent="0.2">
      <c r="A528" t="s">
        <v>3462</v>
      </c>
    </row>
    <row r="529" spans="1:1" x14ac:dyDescent="0.2">
      <c r="A529" t="s">
        <v>3463</v>
      </c>
    </row>
    <row r="530" spans="1:1" x14ac:dyDescent="0.2">
      <c r="A530" t="s">
        <v>3464</v>
      </c>
    </row>
    <row r="531" spans="1:1" x14ac:dyDescent="0.2">
      <c r="A531" t="s">
        <v>3465</v>
      </c>
    </row>
    <row r="532" spans="1:1" x14ac:dyDescent="0.2">
      <c r="A532" t="s">
        <v>3466</v>
      </c>
    </row>
    <row r="533" spans="1:1" x14ac:dyDescent="0.2">
      <c r="A533" t="s">
        <v>3467</v>
      </c>
    </row>
    <row r="534" spans="1:1" x14ac:dyDescent="0.2">
      <c r="A534" t="s">
        <v>2986</v>
      </c>
    </row>
    <row r="535" spans="1:1" x14ac:dyDescent="0.2">
      <c r="A535" t="s">
        <v>3468</v>
      </c>
    </row>
    <row r="536" spans="1:1" x14ac:dyDescent="0.2">
      <c r="A536" t="s">
        <v>3469</v>
      </c>
    </row>
    <row r="537" spans="1:1" x14ac:dyDescent="0.2">
      <c r="A537" t="s">
        <v>3470</v>
      </c>
    </row>
    <row r="538" spans="1:1" x14ac:dyDescent="0.2">
      <c r="A538" t="s">
        <v>2997</v>
      </c>
    </row>
    <row r="539" spans="1:1" x14ac:dyDescent="0.2">
      <c r="A539" t="s">
        <v>3471</v>
      </c>
    </row>
    <row r="540" spans="1:1" x14ac:dyDescent="0.2">
      <c r="A540" t="s">
        <v>3472</v>
      </c>
    </row>
    <row r="541" spans="1:1" x14ac:dyDescent="0.2">
      <c r="A541" t="s">
        <v>3473</v>
      </c>
    </row>
    <row r="542" spans="1:1" x14ac:dyDescent="0.2">
      <c r="A542" t="s">
        <v>3474</v>
      </c>
    </row>
    <row r="543" spans="1:1" x14ac:dyDescent="0.2">
      <c r="A543" t="s">
        <v>3475</v>
      </c>
    </row>
    <row r="544" spans="1:1" x14ac:dyDescent="0.2">
      <c r="A544" t="s">
        <v>3476</v>
      </c>
    </row>
    <row r="545" spans="1:1" x14ac:dyDescent="0.2">
      <c r="A545" t="s">
        <v>3477</v>
      </c>
    </row>
    <row r="546" spans="1:1" x14ac:dyDescent="0.2">
      <c r="A546" t="s">
        <v>3060</v>
      </c>
    </row>
    <row r="547" spans="1:1" x14ac:dyDescent="0.2">
      <c r="A547" t="s">
        <v>3478</v>
      </c>
    </row>
    <row r="548" spans="1:1" x14ac:dyDescent="0.2">
      <c r="A548" t="s">
        <v>3479</v>
      </c>
    </row>
    <row r="549" spans="1:1" x14ac:dyDescent="0.2">
      <c r="A549" t="s">
        <v>3480</v>
      </c>
    </row>
    <row r="550" spans="1:1" x14ac:dyDescent="0.2">
      <c r="A550" t="s">
        <v>3481</v>
      </c>
    </row>
    <row r="551" spans="1:1" x14ac:dyDescent="0.2">
      <c r="A551" t="s">
        <v>3482</v>
      </c>
    </row>
    <row r="552" spans="1:1" x14ac:dyDescent="0.2">
      <c r="A552" t="s">
        <v>3481</v>
      </c>
    </row>
    <row r="553" spans="1:1" x14ac:dyDescent="0.2">
      <c r="A553" t="s">
        <v>3483</v>
      </c>
    </row>
    <row r="554" spans="1:1" x14ac:dyDescent="0.2">
      <c r="A554" t="s">
        <v>3484</v>
      </c>
    </row>
    <row r="555" spans="1:1" x14ac:dyDescent="0.2">
      <c r="A555" t="s">
        <v>3485</v>
      </c>
    </row>
    <row r="556" spans="1:1" x14ac:dyDescent="0.2">
      <c r="A556" t="s">
        <v>3486</v>
      </c>
    </row>
    <row r="557" spans="1:1" x14ac:dyDescent="0.2">
      <c r="A557" t="s">
        <v>3487</v>
      </c>
    </row>
    <row r="558" spans="1:1" x14ac:dyDescent="0.2">
      <c r="A558" t="s">
        <v>3488</v>
      </c>
    </row>
    <row r="559" spans="1:1" x14ac:dyDescent="0.2">
      <c r="A559" t="s">
        <v>3489</v>
      </c>
    </row>
    <row r="560" spans="1:1" x14ac:dyDescent="0.2">
      <c r="A560" t="s">
        <v>3490</v>
      </c>
    </row>
    <row r="561" spans="1:1" x14ac:dyDescent="0.2">
      <c r="A561" t="s">
        <v>3434</v>
      </c>
    </row>
    <row r="562" spans="1:1" x14ac:dyDescent="0.2">
      <c r="A562" t="s">
        <v>3491</v>
      </c>
    </row>
    <row r="563" spans="1:1" x14ac:dyDescent="0.2">
      <c r="A563" t="s">
        <v>3492</v>
      </c>
    </row>
    <row r="564" spans="1:1" x14ac:dyDescent="0.2">
      <c r="A564" t="s">
        <v>3326</v>
      </c>
    </row>
    <row r="565" spans="1:1" x14ac:dyDescent="0.2">
      <c r="A565" t="s">
        <v>3493</v>
      </c>
    </row>
    <row r="566" spans="1:1" x14ac:dyDescent="0.2">
      <c r="A566" t="s">
        <v>3166</v>
      </c>
    </row>
    <row r="567" spans="1:1" x14ac:dyDescent="0.2">
      <c r="A567" t="s">
        <v>3494</v>
      </c>
    </row>
    <row r="568" spans="1:1" x14ac:dyDescent="0.2">
      <c r="A568" t="s">
        <v>3495</v>
      </c>
    </row>
    <row r="569" spans="1:1" x14ac:dyDescent="0.2">
      <c r="A569" t="s">
        <v>3496</v>
      </c>
    </row>
    <row r="570" spans="1:1" x14ac:dyDescent="0.2">
      <c r="A570" t="s">
        <v>3497</v>
      </c>
    </row>
    <row r="571" spans="1:1" x14ac:dyDescent="0.2">
      <c r="A571" t="s">
        <v>3498</v>
      </c>
    </row>
    <row r="572" spans="1:1" x14ac:dyDescent="0.2">
      <c r="A572" t="s">
        <v>3499</v>
      </c>
    </row>
    <row r="573" spans="1:1" x14ac:dyDescent="0.2">
      <c r="A573" t="s">
        <v>3500</v>
      </c>
    </row>
    <row r="574" spans="1:1" x14ac:dyDescent="0.2">
      <c r="A574" t="s">
        <v>3499</v>
      </c>
    </row>
    <row r="575" spans="1:1" x14ac:dyDescent="0.2">
      <c r="A575" t="s">
        <v>3500</v>
      </c>
    </row>
    <row r="576" spans="1:1" x14ac:dyDescent="0.2">
      <c r="A576" t="s">
        <v>3501</v>
      </c>
    </row>
    <row r="577" spans="1:1" x14ac:dyDescent="0.2">
      <c r="A577" t="s">
        <v>2986</v>
      </c>
    </row>
    <row r="578" spans="1:1" x14ac:dyDescent="0.2">
      <c r="A578" t="s">
        <v>3502</v>
      </c>
    </row>
    <row r="579" spans="1:1" x14ac:dyDescent="0.2">
      <c r="A579" t="s">
        <v>3503</v>
      </c>
    </row>
    <row r="580" spans="1:1" x14ac:dyDescent="0.2">
      <c r="A580" t="s">
        <v>3504</v>
      </c>
    </row>
    <row r="581" spans="1:1" x14ac:dyDescent="0.2">
      <c r="A581" t="s">
        <v>3505</v>
      </c>
    </row>
    <row r="582" spans="1:1" x14ac:dyDescent="0.2">
      <c r="A582" t="s">
        <v>3506</v>
      </c>
    </row>
    <row r="583" spans="1:1" x14ac:dyDescent="0.2">
      <c r="A583" t="s">
        <v>3507</v>
      </c>
    </row>
    <row r="584" spans="1:1" x14ac:dyDescent="0.2">
      <c r="A584" t="s">
        <v>3508</v>
      </c>
    </row>
    <row r="585" spans="1:1" x14ac:dyDescent="0.2">
      <c r="A585" t="s">
        <v>3509</v>
      </c>
    </row>
    <row r="586" spans="1:1" x14ac:dyDescent="0.2">
      <c r="A586" t="s">
        <v>3510</v>
      </c>
    </row>
    <row r="587" spans="1:1" x14ac:dyDescent="0.2">
      <c r="A587" t="s">
        <v>3511</v>
      </c>
    </row>
    <row r="588" spans="1:1" x14ac:dyDescent="0.2">
      <c r="A588" t="s">
        <v>3512</v>
      </c>
    </row>
    <row r="589" spans="1:1" x14ac:dyDescent="0.2">
      <c r="A589" t="s">
        <v>3513</v>
      </c>
    </row>
    <row r="590" spans="1:1" x14ac:dyDescent="0.2">
      <c r="A590" t="s">
        <v>3514</v>
      </c>
    </row>
    <row r="591" spans="1:1" x14ac:dyDescent="0.2">
      <c r="A591" t="s">
        <v>3515</v>
      </c>
    </row>
    <row r="592" spans="1:1" x14ac:dyDescent="0.2">
      <c r="A592" t="s">
        <v>3516</v>
      </c>
    </row>
    <row r="593" spans="1:1" x14ac:dyDescent="0.2">
      <c r="A593" t="s">
        <v>3517</v>
      </c>
    </row>
    <row r="594" spans="1:1" x14ac:dyDescent="0.2">
      <c r="A594" t="s">
        <v>3518</v>
      </c>
    </row>
    <row r="595" spans="1:1" x14ac:dyDescent="0.2">
      <c r="A595" t="s">
        <v>3519</v>
      </c>
    </row>
    <row r="596" spans="1:1" x14ac:dyDescent="0.2">
      <c r="A596" t="s">
        <v>3520</v>
      </c>
    </row>
    <row r="597" spans="1:1" x14ac:dyDescent="0.2">
      <c r="A597" t="s">
        <v>3521</v>
      </c>
    </row>
    <row r="598" spans="1:1" x14ac:dyDescent="0.2">
      <c r="A598" t="s">
        <v>3522</v>
      </c>
    </row>
    <row r="599" spans="1:1" x14ac:dyDescent="0.2">
      <c r="A599" t="s">
        <v>3523</v>
      </c>
    </row>
    <row r="600" spans="1:1" x14ac:dyDescent="0.2">
      <c r="A600" t="s">
        <v>3326</v>
      </c>
    </row>
    <row r="601" spans="1:1" x14ac:dyDescent="0.2">
      <c r="A601" t="s">
        <v>3524</v>
      </c>
    </row>
    <row r="602" spans="1:1" x14ac:dyDescent="0.2">
      <c r="A602" t="s">
        <v>3525</v>
      </c>
    </row>
    <row r="603" spans="1:1" x14ac:dyDescent="0.2">
      <c r="A603" t="s">
        <v>3526</v>
      </c>
    </row>
    <row r="604" spans="1:1" x14ac:dyDescent="0.2">
      <c r="A604" t="s">
        <v>3527</v>
      </c>
    </row>
    <row r="605" spans="1:1" x14ac:dyDescent="0.2">
      <c r="A605" t="s">
        <v>3050</v>
      </c>
    </row>
    <row r="606" spans="1:1" x14ac:dyDescent="0.2">
      <c r="A606" t="s">
        <v>3528</v>
      </c>
    </row>
    <row r="607" spans="1:1" x14ac:dyDescent="0.2">
      <c r="A607" t="s">
        <v>3529</v>
      </c>
    </row>
    <row r="608" spans="1:1" x14ac:dyDescent="0.2">
      <c r="A608" t="s">
        <v>3530</v>
      </c>
    </row>
    <row r="609" spans="1:1" x14ac:dyDescent="0.2">
      <c r="A609" t="s">
        <v>3531</v>
      </c>
    </row>
    <row r="610" spans="1:1" x14ac:dyDescent="0.2">
      <c r="A610" t="s">
        <v>3532</v>
      </c>
    </row>
    <row r="611" spans="1:1" x14ac:dyDescent="0.2">
      <c r="A611" t="s">
        <v>3533</v>
      </c>
    </row>
    <row r="612" spans="1:1" x14ac:dyDescent="0.2">
      <c r="A612" t="s">
        <v>3534</v>
      </c>
    </row>
    <row r="613" spans="1:1" x14ac:dyDescent="0.2">
      <c r="A613" t="s">
        <v>3535</v>
      </c>
    </row>
    <row r="614" spans="1:1" x14ac:dyDescent="0.2">
      <c r="A614" t="s">
        <v>3536</v>
      </c>
    </row>
    <row r="615" spans="1:1" x14ac:dyDescent="0.2">
      <c r="A615" t="s">
        <v>3537</v>
      </c>
    </row>
    <row r="616" spans="1:1" x14ac:dyDescent="0.2">
      <c r="A616" t="s">
        <v>3538</v>
      </c>
    </row>
    <row r="617" spans="1:1" x14ac:dyDescent="0.2">
      <c r="A617" t="s">
        <v>3539</v>
      </c>
    </row>
    <row r="618" spans="1:1" x14ac:dyDescent="0.2">
      <c r="A618" t="s">
        <v>3540</v>
      </c>
    </row>
    <row r="619" spans="1:1" x14ac:dyDescent="0.2">
      <c r="A619" t="s">
        <v>3541</v>
      </c>
    </row>
    <row r="620" spans="1:1" x14ac:dyDescent="0.2">
      <c r="A620" t="s">
        <v>3542</v>
      </c>
    </row>
    <row r="621" spans="1:1" x14ac:dyDescent="0.2">
      <c r="A621" t="s">
        <v>3543</v>
      </c>
    </row>
    <row r="622" spans="1:1" x14ac:dyDescent="0.2">
      <c r="A622" t="s">
        <v>3544</v>
      </c>
    </row>
    <row r="623" spans="1:1" x14ac:dyDescent="0.2">
      <c r="A623" t="s">
        <v>3545</v>
      </c>
    </row>
    <row r="624" spans="1:1" x14ac:dyDescent="0.2">
      <c r="A624" t="s">
        <v>3546</v>
      </c>
    </row>
    <row r="625" spans="1:1" x14ac:dyDescent="0.2">
      <c r="A625" t="s">
        <v>3547</v>
      </c>
    </row>
    <row r="626" spans="1:1" x14ac:dyDescent="0.2">
      <c r="A626" t="s">
        <v>3050</v>
      </c>
    </row>
    <row r="627" spans="1:1" x14ac:dyDescent="0.2">
      <c r="A627" t="s">
        <v>3548</v>
      </c>
    </row>
    <row r="628" spans="1:1" x14ac:dyDescent="0.2">
      <c r="A628" t="s">
        <v>3549</v>
      </c>
    </row>
    <row r="629" spans="1:1" x14ac:dyDescent="0.2">
      <c r="A629" t="s">
        <v>3550</v>
      </c>
    </row>
    <row r="630" spans="1:1" x14ac:dyDescent="0.2">
      <c r="A630" t="s">
        <v>2986</v>
      </c>
    </row>
    <row r="631" spans="1:1" x14ac:dyDescent="0.2">
      <c r="A631" t="s">
        <v>3551</v>
      </c>
    </row>
    <row r="632" spans="1:1" x14ac:dyDescent="0.2">
      <c r="A632" t="s">
        <v>3552</v>
      </c>
    </row>
    <row r="633" spans="1:1" x14ac:dyDescent="0.2">
      <c r="A633" t="s">
        <v>3553</v>
      </c>
    </row>
    <row r="634" spans="1:1" x14ac:dyDescent="0.2">
      <c r="A634" t="s">
        <v>3554</v>
      </c>
    </row>
    <row r="635" spans="1:1" x14ac:dyDescent="0.2">
      <c r="A635" t="s">
        <v>3555</v>
      </c>
    </row>
    <row r="636" spans="1:1" x14ac:dyDescent="0.2">
      <c r="A636" t="s">
        <v>3556</v>
      </c>
    </row>
    <row r="637" spans="1:1" x14ac:dyDescent="0.2">
      <c r="A637" t="s">
        <v>3557</v>
      </c>
    </row>
    <row r="638" spans="1:1" x14ac:dyDescent="0.2">
      <c r="A638" t="s">
        <v>3558</v>
      </c>
    </row>
    <row r="639" spans="1:1" x14ac:dyDescent="0.2">
      <c r="A639" t="s">
        <v>3559</v>
      </c>
    </row>
    <row r="640" spans="1:1" x14ac:dyDescent="0.2">
      <c r="A640" t="s">
        <v>3560</v>
      </c>
    </row>
    <row r="641" spans="1:1" x14ac:dyDescent="0.2">
      <c r="A641" t="s">
        <v>3561</v>
      </c>
    </row>
    <row r="642" spans="1:1" x14ac:dyDescent="0.2">
      <c r="A642" t="s">
        <v>3562</v>
      </c>
    </row>
    <row r="643" spans="1:1" x14ac:dyDescent="0.2">
      <c r="A643" t="s">
        <v>3563</v>
      </c>
    </row>
    <row r="644" spans="1:1" x14ac:dyDescent="0.2">
      <c r="A644" t="s">
        <v>3564</v>
      </c>
    </row>
    <row r="645" spans="1:1" x14ac:dyDescent="0.2">
      <c r="A645" t="s">
        <v>3565</v>
      </c>
    </row>
    <row r="646" spans="1:1" x14ac:dyDescent="0.2">
      <c r="A646" t="s">
        <v>3566</v>
      </c>
    </row>
    <row r="647" spans="1:1" x14ac:dyDescent="0.2">
      <c r="A647" t="s">
        <v>3567</v>
      </c>
    </row>
    <row r="648" spans="1:1" x14ac:dyDescent="0.2">
      <c r="A648" t="s">
        <v>3568</v>
      </c>
    </row>
    <row r="649" spans="1:1" x14ac:dyDescent="0.2">
      <c r="A649" t="s">
        <v>3569</v>
      </c>
    </row>
    <row r="650" spans="1:1" x14ac:dyDescent="0.2">
      <c r="A650" t="s">
        <v>3570</v>
      </c>
    </row>
    <row r="651" spans="1:1" x14ac:dyDescent="0.2">
      <c r="A651" t="s">
        <v>3571</v>
      </c>
    </row>
    <row r="652" spans="1:1" x14ac:dyDescent="0.2">
      <c r="A652" t="s">
        <v>3572</v>
      </c>
    </row>
    <row r="653" spans="1:1" x14ac:dyDescent="0.2">
      <c r="A653" t="s">
        <v>3573</v>
      </c>
    </row>
    <row r="654" spans="1:1" x14ac:dyDescent="0.2">
      <c r="A654" t="s">
        <v>3574</v>
      </c>
    </row>
    <row r="655" spans="1:1" x14ac:dyDescent="0.2">
      <c r="A655" t="s">
        <v>3575</v>
      </c>
    </row>
    <row r="656" spans="1:1" x14ac:dyDescent="0.2">
      <c r="A656" t="s">
        <v>3576</v>
      </c>
    </row>
    <row r="657" spans="1:1" x14ac:dyDescent="0.2">
      <c r="A657" t="s">
        <v>3577</v>
      </c>
    </row>
    <row r="658" spans="1:1" x14ac:dyDescent="0.2">
      <c r="A658" t="s">
        <v>3578</v>
      </c>
    </row>
    <row r="659" spans="1:1" x14ac:dyDescent="0.2">
      <c r="A659" t="s">
        <v>3579</v>
      </c>
    </row>
    <row r="660" spans="1:1" x14ac:dyDescent="0.2">
      <c r="A660" t="s">
        <v>3580</v>
      </c>
    </row>
    <row r="661" spans="1:1" x14ac:dyDescent="0.2">
      <c r="A661" t="s">
        <v>3581</v>
      </c>
    </row>
    <row r="662" spans="1:1" x14ac:dyDescent="0.2">
      <c r="A662" t="s">
        <v>3283</v>
      </c>
    </row>
    <row r="663" spans="1:1" x14ac:dyDescent="0.2">
      <c r="A663" t="s">
        <v>3582</v>
      </c>
    </row>
    <row r="664" spans="1:1" x14ac:dyDescent="0.2">
      <c r="A664" t="s">
        <v>3583</v>
      </c>
    </row>
    <row r="665" spans="1:1" x14ac:dyDescent="0.2">
      <c r="A665" t="s">
        <v>3584</v>
      </c>
    </row>
    <row r="666" spans="1:1" x14ac:dyDescent="0.2">
      <c r="A666" t="s">
        <v>3585</v>
      </c>
    </row>
    <row r="667" spans="1:1" x14ac:dyDescent="0.2">
      <c r="A667" t="s">
        <v>3586</v>
      </c>
    </row>
    <row r="668" spans="1:1" x14ac:dyDescent="0.2">
      <c r="A668" t="s">
        <v>3587</v>
      </c>
    </row>
    <row r="669" spans="1:1" x14ac:dyDescent="0.2">
      <c r="A669" t="s">
        <v>3588</v>
      </c>
    </row>
    <row r="670" spans="1:1" x14ac:dyDescent="0.2">
      <c r="A670" t="s">
        <v>3589</v>
      </c>
    </row>
    <row r="671" spans="1:1" x14ac:dyDescent="0.2">
      <c r="A671" t="s">
        <v>3590</v>
      </c>
    </row>
    <row r="672" spans="1:1" x14ac:dyDescent="0.2">
      <c r="A672" t="s">
        <v>2986</v>
      </c>
    </row>
    <row r="673" spans="1:1" x14ac:dyDescent="0.2">
      <c r="A673" t="s">
        <v>3591</v>
      </c>
    </row>
    <row r="674" spans="1:1" x14ac:dyDescent="0.2">
      <c r="A674" t="s">
        <v>3592</v>
      </c>
    </row>
    <row r="675" spans="1:1" x14ac:dyDescent="0.2">
      <c r="A675" t="s">
        <v>3593</v>
      </c>
    </row>
    <row r="676" spans="1:1" x14ac:dyDescent="0.2">
      <c r="A676" t="s">
        <v>3594</v>
      </c>
    </row>
    <row r="677" spans="1:1" x14ac:dyDescent="0.2">
      <c r="A677" t="s">
        <v>3595</v>
      </c>
    </row>
    <row r="678" spans="1:1" x14ac:dyDescent="0.2">
      <c r="A678" t="s">
        <v>3596</v>
      </c>
    </row>
    <row r="679" spans="1:1" x14ac:dyDescent="0.2">
      <c r="A679" t="s">
        <v>3597</v>
      </c>
    </row>
    <row r="680" spans="1:1" x14ac:dyDescent="0.2">
      <c r="A680" t="s">
        <v>3598</v>
      </c>
    </row>
    <row r="681" spans="1:1" x14ac:dyDescent="0.2">
      <c r="A681" t="s">
        <v>3599</v>
      </c>
    </row>
    <row r="682" spans="1:1" x14ac:dyDescent="0.2">
      <c r="A682" t="s">
        <v>3600</v>
      </c>
    </row>
    <row r="683" spans="1:1" x14ac:dyDescent="0.2">
      <c r="A683" t="s">
        <v>3601</v>
      </c>
    </row>
    <row r="684" spans="1:1" x14ac:dyDescent="0.2">
      <c r="A684" t="s">
        <v>3602</v>
      </c>
    </row>
    <row r="685" spans="1:1" x14ac:dyDescent="0.2">
      <c r="A685" t="s">
        <v>3603</v>
      </c>
    </row>
    <row r="686" spans="1:1" x14ac:dyDescent="0.2">
      <c r="A686" t="s">
        <v>3604</v>
      </c>
    </row>
    <row r="687" spans="1:1" x14ac:dyDescent="0.2">
      <c r="A687" t="s">
        <v>3605</v>
      </c>
    </row>
    <row r="688" spans="1:1" x14ac:dyDescent="0.2">
      <c r="A688" t="s">
        <v>3606</v>
      </c>
    </row>
    <row r="689" spans="1:1" x14ac:dyDescent="0.2">
      <c r="A689" t="s">
        <v>3607</v>
      </c>
    </row>
    <row r="690" spans="1:1" x14ac:dyDescent="0.2">
      <c r="A690" t="s">
        <v>3608</v>
      </c>
    </row>
    <row r="691" spans="1:1" x14ac:dyDescent="0.2">
      <c r="A691" t="s">
        <v>3609</v>
      </c>
    </row>
    <row r="692" spans="1:1" x14ac:dyDescent="0.2">
      <c r="A692" t="s">
        <v>3610</v>
      </c>
    </row>
    <row r="693" spans="1:1" x14ac:dyDescent="0.2">
      <c r="A693" t="s">
        <v>3611</v>
      </c>
    </row>
    <row r="694" spans="1:1" x14ac:dyDescent="0.2">
      <c r="A694" t="s">
        <v>3612</v>
      </c>
    </row>
    <row r="695" spans="1:1" x14ac:dyDescent="0.2">
      <c r="A695" t="s">
        <v>3613</v>
      </c>
    </row>
    <row r="696" spans="1:1" x14ac:dyDescent="0.2">
      <c r="A696" t="s">
        <v>3614</v>
      </c>
    </row>
    <row r="697" spans="1:1" x14ac:dyDescent="0.2">
      <c r="A697" t="s">
        <v>3615</v>
      </c>
    </row>
    <row r="698" spans="1:1" x14ac:dyDescent="0.2">
      <c r="A698" t="s">
        <v>3616</v>
      </c>
    </row>
    <row r="699" spans="1:1" x14ac:dyDescent="0.2">
      <c r="A699" t="s">
        <v>3617</v>
      </c>
    </row>
    <row r="700" spans="1:1" x14ac:dyDescent="0.2">
      <c r="A700" t="s">
        <v>3618</v>
      </c>
    </row>
    <row r="701" spans="1:1" x14ac:dyDescent="0.2">
      <c r="A701" t="s">
        <v>3050</v>
      </c>
    </row>
    <row r="702" spans="1:1" x14ac:dyDescent="0.2">
      <c r="A702" t="s">
        <v>3619</v>
      </c>
    </row>
    <row r="703" spans="1:1" x14ac:dyDescent="0.2">
      <c r="A703" t="s">
        <v>3620</v>
      </c>
    </row>
    <row r="704" spans="1:1" x14ac:dyDescent="0.2">
      <c r="A704" t="s">
        <v>3621</v>
      </c>
    </row>
    <row r="705" spans="1:1" x14ac:dyDescent="0.2">
      <c r="A705" t="s">
        <v>3622</v>
      </c>
    </row>
    <row r="706" spans="1:1" x14ac:dyDescent="0.2">
      <c r="A706" t="s">
        <v>3166</v>
      </c>
    </row>
    <row r="707" spans="1:1" x14ac:dyDescent="0.2">
      <c r="A707" t="s">
        <v>3623</v>
      </c>
    </row>
    <row r="708" spans="1:1" x14ac:dyDescent="0.2">
      <c r="A708" t="s">
        <v>3601</v>
      </c>
    </row>
    <row r="709" spans="1:1" x14ac:dyDescent="0.2">
      <c r="A709" t="s">
        <v>3624</v>
      </c>
    </row>
    <row r="710" spans="1:1" x14ac:dyDescent="0.2">
      <c r="A710" t="s">
        <v>3625</v>
      </c>
    </row>
    <row r="711" spans="1:1" x14ac:dyDescent="0.2">
      <c r="A711" t="s">
        <v>3626</v>
      </c>
    </row>
    <row r="712" spans="1:1" x14ac:dyDescent="0.2">
      <c r="A712" t="s">
        <v>3627</v>
      </c>
    </row>
    <row r="713" spans="1:1" x14ac:dyDescent="0.2">
      <c r="A713" t="s">
        <v>3628</v>
      </c>
    </row>
    <row r="714" spans="1:1" x14ac:dyDescent="0.2">
      <c r="A714" t="s">
        <v>3629</v>
      </c>
    </row>
    <row r="715" spans="1:1" x14ac:dyDescent="0.2">
      <c r="A715" t="s">
        <v>3630</v>
      </c>
    </row>
    <row r="716" spans="1:1" x14ac:dyDescent="0.2">
      <c r="A716" t="s">
        <v>3631</v>
      </c>
    </row>
    <row r="717" spans="1:1" x14ac:dyDescent="0.2">
      <c r="A717" t="s">
        <v>3632</v>
      </c>
    </row>
    <row r="718" spans="1:1" x14ac:dyDescent="0.2">
      <c r="A718" t="s">
        <v>3633</v>
      </c>
    </row>
    <row r="719" spans="1:1" x14ac:dyDescent="0.2">
      <c r="A719" t="s">
        <v>3634</v>
      </c>
    </row>
    <row r="720" spans="1:1" x14ac:dyDescent="0.2">
      <c r="A720" t="s">
        <v>3635</v>
      </c>
    </row>
    <row r="721" spans="1:1" x14ac:dyDescent="0.2">
      <c r="A721" t="s">
        <v>3636</v>
      </c>
    </row>
    <row r="722" spans="1:1" x14ac:dyDescent="0.2">
      <c r="A722" t="s">
        <v>3637</v>
      </c>
    </row>
    <row r="723" spans="1:1" x14ac:dyDescent="0.2">
      <c r="A723" t="s">
        <v>3638</v>
      </c>
    </row>
    <row r="724" spans="1:1" x14ac:dyDescent="0.2">
      <c r="A724" t="s">
        <v>3639</v>
      </c>
    </row>
    <row r="725" spans="1:1" x14ac:dyDescent="0.2">
      <c r="A725" t="s">
        <v>3640</v>
      </c>
    </row>
    <row r="726" spans="1:1" x14ac:dyDescent="0.2">
      <c r="A726" t="s">
        <v>3641</v>
      </c>
    </row>
    <row r="727" spans="1:1" x14ac:dyDescent="0.2">
      <c r="A727" t="s">
        <v>2986</v>
      </c>
    </row>
    <row r="728" spans="1:1" x14ac:dyDescent="0.2">
      <c r="A728" t="s">
        <v>3642</v>
      </c>
    </row>
    <row r="729" spans="1:1" x14ac:dyDescent="0.2">
      <c r="A729" t="s">
        <v>3643</v>
      </c>
    </row>
    <row r="730" spans="1:1" x14ac:dyDescent="0.2">
      <c r="A730" t="s">
        <v>3644</v>
      </c>
    </row>
    <row r="731" spans="1:1" x14ac:dyDescent="0.2">
      <c r="A731" t="s">
        <v>3645</v>
      </c>
    </row>
    <row r="732" spans="1:1" x14ac:dyDescent="0.2">
      <c r="A732" t="s">
        <v>3646</v>
      </c>
    </row>
    <row r="733" spans="1:1" x14ac:dyDescent="0.2">
      <c r="A733" t="s">
        <v>3647</v>
      </c>
    </row>
    <row r="734" spans="1:1" x14ac:dyDescent="0.2">
      <c r="A734" t="s">
        <v>3648</v>
      </c>
    </row>
    <row r="735" spans="1:1" x14ac:dyDescent="0.2">
      <c r="A735" t="s">
        <v>3649</v>
      </c>
    </row>
    <row r="736" spans="1:1" x14ac:dyDescent="0.2">
      <c r="A736" t="s">
        <v>3650</v>
      </c>
    </row>
    <row r="737" spans="1:1" x14ac:dyDescent="0.2">
      <c r="A737" t="s">
        <v>3057</v>
      </c>
    </row>
    <row r="738" spans="1:1" x14ac:dyDescent="0.2">
      <c r="A738" t="s">
        <v>3651</v>
      </c>
    </row>
    <row r="739" spans="1:1" x14ac:dyDescent="0.2">
      <c r="A739" t="s">
        <v>3652</v>
      </c>
    </row>
    <row r="740" spans="1:1" x14ac:dyDescent="0.2">
      <c r="A740" t="s">
        <v>3653</v>
      </c>
    </row>
    <row r="741" spans="1:1" x14ac:dyDescent="0.2">
      <c r="A741" t="s">
        <v>3651</v>
      </c>
    </row>
    <row r="742" spans="1:1" x14ac:dyDescent="0.2">
      <c r="A742" t="s">
        <v>3654</v>
      </c>
    </row>
    <row r="743" spans="1:1" x14ac:dyDescent="0.2">
      <c r="A743" t="s">
        <v>3581</v>
      </c>
    </row>
    <row r="744" spans="1:1" x14ac:dyDescent="0.2">
      <c r="A744" t="s">
        <v>3655</v>
      </c>
    </row>
    <row r="745" spans="1:1" x14ac:dyDescent="0.2">
      <c r="A745" t="s">
        <v>3656</v>
      </c>
    </row>
    <row r="746" spans="1:1" x14ac:dyDescent="0.2">
      <c r="A746" t="s">
        <v>3657</v>
      </c>
    </row>
    <row r="747" spans="1:1" x14ac:dyDescent="0.2">
      <c r="A747" t="s">
        <v>3658</v>
      </c>
    </row>
    <row r="748" spans="1:1" x14ac:dyDescent="0.2">
      <c r="A748" t="s">
        <v>3659</v>
      </c>
    </row>
    <row r="749" spans="1:1" x14ac:dyDescent="0.2">
      <c r="A749" t="s">
        <v>3660</v>
      </c>
    </row>
    <row r="750" spans="1:1" x14ac:dyDescent="0.2">
      <c r="A750" t="s">
        <v>3661</v>
      </c>
    </row>
    <row r="751" spans="1:1" x14ac:dyDescent="0.2">
      <c r="A751" t="s">
        <v>3662</v>
      </c>
    </row>
    <row r="752" spans="1:1" x14ac:dyDescent="0.2">
      <c r="A752" t="s">
        <v>3663</v>
      </c>
    </row>
    <row r="753" spans="1:1" x14ac:dyDescent="0.2">
      <c r="A753" t="s">
        <v>3664</v>
      </c>
    </row>
    <row r="754" spans="1:1" x14ac:dyDescent="0.2">
      <c r="A754" t="s">
        <v>3645</v>
      </c>
    </row>
    <row r="755" spans="1:1" x14ac:dyDescent="0.2">
      <c r="A755" t="s">
        <v>3665</v>
      </c>
    </row>
    <row r="756" spans="1:1" x14ac:dyDescent="0.2">
      <c r="A756" t="s">
        <v>3666</v>
      </c>
    </row>
    <row r="757" spans="1:1" x14ac:dyDescent="0.2">
      <c r="A757" t="s">
        <v>3667</v>
      </c>
    </row>
    <row r="758" spans="1:1" x14ac:dyDescent="0.2">
      <c r="A758" t="s">
        <v>3668</v>
      </c>
    </row>
    <row r="759" spans="1:1" x14ac:dyDescent="0.2">
      <c r="A759" t="s">
        <v>3669</v>
      </c>
    </row>
    <row r="760" spans="1:1" x14ac:dyDescent="0.2">
      <c r="A760" t="s">
        <v>3670</v>
      </c>
    </row>
    <row r="761" spans="1:1" x14ac:dyDescent="0.2">
      <c r="A761" t="s">
        <v>3671</v>
      </c>
    </row>
    <row r="762" spans="1:1" x14ac:dyDescent="0.2">
      <c r="A762" t="s">
        <v>3672</v>
      </c>
    </row>
    <row r="763" spans="1:1" x14ac:dyDescent="0.2">
      <c r="A763" t="s">
        <v>3673</v>
      </c>
    </row>
    <row r="764" spans="1:1" x14ac:dyDescent="0.2">
      <c r="A764" t="s">
        <v>3674</v>
      </c>
    </row>
    <row r="765" spans="1:1" x14ac:dyDescent="0.2">
      <c r="A765" t="s">
        <v>3675</v>
      </c>
    </row>
    <row r="766" spans="1:1" x14ac:dyDescent="0.2">
      <c r="A766" t="s">
        <v>3676</v>
      </c>
    </row>
    <row r="767" spans="1:1" x14ac:dyDescent="0.2">
      <c r="A767" t="s">
        <v>3677</v>
      </c>
    </row>
    <row r="768" spans="1:1" x14ac:dyDescent="0.2">
      <c r="A768" t="s">
        <v>3060</v>
      </c>
    </row>
    <row r="769" spans="1:1" x14ac:dyDescent="0.2">
      <c r="A769" t="s">
        <v>3678</v>
      </c>
    </row>
    <row r="770" spans="1:1" x14ac:dyDescent="0.2">
      <c r="A770" t="s">
        <v>3679</v>
      </c>
    </row>
    <row r="771" spans="1:1" x14ac:dyDescent="0.2">
      <c r="A771" t="s">
        <v>3680</v>
      </c>
    </row>
    <row r="772" spans="1:1" x14ac:dyDescent="0.2">
      <c r="A772" t="s">
        <v>3681</v>
      </c>
    </row>
    <row r="773" spans="1:1" x14ac:dyDescent="0.2">
      <c r="A773" t="s">
        <v>3682</v>
      </c>
    </row>
    <row r="774" spans="1:1" x14ac:dyDescent="0.2">
      <c r="A774" t="s">
        <v>3683</v>
      </c>
    </row>
    <row r="775" spans="1:1" x14ac:dyDescent="0.2">
      <c r="A775" t="s">
        <v>3684</v>
      </c>
    </row>
    <row r="776" spans="1:1" x14ac:dyDescent="0.2">
      <c r="A776" t="s">
        <v>3685</v>
      </c>
    </row>
    <row r="777" spans="1:1" x14ac:dyDescent="0.2">
      <c r="A777" t="s">
        <v>2986</v>
      </c>
    </row>
    <row r="778" spans="1:1" x14ac:dyDescent="0.2">
      <c r="A778" t="s">
        <v>3686</v>
      </c>
    </row>
    <row r="779" spans="1:1" x14ac:dyDescent="0.2">
      <c r="A779" t="s">
        <v>3687</v>
      </c>
    </row>
    <row r="780" spans="1:1" x14ac:dyDescent="0.2">
      <c r="A780" t="s">
        <v>3688</v>
      </c>
    </row>
    <row r="781" spans="1:1" x14ac:dyDescent="0.2">
      <c r="A781" t="s">
        <v>3688</v>
      </c>
    </row>
    <row r="782" spans="1:1" x14ac:dyDescent="0.2">
      <c r="A782" t="s">
        <v>3689</v>
      </c>
    </row>
    <row r="783" spans="1:1" x14ac:dyDescent="0.2">
      <c r="A783" t="s">
        <v>3690</v>
      </c>
    </row>
    <row r="784" spans="1:1" x14ac:dyDescent="0.2">
      <c r="A784" t="s">
        <v>3691</v>
      </c>
    </row>
    <row r="785" spans="1:1" x14ac:dyDescent="0.2">
      <c r="A785" t="s">
        <v>3692</v>
      </c>
    </row>
    <row r="786" spans="1:1" x14ac:dyDescent="0.2">
      <c r="A786" t="s">
        <v>3693</v>
      </c>
    </row>
    <row r="787" spans="1:1" x14ac:dyDescent="0.2">
      <c r="A787" t="s">
        <v>3694</v>
      </c>
    </row>
    <row r="788" spans="1:1" x14ac:dyDescent="0.2">
      <c r="A788" t="s">
        <v>3688</v>
      </c>
    </row>
    <row r="789" spans="1:1" x14ac:dyDescent="0.2">
      <c r="A789" t="s">
        <v>3695</v>
      </c>
    </row>
    <row r="790" spans="1:1" x14ac:dyDescent="0.2">
      <c r="A790" t="s">
        <v>3694</v>
      </c>
    </row>
    <row r="791" spans="1:1" x14ac:dyDescent="0.2">
      <c r="A791" t="s">
        <v>3688</v>
      </c>
    </row>
    <row r="792" spans="1:1" x14ac:dyDescent="0.2">
      <c r="A792" t="s">
        <v>3696</v>
      </c>
    </row>
    <row r="793" spans="1:1" x14ac:dyDescent="0.2">
      <c r="A793" t="s">
        <v>3697</v>
      </c>
    </row>
    <row r="794" spans="1:1" x14ac:dyDescent="0.2">
      <c r="A794" t="s">
        <v>2986</v>
      </c>
    </row>
    <row r="795" spans="1:1" x14ac:dyDescent="0.2">
      <c r="A795" t="s">
        <v>3698</v>
      </c>
    </row>
    <row r="796" spans="1:1" x14ac:dyDescent="0.2">
      <c r="A796" t="s">
        <v>3699</v>
      </c>
    </row>
    <row r="797" spans="1:1" x14ac:dyDescent="0.2">
      <c r="A797" t="s">
        <v>3700</v>
      </c>
    </row>
    <row r="798" spans="1:1" x14ac:dyDescent="0.2">
      <c r="A798" t="s">
        <v>3701</v>
      </c>
    </row>
    <row r="799" spans="1:1" x14ac:dyDescent="0.2">
      <c r="A799" t="s">
        <v>3702</v>
      </c>
    </row>
    <row r="800" spans="1:1" x14ac:dyDescent="0.2">
      <c r="A800" t="s">
        <v>3694</v>
      </c>
    </row>
    <row r="801" spans="1:1" x14ac:dyDescent="0.2">
      <c r="A801" t="s">
        <v>3688</v>
      </c>
    </row>
    <row r="802" spans="1:1" x14ac:dyDescent="0.2">
      <c r="A802" t="s">
        <v>3703</v>
      </c>
    </row>
    <row r="803" spans="1:1" x14ac:dyDescent="0.2">
      <c r="A803" t="s">
        <v>3694</v>
      </c>
    </row>
    <row r="804" spans="1:1" x14ac:dyDescent="0.2">
      <c r="A804" t="s">
        <v>3688</v>
      </c>
    </row>
    <row r="805" spans="1:1" x14ac:dyDescent="0.2">
      <c r="A805" t="s">
        <v>3704</v>
      </c>
    </row>
    <row r="806" spans="1:1" x14ac:dyDescent="0.2">
      <c r="A806" t="s">
        <v>3705</v>
      </c>
    </row>
    <row r="807" spans="1:1" x14ac:dyDescent="0.2">
      <c r="A807" t="s">
        <v>3706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80"/>
  <sheetViews>
    <sheetView zoomScale="120" zoomScaleNormal="120" workbookViewId="0">
      <selection activeCell="D14" sqref="D14"/>
    </sheetView>
  </sheetViews>
  <sheetFormatPr baseColWidth="10" defaultColWidth="8.83203125" defaultRowHeight="15" x14ac:dyDescent="0.2"/>
  <cols>
    <col min="3" max="3" width="11.5" style="4" bestFit="1" customWidth="1"/>
    <col min="4" max="4" width="100.5" style="2" customWidth="1"/>
    <col min="5" max="5" width="67" style="18" customWidth="1"/>
  </cols>
  <sheetData>
    <row r="1" spans="1:5" ht="16" x14ac:dyDescent="0.2">
      <c r="A1" s="6" t="s">
        <v>4014</v>
      </c>
      <c r="B1" s="6" t="s">
        <v>4015</v>
      </c>
      <c r="C1" s="5" t="s">
        <v>2237</v>
      </c>
      <c r="D1" s="7" t="s">
        <v>0</v>
      </c>
      <c r="E1" s="1" t="s">
        <v>1</v>
      </c>
    </row>
    <row r="2" spans="1:5" ht="64" x14ac:dyDescent="0.2">
      <c r="C2" s="3" t="s">
        <v>2</v>
      </c>
      <c r="D2" s="2" t="s">
        <v>881</v>
      </c>
      <c r="E2" s="18" t="s">
        <v>1672</v>
      </c>
    </row>
    <row r="3" spans="1:5" ht="48" x14ac:dyDescent="0.2">
      <c r="A3">
        <v>1</v>
      </c>
      <c r="C3" s="3" t="s">
        <v>3</v>
      </c>
      <c r="D3" s="2" t="s">
        <v>882</v>
      </c>
      <c r="E3" s="18" t="s">
        <v>1673</v>
      </c>
    </row>
    <row r="4" spans="1:5" ht="48" x14ac:dyDescent="0.2">
      <c r="C4" s="3" t="s">
        <v>4</v>
      </c>
      <c r="D4" s="2" t="s">
        <v>883</v>
      </c>
      <c r="E4" s="18" t="s">
        <v>1674</v>
      </c>
    </row>
    <row r="5" spans="1:5" ht="32" x14ac:dyDescent="0.2">
      <c r="A5">
        <v>1</v>
      </c>
      <c r="B5">
        <v>1</v>
      </c>
      <c r="C5" s="3" t="s">
        <v>5</v>
      </c>
      <c r="D5" s="2" t="s">
        <v>884</v>
      </c>
      <c r="E5" s="18" t="s">
        <v>3707</v>
      </c>
    </row>
    <row r="6" spans="1:5" ht="32" x14ac:dyDescent="0.2">
      <c r="A6">
        <v>1</v>
      </c>
      <c r="B6">
        <v>1</v>
      </c>
      <c r="C6" s="3" t="s">
        <v>6</v>
      </c>
      <c r="D6" s="2" t="s">
        <v>885</v>
      </c>
      <c r="E6" s="18" t="s">
        <v>1675</v>
      </c>
    </row>
    <row r="7" spans="1:5" ht="32" x14ac:dyDescent="0.2">
      <c r="C7" s="3" t="s">
        <v>7</v>
      </c>
      <c r="D7" s="2" t="s">
        <v>885</v>
      </c>
      <c r="E7" s="18" t="s">
        <v>1676</v>
      </c>
    </row>
    <row r="8" spans="1:5" ht="32" x14ac:dyDescent="0.2">
      <c r="C8" s="3" t="s">
        <v>8</v>
      </c>
      <c r="D8" s="2" t="s">
        <v>886</v>
      </c>
      <c r="E8" s="18" t="s">
        <v>3708</v>
      </c>
    </row>
    <row r="9" spans="1:5" ht="48" x14ac:dyDescent="0.2">
      <c r="A9">
        <v>1</v>
      </c>
      <c r="C9" s="3" t="s">
        <v>9</v>
      </c>
      <c r="D9" s="2" t="s">
        <v>887</v>
      </c>
      <c r="E9" s="18" t="s">
        <v>3709</v>
      </c>
    </row>
    <row r="10" spans="1:5" ht="48" x14ac:dyDescent="0.2">
      <c r="A10">
        <v>1</v>
      </c>
      <c r="B10">
        <v>1</v>
      </c>
      <c r="C10" s="3" t="s">
        <v>10</v>
      </c>
      <c r="D10" s="2" t="s">
        <v>888</v>
      </c>
      <c r="E10" s="18" t="s">
        <v>1677</v>
      </c>
    </row>
    <row r="11" spans="1:5" ht="48" x14ac:dyDescent="0.2">
      <c r="A11">
        <v>1</v>
      </c>
      <c r="B11">
        <v>1</v>
      </c>
      <c r="C11" s="3" t="s">
        <v>11</v>
      </c>
      <c r="D11" s="2" t="s">
        <v>889</v>
      </c>
      <c r="E11" s="18" t="s">
        <v>1678</v>
      </c>
    </row>
    <row r="12" spans="1:5" ht="32" x14ac:dyDescent="0.2">
      <c r="C12" s="3" t="s">
        <v>12</v>
      </c>
      <c r="D12" s="2" t="s">
        <v>890</v>
      </c>
      <c r="E12" s="18" t="s">
        <v>1679</v>
      </c>
    </row>
    <row r="13" spans="1:5" ht="32" x14ac:dyDescent="0.2">
      <c r="C13" s="3" t="s">
        <v>13</v>
      </c>
      <c r="D13" s="2" t="s">
        <v>891</v>
      </c>
      <c r="E13" s="18" t="s">
        <v>3710</v>
      </c>
    </row>
    <row r="14" spans="1:5" ht="48" x14ac:dyDescent="0.2">
      <c r="C14" s="3" t="s">
        <v>14</v>
      </c>
      <c r="D14" s="2" t="s">
        <v>892</v>
      </c>
      <c r="E14" s="18" t="s">
        <v>1680</v>
      </c>
    </row>
    <row r="15" spans="1:5" ht="48" x14ac:dyDescent="0.2">
      <c r="C15" s="3" t="s">
        <v>15</v>
      </c>
      <c r="D15" s="2" t="s">
        <v>893</v>
      </c>
      <c r="E15" s="18" t="s">
        <v>1681</v>
      </c>
    </row>
    <row r="16" spans="1:5" ht="48" x14ac:dyDescent="0.2">
      <c r="C16" s="3" t="s">
        <v>16</v>
      </c>
      <c r="D16" s="2" t="s">
        <v>894</v>
      </c>
      <c r="E16" s="18" t="s">
        <v>1682</v>
      </c>
    </row>
    <row r="17" spans="1:5" ht="48" x14ac:dyDescent="0.2">
      <c r="C17" s="3" t="s">
        <v>17</v>
      </c>
      <c r="D17" s="2" t="s">
        <v>895</v>
      </c>
      <c r="E17" s="18" t="s">
        <v>1683</v>
      </c>
    </row>
    <row r="18" spans="1:5" ht="32" x14ac:dyDescent="0.2">
      <c r="C18" s="3" t="s">
        <v>18</v>
      </c>
      <c r="D18" s="2" t="s">
        <v>896</v>
      </c>
      <c r="E18" s="18" t="s">
        <v>1684</v>
      </c>
    </row>
    <row r="19" spans="1:5" ht="48" x14ac:dyDescent="0.2">
      <c r="C19" s="3" t="s">
        <v>19</v>
      </c>
      <c r="D19" s="2" t="s">
        <v>897</v>
      </c>
      <c r="E19" s="18" t="s">
        <v>1685</v>
      </c>
    </row>
    <row r="20" spans="1:5" ht="32" x14ac:dyDescent="0.2">
      <c r="C20" s="3" t="s">
        <v>20</v>
      </c>
      <c r="D20" s="2" t="s">
        <v>898</v>
      </c>
      <c r="E20" s="18" t="s">
        <v>1686</v>
      </c>
    </row>
    <row r="21" spans="1:5" ht="64" x14ac:dyDescent="0.2">
      <c r="C21" s="3" t="s">
        <v>21</v>
      </c>
      <c r="D21" s="2" t="s">
        <v>899</v>
      </c>
      <c r="E21" s="18" t="s">
        <v>3711</v>
      </c>
    </row>
    <row r="22" spans="1:5" ht="32" x14ac:dyDescent="0.2">
      <c r="C22" s="3" t="s">
        <v>22</v>
      </c>
      <c r="D22" s="2" t="s">
        <v>900</v>
      </c>
      <c r="E22" s="18" t="s">
        <v>1687</v>
      </c>
    </row>
    <row r="23" spans="1:5" ht="32" x14ac:dyDescent="0.2">
      <c r="C23" s="3" t="s">
        <v>23</v>
      </c>
      <c r="D23" s="2" t="s">
        <v>901</v>
      </c>
      <c r="E23" s="18" t="s">
        <v>1688</v>
      </c>
    </row>
    <row r="24" spans="1:5" ht="48" x14ac:dyDescent="0.2">
      <c r="A24">
        <v>1</v>
      </c>
      <c r="B24">
        <v>1</v>
      </c>
      <c r="C24" s="3" t="s">
        <v>24</v>
      </c>
      <c r="D24" s="2" t="s">
        <v>902</v>
      </c>
      <c r="E24" s="18" t="s">
        <v>3712</v>
      </c>
    </row>
    <row r="25" spans="1:5" ht="32" x14ac:dyDescent="0.2">
      <c r="A25">
        <v>1</v>
      </c>
      <c r="C25" s="3" t="s">
        <v>25</v>
      </c>
      <c r="D25" s="2" t="s">
        <v>903</v>
      </c>
      <c r="E25" s="18" t="s">
        <v>3713</v>
      </c>
    </row>
    <row r="26" spans="1:5" ht="48" x14ac:dyDescent="0.2">
      <c r="C26" s="3" t="s">
        <v>26</v>
      </c>
      <c r="D26" s="2" t="s">
        <v>904</v>
      </c>
      <c r="E26" s="18" t="s">
        <v>1689</v>
      </c>
    </row>
    <row r="27" spans="1:5" ht="32" x14ac:dyDescent="0.2">
      <c r="C27" s="3" t="s">
        <v>27</v>
      </c>
      <c r="D27" s="2" t="s">
        <v>905</v>
      </c>
      <c r="E27" s="18" t="s">
        <v>1690</v>
      </c>
    </row>
    <row r="28" spans="1:5" ht="32" x14ac:dyDescent="0.2">
      <c r="A28">
        <v>1</v>
      </c>
      <c r="C28" s="3" t="s">
        <v>28</v>
      </c>
      <c r="D28" s="2" t="s">
        <v>906</v>
      </c>
      <c r="E28" s="18" t="s">
        <v>3714</v>
      </c>
    </row>
    <row r="29" spans="1:5" ht="32" x14ac:dyDescent="0.2">
      <c r="A29">
        <v>1</v>
      </c>
      <c r="C29" s="3" t="s">
        <v>29</v>
      </c>
      <c r="D29" s="2" t="s">
        <v>907</v>
      </c>
      <c r="E29" s="18" t="s">
        <v>1691</v>
      </c>
    </row>
    <row r="30" spans="1:5" ht="32" x14ac:dyDescent="0.2">
      <c r="A30">
        <v>1</v>
      </c>
      <c r="C30" s="3" t="s">
        <v>30</v>
      </c>
      <c r="D30" s="2" t="s">
        <v>908</v>
      </c>
      <c r="E30" s="18" t="s">
        <v>1692</v>
      </c>
    </row>
    <row r="31" spans="1:5" ht="32" x14ac:dyDescent="0.2">
      <c r="A31">
        <v>1</v>
      </c>
      <c r="C31" s="3" t="s">
        <v>31</v>
      </c>
      <c r="D31" s="2" t="s">
        <v>909</v>
      </c>
      <c r="E31" s="18" t="s">
        <v>1693</v>
      </c>
    </row>
    <row r="32" spans="1:5" ht="32" x14ac:dyDescent="0.2">
      <c r="A32">
        <v>1</v>
      </c>
      <c r="C32" s="3" t="s">
        <v>32</v>
      </c>
      <c r="D32" s="2" t="s">
        <v>910</v>
      </c>
      <c r="E32" s="18" t="s">
        <v>1694</v>
      </c>
    </row>
    <row r="33" spans="1:5" ht="64" x14ac:dyDescent="0.2">
      <c r="A33">
        <v>1</v>
      </c>
      <c r="B33">
        <v>1</v>
      </c>
      <c r="C33" s="3" t="s">
        <v>33</v>
      </c>
      <c r="D33" s="2" t="s">
        <v>911</v>
      </c>
      <c r="E33" s="18" t="s">
        <v>1695</v>
      </c>
    </row>
    <row r="34" spans="1:5" ht="64" x14ac:dyDescent="0.2">
      <c r="C34" s="3" t="s">
        <v>34</v>
      </c>
      <c r="D34" s="2" t="s">
        <v>912</v>
      </c>
      <c r="E34" s="18" t="s">
        <v>1696</v>
      </c>
    </row>
    <row r="35" spans="1:5" ht="64" x14ac:dyDescent="0.2">
      <c r="A35">
        <v>1</v>
      </c>
      <c r="C35" s="3" t="s">
        <v>35</v>
      </c>
      <c r="D35" s="2" t="s">
        <v>913</v>
      </c>
      <c r="E35" s="18" t="s">
        <v>3715</v>
      </c>
    </row>
    <row r="36" spans="1:5" ht="48" x14ac:dyDescent="0.2">
      <c r="A36">
        <v>1</v>
      </c>
      <c r="B36">
        <v>1</v>
      </c>
      <c r="C36" s="3" t="s">
        <v>36</v>
      </c>
      <c r="D36" s="2" t="s">
        <v>914</v>
      </c>
      <c r="E36" s="18" t="s">
        <v>3716</v>
      </c>
    </row>
    <row r="37" spans="1:5" ht="80" x14ac:dyDescent="0.2">
      <c r="C37" s="3" t="s">
        <v>37</v>
      </c>
      <c r="D37" s="2" t="s">
        <v>915</v>
      </c>
      <c r="E37" s="18" t="s">
        <v>3717</v>
      </c>
    </row>
    <row r="38" spans="1:5" ht="48" x14ac:dyDescent="0.2">
      <c r="C38" s="3" t="s">
        <v>38</v>
      </c>
      <c r="D38" s="2" t="s">
        <v>916</v>
      </c>
      <c r="E38" s="18" t="s">
        <v>1697</v>
      </c>
    </row>
    <row r="39" spans="1:5" ht="32" x14ac:dyDescent="0.2">
      <c r="A39">
        <v>1</v>
      </c>
      <c r="B39">
        <v>1</v>
      </c>
      <c r="C39" s="3" t="s">
        <v>39</v>
      </c>
      <c r="D39" s="2" t="s">
        <v>917</v>
      </c>
      <c r="E39" s="18" t="s">
        <v>1698</v>
      </c>
    </row>
    <row r="40" spans="1:5" ht="32" x14ac:dyDescent="0.2">
      <c r="C40" s="3" t="s">
        <v>40</v>
      </c>
      <c r="D40" s="2" t="s">
        <v>917</v>
      </c>
      <c r="E40" s="18" t="s">
        <v>3718</v>
      </c>
    </row>
    <row r="41" spans="1:5" ht="32" x14ac:dyDescent="0.2">
      <c r="C41" s="3" t="s">
        <v>41</v>
      </c>
      <c r="D41" s="2" t="s">
        <v>917</v>
      </c>
      <c r="E41" s="18" t="s">
        <v>1699</v>
      </c>
    </row>
    <row r="42" spans="1:5" ht="48" x14ac:dyDescent="0.2">
      <c r="A42">
        <v>1</v>
      </c>
      <c r="C42" s="3" t="s">
        <v>42</v>
      </c>
      <c r="D42" s="2" t="s">
        <v>918</v>
      </c>
      <c r="E42" s="18" t="s">
        <v>1700</v>
      </c>
    </row>
    <row r="43" spans="1:5" ht="48" x14ac:dyDescent="0.2">
      <c r="A43">
        <v>1</v>
      </c>
      <c r="C43" s="3" t="s">
        <v>43</v>
      </c>
      <c r="D43" s="2" t="s">
        <v>919</v>
      </c>
      <c r="E43" s="18" t="s">
        <v>1701</v>
      </c>
    </row>
    <row r="44" spans="1:5" ht="32" x14ac:dyDescent="0.2">
      <c r="C44" s="3" t="s">
        <v>44</v>
      </c>
      <c r="D44" s="2" t="s">
        <v>920</v>
      </c>
      <c r="E44" s="18" t="s">
        <v>1702</v>
      </c>
    </row>
    <row r="45" spans="1:5" ht="64" x14ac:dyDescent="0.2">
      <c r="A45">
        <v>1</v>
      </c>
      <c r="C45" s="3" t="s">
        <v>45</v>
      </c>
      <c r="D45" s="2" t="s">
        <v>921</v>
      </c>
      <c r="E45" s="18" t="s">
        <v>1703</v>
      </c>
    </row>
    <row r="46" spans="1:5" ht="64" x14ac:dyDescent="0.2">
      <c r="A46">
        <v>1</v>
      </c>
      <c r="C46" s="3" t="s">
        <v>46</v>
      </c>
      <c r="D46" s="2" t="s">
        <v>922</v>
      </c>
      <c r="E46" s="18" t="s">
        <v>1704</v>
      </c>
    </row>
    <row r="47" spans="1:5" ht="48" x14ac:dyDescent="0.2">
      <c r="A47">
        <v>1</v>
      </c>
      <c r="B47">
        <v>1</v>
      </c>
      <c r="C47" s="3" t="s">
        <v>47</v>
      </c>
      <c r="D47" s="2" t="s">
        <v>923</v>
      </c>
      <c r="E47" s="18" t="s">
        <v>3719</v>
      </c>
    </row>
    <row r="48" spans="1:5" ht="96" x14ac:dyDescent="0.2">
      <c r="A48">
        <v>1</v>
      </c>
      <c r="C48" s="3" t="s">
        <v>48</v>
      </c>
      <c r="D48" s="2" t="s">
        <v>924</v>
      </c>
      <c r="E48" s="18" t="s">
        <v>1705</v>
      </c>
    </row>
    <row r="49" spans="1:5" ht="64" x14ac:dyDescent="0.2">
      <c r="A49">
        <v>1</v>
      </c>
      <c r="B49">
        <v>1</v>
      </c>
      <c r="C49" s="3" t="s">
        <v>49</v>
      </c>
      <c r="D49" s="2" t="s">
        <v>925</v>
      </c>
      <c r="E49" s="18" t="s">
        <v>1706</v>
      </c>
    </row>
    <row r="50" spans="1:5" ht="64" x14ac:dyDescent="0.2">
      <c r="C50" s="3" t="s">
        <v>50</v>
      </c>
      <c r="D50" s="2" t="s">
        <v>926</v>
      </c>
      <c r="E50" s="18" t="s">
        <v>3720</v>
      </c>
    </row>
    <row r="51" spans="1:5" ht="48" x14ac:dyDescent="0.2">
      <c r="A51">
        <v>1</v>
      </c>
      <c r="C51" s="3" t="s">
        <v>51</v>
      </c>
      <c r="D51" s="2" t="s">
        <v>927</v>
      </c>
      <c r="E51" s="18" t="s">
        <v>3721</v>
      </c>
    </row>
    <row r="52" spans="1:5" ht="48" x14ac:dyDescent="0.2">
      <c r="A52">
        <v>1</v>
      </c>
      <c r="C52" s="3" t="s">
        <v>52</v>
      </c>
      <c r="D52" s="2" t="s">
        <v>928</v>
      </c>
      <c r="E52" s="18" t="s">
        <v>3722</v>
      </c>
    </row>
    <row r="53" spans="1:5" ht="32" x14ac:dyDescent="0.2">
      <c r="A53">
        <v>1</v>
      </c>
      <c r="B53">
        <v>1</v>
      </c>
      <c r="C53" s="3" t="s">
        <v>53</v>
      </c>
      <c r="D53" s="2" t="s">
        <v>929</v>
      </c>
      <c r="E53" s="18" t="s">
        <v>1707</v>
      </c>
    </row>
    <row r="54" spans="1:5" ht="32" x14ac:dyDescent="0.2">
      <c r="A54">
        <v>1</v>
      </c>
      <c r="C54" s="3" t="s">
        <v>54</v>
      </c>
      <c r="D54" s="2" t="s">
        <v>930</v>
      </c>
      <c r="E54" s="18" t="s">
        <v>1708</v>
      </c>
    </row>
    <row r="55" spans="1:5" ht="32" x14ac:dyDescent="0.2">
      <c r="C55" s="3" t="s">
        <v>55</v>
      </c>
      <c r="D55" s="2" t="s">
        <v>930</v>
      </c>
      <c r="E55" s="18" t="s">
        <v>1709</v>
      </c>
    </row>
    <row r="56" spans="1:5" ht="64" x14ac:dyDescent="0.2">
      <c r="C56" s="3" t="s">
        <v>56</v>
      </c>
      <c r="D56" s="2" t="s">
        <v>931</v>
      </c>
      <c r="E56" s="18" t="s">
        <v>1710</v>
      </c>
    </row>
    <row r="57" spans="1:5" ht="96" x14ac:dyDescent="0.2">
      <c r="A57">
        <v>1</v>
      </c>
      <c r="B57">
        <v>1</v>
      </c>
      <c r="C57" s="3" t="s">
        <v>57</v>
      </c>
      <c r="D57" s="2" t="s">
        <v>932</v>
      </c>
      <c r="E57" s="18" t="s">
        <v>1711</v>
      </c>
    </row>
    <row r="58" spans="1:5" ht="32" x14ac:dyDescent="0.2">
      <c r="A58">
        <v>1</v>
      </c>
      <c r="C58" s="3" t="s">
        <v>58</v>
      </c>
      <c r="D58" s="2" t="s">
        <v>933</v>
      </c>
      <c r="E58" s="18" t="s">
        <v>1712</v>
      </c>
    </row>
    <row r="59" spans="1:5" ht="32" x14ac:dyDescent="0.2">
      <c r="A59">
        <v>1</v>
      </c>
      <c r="C59" s="3" t="s">
        <v>59</v>
      </c>
      <c r="D59" s="2" t="s">
        <v>934</v>
      </c>
      <c r="E59" s="18" t="s">
        <v>1713</v>
      </c>
    </row>
    <row r="60" spans="1:5" ht="64" x14ac:dyDescent="0.2">
      <c r="C60" s="3" t="s">
        <v>60</v>
      </c>
      <c r="D60" s="2" t="s">
        <v>935</v>
      </c>
      <c r="E60" s="18" t="s">
        <v>1714</v>
      </c>
    </row>
    <row r="61" spans="1:5" ht="32" x14ac:dyDescent="0.2">
      <c r="A61">
        <v>1</v>
      </c>
      <c r="B61">
        <v>1</v>
      </c>
      <c r="C61" s="3" t="s">
        <v>61</v>
      </c>
      <c r="D61" s="2" t="s">
        <v>936</v>
      </c>
      <c r="E61" s="18" t="s">
        <v>3723</v>
      </c>
    </row>
    <row r="62" spans="1:5" ht="48" x14ac:dyDescent="0.2">
      <c r="A62">
        <v>1</v>
      </c>
      <c r="B62">
        <v>1</v>
      </c>
      <c r="C62" s="3" t="s">
        <v>62</v>
      </c>
      <c r="D62" s="2" t="s">
        <v>937</v>
      </c>
      <c r="E62" s="18" t="s">
        <v>3724</v>
      </c>
    </row>
    <row r="63" spans="1:5" ht="64" x14ac:dyDescent="0.2">
      <c r="A63">
        <v>1</v>
      </c>
      <c r="B63">
        <v>1</v>
      </c>
      <c r="C63" s="3" t="s">
        <v>63</v>
      </c>
      <c r="D63" s="2" t="s">
        <v>938</v>
      </c>
      <c r="E63" s="18" t="s">
        <v>3725</v>
      </c>
    </row>
    <row r="64" spans="1:5" ht="64" x14ac:dyDescent="0.2">
      <c r="C64" s="3" t="s">
        <v>64</v>
      </c>
      <c r="D64" s="2" t="s">
        <v>938</v>
      </c>
      <c r="E64" s="18" t="s">
        <v>1715</v>
      </c>
    </row>
    <row r="65" spans="1:5" ht="64" x14ac:dyDescent="0.2">
      <c r="A65">
        <v>1</v>
      </c>
      <c r="B65">
        <v>1</v>
      </c>
      <c r="C65" s="3" t="s">
        <v>65</v>
      </c>
      <c r="D65" s="2" t="s">
        <v>939</v>
      </c>
      <c r="E65" s="18" t="s">
        <v>1716</v>
      </c>
    </row>
    <row r="66" spans="1:5" ht="32" x14ac:dyDescent="0.2">
      <c r="A66">
        <v>1</v>
      </c>
      <c r="B66">
        <v>1</v>
      </c>
      <c r="C66" s="3" t="s">
        <v>66</v>
      </c>
      <c r="D66" s="2" t="s">
        <v>940</v>
      </c>
      <c r="E66" s="18" t="s">
        <v>1717</v>
      </c>
    </row>
    <row r="67" spans="1:5" ht="32" x14ac:dyDescent="0.2">
      <c r="A67">
        <v>1</v>
      </c>
      <c r="B67">
        <v>1</v>
      </c>
      <c r="C67" s="3" t="s">
        <v>67</v>
      </c>
      <c r="D67" s="2" t="s">
        <v>941</v>
      </c>
      <c r="E67" s="18" t="s">
        <v>3726</v>
      </c>
    </row>
    <row r="68" spans="1:5" ht="112" x14ac:dyDescent="0.2">
      <c r="A68">
        <v>1</v>
      </c>
      <c r="C68" s="3" t="s">
        <v>68</v>
      </c>
      <c r="D68" s="2" t="s">
        <v>942</v>
      </c>
      <c r="E68" s="18" t="s">
        <v>1718</v>
      </c>
    </row>
    <row r="69" spans="1:5" ht="48" x14ac:dyDescent="0.2">
      <c r="A69">
        <v>1</v>
      </c>
      <c r="C69" s="3" t="s">
        <v>69</v>
      </c>
      <c r="D69" s="2" t="s">
        <v>943</v>
      </c>
      <c r="E69" s="18" t="s">
        <v>1719</v>
      </c>
    </row>
    <row r="70" spans="1:5" ht="96" x14ac:dyDescent="0.2">
      <c r="A70">
        <v>1</v>
      </c>
      <c r="C70" s="3" t="s">
        <v>70</v>
      </c>
      <c r="D70" s="2" t="s">
        <v>944</v>
      </c>
      <c r="E70" s="18" t="s">
        <v>1720</v>
      </c>
    </row>
    <row r="71" spans="1:5" ht="48" x14ac:dyDescent="0.2">
      <c r="A71">
        <v>1</v>
      </c>
      <c r="C71" s="3" t="s">
        <v>71</v>
      </c>
      <c r="D71" s="2" t="s">
        <v>945</v>
      </c>
      <c r="E71" s="18" t="s">
        <v>1721</v>
      </c>
    </row>
    <row r="72" spans="1:5" ht="48" x14ac:dyDescent="0.2">
      <c r="C72" s="3" t="s">
        <v>72</v>
      </c>
      <c r="D72" s="2" t="s">
        <v>946</v>
      </c>
      <c r="E72" s="18" t="s">
        <v>1722</v>
      </c>
    </row>
    <row r="73" spans="1:5" ht="48" x14ac:dyDescent="0.2">
      <c r="C73" s="3" t="s">
        <v>73</v>
      </c>
      <c r="D73" s="2" t="s">
        <v>946</v>
      </c>
      <c r="E73" s="18" t="s">
        <v>1723</v>
      </c>
    </row>
    <row r="74" spans="1:5" ht="48" x14ac:dyDescent="0.2">
      <c r="C74" s="3" t="s">
        <v>74</v>
      </c>
      <c r="D74" s="2" t="s">
        <v>947</v>
      </c>
      <c r="E74" s="18" t="s">
        <v>3727</v>
      </c>
    </row>
    <row r="75" spans="1:5" ht="48" x14ac:dyDescent="0.2">
      <c r="A75">
        <v>1</v>
      </c>
      <c r="C75" s="3" t="s">
        <v>75</v>
      </c>
      <c r="D75" s="2" t="s">
        <v>948</v>
      </c>
      <c r="E75" s="18" t="s">
        <v>3728</v>
      </c>
    </row>
    <row r="76" spans="1:5" ht="80" x14ac:dyDescent="0.2">
      <c r="A76">
        <v>1</v>
      </c>
      <c r="B76">
        <v>1</v>
      </c>
      <c r="C76" s="3" t="s">
        <v>76</v>
      </c>
      <c r="D76" s="2" t="s">
        <v>949</v>
      </c>
      <c r="E76" s="18" t="s">
        <v>1724</v>
      </c>
    </row>
    <row r="77" spans="1:5" ht="80" x14ac:dyDescent="0.2">
      <c r="A77">
        <v>1</v>
      </c>
      <c r="C77" s="3" t="s">
        <v>77</v>
      </c>
      <c r="D77" s="2" t="s">
        <v>950</v>
      </c>
      <c r="E77" s="18" t="s">
        <v>3729</v>
      </c>
    </row>
    <row r="78" spans="1:5" ht="128" x14ac:dyDescent="0.2">
      <c r="C78" s="3" t="s">
        <v>78</v>
      </c>
      <c r="D78" s="2" t="s">
        <v>951</v>
      </c>
      <c r="E78" s="18" t="s">
        <v>1725</v>
      </c>
    </row>
    <row r="79" spans="1:5" ht="64" x14ac:dyDescent="0.2">
      <c r="A79">
        <v>1</v>
      </c>
      <c r="B79">
        <v>1</v>
      </c>
      <c r="C79" s="3" t="s">
        <v>79</v>
      </c>
      <c r="D79" s="2" t="s">
        <v>952</v>
      </c>
      <c r="E79" s="18" t="s">
        <v>1726</v>
      </c>
    </row>
    <row r="80" spans="1:5" ht="64" x14ac:dyDescent="0.2">
      <c r="A80">
        <v>1</v>
      </c>
      <c r="C80" s="3" t="s">
        <v>80</v>
      </c>
      <c r="D80" s="2" t="s">
        <v>953</v>
      </c>
      <c r="E80" s="18" t="s">
        <v>3730</v>
      </c>
    </row>
    <row r="81" spans="1:5" ht="64" x14ac:dyDescent="0.2">
      <c r="A81">
        <v>1</v>
      </c>
      <c r="C81" s="3" t="s">
        <v>81</v>
      </c>
      <c r="D81" s="2" t="s">
        <v>954</v>
      </c>
      <c r="E81" s="18" t="s">
        <v>3731</v>
      </c>
    </row>
    <row r="82" spans="1:5" ht="64" x14ac:dyDescent="0.2">
      <c r="C82" s="3" t="s">
        <v>82</v>
      </c>
      <c r="D82" s="2" t="s">
        <v>955</v>
      </c>
      <c r="E82" s="18" t="s">
        <v>1727</v>
      </c>
    </row>
    <row r="83" spans="1:5" ht="64" x14ac:dyDescent="0.2">
      <c r="C83" s="3" t="s">
        <v>83</v>
      </c>
      <c r="D83" s="2" t="s">
        <v>955</v>
      </c>
      <c r="E83" s="18" t="s">
        <v>1728</v>
      </c>
    </row>
    <row r="84" spans="1:5" ht="32" x14ac:dyDescent="0.2">
      <c r="A84">
        <v>1</v>
      </c>
      <c r="C84" s="3" t="s">
        <v>84</v>
      </c>
      <c r="D84" s="2" t="s">
        <v>956</v>
      </c>
      <c r="E84" s="18" t="s">
        <v>3732</v>
      </c>
    </row>
    <row r="85" spans="1:5" ht="32" x14ac:dyDescent="0.2">
      <c r="A85">
        <v>1</v>
      </c>
      <c r="C85" s="3" t="s">
        <v>85</v>
      </c>
      <c r="D85" s="2" t="s">
        <v>957</v>
      </c>
      <c r="E85" s="18" t="s">
        <v>1729</v>
      </c>
    </row>
    <row r="86" spans="1:5" ht="64" x14ac:dyDescent="0.2">
      <c r="A86">
        <v>1</v>
      </c>
      <c r="C86" s="3" t="s">
        <v>86</v>
      </c>
      <c r="D86" s="2" t="s">
        <v>958</v>
      </c>
      <c r="E86" s="18" t="s">
        <v>1730</v>
      </c>
    </row>
    <row r="87" spans="1:5" ht="64" x14ac:dyDescent="0.2">
      <c r="A87">
        <v>1</v>
      </c>
      <c r="C87" s="3" t="s">
        <v>87</v>
      </c>
      <c r="D87" s="2" t="s">
        <v>959</v>
      </c>
      <c r="E87" s="18" t="s">
        <v>1731</v>
      </c>
    </row>
    <row r="88" spans="1:5" ht="96" x14ac:dyDescent="0.2">
      <c r="A88">
        <v>1</v>
      </c>
      <c r="C88" s="3" t="s">
        <v>88</v>
      </c>
      <c r="D88" s="2" t="s">
        <v>960</v>
      </c>
      <c r="E88" s="18" t="s">
        <v>3733</v>
      </c>
    </row>
    <row r="89" spans="1:5" ht="80" x14ac:dyDescent="0.2">
      <c r="A89">
        <v>1</v>
      </c>
      <c r="C89" s="3" t="s">
        <v>89</v>
      </c>
      <c r="D89" s="2" t="s">
        <v>961</v>
      </c>
      <c r="E89" s="18" t="s">
        <v>1732</v>
      </c>
    </row>
    <row r="90" spans="1:5" ht="64" x14ac:dyDescent="0.2">
      <c r="C90" s="3" t="s">
        <v>90</v>
      </c>
      <c r="D90" s="2" t="s">
        <v>962</v>
      </c>
      <c r="E90" s="18" t="s">
        <v>1733</v>
      </c>
    </row>
    <row r="91" spans="1:5" ht="32" x14ac:dyDescent="0.2">
      <c r="C91" s="3" t="s">
        <v>91</v>
      </c>
      <c r="D91" s="2" t="s">
        <v>963</v>
      </c>
      <c r="E91" s="18" t="s">
        <v>1734</v>
      </c>
    </row>
    <row r="92" spans="1:5" ht="32" x14ac:dyDescent="0.2">
      <c r="C92" s="3" t="s">
        <v>92</v>
      </c>
      <c r="D92" s="2" t="s">
        <v>963</v>
      </c>
      <c r="E92" s="18" t="s">
        <v>1735</v>
      </c>
    </row>
    <row r="93" spans="1:5" ht="48" x14ac:dyDescent="0.2">
      <c r="A93">
        <v>1</v>
      </c>
      <c r="B93">
        <v>1</v>
      </c>
      <c r="C93" s="3" t="s">
        <v>93</v>
      </c>
      <c r="D93" s="2" t="s">
        <v>964</v>
      </c>
      <c r="E93" s="18" t="s">
        <v>1736</v>
      </c>
    </row>
    <row r="94" spans="1:5" ht="48" x14ac:dyDescent="0.2">
      <c r="A94">
        <v>1</v>
      </c>
      <c r="B94">
        <v>1</v>
      </c>
      <c r="C94" s="3" t="s">
        <v>94</v>
      </c>
      <c r="D94" s="2" t="s">
        <v>965</v>
      </c>
      <c r="E94" s="18" t="s">
        <v>1737</v>
      </c>
    </row>
    <row r="95" spans="1:5" ht="64" x14ac:dyDescent="0.2">
      <c r="A95">
        <v>1</v>
      </c>
      <c r="C95" s="3" t="s">
        <v>95</v>
      </c>
      <c r="D95" s="2" t="s">
        <v>966</v>
      </c>
      <c r="E95" s="18" t="s">
        <v>1738</v>
      </c>
    </row>
    <row r="96" spans="1:5" ht="48" x14ac:dyDescent="0.2">
      <c r="A96">
        <v>1</v>
      </c>
      <c r="C96" s="3" t="s">
        <v>96</v>
      </c>
      <c r="D96" s="2" t="s">
        <v>967</v>
      </c>
      <c r="E96" s="18" t="s">
        <v>1739</v>
      </c>
    </row>
    <row r="97" spans="1:5" ht="48" x14ac:dyDescent="0.2">
      <c r="A97">
        <v>1</v>
      </c>
      <c r="B97">
        <v>1</v>
      </c>
      <c r="C97" s="3" t="s">
        <v>97</v>
      </c>
      <c r="D97" s="2" t="s">
        <v>968</v>
      </c>
      <c r="E97" s="18" t="s">
        <v>3734</v>
      </c>
    </row>
    <row r="98" spans="1:5" ht="48" x14ac:dyDescent="0.2">
      <c r="A98">
        <v>1</v>
      </c>
      <c r="C98" s="3" t="s">
        <v>98</v>
      </c>
      <c r="D98" s="2" t="s">
        <v>969</v>
      </c>
      <c r="E98" s="18" t="s">
        <v>1740</v>
      </c>
    </row>
    <row r="99" spans="1:5" ht="48" x14ac:dyDescent="0.2">
      <c r="C99" s="3" t="s">
        <v>99</v>
      </c>
      <c r="D99" s="2" t="s">
        <v>970</v>
      </c>
      <c r="E99" s="18" t="s">
        <v>1741</v>
      </c>
    </row>
    <row r="100" spans="1:5" ht="48" x14ac:dyDescent="0.2">
      <c r="A100">
        <v>1</v>
      </c>
      <c r="C100" s="3" t="s">
        <v>100</v>
      </c>
      <c r="D100" s="2" t="s">
        <v>971</v>
      </c>
      <c r="E100" s="18" t="s">
        <v>1742</v>
      </c>
    </row>
    <row r="101" spans="1:5" ht="48" x14ac:dyDescent="0.2">
      <c r="A101">
        <v>1</v>
      </c>
      <c r="B101">
        <v>1</v>
      </c>
      <c r="C101" s="3" t="s">
        <v>101</v>
      </c>
      <c r="D101" s="2" t="s">
        <v>972</v>
      </c>
      <c r="E101" s="18" t="s">
        <v>1743</v>
      </c>
    </row>
    <row r="102" spans="1:5" ht="48" x14ac:dyDescent="0.2">
      <c r="A102">
        <v>1</v>
      </c>
      <c r="C102" s="3" t="s">
        <v>102</v>
      </c>
      <c r="D102" s="2" t="s">
        <v>973</v>
      </c>
      <c r="E102" s="18" t="s">
        <v>1744</v>
      </c>
    </row>
    <row r="103" spans="1:5" ht="32" x14ac:dyDescent="0.2">
      <c r="A103">
        <v>1</v>
      </c>
      <c r="C103" s="3" t="s">
        <v>103</v>
      </c>
      <c r="D103" s="2" t="s">
        <v>974</v>
      </c>
      <c r="E103" s="18" t="s">
        <v>1745</v>
      </c>
    </row>
    <row r="104" spans="1:5" ht="32" x14ac:dyDescent="0.2">
      <c r="C104" s="3" t="s">
        <v>104</v>
      </c>
      <c r="D104" s="2" t="s">
        <v>974</v>
      </c>
      <c r="E104" s="18" t="s">
        <v>1746</v>
      </c>
    </row>
    <row r="105" spans="1:5" ht="32" x14ac:dyDescent="0.2">
      <c r="A105">
        <v>1</v>
      </c>
      <c r="B105">
        <v>1</v>
      </c>
      <c r="C105" s="3" t="s">
        <v>105</v>
      </c>
      <c r="D105" s="2" t="s">
        <v>975</v>
      </c>
      <c r="E105" s="18" t="s">
        <v>3735</v>
      </c>
    </row>
    <row r="106" spans="1:5" ht="32" x14ac:dyDescent="0.2">
      <c r="C106" s="3" t="s">
        <v>106</v>
      </c>
      <c r="D106" s="2" t="s">
        <v>976</v>
      </c>
      <c r="E106" s="18" t="s">
        <v>3736</v>
      </c>
    </row>
    <row r="107" spans="1:5" ht="80" x14ac:dyDescent="0.2">
      <c r="A107">
        <v>1</v>
      </c>
      <c r="C107" s="3" t="s">
        <v>107</v>
      </c>
      <c r="D107" s="2" t="s">
        <v>977</v>
      </c>
      <c r="E107" s="18" t="s">
        <v>1747</v>
      </c>
    </row>
    <row r="108" spans="1:5" ht="64" x14ac:dyDescent="0.2">
      <c r="A108">
        <v>1</v>
      </c>
      <c r="B108">
        <v>1</v>
      </c>
      <c r="C108" s="3" t="s">
        <v>108</v>
      </c>
      <c r="D108" s="2" t="s">
        <v>978</v>
      </c>
      <c r="E108" s="18" t="s">
        <v>3737</v>
      </c>
    </row>
    <row r="109" spans="1:5" ht="32" x14ac:dyDescent="0.2">
      <c r="A109">
        <v>1</v>
      </c>
      <c r="C109" s="3" t="s">
        <v>109</v>
      </c>
      <c r="D109" s="2" t="s">
        <v>979</v>
      </c>
      <c r="E109" s="18" t="s">
        <v>1748</v>
      </c>
    </row>
    <row r="110" spans="1:5" ht="48" x14ac:dyDescent="0.2">
      <c r="C110" s="3" t="s">
        <v>110</v>
      </c>
      <c r="D110" s="2" t="s">
        <v>980</v>
      </c>
      <c r="E110" s="18" t="s">
        <v>1749</v>
      </c>
    </row>
    <row r="111" spans="1:5" ht="64" x14ac:dyDescent="0.2">
      <c r="A111">
        <v>1</v>
      </c>
      <c r="B111">
        <v>1</v>
      </c>
      <c r="C111" s="3" t="s">
        <v>111</v>
      </c>
      <c r="D111" s="2" t="s">
        <v>981</v>
      </c>
      <c r="E111" s="18" t="s">
        <v>1750</v>
      </c>
    </row>
    <row r="112" spans="1:5" ht="32" x14ac:dyDescent="0.2">
      <c r="C112" s="3" t="s">
        <v>112</v>
      </c>
      <c r="D112" s="2" t="s">
        <v>982</v>
      </c>
      <c r="E112" s="18" t="s">
        <v>3738</v>
      </c>
    </row>
    <row r="113" spans="1:5" ht="64" x14ac:dyDescent="0.2">
      <c r="C113" s="3" t="s">
        <v>113</v>
      </c>
      <c r="D113" s="2" t="s">
        <v>983</v>
      </c>
      <c r="E113" s="18" t="s">
        <v>1751</v>
      </c>
    </row>
    <row r="114" spans="1:5" ht="32" x14ac:dyDescent="0.2">
      <c r="C114" s="3" t="s">
        <v>114</v>
      </c>
      <c r="D114" s="2" t="s">
        <v>984</v>
      </c>
      <c r="E114" s="18" t="s">
        <v>1752</v>
      </c>
    </row>
    <row r="115" spans="1:5" ht="32" x14ac:dyDescent="0.2">
      <c r="A115">
        <v>1</v>
      </c>
      <c r="C115" s="3" t="s">
        <v>115</v>
      </c>
      <c r="D115" s="2" t="s">
        <v>985</v>
      </c>
      <c r="E115" s="18" t="s">
        <v>1753</v>
      </c>
    </row>
    <row r="116" spans="1:5" ht="64" x14ac:dyDescent="0.2">
      <c r="A116">
        <v>1</v>
      </c>
      <c r="C116" s="3" t="s">
        <v>116</v>
      </c>
      <c r="D116" s="2" t="s">
        <v>986</v>
      </c>
      <c r="E116" s="18" t="s">
        <v>1754</v>
      </c>
    </row>
    <row r="117" spans="1:5" ht="64" x14ac:dyDescent="0.2">
      <c r="C117" s="3" t="s">
        <v>117</v>
      </c>
      <c r="D117" s="2" t="s">
        <v>987</v>
      </c>
      <c r="E117" s="18" t="s">
        <v>3739</v>
      </c>
    </row>
    <row r="118" spans="1:5" ht="64" x14ac:dyDescent="0.2">
      <c r="A118">
        <v>1</v>
      </c>
      <c r="B118">
        <v>1</v>
      </c>
      <c r="C118" s="3" t="s">
        <v>118</v>
      </c>
      <c r="D118" s="2" t="s">
        <v>988</v>
      </c>
      <c r="E118" s="18" t="s">
        <v>3740</v>
      </c>
    </row>
    <row r="119" spans="1:5" ht="48" x14ac:dyDescent="0.2">
      <c r="A119">
        <v>1</v>
      </c>
      <c r="C119" s="3" t="s">
        <v>119</v>
      </c>
      <c r="D119" s="2" t="s">
        <v>989</v>
      </c>
      <c r="E119" s="18" t="s">
        <v>3741</v>
      </c>
    </row>
    <row r="120" spans="1:5" ht="32" x14ac:dyDescent="0.2">
      <c r="A120">
        <v>1</v>
      </c>
      <c r="C120" s="3" t="s">
        <v>120</v>
      </c>
      <c r="D120" s="2" t="s">
        <v>990</v>
      </c>
      <c r="E120" s="18" t="s">
        <v>1755</v>
      </c>
    </row>
    <row r="121" spans="1:5" ht="64" x14ac:dyDescent="0.2">
      <c r="C121" s="3" t="s">
        <v>121</v>
      </c>
      <c r="D121" s="2" t="s">
        <v>991</v>
      </c>
      <c r="E121" s="18" t="s">
        <v>1756</v>
      </c>
    </row>
    <row r="122" spans="1:5" ht="48" x14ac:dyDescent="0.2">
      <c r="A122">
        <v>1</v>
      </c>
      <c r="C122" s="3" t="s">
        <v>122</v>
      </c>
      <c r="D122" s="2" t="s">
        <v>992</v>
      </c>
      <c r="E122" s="18" t="s">
        <v>1757</v>
      </c>
    </row>
    <row r="123" spans="1:5" ht="80" x14ac:dyDescent="0.2">
      <c r="C123" s="3" t="s">
        <v>123</v>
      </c>
      <c r="D123" s="2" t="s">
        <v>993</v>
      </c>
      <c r="E123" s="18" t="s">
        <v>1758</v>
      </c>
    </row>
    <row r="124" spans="1:5" ht="64" x14ac:dyDescent="0.2">
      <c r="A124">
        <v>1</v>
      </c>
      <c r="C124" s="3" t="s">
        <v>124</v>
      </c>
      <c r="D124" s="2" t="s">
        <v>994</v>
      </c>
      <c r="E124" s="18" t="s">
        <v>1759</v>
      </c>
    </row>
    <row r="125" spans="1:5" ht="64" x14ac:dyDescent="0.2">
      <c r="A125">
        <v>1</v>
      </c>
      <c r="B125">
        <v>1</v>
      </c>
      <c r="C125" s="3" t="s">
        <v>125</v>
      </c>
      <c r="D125" s="2" t="s">
        <v>995</v>
      </c>
      <c r="E125" s="18" t="s">
        <v>1760</v>
      </c>
    </row>
    <row r="126" spans="1:5" ht="32" x14ac:dyDescent="0.2">
      <c r="A126">
        <v>1</v>
      </c>
      <c r="B126">
        <v>1</v>
      </c>
      <c r="C126" s="3" t="s">
        <v>126</v>
      </c>
      <c r="D126" s="2" t="s">
        <v>996</v>
      </c>
      <c r="E126" s="18" t="s">
        <v>1761</v>
      </c>
    </row>
    <row r="127" spans="1:5" ht="64" x14ac:dyDescent="0.2">
      <c r="A127">
        <v>1</v>
      </c>
      <c r="B127">
        <v>1</v>
      </c>
      <c r="C127" s="3" t="s">
        <v>127</v>
      </c>
      <c r="D127" s="2" t="s">
        <v>997</v>
      </c>
      <c r="E127" s="18" t="s">
        <v>1762</v>
      </c>
    </row>
    <row r="128" spans="1:5" ht="64" x14ac:dyDescent="0.2">
      <c r="C128" s="3" t="s">
        <v>128</v>
      </c>
      <c r="D128" s="2" t="s">
        <v>998</v>
      </c>
      <c r="E128" s="18" t="s">
        <v>3742</v>
      </c>
    </row>
    <row r="129" spans="1:5" ht="80" x14ac:dyDescent="0.2">
      <c r="A129">
        <v>1</v>
      </c>
      <c r="B129">
        <v>1</v>
      </c>
      <c r="C129" s="3" t="s">
        <v>129</v>
      </c>
      <c r="D129" s="2" t="s">
        <v>999</v>
      </c>
      <c r="E129" s="18" t="s">
        <v>1763</v>
      </c>
    </row>
    <row r="130" spans="1:5" ht="48" x14ac:dyDescent="0.2">
      <c r="A130">
        <v>1</v>
      </c>
      <c r="B130">
        <v>1</v>
      </c>
      <c r="C130" s="3" t="s">
        <v>130</v>
      </c>
      <c r="D130" s="2" t="s">
        <v>1000</v>
      </c>
      <c r="E130" s="18" t="s">
        <v>3743</v>
      </c>
    </row>
    <row r="131" spans="1:5" ht="64" x14ac:dyDescent="0.2">
      <c r="A131">
        <v>1</v>
      </c>
      <c r="B131">
        <v>1</v>
      </c>
      <c r="C131" s="3" t="s">
        <v>131</v>
      </c>
      <c r="D131" s="2" t="s">
        <v>1001</v>
      </c>
      <c r="E131" s="18" t="s">
        <v>3744</v>
      </c>
    </row>
    <row r="132" spans="1:5" ht="32" x14ac:dyDescent="0.2">
      <c r="A132">
        <v>1</v>
      </c>
      <c r="B132">
        <v>1</v>
      </c>
      <c r="C132" s="3" t="s">
        <v>132</v>
      </c>
      <c r="D132" s="2" t="s">
        <v>1002</v>
      </c>
      <c r="E132" s="18" t="s">
        <v>1764</v>
      </c>
    </row>
    <row r="133" spans="1:5" ht="80" x14ac:dyDescent="0.2">
      <c r="A133">
        <v>1</v>
      </c>
      <c r="C133" s="3" t="s">
        <v>133</v>
      </c>
      <c r="D133" s="2" t="s">
        <v>1003</v>
      </c>
      <c r="E133" s="18" t="s">
        <v>1765</v>
      </c>
    </row>
    <row r="134" spans="1:5" ht="48" x14ac:dyDescent="0.2">
      <c r="A134">
        <v>1</v>
      </c>
      <c r="C134" s="3" t="s">
        <v>134</v>
      </c>
      <c r="D134" s="2" t="s">
        <v>1004</v>
      </c>
      <c r="E134" s="18" t="s">
        <v>1766</v>
      </c>
    </row>
    <row r="135" spans="1:5" ht="64" x14ac:dyDescent="0.2">
      <c r="A135">
        <v>1</v>
      </c>
      <c r="C135" s="3" t="s">
        <v>135</v>
      </c>
      <c r="D135" s="2" t="s">
        <v>1005</v>
      </c>
      <c r="E135" s="18" t="s">
        <v>3745</v>
      </c>
    </row>
    <row r="136" spans="1:5" ht="32" x14ac:dyDescent="0.2">
      <c r="A136">
        <v>1</v>
      </c>
      <c r="C136" s="3" t="s">
        <v>136</v>
      </c>
      <c r="D136" s="2" t="s">
        <v>1006</v>
      </c>
      <c r="E136" s="18" t="s">
        <v>1767</v>
      </c>
    </row>
    <row r="137" spans="1:5" ht="32" x14ac:dyDescent="0.2">
      <c r="A137">
        <v>1</v>
      </c>
      <c r="C137" s="3" t="s">
        <v>137</v>
      </c>
      <c r="D137" s="2" t="s">
        <v>1006</v>
      </c>
      <c r="E137" s="18" t="s">
        <v>1768</v>
      </c>
    </row>
    <row r="138" spans="1:5" ht="48" x14ac:dyDescent="0.2">
      <c r="A138">
        <v>1</v>
      </c>
      <c r="C138" s="3" t="s">
        <v>138</v>
      </c>
      <c r="D138" s="2" t="s">
        <v>1007</v>
      </c>
      <c r="E138" s="18" t="s">
        <v>1769</v>
      </c>
    </row>
    <row r="139" spans="1:5" ht="64" x14ac:dyDescent="0.2">
      <c r="A139">
        <v>1</v>
      </c>
      <c r="C139" s="3" t="s">
        <v>139</v>
      </c>
      <c r="D139" s="2" t="s">
        <v>1008</v>
      </c>
      <c r="E139" s="18" t="s">
        <v>1770</v>
      </c>
    </row>
    <row r="140" spans="1:5" ht="32" x14ac:dyDescent="0.2">
      <c r="A140">
        <v>1</v>
      </c>
      <c r="C140" s="3" t="s">
        <v>140</v>
      </c>
      <c r="D140" s="2" t="s">
        <v>1009</v>
      </c>
      <c r="E140" s="18" t="s">
        <v>1771</v>
      </c>
    </row>
    <row r="141" spans="1:5" ht="96" x14ac:dyDescent="0.2">
      <c r="A141">
        <v>1</v>
      </c>
      <c r="C141" s="3" t="s">
        <v>141</v>
      </c>
      <c r="D141" s="2" t="s">
        <v>1010</v>
      </c>
      <c r="E141" s="18" t="s">
        <v>1772</v>
      </c>
    </row>
    <row r="142" spans="1:5" ht="64" x14ac:dyDescent="0.2">
      <c r="A142">
        <v>1</v>
      </c>
      <c r="C142" s="3" t="s">
        <v>142</v>
      </c>
      <c r="D142" s="2" t="s">
        <v>1011</v>
      </c>
      <c r="E142" s="18" t="s">
        <v>1773</v>
      </c>
    </row>
    <row r="143" spans="1:5" ht="80" x14ac:dyDescent="0.2">
      <c r="A143">
        <v>1</v>
      </c>
      <c r="B143">
        <v>1</v>
      </c>
      <c r="C143" s="3" t="s">
        <v>143</v>
      </c>
      <c r="D143" s="2" t="s">
        <v>1012</v>
      </c>
      <c r="E143" s="18" t="s">
        <v>1774</v>
      </c>
    </row>
    <row r="144" spans="1:5" ht="64" x14ac:dyDescent="0.2">
      <c r="A144">
        <v>1</v>
      </c>
      <c r="B144">
        <v>1</v>
      </c>
      <c r="C144" s="3" t="s">
        <v>144</v>
      </c>
      <c r="D144" s="2" t="s">
        <v>1013</v>
      </c>
      <c r="E144" s="18" t="s">
        <v>1775</v>
      </c>
    </row>
    <row r="145" spans="1:5" ht="48" x14ac:dyDescent="0.2">
      <c r="C145" s="3" t="s">
        <v>145</v>
      </c>
      <c r="D145" s="2" t="s">
        <v>1014</v>
      </c>
      <c r="E145" s="18" t="s">
        <v>1776</v>
      </c>
    </row>
    <row r="146" spans="1:5" ht="96" x14ac:dyDescent="0.2">
      <c r="A146">
        <v>1</v>
      </c>
      <c r="C146" s="3" t="s">
        <v>146</v>
      </c>
      <c r="D146" s="2" t="s">
        <v>1015</v>
      </c>
      <c r="E146" s="18" t="s">
        <v>3746</v>
      </c>
    </row>
    <row r="147" spans="1:5" ht="64" x14ac:dyDescent="0.2">
      <c r="A147">
        <v>1</v>
      </c>
      <c r="C147" s="3" t="s">
        <v>147</v>
      </c>
      <c r="D147" s="2" t="s">
        <v>1016</v>
      </c>
      <c r="E147" s="18" t="s">
        <v>1777</v>
      </c>
    </row>
    <row r="148" spans="1:5" ht="32" x14ac:dyDescent="0.2">
      <c r="A148">
        <v>1</v>
      </c>
      <c r="C148" s="3" t="s">
        <v>148</v>
      </c>
      <c r="D148" s="2" t="s">
        <v>1017</v>
      </c>
      <c r="E148" s="18" t="s">
        <v>1778</v>
      </c>
    </row>
    <row r="149" spans="1:5" ht="96" x14ac:dyDescent="0.2">
      <c r="A149">
        <v>1</v>
      </c>
      <c r="C149" s="3" t="s">
        <v>149</v>
      </c>
      <c r="D149" s="2" t="s">
        <v>1018</v>
      </c>
      <c r="E149" s="18" t="s">
        <v>1779</v>
      </c>
    </row>
    <row r="150" spans="1:5" ht="80" x14ac:dyDescent="0.2">
      <c r="A150">
        <v>1</v>
      </c>
      <c r="B150">
        <v>1</v>
      </c>
      <c r="C150" s="3" t="s">
        <v>150</v>
      </c>
      <c r="D150" s="2" t="s">
        <v>1019</v>
      </c>
      <c r="E150" s="18" t="s">
        <v>1780</v>
      </c>
    </row>
    <row r="151" spans="1:5" ht="64" x14ac:dyDescent="0.2">
      <c r="C151" s="3" t="s">
        <v>151</v>
      </c>
      <c r="D151" s="2" t="s">
        <v>1020</v>
      </c>
      <c r="E151" s="18" t="s">
        <v>1781</v>
      </c>
    </row>
    <row r="152" spans="1:5" ht="48" x14ac:dyDescent="0.2">
      <c r="C152" s="3" t="s">
        <v>152</v>
      </c>
      <c r="D152" s="2" t="s">
        <v>989</v>
      </c>
      <c r="E152" s="18" t="s">
        <v>3747</v>
      </c>
    </row>
    <row r="153" spans="1:5" ht="96" x14ac:dyDescent="0.2">
      <c r="C153" s="3" t="s">
        <v>153</v>
      </c>
      <c r="D153" s="2" t="s">
        <v>1021</v>
      </c>
      <c r="E153" s="18" t="s">
        <v>3748</v>
      </c>
    </row>
    <row r="154" spans="1:5" ht="48" x14ac:dyDescent="0.2">
      <c r="A154">
        <v>1</v>
      </c>
      <c r="B154">
        <v>1</v>
      </c>
      <c r="C154" s="3" t="s">
        <v>154</v>
      </c>
      <c r="D154" s="2" t="s">
        <v>1022</v>
      </c>
      <c r="E154" s="18" t="s">
        <v>1782</v>
      </c>
    </row>
    <row r="155" spans="1:5" ht="48" x14ac:dyDescent="0.2">
      <c r="A155">
        <v>1</v>
      </c>
      <c r="B155">
        <v>1</v>
      </c>
      <c r="C155" s="3" t="s">
        <v>155</v>
      </c>
      <c r="D155" s="2" t="s">
        <v>1023</v>
      </c>
      <c r="E155" s="18" t="s">
        <v>3749</v>
      </c>
    </row>
    <row r="156" spans="1:5" ht="64" x14ac:dyDescent="0.2">
      <c r="A156">
        <v>1</v>
      </c>
      <c r="B156">
        <v>1</v>
      </c>
      <c r="C156" s="3" t="s">
        <v>156</v>
      </c>
      <c r="D156" s="2" t="s">
        <v>1024</v>
      </c>
      <c r="E156" s="18" t="s">
        <v>3750</v>
      </c>
    </row>
    <row r="157" spans="1:5" ht="48" x14ac:dyDescent="0.2">
      <c r="A157">
        <v>1</v>
      </c>
      <c r="C157" s="3" t="s">
        <v>157</v>
      </c>
      <c r="D157" s="2" t="s">
        <v>1025</v>
      </c>
      <c r="E157" s="18" t="s">
        <v>3751</v>
      </c>
    </row>
    <row r="158" spans="1:5" ht="48" x14ac:dyDescent="0.2">
      <c r="A158">
        <v>1</v>
      </c>
      <c r="C158" s="3" t="s">
        <v>158</v>
      </c>
      <c r="D158" s="2" t="s">
        <v>1026</v>
      </c>
      <c r="E158" s="18" t="s">
        <v>3752</v>
      </c>
    </row>
    <row r="159" spans="1:5" ht="80" x14ac:dyDescent="0.2">
      <c r="A159">
        <v>1</v>
      </c>
      <c r="C159" s="3" t="s">
        <v>159</v>
      </c>
      <c r="D159" s="2" t="s">
        <v>1027</v>
      </c>
      <c r="E159" s="18" t="s">
        <v>3753</v>
      </c>
    </row>
    <row r="160" spans="1:5" ht="32" x14ac:dyDescent="0.2">
      <c r="A160">
        <v>1</v>
      </c>
      <c r="B160">
        <v>1</v>
      </c>
      <c r="C160" s="3" t="s">
        <v>160</v>
      </c>
      <c r="D160" s="2" t="s">
        <v>1028</v>
      </c>
      <c r="E160" s="18" t="s">
        <v>1783</v>
      </c>
    </row>
    <row r="161" spans="1:5" ht="48" x14ac:dyDescent="0.2">
      <c r="A161">
        <v>1</v>
      </c>
      <c r="B161">
        <v>1</v>
      </c>
      <c r="C161" s="3" t="s">
        <v>161</v>
      </c>
      <c r="D161" s="2" t="s">
        <v>1029</v>
      </c>
      <c r="E161" s="18" t="s">
        <v>1784</v>
      </c>
    </row>
    <row r="162" spans="1:5" ht="80" x14ac:dyDescent="0.2">
      <c r="A162">
        <v>1</v>
      </c>
      <c r="B162">
        <v>1</v>
      </c>
      <c r="C162" s="3" t="s">
        <v>162</v>
      </c>
      <c r="D162" s="2" t="s">
        <v>1030</v>
      </c>
      <c r="E162" s="18" t="s">
        <v>1785</v>
      </c>
    </row>
    <row r="163" spans="1:5" ht="64" x14ac:dyDescent="0.2">
      <c r="A163">
        <v>1</v>
      </c>
      <c r="B163">
        <v>1</v>
      </c>
      <c r="C163" s="3" t="s">
        <v>163</v>
      </c>
      <c r="D163" s="2" t="s">
        <v>1031</v>
      </c>
      <c r="E163" s="18" t="s">
        <v>3754</v>
      </c>
    </row>
    <row r="164" spans="1:5" ht="64" x14ac:dyDescent="0.2">
      <c r="C164" s="3" t="s">
        <v>164</v>
      </c>
      <c r="D164" s="2" t="s">
        <v>1031</v>
      </c>
      <c r="E164" s="18" t="s">
        <v>3755</v>
      </c>
    </row>
    <row r="165" spans="1:5" ht="64" x14ac:dyDescent="0.2">
      <c r="A165">
        <v>1</v>
      </c>
      <c r="C165" s="3" t="s">
        <v>165</v>
      </c>
      <c r="D165" s="2" t="s">
        <v>1032</v>
      </c>
      <c r="E165" s="18" t="s">
        <v>1786</v>
      </c>
    </row>
    <row r="166" spans="1:5" ht="64" x14ac:dyDescent="0.2">
      <c r="A166">
        <v>1</v>
      </c>
      <c r="C166" s="3" t="s">
        <v>166</v>
      </c>
      <c r="D166" s="2" t="s">
        <v>1033</v>
      </c>
      <c r="E166" s="18" t="s">
        <v>1787</v>
      </c>
    </row>
    <row r="167" spans="1:5" ht="48" x14ac:dyDescent="0.2">
      <c r="A167">
        <v>1</v>
      </c>
      <c r="B167">
        <v>1</v>
      </c>
      <c r="C167" s="3" t="s">
        <v>167</v>
      </c>
      <c r="D167" s="2" t="s">
        <v>1034</v>
      </c>
      <c r="E167" s="18" t="s">
        <v>3756</v>
      </c>
    </row>
    <row r="168" spans="1:5" ht="48" x14ac:dyDescent="0.2">
      <c r="A168">
        <v>1</v>
      </c>
      <c r="C168" s="3" t="s">
        <v>168</v>
      </c>
      <c r="D168" s="2" t="s">
        <v>1035</v>
      </c>
      <c r="E168" s="18" t="s">
        <v>3757</v>
      </c>
    </row>
    <row r="169" spans="1:5" ht="32" x14ac:dyDescent="0.2">
      <c r="C169" s="3" t="s">
        <v>169</v>
      </c>
      <c r="D169" s="2" t="s">
        <v>1036</v>
      </c>
      <c r="E169" s="18" t="s">
        <v>3758</v>
      </c>
    </row>
    <row r="170" spans="1:5" ht="64" x14ac:dyDescent="0.2">
      <c r="A170">
        <v>1</v>
      </c>
      <c r="C170" s="3" t="s">
        <v>170</v>
      </c>
      <c r="D170" s="2" t="s">
        <v>1037</v>
      </c>
      <c r="E170" s="18" t="s">
        <v>3759</v>
      </c>
    </row>
    <row r="171" spans="1:5" ht="32" x14ac:dyDescent="0.2">
      <c r="A171">
        <v>1</v>
      </c>
      <c r="C171" s="3" t="s">
        <v>171</v>
      </c>
      <c r="D171" s="2" t="s">
        <v>1038</v>
      </c>
      <c r="E171" s="18" t="s">
        <v>1788</v>
      </c>
    </row>
    <row r="172" spans="1:5" ht="32" x14ac:dyDescent="0.2">
      <c r="A172">
        <v>1</v>
      </c>
      <c r="C172" s="3" t="s">
        <v>172</v>
      </c>
      <c r="D172" s="2" t="s">
        <v>1038</v>
      </c>
      <c r="E172" s="18" t="s">
        <v>1788</v>
      </c>
    </row>
    <row r="173" spans="1:5" ht="32" x14ac:dyDescent="0.2">
      <c r="C173" s="3" t="s">
        <v>173</v>
      </c>
      <c r="D173" s="2" t="s">
        <v>1038</v>
      </c>
    </row>
    <row r="174" spans="1:5" ht="32" x14ac:dyDescent="0.2">
      <c r="C174" s="3" t="s">
        <v>174</v>
      </c>
      <c r="D174" s="2" t="s">
        <v>1038</v>
      </c>
      <c r="E174" s="18" t="s">
        <v>3760</v>
      </c>
    </row>
    <row r="175" spans="1:5" ht="32" x14ac:dyDescent="0.2">
      <c r="A175">
        <v>1</v>
      </c>
      <c r="C175" s="3" t="s">
        <v>175</v>
      </c>
      <c r="D175" s="2" t="s">
        <v>1039</v>
      </c>
      <c r="E175" s="18" t="s">
        <v>1789</v>
      </c>
    </row>
    <row r="176" spans="1:5" ht="80" x14ac:dyDescent="0.2">
      <c r="A176">
        <v>1</v>
      </c>
      <c r="C176" s="3" t="s">
        <v>176</v>
      </c>
      <c r="D176" s="2" t="s">
        <v>1040</v>
      </c>
      <c r="E176" s="18" t="s">
        <v>3761</v>
      </c>
    </row>
    <row r="177" spans="1:5" ht="48" x14ac:dyDescent="0.2">
      <c r="A177">
        <v>1</v>
      </c>
      <c r="C177" s="3" t="s">
        <v>177</v>
      </c>
      <c r="D177" s="2" t="s">
        <v>1041</v>
      </c>
      <c r="E177" s="18" t="s">
        <v>1790</v>
      </c>
    </row>
    <row r="178" spans="1:5" ht="32" x14ac:dyDescent="0.2">
      <c r="A178">
        <v>1</v>
      </c>
      <c r="B178">
        <v>1</v>
      </c>
      <c r="C178" s="3" t="s">
        <v>178</v>
      </c>
      <c r="D178" s="2" t="s">
        <v>1042</v>
      </c>
      <c r="E178" s="18" t="s">
        <v>3762</v>
      </c>
    </row>
    <row r="179" spans="1:5" ht="48" x14ac:dyDescent="0.2">
      <c r="C179" s="3" t="s">
        <v>179</v>
      </c>
      <c r="D179" s="2" t="s">
        <v>1043</v>
      </c>
      <c r="E179" s="18" t="s">
        <v>1791</v>
      </c>
    </row>
    <row r="180" spans="1:5" ht="48" x14ac:dyDescent="0.2">
      <c r="C180" s="3" t="s">
        <v>180</v>
      </c>
      <c r="D180" s="2" t="s">
        <v>1043</v>
      </c>
      <c r="E180" s="18" t="s">
        <v>3763</v>
      </c>
    </row>
    <row r="181" spans="1:5" ht="64" x14ac:dyDescent="0.2">
      <c r="A181">
        <v>1</v>
      </c>
      <c r="C181" s="3" t="s">
        <v>181</v>
      </c>
      <c r="D181" s="2" t="s">
        <v>1044</v>
      </c>
      <c r="E181" s="18" t="s">
        <v>1792</v>
      </c>
    </row>
    <row r="182" spans="1:5" ht="32" x14ac:dyDescent="0.2">
      <c r="A182">
        <v>1</v>
      </c>
      <c r="B182">
        <v>1</v>
      </c>
      <c r="C182" s="3" t="s">
        <v>182</v>
      </c>
      <c r="D182" s="2" t="s">
        <v>1045</v>
      </c>
      <c r="E182" s="18" t="s">
        <v>1793</v>
      </c>
    </row>
    <row r="183" spans="1:5" ht="48" x14ac:dyDescent="0.2">
      <c r="A183">
        <v>1</v>
      </c>
      <c r="B183">
        <v>1</v>
      </c>
      <c r="C183" s="3" t="s">
        <v>183</v>
      </c>
      <c r="D183" s="2" t="s">
        <v>1046</v>
      </c>
      <c r="E183" s="18" t="s">
        <v>3764</v>
      </c>
    </row>
    <row r="184" spans="1:5" ht="48" x14ac:dyDescent="0.2">
      <c r="A184">
        <v>1</v>
      </c>
      <c r="B184">
        <v>1</v>
      </c>
      <c r="C184" s="3" t="s">
        <v>184</v>
      </c>
      <c r="D184" s="2" t="s">
        <v>1047</v>
      </c>
      <c r="E184" s="18" t="s">
        <v>1794</v>
      </c>
    </row>
    <row r="185" spans="1:5" ht="32" x14ac:dyDescent="0.2">
      <c r="A185">
        <v>1</v>
      </c>
      <c r="C185" s="3" t="s">
        <v>185</v>
      </c>
      <c r="D185" s="2" t="s">
        <v>1048</v>
      </c>
      <c r="E185" s="18" t="s">
        <v>3765</v>
      </c>
    </row>
    <row r="186" spans="1:5" ht="32" x14ac:dyDescent="0.2">
      <c r="A186">
        <v>1</v>
      </c>
      <c r="C186" s="3" t="s">
        <v>186</v>
      </c>
      <c r="D186" s="2" t="s">
        <v>1049</v>
      </c>
      <c r="E186" s="18" t="s">
        <v>1795</v>
      </c>
    </row>
    <row r="187" spans="1:5" ht="80" x14ac:dyDescent="0.2">
      <c r="A187">
        <v>1</v>
      </c>
      <c r="B187">
        <v>1</v>
      </c>
      <c r="C187" s="3" t="s">
        <v>187</v>
      </c>
      <c r="D187" s="2" t="s">
        <v>1050</v>
      </c>
      <c r="E187" s="18" t="s">
        <v>3766</v>
      </c>
    </row>
    <row r="188" spans="1:5" ht="80" x14ac:dyDescent="0.2">
      <c r="C188" s="3" t="s">
        <v>188</v>
      </c>
      <c r="D188" s="2" t="s">
        <v>1050</v>
      </c>
      <c r="E188" s="18" t="s">
        <v>3767</v>
      </c>
    </row>
    <row r="189" spans="1:5" ht="48" x14ac:dyDescent="0.2">
      <c r="A189">
        <v>1</v>
      </c>
      <c r="B189">
        <v>1</v>
      </c>
      <c r="C189" s="3" t="s">
        <v>189</v>
      </c>
      <c r="D189" s="2" t="s">
        <v>1051</v>
      </c>
      <c r="E189" s="18" t="s">
        <v>3768</v>
      </c>
    </row>
    <row r="190" spans="1:5" ht="32" x14ac:dyDescent="0.2">
      <c r="A190">
        <v>1</v>
      </c>
      <c r="B190">
        <v>1</v>
      </c>
      <c r="C190" s="3" t="s">
        <v>190</v>
      </c>
      <c r="D190" s="2" t="s">
        <v>1052</v>
      </c>
      <c r="E190" s="18" t="s">
        <v>1796</v>
      </c>
    </row>
    <row r="191" spans="1:5" ht="32" x14ac:dyDescent="0.2">
      <c r="C191" s="3" t="s">
        <v>191</v>
      </c>
      <c r="D191" s="2" t="s">
        <v>1052</v>
      </c>
      <c r="E191" s="18" t="s">
        <v>1797</v>
      </c>
    </row>
    <row r="192" spans="1:5" ht="32" x14ac:dyDescent="0.2">
      <c r="A192">
        <v>1</v>
      </c>
      <c r="B192">
        <v>1</v>
      </c>
      <c r="C192" s="3" t="s">
        <v>192</v>
      </c>
      <c r="D192" s="2" t="s">
        <v>1053</v>
      </c>
      <c r="E192" s="18" t="s">
        <v>1798</v>
      </c>
    </row>
    <row r="193" spans="1:5" ht="48" x14ac:dyDescent="0.2">
      <c r="A193">
        <v>1</v>
      </c>
      <c r="B193">
        <v>1</v>
      </c>
      <c r="C193" s="3" t="s">
        <v>193</v>
      </c>
      <c r="D193" s="2" t="s">
        <v>1054</v>
      </c>
      <c r="E193" s="18" t="s">
        <v>3769</v>
      </c>
    </row>
    <row r="194" spans="1:5" ht="48" x14ac:dyDescent="0.2">
      <c r="C194" s="3" t="s">
        <v>194</v>
      </c>
      <c r="D194" s="2" t="s">
        <v>1055</v>
      </c>
      <c r="E194" s="18" t="s">
        <v>1799</v>
      </c>
    </row>
    <row r="195" spans="1:5" ht="80" x14ac:dyDescent="0.2">
      <c r="A195">
        <v>1</v>
      </c>
      <c r="B195">
        <v>1</v>
      </c>
      <c r="C195" s="3" t="s">
        <v>195</v>
      </c>
      <c r="D195" s="2" t="s">
        <v>1056</v>
      </c>
      <c r="E195" s="18" t="s">
        <v>1800</v>
      </c>
    </row>
    <row r="196" spans="1:5" ht="48" x14ac:dyDescent="0.2">
      <c r="A196">
        <v>1</v>
      </c>
      <c r="C196" s="3" t="s">
        <v>196</v>
      </c>
      <c r="D196" s="2" t="s">
        <v>1055</v>
      </c>
      <c r="E196" s="18" t="s">
        <v>3770</v>
      </c>
    </row>
    <row r="197" spans="1:5" ht="48" x14ac:dyDescent="0.2">
      <c r="A197">
        <v>1</v>
      </c>
      <c r="C197" s="3" t="s">
        <v>197</v>
      </c>
      <c r="D197" s="2" t="s">
        <v>1057</v>
      </c>
      <c r="E197" s="18" t="s">
        <v>3771</v>
      </c>
    </row>
    <row r="198" spans="1:5" ht="48" x14ac:dyDescent="0.2">
      <c r="A198">
        <v>1</v>
      </c>
      <c r="C198" s="3" t="s">
        <v>198</v>
      </c>
      <c r="D198" s="2" t="s">
        <v>1058</v>
      </c>
      <c r="E198" s="18" t="s">
        <v>1801</v>
      </c>
    </row>
    <row r="199" spans="1:5" ht="112" x14ac:dyDescent="0.2">
      <c r="A199">
        <v>1</v>
      </c>
      <c r="C199" s="3" t="s">
        <v>199</v>
      </c>
      <c r="D199" s="2" t="s">
        <v>1059</v>
      </c>
      <c r="E199" s="18" t="s">
        <v>1802</v>
      </c>
    </row>
    <row r="200" spans="1:5" ht="32" x14ac:dyDescent="0.2">
      <c r="C200" s="3" t="s">
        <v>200</v>
      </c>
      <c r="D200" s="2" t="s">
        <v>1060</v>
      </c>
      <c r="E200" s="18" t="s">
        <v>3772</v>
      </c>
    </row>
    <row r="201" spans="1:5" ht="48" x14ac:dyDescent="0.2">
      <c r="A201">
        <v>1</v>
      </c>
      <c r="C201" s="3" t="s">
        <v>201</v>
      </c>
      <c r="D201" s="2" t="s">
        <v>1061</v>
      </c>
      <c r="E201" s="18" t="s">
        <v>1803</v>
      </c>
    </row>
    <row r="202" spans="1:5" ht="64" x14ac:dyDescent="0.2">
      <c r="A202">
        <v>1</v>
      </c>
      <c r="C202" s="3" t="s">
        <v>202</v>
      </c>
      <c r="D202" s="2" t="s">
        <v>1062</v>
      </c>
      <c r="E202" s="18" t="s">
        <v>3773</v>
      </c>
    </row>
    <row r="203" spans="1:5" ht="64" x14ac:dyDescent="0.2">
      <c r="A203">
        <v>1</v>
      </c>
      <c r="B203">
        <v>1</v>
      </c>
      <c r="C203" s="3" t="s">
        <v>203</v>
      </c>
      <c r="D203" s="2" t="s">
        <v>1063</v>
      </c>
      <c r="E203" s="18" t="s">
        <v>1804</v>
      </c>
    </row>
    <row r="204" spans="1:5" ht="64" x14ac:dyDescent="0.2">
      <c r="A204">
        <v>1</v>
      </c>
      <c r="C204" s="3" t="s">
        <v>204</v>
      </c>
      <c r="D204" s="2" t="s">
        <v>1064</v>
      </c>
      <c r="E204" s="18" t="s">
        <v>3774</v>
      </c>
    </row>
    <row r="205" spans="1:5" ht="64" x14ac:dyDescent="0.2">
      <c r="C205" s="3" t="s">
        <v>205</v>
      </c>
      <c r="D205" s="2" t="s">
        <v>1065</v>
      </c>
      <c r="E205" s="18" t="s">
        <v>1805</v>
      </c>
    </row>
    <row r="206" spans="1:5" ht="64" x14ac:dyDescent="0.2">
      <c r="A206">
        <v>1</v>
      </c>
      <c r="B206">
        <v>1</v>
      </c>
      <c r="C206" s="3" t="s">
        <v>206</v>
      </c>
      <c r="D206" s="2" t="s">
        <v>1066</v>
      </c>
      <c r="E206" s="18" t="s">
        <v>1806</v>
      </c>
    </row>
    <row r="207" spans="1:5" ht="48" x14ac:dyDescent="0.2">
      <c r="A207">
        <v>1</v>
      </c>
      <c r="C207" s="3" t="s">
        <v>207</v>
      </c>
      <c r="D207" s="2" t="s">
        <v>1067</v>
      </c>
      <c r="E207" s="18" t="s">
        <v>3775</v>
      </c>
    </row>
    <row r="208" spans="1:5" ht="64" x14ac:dyDescent="0.2">
      <c r="C208" s="3" t="s">
        <v>208</v>
      </c>
      <c r="D208" s="2" t="s">
        <v>1066</v>
      </c>
      <c r="E208" s="18" t="s">
        <v>3776</v>
      </c>
    </row>
    <row r="209" spans="1:5" ht="64" x14ac:dyDescent="0.2">
      <c r="C209" s="3" t="s">
        <v>209</v>
      </c>
      <c r="D209" s="2" t="s">
        <v>1068</v>
      </c>
      <c r="E209" s="18" t="s">
        <v>1807</v>
      </c>
    </row>
    <row r="210" spans="1:5" ht="64" x14ac:dyDescent="0.2">
      <c r="A210">
        <v>1</v>
      </c>
      <c r="C210" s="3" t="s">
        <v>210</v>
      </c>
      <c r="D210" s="2" t="s">
        <v>1069</v>
      </c>
      <c r="E210" s="18" t="s">
        <v>1808</v>
      </c>
    </row>
    <row r="211" spans="1:5" ht="48" x14ac:dyDescent="0.2">
      <c r="A211">
        <v>1</v>
      </c>
      <c r="C211" s="3" t="s">
        <v>211</v>
      </c>
      <c r="D211" s="2" t="s">
        <v>1070</v>
      </c>
      <c r="E211" s="18" t="s">
        <v>1809</v>
      </c>
    </row>
    <row r="212" spans="1:5" ht="80" x14ac:dyDescent="0.2">
      <c r="A212">
        <v>1</v>
      </c>
      <c r="B212">
        <v>1</v>
      </c>
      <c r="C212" s="3" t="s">
        <v>212</v>
      </c>
      <c r="D212" s="2" t="s">
        <v>1071</v>
      </c>
      <c r="E212" s="18" t="s">
        <v>1810</v>
      </c>
    </row>
    <row r="213" spans="1:5" ht="48" x14ac:dyDescent="0.2">
      <c r="C213" s="3" t="s">
        <v>213</v>
      </c>
      <c r="D213" s="2" t="s">
        <v>1072</v>
      </c>
      <c r="E213" s="18" t="s">
        <v>1811</v>
      </c>
    </row>
    <row r="214" spans="1:5" ht="32" x14ac:dyDescent="0.2">
      <c r="C214" s="3" t="s">
        <v>214</v>
      </c>
      <c r="D214" s="2" t="s">
        <v>1073</v>
      </c>
      <c r="E214" s="18" t="s">
        <v>3777</v>
      </c>
    </row>
    <row r="215" spans="1:5" ht="48" x14ac:dyDescent="0.2">
      <c r="A215">
        <v>1</v>
      </c>
      <c r="C215" s="3" t="s">
        <v>215</v>
      </c>
      <c r="D215" s="2" t="s">
        <v>1074</v>
      </c>
      <c r="E215" s="18" t="s">
        <v>3778</v>
      </c>
    </row>
    <row r="216" spans="1:5" ht="64" x14ac:dyDescent="0.2">
      <c r="C216" s="3" t="s">
        <v>216</v>
      </c>
      <c r="D216" s="2" t="s">
        <v>1075</v>
      </c>
      <c r="E216" s="18" t="s">
        <v>1812</v>
      </c>
    </row>
    <row r="217" spans="1:5" ht="32" x14ac:dyDescent="0.2">
      <c r="C217" s="3" t="s">
        <v>217</v>
      </c>
      <c r="D217" s="2" t="s">
        <v>1076</v>
      </c>
      <c r="E217" s="18" t="s">
        <v>1813</v>
      </c>
    </row>
    <row r="218" spans="1:5" ht="32" x14ac:dyDescent="0.2">
      <c r="A218">
        <v>1</v>
      </c>
      <c r="C218" s="3" t="s">
        <v>218</v>
      </c>
      <c r="D218" s="2" t="s">
        <v>1076</v>
      </c>
      <c r="E218" s="18" t="s">
        <v>3779</v>
      </c>
    </row>
    <row r="219" spans="1:5" ht="80" x14ac:dyDescent="0.2">
      <c r="A219">
        <v>1</v>
      </c>
      <c r="C219" s="3" t="s">
        <v>219</v>
      </c>
      <c r="D219" s="2" t="s">
        <v>1077</v>
      </c>
      <c r="E219" s="18" t="s">
        <v>1814</v>
      </c>
    </row>
    <row r="220" spans="1:5" ht="32" x14ac:dyDescent="0.2">
      <c r="A220">
        <v>1</v>
      </c>
      <c r="C220" s="3" t="s">
        <v>220</v>
      </c>
      <c r="D220" s="2" t="s">
        <v>1078</v>
      </c>
      <c r="E220" s="18" t="s">
        <v>3780</v>
      </c>
    </row>
    <row r="221" spans="1:5" ht="48" x14ac:dyDescent="0.2">
      <c r="C221" s="3" t="s">
        <v>221</v>
      </c>
      <c r="D221" s="2" t="s">
        <v>1079</v>
      </c>
      <c r="E221" s="18" t="s">
        <v>3781</v>
      </c>
    </row>
    <row r="222" spans="1:5" ht="32" x14ac:dyDescent="0.2">
      <c r="A222">
        <v>1</v>
      </c>
      <c r="B222">
        <v>1</v>
      </c>
      <c r="C222" s="3" t="s">
        <v>222</v>
      </c>
      <c r="D222" s="2" t="s">
        <v>1080</v>
      </c>
      <c r="E222" s="18" t="s">
        <v>1815</v>
      </c>
    </row>
    <row r="223" spans="1:5" ht="64" x14ac:dyDescent="0.2">
      <c r="A223">
        <v>1</v>
      </c>
      <c r="B223">
        <v>1</v>
      </c>
      <c r="C223" s="3" t="s">
        <v>223</v>
      </c>
      <c r="D223" s="2" t="s">
        <v>1081</v>
      </c>
      <c r="E223" s="18" t="s">
        <v>1816</v>
      </c>
    </row>
    <row r="224" spans="1:5" ht="80" x14ac:dyDescent="0.2">
      <c r="C224" s="3" t="s">
        <v>224</v>
      </c>
      <c r="D224" s="2" t="s">
        <v>1082</v>
      </c>
      <c r="E224" s="18" t="s">
        <v>3782</v>
      </c>
    </row>
    <row r="225" spans="1:5" ht="64" x14ac:dyDescent="0.2">
      <c r="A225">
        <v>1</v>
      </c>
      <c r="B225">
        <v>1</v>
      </c>
      <c r="C225" s="3" t="s">
        <v>225</v>
      </c>
      <c r="D225" s="2" t="s">
        <v>1083</v>
      </c>
      <c r="E225" s="18" t="s">
        <v>1817</v>
      </c>
    </row>
    <row r="226" spans="1:5" ht="48" x14ac:dyDescent="0.2">
      <c r="A226">
        <v>1</v>
      </c>
      <c r="B226">
        <v>1</v>
      </c>
      <c r="C226" s="3" t="s">
        <v>226</v>
      </c>
      <c r="D226" s="2" t="s">
        <v>1084</v>
      </c>
      <c r="E226" s="18" t="s">
        <v>3783</v>
      </c>
    </row>
    <row r="227" spans="1:5" ht="96" x14ac:dyDescent="0.2">
      <c r="A227">
        <v>1</v>
      </c>
      <c r="B227">
        <v>1</v>
      </c>
      <c r="C227" s="3" t="s">
        <v>227</v>
      </c>
      <c r="D227" s="2" t="s">
        <v>1085</v>
      </c>
      <c r="E227" s="18" t="s">
        <v>1818</v>
      </c>
    </row>
    <row r="228" spans="1:5" ht="64" x14ac:dyDescent="0.2">
      <c r="A228">
        <v>1</v>
      </c>
      <c r="B228">
        <v>1</v>
      </c>
      <c r="C228" s="3" t="s">
        <v>228</v>
      </c>
      <c r="D228" s="2" t="s">
        <v>1086</v>
      </c>
      <c r="E228" s="18" t="s">
        <v>1819</v>
      </c>
    </row>
    <row r="229" spans="1:5" ht="32" x14ac:dyDescent="0.2">
      <c r="A229">
        <v>1</v>
      </c>
      <c r="C229" s="3" t="s">
        <v>229</v>
      </c>
      <c r="D229" s="2" t="s">
        <v>1087</v>
      </c>
      <c r="E229" s="18" t="s">
        <v>3784</v>
      </c>
    </row>
    <row r="230" spans="1:5" ht="32" x14ac:dyDescent="0.2">
      <c r="A230">
        <v>1</v>
      </c>
      <c r="C230" s="3" t="s">
        <v>230</v>
      </c>
      <c r="D230" s="2" t="s">
        <v>1088</v>
      </c>
      <c r="E230" s="18" t="s">
        <v>1820</v>
      </c>
    </row>
    <row r="231" spans="1:5" ht="48" x14ac:dyDescent="0.2">
      <c r="A231">
        <v>1</v>
      </c>
      <c r="B231">
        <v>1</v>
      </c>
      <c r="C231" s="3" t="s">
        <v>231</v>
      </c>
      <c r="D231" s="2" t="s">
        <v>1089</v>
      </c>
      <c r="E231" s="18" t="s">
        <v>1821</v>
      </c>
    </row>
    <row r="232" spans="1:5" ht="48" x14ac:dyDescent="0.2">
      <c r="A232">
        <v>1</v>
      </c>
      <c r="C232" s="3" t="s">
        <v>232</v>
      </c>
      <c r="D232" s="2" t="s">
        <v>1090</v>
      </c>
      <c r="E232" s="18" t="s">
        <v>3785</v>
      </c>
    </row>
    <row r="233" spans="1:5" ht="64" x14ac:dyDescent="0.2">
      <c r="A233">
        <v>1</v>
      </c>
      <c r="C233" s="3" t="s">
        <v>233</v>
      </c>
      <c r="D233" s="2" t="s">
        <v>1091</v>
      </c>
      <c r="E233" s="18" t="s">
        <v>1822</v>
      </c>
    </row>
    <row r="234" spans="1:5" ht="128" x14ac:dyDescent="0.2">
      <c r="A234">
        <v>1</v>
      </c>
      <c r="B234">
        <v>1</v>
      </c>
      <c r="C234" s="3" t="s">
        <v>234</v>
      </c>
      <c r="D234" s="2" t="s">
        <v>1092</v>
      </c>
      <c r="E234" s="18" t="s">
        <v>1823</v>
      </c>
    </row>
    <row r="235" spans="1:5" ht="80" x14ac:dyDescent="0.2">
      <c r="A235">
        <v>1</v>
      </c>
      <c r="B235">
        <v>1</v>
      </c>
      <c r="C235" s="3" t="s">
        <v>235</v>
      </c>
      <c r="D235" s="2" t="s">
        <v>1093</v>
      </c>
      <c r="E235" s="18" t="s">
        <v>1824</v>
      </c>
    </row>
    <row r="236" spans="1:5" ht="80" x14ac:dyDescent="0.2">
      <c r="A236">
        <v>1</v>
      </c>
      <c r="C236" s="3" t="s">
        <v>236</v>
      </c>
      <c r="D236" s="2" t="s">
        <v>1094</v>
      </c>
      <c r="E236" s="18" t="s">
        <v>3786</v>
      </c>
    </row>
    <row r="237" spans="1:5" ht="64" x14ac:dyDescent="0.2">
      <c r="A237">
        <v>1</v>
      </c>
      <c r="C237" s="3" t="s">
        <v>237</v>
      </c>
      <c r="D237" s="2" t="s">
        <v>1095</v>
      </c>
      <c r="E237" s="18" t="s">
        <v>1825</v>
      </c>
    </row>
    <row r="238" spans="1:5" ht="48" x14ac:dyDescent="0.2">
      <c r="A238">
        <v>1</v>
      </c>
      <c r="C238" s="3" t="s">
        <v>238</v>
      </c>
      <c r="D238" s="2" t="s">
        <v>1096</v>
      </c>
      <c r="E238" s="18" t="s">
        <v>3787</v>
      </c>
    </row>
    <row r="239" spans="1:5" ht="48" x14ac:dyDescent="0.2">
      <c r="C239" s="3" t="s">
        <v>239</v>
      </c>
      <c r="D239" s="2" t="s">
        <v>1096</v>
      </c>
      <c r="E239" s="18" t="s">
        <v>3788</v>
      </c>
    </row>
    <row r="240" spans="1:5" ht="80" x14ac:dyDescent="0.2">
      <c r="A240">
        <v>1</v>
      </c>
      <c r="B240">
        <v>1</v>
      </c>
      <c r="C240" s="3" t="s">
        <v>240</v>
      </c>
      <c r="D240" s="2" t="s">
        <v>1097</v>
      </c>
      <c r="E240" s="18" t="s">
        <v>1826</v>
      </c>
    </row>
    <row r="241" spans="1:5" ht="64" x14ac:dyDescent="0.2">
      <c r="A241">
        <v>1</v>
      </c>
      <c r="C241" s="3" t="s">
        <v>241</v>
      </c>
      <c r="D241" s="2" t="s">
        <v>1098</v>
      </c>
      <c r="E241" s="18" t="s">
        <v>1827</v>
      </c>
    </row>
    <row r="242" spans="1:5" ht="64" x14ac:dyDescent="0.2">
      <c r="C242" s="3" t="s">
        <v>242</v>
      </c>
      <c r="D242" s="2" t="s">
        <v>1098</v>
      </c>
      <c r="E242" s="18" t="s">
        <v>1828</v>
      </c>
    </row>
    <row r="243" spans="1:5" ht="32" x14ac:dyDescent="0.2">
      <c r="A243">
        <v>1</v>
      </c>
      <c r="B243">
        <v>1</v>
      </c>
      <c r="C243" s="3" t="s">
        <v>243</v>
      </c>
      <c r="D243" s="2" t="s">
        <v>1099</v>
      </c>
      <c r="E243" s="18" t="s">
        <v>3789</v>
      </c>
    </row>
    <row r="244" spans="1:5" ht="80" x14ac:dyDescent="0.2">
      <c r="A244">
        <v>1</v>
      </c>
      <c r="B244">
        <v>1</v>
      </c>
      <c r="C244" s="3" t="s">
        <v>244</v>
      </c>
      <c r="D244" s="2" t="s">
        <v>1100</v>
      </c>
      <c r="E244" s="18" t="s">
        <v>3790</v>
      </c>
    </row>
    <row r="245" spans="1:5" ht="48" x14ac:dyDescent="0.2">
      <c r="A245">
        <v>1</v>
      </c>
      <c r="B245">
        <v>1</v>
      </c>
      <c r="C245" s="3" t="s">
        <v>245</v>
      </c>
      <c r="D245" s="2" t="s">
        <v>1101</v>
      </c>
      <c r="E245" s="18" t="s">
        <v>1829</v>
      </c>
    </row>
    <row r="246" spans="1:5" ht="48" x14ac:dyDescent="0.2">
      <c r="A246">
        <v>1</v>
      </c>
      <c r="B246">
        <v>1</v>
      </c>
      <c r="C246" s="3" t="s">
        <v>246</v>
      </c>
      <c r="D246" s="2" t="s">
        <v>1102</v>
      </c>
      <c r="E246" s="18" t="s">
        <v>1830</v>
      </c>
    </row>
    <row r="247" spans="1:5" ht="64" x14ac:dyDescent="0.2">
      <c r="A247">
        <v>1</v>
      </c>
      <c r="B247">
        <v>1</v>
      </c>
      <c r="C247" s="3" t="s">
        <v>247</v>
      </c>
      <c r="D247" s="2" t="s">
        <v>1103</v>
      </c>
      <c r="E247" s="18" t="s">
        <v>1831</v>
      </c>
    </row>
    <row r="248" spans="1:5" ht="64" x14ac:dyDescent="0.2">
      <c r="C248" s="3" t="s">
        <v>248</v>
      </c>
      <c r="D248" s="2" t="s">
        <v>1103</v>
      </c>
      <c r="E248" s="18" t="s">
        <v>1832</v>
      </c>
    </row>
    <row r="249" spans="1:5" ht="64" x14ac:dyDescent="0.2">
      <c r="A249">
        <v>1</v>
      </c>
      <c r="B249">
        <v>1</v>
      </c>
      <c r="C249" s="3" t="s">
        <v>249</v>
      </c>
      <c r="D249" s="2" t="s">
        <v>1104</v>
      </c>
      <c r="E249" s="18" t="s">
        <v>1833</v>
      </c>
    </row>
    <row r="250" spans="1:5" ht="48" x14ac:dyDescent="0.2">
      <c r="A250">
        <v>1</v>
      </c>
      <c r="B250">
        <v>1</v>
      </c>
      <c r="C250" s="3" t="s">
        <v>250</v>
      </c>
      <c r="D250" s="2" t="s">
        <v>1105</v>
      </c>
      <c r="E250" s="18" t="s">
        <v>1834</v>
      </c>
    </row>
    <row r="251" spans="1:5" ht="64" x14ac:dyDescent="0.2">
      <c r="A251">
        <v>1</v>
      </c>
      <c r="B251">
        <v>1</v>
      </c>
      <c r="C251" s="3" t="s">
        <v>251</v>
      </c>
      <c r="D251" s="2" t="s">
        <v>1106</v>
      </c>
      <c r="E251" s="18" t="s">
        <v>1835</v>
      </c>
    </row>
    <row r="252" spans="1:5" ht="96" x14ac:dyDescent="0.2">
      <c r="A252">
        <v>1</v>
      </c>
      <c r="B252">
        <v>1</v>
      </c>
      <c r="C252" s="3" t="s">
        <v>252</v>
      </c>
      <c r="D252" s="2" t="s">
        <v>1107</v>
      </c>
      <c r="E252" s="18" t="s">
        <v>1836</v>
      </c>
    </row>
    <row r="253" spans="1:5" ht="80" x14ac:dyDescent="0.2">
      <c r="A253">
        <v>1</v>
      </c>
      <c r="B253">
        <v>1</v>
      </c>
      <c r="C253" s="3" t="s">
        <v>253</v>
      </c>
      <c r="D253" s="2" t="s">
        <v>1108</v>
      </c>
      <c r="E253" s="18" t="s">
        <v>3791</v>
      </c>
    </row>
    <row r="254" spans="1:5" ht="64" x14ac:dyDescent="0.2">
      <c r="A254">
        <v>1</v>
      </c>
      <c r="C254" s="3" t="s">
        <v>254</v>
      </c>
      <c r="D254" s="2" t="s">
        <v>1109</v>
      </c>
      <c r="E254" s="18" t="s">
        <v>1837</v>
      </c>
    </row>
    <row r="255" spans="1:5" ht="80" x14ac:dyDescent="0.2">
      <c r="C255" s="3" t="s">
        <v>255</v>
      </c>
      <c r="D255" s="2" t="s">
        <v>1108</v>
      </c>
      <c r="E255" s="18" t="s">
        <v>1838</v>
      </c>
    </row>
    <row r="256" spans="1:5" ht="80" x14ac:dyDescent="0.2">
      <c r="A256">
        <v>1</v>
      </c>
      <c r="C256" s="3" t="s">
        <v>256</v>
      </c>
      <c r="D256" s="2" t="s">
        <v>1110</v>
      </c>
      <c r="E256" s="18" t="s">
        <v>1839</v>
      </c>
    </row>
    <row r="257" spans="1:5" ht="64" x14ac:dyDescent="0.2">
      <c r="A257">
        <v>1</v>
      </c>
      <c r="C257" s="3" t="s">
        <v>257</v>
      </c>
      <c r="D257" s="2" t="s">
        <v>1111</v>
      </c>
      <c r="E257" s="18" t="s">
        <v>1840</v>
      </c>
    </row>
    <row r="258" spans="1:5" ht="80" x14ac:dyDescent="0.2">
      <c r="A258">
        <v>1</v>
      </c>
      <c r="B258">
        <v>1</v>
      </c>
      <c r="C258" s="3" t="s">
        <v>258</v>
      </c>
      <c r="D258" s="2" t="s">
        <v>1112</v>
      </c>
      <c r="E258" s="18" t="s">
        <v>1841</v>
      </c>
    </row>
    <row r="259" spans="1:5" ht="64" x14ac:dyDescent="0.2">
      <c r="A259">
        <v>1</v>
      </c>
      <c r="C259" s="3" t="s">
        <v>259</v>
      </c>
      <c r="D259" s="2" t="s">
        <v>1113</v>
      </c>
      <c r="E259" s="18" t="s">
        <v>1842</v>
      </c>
    </row>
    <row r="260" spans="1:5" ht="64" x14ac:dyDescent="0.2">
      <c r="C260" s="3" t="s">
        <v>260</v>
      </c>
      <c r="D260" s="2" t="s">
        <v>1113</v>
      </c>
      <c r="E260" s="18" t="s">
        <v>1843</v>
      </c>
    </row>
    <row r="261" spans="1:5" ht="80" x14ac:dyDescent="0.2">
      <c r="A261">
        <v>1</v>
      </c>
      <c r="C261" s="3" t="s">
        <v>261</v>
      </c>
      <c r="D261" s="2" t="s">
        <v>1114</v>
      </c>
      <c r="E261" s="18" t="s">
        <v>1844</v>
      </c>
    </row>
    <row r="262" spans="1:5" ht="48" x14ac:dyDescent="0.2">
      <c r="C262" s="3" t="s">
        <v>262</v>
      </c>
      <c r="D262" s="2" t="s">
        <v>1115</v>
      </c>
      <c r="E262" s="18" t="s">
        <v>3792</v>
      </c>
    </row>
    <row r="263" spans="1:5" ht="48" x14ac:dyDescent="0.2">
      <c r="A263">
        <v>1</v>
      </c>
      <c r="B263">
        <v>1</v>
      </c>
      <c r="C263" s="3" t="s">
        <v>263</v>
      </c>
      <c r="D263" s="2" t="s">
        <v>1115</v>
      </c>
      <c r="E263" s="18" t="s">
        <v>3793</v>
      </c>
    </row>
    <row r="264" spans="1:5" ht="32" x14ac:dyDescent="0.2">
      <c r="A264">
        <v>1</v>
      </c>
      <c r="B264">
        <v>1</v>
      </c>
      <c r="C264" s="3" t="s">
        <v>264</v>
      </c>
      <c r="D264" s="2" t="s">
        <v>1116</v>
      </c>
      <c r="E264" s="18" t="s">
        <v>1845</v>
      </c>
    </row>
    <row r="265" spans="1:5" ht="32" x14ac:dyDescent="0.2">
      <c r="C265" s="3" t="s">
        <v>265</v>
      </c>
      <c r="D265" s="2" t="s">
        <v>1116</v>
      </c>
      <c r="E265" s="18" t="s">
        <v>1846</v>
      </c>
    </row>
    <row r="266" spans="1:5" ht="48" x14ac:dyDescent="0.2">
      <c r="A266">
        <v>1</v>
      </c>
      <c r="C266" s="3" t="s">
        <v>266</v>
      </c>
      <c r="D266" s="2" t="s">
        <v>1117</v>
      </c>
      <c r="E266" s="18" t="s">
        <v>1847</v>
      </c>
    </row>
    <row r="267" spans="1:5" ht="48" x14ac:dyDescent="0.2">
      <c r="A267">
        <v>1</v>
      </c>
      <c r="B267">
        <v>1</v>
      </c>
      <c r="C267" s="3" t="s">
        <v>267</v>
      </c>
      <c r="D267" s="2" t="s">
        <v>1118</v>
      </c>
      <c r="E267" s="18" t="s">
        <v>1848</v>
      </c>
    </row>
    <row r="268" spans="1:5" ht="32" x14ac:dyDescent="0.2">
      <c r="A268">
        <v>1</v>
      </c>
      <c r="C268" s="3" t="s">
        <v>268</v>
      </c>
      <c r="D268" s="2" t="s">
        <v>1119</v>
      </c>
      <c r="E268" s="18" t="s">
        <v>1849</v>
      </c>
    </row>
    <row r="269" spans="1:5" ht="48" x14ac:dyDescent="0.2">
      <c r="A269">
        <v>1</v>
      </c>
      <c r="B269">
        <v>1</v>
      </c>
      <c r="C269" s="3" t="s">
        <v>269</v>
      </c>
      <c r="D269" s="2" t="s">
        <v>1120</v>
      </c>
      <c r="E269" s="18" t="s">
        <v>1850</v>
      </c>
    </row>
    <row r="270" spans="1:5" ht="32" x14ac:dyDescent="0.2">
      <c r="A270">
        <v>1</v>
      </c>
      <c r="B270">
        <v>1</v>
      </c>
      <c r="C270" s="3" t="s">
        <v>270</v>
      </c>
      <c r="D270" s="2" t="s">
        <v>1121</v>
      </c>
      <c r="E270" s="18" t="s">
        <v>3794</v>
      </c>
    </row>
    <row r="271" spans="1:5" ht="32" x14ac:dyDescent="0.2">
      <c r="A271">
        <v>1</v>
      </c>
      <c r="C271" s="3" t="s">
        <v>271</v>
      </c>
      <c r="D271" s="2" t="s">
        <v>1120</v>
      </c>
      <c r="E271" s="18" t="s">
        <v>1851</v>
      </c>
    </row>
    <row r="272" spans="1:5" ht="80" x14ac:dyDescent="0.2">
      <c r="A272">
        <v>1</v>
      </c>
      <c r="C272" s="3" t="s">
        <v>272</v>
      </c>
      <c r="D272" s="2" t="s">
        <v>1122</v>
      </c>
      <c r="E272" s="18" t="s">
        <v>3795</v>
      </c>
    </row>
    <row r="273" spans="1:5" ht="48" x14ac:dyDescent="0.2">
      <c r="A273">
        <v>1</v>
      </c>
      <c r="B273">
        <v>1</v>
      </c>
      <c r="C273" s="3" t="s">
        <v>273</v>
      </c>
      <c r="D273" s="2" t="s">
        <v>1123</v>
      </c>
      <c r="E273" s="18" t="s">
        <v>3796</v>
      </c>
    </row>
    <row r="274" spans="1:5" ht="48" x14ac:dyDescent="0.2">
      <c r="C274" s="3" t="s">
        <v>274</v>
      </c>
      <c r="D274" s="2" t="s">
        <v>1124</v>
      </c>
      <c r="E274" s="18" t="s">
        <v>1852</v>
      </c>
    </row>
    <row r="275" spans="1:5" ht="48" x14ac:dyDescent="0.2">
      <c r="C275" s="3" t="s">
        <v>275</v>
      </c>
      <c r="D275" s="2" t="s">
        <v>1124</v>
      </c>
      <c r="E275" s="18" t="s">
        <v>1853</v>
      </c>
    </row>
    <row r="276" spans="1:5" ht="32" x14ac:dyDescent="0.2">
      <c r="A276">
        <v>1</v>
      </c>
      <c r="B276">
        <v>1</v>
      </c>
      <c r="C276" s="3" t="s">
        <v>276</v>
      </c>
      <c r="D276" s="2" t="s">
        <v>1125</v>
      </c>
      <c r="E276" s="18" t="s">
        <v>1854</v>
      </c>
    </row>
    <row r="277" spans="1:5" ht="80" x14ac:dyDescent="0.2">
      <c r="A277">
        <v>1</v>
      </c>
      <c r="C277" s="3" t="s">
        <v>277</v>
      </c>
      <c r="D277" s="2" t="s">
        <v>1126</v>
      </c>
      <c r="E277" s="18" t="s">
        <v>3797</v>
      </c>
    </row>
    <row r="278" spans="1:5" ht="48" x14ac:dyDescent="0.2">
      <c r="A278">
        <v>1</v>
      </c>
      <c r="B278">
        <v>1</v>
      </c>
      <c r="C278" s="3" t="s">
        <v>278</v>
      </c>
      <c r="D278" s="2" t="s">
        <v>1127</v>
      </c>
      <c r="E278" s="18" t="s">
        <v>1855</v>
      </c>
    </row>
    <row r="279" spans="1:5" ht="32" x14ac:dyDescent="0.2">
      <c r="A279">
        <v>1</v>
      </c>
      <c r="B279">
        <v>1</v>
      </c>
      <c r="C279" s="3" t="s">
        <v>279</v>
      </c>
      <c r="D279" s="2" t="s">
        <v>1128</v>
      </c>
      <c r="E279" s="18" t="s">
        <v>1856</v>
      </c>
    </row>
    <row r="280" spans="1:5" ht="32" x14ac:dyDescent="0.2">
      <c r="A280">
        <v>1</v>
      </c>
      <c r="C280" s="3" t="s">
        <v>280</v>
      </c>
      <c r="D280" s="2" t="s">
        <v>1129</v>
      </c>
      <c r="E280" s="18" t="s">
        <v>1857</v>
      </c>
    </row>
    <row r="281" spans="1:5" ht="80" x14ac:dyDescent="0.2">
      <c r="A281">
        <v>1</v>
      </c>
      <c r="C281" s="3" t="s">
        <v>281</v>
      </c>
      <c r="D281" s="2" t="s">
        <v>1130</v>
      </c>
      <c r="E281" s="18" t="s">
        <v>1858</v>
      </c>
    </row>
    <row r="282" spans="1:5" ht="32" x14ac:dyDescent="0.2">
      <c r="A282">
        <v>1</v>
      </c>
      <c r="B282">
        <v>1</v>
      </c>
      <c r="C282" s="3" t="s">
        <v>282</v>
      </c>
      <c r="D282" s="2" t="s">
        <v>1131</v>
      </c>
      <c r="E282" s="18" t="s">
        <v>1859</v>
      </c>
    </row>
    <row r="283" spans="1:5" ht="80" x14ac:dyDescent="0.2">
      <c r="A283">
        <v>1</v>
      </c>
      <c r="B283">
        <v>1</v>
      </c>
      <c r="C283" s="3" t="s">
        <v>283</v>
      </c>
      <c r="D283" s="2" t="s">
        <v>1132</v>
      </c>
      <c r="E283" s="18" t="s">
        <v>1860</v>
      </c>
    </row>
    <row r="284" spans="1:5" ht="32" x14ac:dyDescent="0.2">
      <c r="A284">
        <v>1</v>
      </c>
      <c r="C284" s="3" t="s">
        <v>284</v>
      </c>
      <c r="D284" s="2" t="s">
        <v>1133</v>
      </c>
      <c r="E284" s="18" t="s">
        <v>1861</v>
      </c>
    </row>
    <row r="285" spans="1:5" ht="48" x14ac:dyDescent="0.2">
      <c r="A285">
        <v>1</v>
      </c>
      <c r="C285" s="3" t="s">
        <v>285</v>
      </c>
      <c r="D285" s="2" t="s">
        <v>1134</v>
      </c>
      <c r="E285" s="18" t="s">
        <v>3798</v>
      </c>
    </row>
    <row r="286" spans="1:5" ht="64" x14ac:dyDescent="0.2">
      <c r="A286">
        <v>1</v>
      </c>
      <c r="C286" s="3" t="s">
        <v>286</v>
      </c>
      <c r="D286" s="2" t="s">
        <v>1135</v>
      </c>
      <c r="E286" s="18" t="s">
        <v>1862</v>
      </c>
    </row>
    <row r="287" spans="1:5" ht="64" x14ac:dyDescent="0.2">
      <c r="C287" s="3" t="s">
        <v>287</v>
      </c>
      <c r="D287" s="2" t="s">
        <v>1136</v>
      </c>
      <c r="E287" s="18" t="s">
        <v>1863</v>
      </c>
    </row>
    <row r="288" spans="1:5" ht="64" x14ac:dyDescent="0.2">
      <c r="A288">
        <v>1</v>
      </c>
      <c r="B288">
        <v>1</v>
      </c>
      <c r="C288" s="3" t="s">
        <v>288</v>
      </c>
      <c r="D288" s="2" t="s">
        <v>1137</v>
      </c>
      <c r="E288" s="18" t="s">
        <v>1864</v>
      </c>
    </row>
    <row r="289" spans="1:5" ht="64" x14ac:dyDescent="0.2">
      <c r="C289" s="3" t="s">
        <v>289</v>
      </c>
      <c r="D289" s="2" t="s">
        <v>1137</v>
      </c>
      <c r="E289" s="18" t="s">
        <v>1865</v>
      </c>
    </row>
    <row r="290" spans="1:5" ht="48" x14ac:dyDescent="0.2">
      <c r="A290">
        <v>1</v>
      </c>
      <c r="C290" s="3" t="s">
        <v>290</v>
      </c>
      <c r="D290" s="2" t="s">
        <v>1138</v>
      </c>
      <c r="E290" s="18" t="s">
        <v>1866</v>
      </c>
    </row>
    <row r="291" spans="1:5" ht="48" x14ac:dyDescent="0.2">
      <c r="A291">
        <v>1</v>
      </c>
      <c r="C291" s="3" t="s">
        <v>291</v>
      </c>
      <c r="D291" s="2" t="s">
        <v>1139</v>
      </c>
      <c r="E291" s="18" t="s">
        <v>3799</v>
      </c>
    </row>
    <row r="292" spans="1:5" ht="32" x14ac:dyDescent="0.2">
      <c r="A292">
        <v>1</v>
      </c>
      <c r="B292">
        <v>1</v>
      </c>
      <c r="C292" s="3" t="s">
        <v>292</v>
      </c>
      <c r="D292" s="2" t="s">
        <v>1140</v>
      </c>
      <c r="E292" s="18" t="s">
        <v>3800</v>
      </c>
    </row>
    <row r="293" spans="1:5" ht="64" x14ac:dyDescent="0.2">
      <c r="C293" s="3" t="s">
        <v>293</v>
      </c>
      <c r="D293" s="2" t="s">
        <v>1141</v>
      </c>
      <c r="E293" s="18" t="s">
        <v>1867</v>
      </c>
    </row>
    <row r="294" spans="1:5" ht="32" x14ac:dyDescent="0.2">
      <c r="C294" s="3" t="s">
        <v>294</v>
      </c>
      <c r="D294" s="2" t="s">
        <v>1141</v>
      </c>
      <c r="E294" s="18" t="s">
        <v>3801</v>
      </c>
    </row>
    <row r="295" spans="1:5" ht="64" x14ac:dyDescent="0.2">
      <c r="C295" s="3" t="s">
        <v>295</v>
      </c>
      <c r="D295" s="2" t="s">
        <v>1142</v>
      </c>
      <c r="E295" s="18" t="s">
        <v>1868</v>
      </c>
    </row>
    <row r="296" spans="1:5" ht="80" x14ac:dyDescent="0.2">
      <c r="A296">
        <v>1</v>
      </c>
      <c r="B296">
        <v>1</v>
      </c>
      <c r="C296" s="3" t="s">
        <v>296</v>
      </c>
      <c r="D296" s="2" t="s">
        <v>1143</v>
      </c>
      <c r="E296" s="18" t="s">
        <v>1869</v>
      </c>
    </row>
    <row r="297" spans="1:5" ht="96" x14ac:dyDescent="0.2">
      <c r="C297" s="3" t="s">
        <v>297</v>
      </c>
      <c r="D297" s="2" t="s">
        <v>1144</v>
      </c>
      <c r="E297" s="18" t="s">
        <v>1870</v>
      </c>
    </row>
    <row r="298" spans="1:5" ht="48" x14ac:dyDescent="0.2">
      <c r="A298">
        <v>1</v>
      </c>
      <c r="C298" s="3" t="s">
        <v>298</v>
      </c>
      <c r="D298" s="2" t="s">
        <v>1145</v>
      </c>
      <c r="E298" s="18" t="s">
        <v>3802</v>
      </c>
    </row>
    <row r="299" spans="1:5" ht="64" x14ac:dyDescent="0.2">
      <c r="A299">
        <v>1</v>
      </c>
      <c r="C299" s="3" t="s">
        <v>299</v>
      </c>
      <c r="D299" s="2" t="s">
        <v>1146</v>
      </c>
      <c r="E299" s="18" t="s">
        <v>1871</v>
      </c>
    </row>
    <row r="300" spans="1:5" ht="80" x14ac:dyDescent="0.2">
      <c r="C300" s="3" t="s">
        <v>300</v>
      </c>
      <c r="D300" s="2" t="s">
        <v>1147</v>
      </c>
      <c r="E300" s="18" t="s">
        <v>1872</v>
      </c>
    </row>
    <row r="301" spans="1:5" ht="32" x14ac:dyDescent="0.2">
      <c r="A301">
        <v>1</v>
      </c>
      <c r="B301">
        <v>1</v>
      </c>
      <c r="C301" s="3" t="s">
        <v>301</v>
      </c>
      <c r="D301" s="2" t="s">
        <v>1148</v>
      </c>
      <c r="E301" s="18" t="s">
        <v>1873</v>
      </c>
    </row>
    <row r="302" spans="1:5" ht="64" x14ac:dyDescent="0.2">
      <c r="A302">
        <v>1</v>
      </c>
      <c r="C302" s="3" t="s">
        <v>302</v>
      </c>
      <c r="D302" s="2" t="s">
        <v>1149</v>
      </c>
      <c r="E302" s="18" t="s">
        <v>1874</v>
      </c>
    </row>
    <row r="303" spans="1:5" ht="96" x14ac:dyDescent="0.2">
      <c r="C303" s="3" t="s">
        <v>303</v>
      </c>
      <c r="D303" s="2" t="s">
        <v>1150</v>
      </c>
      <c r="E303" s="18" t="s">
        <v>1875</v>
      </c>
    </row>
    <row r="304" spans="1:5" ht="32" x14ac:dyDescent="0.2">
      <c r="A304">
        <v>1</v>
      </c>
      <c r="C304" s="3" t="s">
        <v>304</v>
      </c>
      <c r="D304" s="2" t="s">
        <v>985</v>
      </c>
      <c r="E304" s="18" t="s">
        <v>3803</v>
      </c>
    </row>
    <row r="305" spans="1:5" ht="32" x14ac:dyDescent="0.2">
      <c r="A305">
        <v>1</v>
      </c>
      <c r="C305" s="3" t="s">
        <v>305</v>
      </c>
      <c r="D305" s="2" t="s">
        <v>985</v>
      </c>
      <c r="E305" s="18" t="s">
        <v>1876</v>
      </c>
    </row>
    <row r="306" spans="1:5" ht="32" x14ac:dyDescent="0.2">
      <c r="C306" s="3" t="s">
        <v>306</v>
      </c>
      <c r="D306" s="2" t="s">
        <v>1151</v>
      </c>
      <c r="E306" s="18" t="s">
        <v>3804</v>
      </c>
    </row>
    <row r="307" spans="1:5" ht="48" x14ac:dyDescent="0.2">
      <c r="A307">
        <v>1</v>
      </c>
      <c r="C307" s="3" t="s">
        <v>307</v>
      </c>
      <c r="D307" s="2" t="s">
        <v>1152</v>
      </c>
      <c r="E307" s="18" t="s">
        <v>1877</v>
      </c>
    </row>
    <row r="308" spans="1:5" ht="48" x14ac:dyDescent="0.2">
      <c r="A308">
        <v>1</v>
      </c>
      <c r="C308" s="3" t="s">
        <v>308</v>
      </c>
      <c r="D308" s="2" t="s">
        <v>1152</v>
      </c>
      <c r="E308" s="18" t="s">
        <v>3805</v>
      </c>
    </row>
    <row r="309" spans="1:5" ht="48" x14ac:dyDescent="0.2">
      <c r="C309" s="3" t="s">
        <v>309</v>
      </c>
      <c r="D309" s="2" t="s">
        <v>1153</v>
      </c>
      <c r="E309" s="18" t="s">
        <v>3806</v>
      </c>
    </row>
    <row r="310" spans="1:5" ht="32" x14ac:dyDescent="0.2">
      <c r="A310">
        <v>1</v>
      </c>
      <c r="B310">
        <v>1</v>
      </c>
      <c r="C310" s="3" t="s">
        <v>310</v>
      </c>
      <c r="D310" s="2" t="s">
        <v>1154</v>
      </c>
      <c r="E310" s="18" t="s">
        <v>1878</v>
      </c>
    </row>
    <row r="311" spans="1:5" ht="32" x14ac:dyDescent="0.2">
      <c r="A311">
        <v>1</v>
      </c>
      <c r="B311">
        <v>1</v>
      </c>
      <c r="C311" s="3" t="s">
        <v>311</v>
      </c>
      <c r="D311" s="2" t="s">
        <v>1155</v>
      </c>
      <c r="E311" s="18" t="s">
        <v>1879</v>
      </c>
    </row>
    <row r="312" spans="1:5" ht="32" x14ac:dyDescent="0.2">
      <c r="A312">
        <v>1</v>
      </c>
      <c r="C312" s="3" t="s">
        <v>312</v>
      </c>
      <c r="D312" s="2" t="s">
        <v>1156</v>
      </c>
      <c r="E312" s="18" t="s">
        <v>1880</v>
      </c>
    </row>
    <row r="313" spans="1:5" ht="32" x14ac:dyDescent="0.2">
      <c r="C313" s="3" t="s">
        <v>313</v>
      </c>
      <c r="D313" s="2" t="s">
        <v>1156</v>
      </c>
    </row>
    <row r="314" spans="1:5" ht="64" x14ac:dyDescent="0.2">
      <c r="A314">
        <v>1</v>
      </c>
      <c r="B314">
        <v>1</v>
      </c>
      <c r="C314" s="3" t="s">
        <v>314</v>
      </c>
      <c r="D314" s="2" t="s">
        <v>1157</v>
      </c>
      <c r="E314" s="18" t="s">
        <v>1881</v>
      </c>
    </row>
    <row r="315" spans="1:5" ht="80" x14ac:dyDescent="0.2">
      <c r="A315">
        <v>1</v>
      </c>
      <c r="C315" s="3" t="s">
        <v>315</v>
      </c>
      <c r="D315" s="2" t="s">
        <v>1158</v>
      </c>
      <c r="E315" s="18" t="s">
        <v>3807</v>
      </c>
    </row>
    <row r="316" spans="1:5" ht="32" x14ac:dyDescent="0.2">
      <c r="A316">
        <v>1</v>
      </c>
      <c r="B316">
        <v>1</v>
      </c>
      <c r="C316" s="3" t="s">
        <v>316</v>
      </c>
      <c r="D316" s="2" t="s">
        <v>1159</v>
      </c>
      <c r="E316" s="18" t="s">
        <v>3808</v>
      </c>
    </row>
    <row r="317" spans="1:5" ht="64" x14ac:dyDescent="0.2">
      <c r="A317">
        <v>1</v>
      </c>
      <c r="C317" s="3" t="s">
        <v>317</v>
      </c>
      <c r="D317" s="2" t="s">
        <v>1160</v>
      </c>
      <c r="E317" s="18" t="s">
        <v>1882</v>
      </c>
    </row>
    <row r="318" spans="1:5" ht="32" x14ac:dyDescent="0.2">
      <c r="A318">
        <v>1</v>
      </c>
      <c r="B318">
        <v>1</v>
      </c>
      <c r="C318" s="3" t="s">
        <v>318</v>
      </c>
      <c r="D318" s="2" t="s">
        <v>1161</v>
      </c>
      <c r="E318" s="18" t="s">
        <v>3809</v>
      </c>
    </row>
    <row r="319" spans="1:5" ht="32" x14ac:dyDescent="0.2">
      <c r="A319">
        <v>1</v>
      </c>
      <c r="B319">
        <v>1</v>
      </c>
      <c r="C319" s="3" t="s">
        <v>319</v>
      </c>
      <c r="D319" s="2" t="s">
        <v>1162</v>
      </c>
      <c r="E319" s="18" t="s">
        <v>3810</v>
      </c>
    </row>
    <row r="320" spans="1:5" ht="64" x14ac:dyDescent="0.2">
      <c r="A320">
        <v>1</v>
      </c>
      <c r="B320">
        <v>1</v>
      </c>
      <c r="C320" s="3" t="s">
        <v>320</v>
      </c>
      <c r="D320" s="2" t="s">
        <v>1163</v>
      </c>
      <c r="E320" s="18" t="s">
        <v>1883</v>
      </c>
    </row>
    <row r="321" spans="1:5" ht="64" x14ac:dyDescent="0.2">
      <c r="A321">
        <v>1</v>
      </c>
      <c r="B321">
        <v>1</v>
      </c>
      <c r="C321" s="3" t="s">
        <v>321</v>
      </c>
      <c r="D321" s="2" t="s">
        <v>1164</v>
      </c>
      <c r="E321" s="18" t="s">
        <v>3811</v>
      </c>
    </row>
    <row r="322" spans="1:5" ht="48" x14ac:dyDescent="0.2">
      <c r="A322">
        <v>1</v>
      </c>
      <c r="B322">
        <v>1</v>
      </c>
      <c r="C322" s="3" t="s">
        <v>322</v>
      </c>
      <c r="D322" s="2" t="s">
        <v>1165</v>
      </c>
      <c r="E322" s="18" t="s">
        <v>1884</v>
      </c>
    </row>
    <row r="323" spans="1:5" ht="48" x14ac:dyDescent="0.2">
      <c r="A323">
        <v>1</v>
      </c>
      <c r="C323" s="3" t="s">
        <v>323</v>
      </c>
      <c r="D323" s="2" t="s">
        <v>1166</v>
      </c>
      <c r="E323" s="18" t="s">
        <v>3812</v>
      </c>
    </row>
    <row r="324" spans="1:5" ht="64" x14ac:dyDescent="0.2">
      <c r="A324">
        <v>1</v>
      </c>
      <c r="C324" s="3" t="s">
        <v>324</v>
      </c>
      <c r="D324" s="2" t="s">
        <v>1167</v>
      </c>
      <c r="E324" s="18" t="s">
        <v>3813</v>
      </c>
    </row>
    <row r="325" spans="1:5" ht="80" x14ac:dyDescent="0.2">
      <c r="A325">
        <v>1</v>
      </c>
      <c r="B325">
        <v>1</v>
      </c>
      <c r="C325" s="3" t="s">
        <v>325</v>
      </c>
      <c r="D325" s="2" t="s">
        <v>1168</v>
      </c>
      <c r="E325" s="18" t="s">
        <v>1885</v>
      </c>
    </row>
    <row r="326" spans="1:5" ht="64" x14ac:dyDescent="0.2">
      <c r="A326">
        <v>1</v>
      </c>
      <c r="B326">
        <v>1</v>
      </c>
      <c r="C326" s="3" t="s">
        <v>326</v>
      </c>
      <c r="D326" s="2" t="s">
        <v>1169</v>
      </c>
      <c r="E326" s="18" t="s">
        <v>1886</v>
      </c>
    </row>
    <row r="327" spans="1:5" ht="48" x14ac:dyDescent="0.2">
      <c r="A327">
        <v>1</v>
      </c>
      <c r="C327" s="3" t="s">
        <v>327</v>
      </c>
      <c r="D327" s="2" t="s">
        <v>1170</v>
      </c>
      <c r="E327" s="18" t="s">
        <v>1887</v>
      </c>
    </row>
    <row r="328" spans="1:5" ht="48" x14ac:dyDescent="0.2">
      <c r="A328">
        <v>1</v>
      </c>
      <c r="B328">
        <v>1</v>
      </c>
      <c r="C328" s="3" t="s">
        <v>328</v>
      </c>
      <c r="D328" s="2" t="s">
        <v>1171</v>
      </c>
      <c r="E328" s="18" t="s">
        <v>1888</v>
      </c>
    </row>
    <row r="329" spans="1:5" ht="80" x14ac:dyDescent="0.2">
      <c r="A329">
        <v>1</v>
      </c>
      <c r="B329">
        <v>1</v>
      </c>
      <c r="C329" s="3" t="s">
        <v>329</v>
      </c>
      <c r="D329" s="2" t="s">
        <v>1172</v>
      </c>
      <c r="E329" s="18" t="s">
        <v>3814</v>
      </c>
    </row>
    <row r="330" spans="1:5" ht="48" x14ac:dyDescent="0.2">
      <c r="C330" s="3" t="s">
        <v>330</v>
      </c>
      <c r="D330" s="2" t="s">
        <v>1173</v>
      </c>
      <c r="E330" s="18" t="s">
        <v>1889</v>
      </c>
    </row>
    <row r="331" spans="1:5" ht="48" x14ac:dyDescent="0.2">
      <c r="A331">
        <v>1</v>
      </c>
      <c r="B331">
        <v>1</v>
      </c>
      <c r="C331" s="3" t="s">
        <v>331</v>
      </c>
      <c r="D331" s="2" t="s">
        <v>1174</v>
      </c>
      <c r="E331" s="18" t="s">
        <v>3815</v>
      </c>
    </row>
    <row r="332" spans="1:5" ht="64" x14ac:dyDescent="0.2">
      <c r="A332">
        <v>1</v>
      </c>
      <c r="B332">
        <v>1</v>
      </c>
      <c r="C332" s="3" t="s">
        <v>332</v>
      </c>
      <c r="D332" s="2" t="s">
        <v>1175</v>
      </c>
      <c r="E332" s="18" t="s">
        <v>1890</v>
      </c>
    </row>
    <row r="333" spans="1:5" ht="64" x14ac:dyDescent="0.2">
      <c r="C333" s="3" t="s">
        <v>333</v>
      </c>
      <c r="D333" s="2" t="s">
        <v>1175</v>
      </c>
      <c r="E333" s="18" t="s">
        <v>3816</v>
      </c>
    </row>
    <row r="334" spans="1:5" ht="32" x14ac:dyDescent="0.2">
      <c r="A334">
        <v>1</v>
      </c>
      <c r="B334">
        <v>1</v>
      </c>
      <c r="C334" s="3" t="s">
        <v>334</v>
      </c>
      <c r="D334" s="2" t="s">
        <v>1176</v>
      </c>
      <c r="E334" s="18" t="s">
        <v>3817</v>
      </c>
    </row>
    <row r="335" spans="1:5" ht="32" x14ac:dyDescent="0.2">
      <c r="C335" s="3" t="s">
        <v>335</v>
      </c>
      <c r="D335" s="2" t="s">
        <v>1176</v>
      </c>
      <c r="E335" s="18" t="s">
        <v>1891</v>
      </c>
    </row>
    <row r="336" spans="1:5" ht="32" x14ac:dyDescent="0.2">
      <c r="C336" s="3" t="s">
        <v>336</v>
      </c>
      <c r="D336" s="2" t="s">
        <v>1177</v>
      </c>
      <c r="E336" s="18" t="s">
        <v>1892</v>
      </c>
    </row>
    <row r="337" spans="1:5" ht="64" x14ac:dyDescent="0.2">
      <c r="A337">
        <v>1</v>
      </c>
      <c r="C337" s="3" t="s">
        <v>337</v>
      </c>
      <c r="D337" s="2" t="s">
        <v>1178</v>
      </c>
      <c r="E337" s="18" t="s">
        <v>1893</v>
      </c>
    </row>
    <row r="338" spans="1:5" ht="64" x14ac:dyDescent="0.2">
      <c r="A338">
        <v>1</v>
      </c>
      <c r="C338" s="3" t="s">
        <v>338</v>
      </c>
      <c r="D338" s="2" t="s">
        <v>1178</v>
      </c>
      <c r="E338" s="18" t="s">
        <v>1894</v>
      </c>
    </row>
    <row r="339" spans="1:5" ht="64" x14ac:dyDescent="0.2">
      <c r="A339">
        <v>1</v>
      </c>
      <c r="B339">
        <v>1</v>
      </c>
      <c r="C339" s="3" t="s">
        <v>339</v>
      </c>
      <c r="D339" s="2" t="s">
        <v>1179</v>
      </c>
      <c r="E339" s="18" t="s">
        <v>3818</v>
      </c>
    </row>
    <row r="340" spans="1:5" ht="64" x14ac:dyDescent="0.2">
      <c r="A340">
        <v>1</v>
      </c>
      <c r="C340" s="3" t="s">
        <v>340</v>
      </c>
      <c r="D340" s="2" t="s">
        <v>1180</v>
      </c>
      <c r="E340" s="18" t="s">
        <v>3819</v>
      </c>
    </row>
    <row r="341" spans="1:5" ht="64" x14ac:dyDescent="0.2">
      <c r="A341">
        <v>1</v>
      </c>
      <c r="B341">
        <v>1</v>
      </c>
      <c r="C341" s="3" t="s">
        <v>341</v>
      </c>
      <c r="D341" s="2" t="s">
        <v>1181</v>
      </c>
      <c r="E341" s="18" t="s">
        <v>1895</v>
      </c>
    </row>
    <row r="342" spans="1:5" ht="48" x14ac:dyDescent="0.2">
      <c r="A342">
        <v>1</v>
      </c>
      <c r="B342">
        <v>1</v>
      </c>
      <c r="C342" s="3" t="s">
        <v>342</v>
      </c>
      <c r="D342" s="2" t="s">
        <v>1182</v>
      </c>
      <c r="E342" s="18" t="s">
        <v>1896</v>
      </c>
    </row>
    <row r="343" spans="1:5" ht="64" x14ac:dyDescent="0.2">
      <c r="C343" s="3" t="s">
        <v>343</v>
      </c>
      <c r="D343" s="2" t="s">
        <v>1183</v>
      </c>
      <c r="E343" s="18" t="s">
        <v>1897</v>
      </c>
    </row>
    <row r="344" spans="1:5" ht="80" x14ac:dyDescent="0.2">
      <c r="A344">
        <v>1</v>
      </c>
      <c r="B344">
        <v>1</v>
      </c>
      <c r="C344" s="3" t="s">
        <v>344</v>
      </c>
      <c r="D344" s="2" t="s">
        <v>1184</v>
      </c>
      <c r="E344" s="18" t="s">
        <v>1898</v>
      </c>
    </row>
    <row r="345" spans="1:5" ht="64" x14ac:dyDescent="0.2">
      <c r="C345" s="3" t="s">
        <v>345</v>
      </c>
      <c r="D345" s="2" t="s">
        <v>1185</v>
      </c>
      <c r="E345" s="18" t="s">
        <v>3820</v>
      </c>
    </row>
    <row r="346" spans="1:5" ht="48" x14ac:dyDescent="0.2">
      <c r="C346" s="3" t="s">
        <v>346</v>
      </c>
      <c r="D346" s="2" t="s">
        <v>1170</v>
      </c>
      <c r="E346" s="18" t="s">
        <v>1899</v>
      </c>
    </row>
    <row r="347" spans="1:5" ht="48" x14ac:dyDescent="0.2">
      <c r="C347" s="3" t="s">
        <v>347</v>
      </c>
      <c r="D347" s="2" t="s">
        <v>1186</v>
      </c>
      <c r="E347" s="18" t="s">
        <v>3821</v>
      </c>
    </row>
    <row r="348" spans="1:5" ht="64" x14ac:dyDescent="0.2">
      <c r="A348">
        <v>1</v>
      </c>
      <c r="B348">
        <v>1</v>
      </c>
      <c r="C348" s="3" t="s">
        <v>348</v>
      </c>
      <c r="D348" s="2" t="s">
        <v>1187</v>
      </c>
      <c r="E348" s="18" t="s">
        <v>1900</v>
      </c>
    </row>
    <row r="349" spans="1:5" ht="32" x14ac:dyDescent="0.2">
      <c r="A349">
        <v>1</v>
      </c>
      <c r="C349" s="3" t="s">
        <v>349</v>
      </c>
      <c r="D349" s="2" t="s">
        <v>1188</v>
      </c>
      <c r="E349" s="18" t="s">
        <v>3822</v>
      </c>
    </row>
    <row r="350" spans="1:5" ht="32" x14ac:dyDescent="0.2">
      <c r="C350" s="3" t="s">
        <v>350</v>
      </c>
      <c r="D350" s="2" t="s">
        <v>1188</v>
      </c>
      <c r="E350" s="18" t="s">
        <v>3823</v>
      </c>
    </row>
    <row r="351" spans="1:5" ht="64" x14ac:dyDescent="0.2">
      <c r="C351" s="3" t="s">
        <v>351</v>
      </c>
      <c r="D351" s="2" t="s">
        <v>1187</v>
      </c>
      <c r="E351" s="18" t="s">
        <v>3824</v>
      </c>
    </row>
    <row r="352" spans="1:5" ht="48" x14ac:dyDescent="0.2">
      <c r="A352">
        <v>1</v>
      </c>
      <c r="B352">
        <v>1</v>
      </c>
      <c r="C352" s="3" t="s">
        <v>352</v>
      </c>
      <c r="D352" s="2" t="s">
        <v>1189</v>
      </c>
      <c r="E352" s="18" t="s">
        <v>3825</v>
      </c>
    </row>
    <row r="353" spans="1:5" ht="48" x14ac:dyDescent="0.2">
      <c r="A353">
        <v>1</v>
      </c>
      <c r="B353">
        <v>1</v>
      </c>
      <c r="C353" s="3" t="s">
        <v>353</v>
      </c>
      <c r="D353" s="2" t="s">
        <v>1190</v>
      </c>
      <c r="E353" s="18" t="s">
        <v>3826</v>
      </c>
    </row>
    <row r="354" spans="1:5" ht="48" x14ac:dyDescent="0.2">
      <c r="A354">
        <v>1</v>
      </c>
      <c r="C354" s="3" t="s">
        <v>354</v>
      </c>
      <c r="D354" s="2" t="s">
        <v>1191</v>
      </c>
      <c r="E354" s="18" t="s">
        <v>1901</v>
      </c>
    </row>
    <row r="355" spans="1:5" ht="48" x14ac:dyDescent="0.2">
      <c r="A355">
        <v>1</v>
      </c>
      <c r="B355">
        <v>1</v>
      </c>
      <c r="C355" s="3" t="s">
        <v>355</v>
      </c>
      <c r="D355" s="2" t="s">
        <v>1192</v>
      </c>
      <c r="E355" s="18" t="s">
        <v>3827</v>
      </c>
    </row>
    <row r="356" spans="1:5" ht="48" x14ac:dyDescent="0.2">
      <c r="A356">
        <v>1</v>
      </c>
      <c r="C356" s="3" t="s">
        <v>356</v>
      </c>
      <c r="D356" s="2" t="s">
        <v>1193</v>
      </c>
      <c r="E356" s="18" t="s">
        <v>3828</v>
      </c>
    </row>
    <row r="357" spans="1:5" ht="64" x14ac:dyDescent="0.2">
      <c r="A357">
        <v>1</v>
      </c>
      <c r="C357" s="3" t="s">
        <v>357</v>
      </c>
      <c r="D357" s="2" t="s">
        <v>1194</v>
      </c>
      <c r="E357" s="18" t="s">
        <v>1902</v>
      </c>
    </row>
    <row r="358" spans="1:5" ht="32" x14ac:dyDescent="0.2">
      <c r="A358">
        <v>1</v>
      </c>
      <c r="B358">
        <v>1</v>
      </c>
      <c r="C358" s="3" t="s">
        <v>358</v>
      </c>
      <c r="D358" s="2" t="s">
        <v>1195</v>
      </c>
      <c r="E358" s="18" t="s">
        <v>1903</v>
      </c>
    </row>
    <row r="359" spans="1:5" ht="32" x14ac:dyDescent="0.2">
      <c r="C359" s="3" t="s">
        <v>359</v>
      </c>
      <c r="D359" s="2" t="s">
        <v>1196</v>
      </c>
      <c r="E359" s="18" t="s">
        <v>1904</v>
      </c>
    </row>
    <row r="360" spans="1:5" ht="80" x14ac:dyDescent="0.2">
      <c r="A360">
        <v>1</v>
      </c>
      <c r="C360" s="3" t="s">
        <v>360</v>
      </c>
      <c r="D360" s="2" t="s">
        <v>1197</v>
      </c>
      <c r="E360" s="18" t="s">
        <v>1905</v>
      </c>
    </row>
    <row r="361" spans="1:5" ht="96" x14ac:dyDescent="0.2">
      <c r="A361">
        <v>1</v>
      </c>
      <c r="C361" s="3" t="s">
        <v>361</v>
      </c>
      <c r="D361" s="2" t="s">
        <v>1198</v>
      </c>
      <c r="E361" s="18" t="s">
        <v>1906</v>
      </c>
    </row>
    <row r="362" spans="1:5" ht="48" x14ac:dyDescent="0.2">
      <c r="C362" s="3" t="s">
        <v>362</v>
      </c>
      <c r="D362" s="2" t="s">
        <v>1186</v>
      </c>
      <c r="E362" s="18" t="s">
        <v>1907</v>
      </c>
    </row>
    <row r="363" spans="1:5" ht="64" x14ac:dyDescent="0.2">
      <c r="C363" s="3" t="s">
        <v>363</v>
      </c>
      <c r="D363" s="2" t="s">
        <v>1199</v>
      </c>
      <c r="E363" s="18" t="s">
        <v>1908</v>
      </c>
    </row>
    <row r="364" spans="1:5" ht="64" x14ac:dyDescent="0.2">
      <c r="A364">
        <v>1</v>
      </c>
      <c r="B364">
        <v>1</v>
      </c>
      <c r="C364" s="3" t="s">
        <v>364</v>
      </c>
      <c r="D364" s="2" t="s">
        <v>1200</v>
      </c>
      <c r="E364" s="18" t="s">
        <v>1909</v>
      </c>
    </row>
    <row r="365" spans="1:5" ht="64" x14ac:dyDescent="0.2">
      <c r="A365">
        <v>1</v>
      </c>
      <c r="B365">
        <v>1</v>
      </c>
      <c r="C365" s="3" t="s">
        <v>365</v>
      </c>
      <c r="D365" s="2" t="s">
        <v>1201</v>
      </c>
      <c r="E365" s="18" t="s">
        <v>1910</v>
      </c>
    </row>
    <row r="366" spans="1:5" ht="32" x14ac:dyDescent="0.2">
      <c r="C366" s="3" t="s">
        <v>366</v>
      </c>
      <c r="D366" s="2" t="s">
        <v>1202</v>
      </c>
      <c r="E366" s="18" t="s">
        <v>1911</v>
      </c>
    </row>
    <row r="367" spans="1:5" ht="80" x14ac:dyDescent="0.2">
      <c r="A367">
        <v>1</v>
      </c>
      <c r="B367">
        <v>1</v>
      </c>
      <c r="C367" s="3" t="s">
        <v>367</v>
      </c>
      <c r="D367" s="2" t="s">
        <v>1203</v>
      </c>
      <c r="E367" s="18" t="s">
        <v>1912</v>
      </c>
    </row>
    <row r="368" spans="1:5" ht="80" x14ac:dyDescent="0.2">
      <c r="C368" s="3" t="s">
        <v>368</v>
      </c>
      <c r="D368" s="2" t="s">
        <v>1203</v>
      </c>
      <c r="E368" s="18" t="s">
        <v>3829</v>
      </c>
    </row>
    <row r="369" spans="1:5" ht="64" x14ac:dyDescent="0.2">
      <c r="A369">
        <v>1</v>
      </c>
      <c r="B369">
        <v>1</v>
      </c>
      <c r="C369" s="3" t="s">
        <v>369</v>
      </c>
      <c r="D369" s="2" t="s">
        <v>1204</v>
      </c>
      <c r="E369" s="18" t="s">
        <v>1913</v>
      </c>
    </row>
    <row r="370" spans="1:5" ht="64" x14ac:dyDescent="0.2">
      <c r="C370" s="3" t="s">
        <v>370</v>
      </c>
      <c r="D370" s="2" t="s">
        <v>1204</v>
      </c>
      <c r="E370" s="18" t="s">
        <v>1914</v>
      </c>
    </row>
    <row r="371" spans="1:5" ht="80" x14ac:dyDescent="0.2">
      <c r="C371" s="3" t="s">
        <v>371</v>
      </c>
      <c r="D371" s="2" t="s">
        <v>1205</v>
      </c>
      <c r="E371" s="18" t="s">
        <v>1915</v>
      </c>
    </row>
    <row r="372" spans="1:5" ht="48" x14ac:dyDescent="0.2">
      <c r="C372" s="3" t="s">
        <v>372</v>
      </c>
      <c r="D372" s="2" t="s">
        <v>1206</v>
      </c>
      <c r="E372" s="18" t="s">
        <v>1916</v>
      </c>
    </row>
    <row r="373" spans="1:5" ht="64" x14ac:dyDescent="0.2">
      <c r="A373">
        <v>1</v>
      </c>
      <c r="B373">
        <v>1</v>
      </c>
      <c r="C373" s="3" t="s">
        <v>373</v>
      </c>
      <c r="D373" s="2" t="s">
        <v>1207</v>
      </c>
      <c r="E373" s="18" t="s">
        <v>1917</v>
      </c>
    </row>
    <row r="374" spans="1:5" ht="48" x14ac:dyDescent="0.2">
      <c r="A374">
        <v>1</v>
      </c>
      <c r="B374">
        <v>1</v>
      </c>
      <c r="C374" s="3" t="s">
        <v>374</v>
      </c>
      <c r="D374" s="2" t="s">
        <v>1208</v>
      </c>
      <c r="E374" s="18" t="s">
        <v>1918</v>
      </c>
    </row>
    <row r="375" spans="1:5" ht="48" x14ac:dyDescent="0.2">
      <c r="C375" s="3" t="s">
        <v>375</v>
      </c>
      <c r="D375" s="2" t="s">
        <v>1208</v>
      </c>
      <c r="E375" s="18" t="s">
        <v>3830</v>
      </c>
    </row>
    <row r="376" spans="1:5" ht="48" x14ac:dyDescent="0.2">
      <c r="A376">
        <v>1</v>
      </c>
      <c r="C376" s="3" t="s">
        <v>376</v>
      </c>
      <c r="D376" s="2" t="s">
        <v>1209</v>
      </c>
      <c r="E376" s="18" t="s">
        <v>3831</v>
      </c>
    </row>
    <row r="377" spans="1:5" ht="32" x14ac:dyDescent="0.2">
      <c r="C377" s="3" t="s">
        <v>377</v>
      </c>
      <c r="D377" s="2" t="s">
        <v>1209</v>
      </c>
      <c r="E377" s="18" t="s">
        <v>1919</v>
      </c>
    </row>
    <row r="378" spans="1:5" ht="64" x14ac:dyDescent="0.2">
      <c r="A378">
        <v>1</v>
      </c>
      <c r="C378" s="3" t="s">
        <v>378</v>
      </c>
      <c r="D378" s="2" t="s">
        <v>1210</v>
      </c>
      <c r="E378" s="18" t="s">
        <v>1920</v>
      </c>
    </row>
    <row r="379" spans="1:5" ht="64" x14ac:dyDescent="0.2">
      <c r="C379" s="3" t="s">
        <v>379</v>
      </c>
      <c r="D379" s="2" t="s">
        <v>1210</v>
      </c>
      <c r="E379" s="18" t="s">
        <v>1921</v>
      </c>
    </row>
    <row r="380" spans="1:5" ht="48" x14ac:dyDescent="0.2">
      <c r="A380">
        <v>1</v>
      </c>
      <c r="B380">
        <v>1</v>
      </c>
      <c r="C380" s="3" t="s">
        <v>380</v>
      </c>
      <c r="D380" s="2" t="s">
        <v>1211</v>
      </c>
      <c r="E380" s="18" t="s">
        <v>3832</v>
      </c>
    </row>
    <row r="381" spans="1:5" ht="32" x14ac:dyDescent="0.2">
      <c r="A381">
        <v>1</v>
      </c>
      <c r="B381">
        <v>1</v>
      </c>
      <c r="C381" s="3" t="s">
        <v>381</v>
      </c>
      <c r="D381" s="2" t="s">
        <v>1212</v>
      </c>
      <c r="E381" s="18" t="s">
        <v>1922</v>
      </c>
    </row>
    <row r="382" spans="1:5" ht="64" x14ac:dyDescent="0.2">
      <c r="A382">
        <v>1</v>
      </c>
      <c r="B382">
        <v>1</v>
      </c>
      <c r="C382" s="3" t="s">
        <v>382</v>
      </c>
      <c r="D382" s="2" t="s">
        <v>1213</v>
      </c>
      <c r="E382" s="18" t="s">
        <v>1923</v>
      </c>
    </row>
    <row r="383" spans="1:5" ht="48" x14ac:dyDescent="0.2">
      <c r="C383" s="3" t="s">
        <v>383</v>
      </c>
      <c r="D383" s="2" t="s">
        <v>1214</v>
      </c>
      <c r="E383" s="18" t="s">
        <v>3833</v>
      </c>
    </row>
    <row r="384" spans="1:5" ht="80" x14ac:dyDescent="0.2">
      <c r="C384" s="3" t="s">
        <v>384</v>
      </c>
      <c r="D384" s="2" t="s">
        <v>1215</v>
      </c>
      <c r="E384" s="18" t="s">
        <v>1924</v>
      </c>
    </row>
    <row r="385" spans="1:5" ht="32" x14ac:dyDescent="0.2">
      <c r="C385" s="3" t="s">
        <v>385</v>
      </c>
      <c r="D385" s="2" t="s">
        <v>1216</v>
      </c>
      <c r="E385" s="18" t="s">
        <v>3834</v>
      </c>
    </row>
    <row r="386" spans="1:5" ht="80" x14ac:dyDescent="0.2">
      <c r="A386">
        <v>1</v>
      </c>
      <c r="B386">
        <v>1</v>
      </c>
      <c r="C386" s="3" t="s">
        <v>386</v>
      </c>
      <c r="D386" s="2" t="s">
        <v>1217</v>
      </c>
      <c r="E386" s="18" t="s">
        <v>1925</v>
      </c>
    </row>
    <row r="387" spans="1:5" ht="64" x14ac:dyDescent="0.2">
      <c r="A387">
        <v>1</v>
      </c>
      <c r="B387">
        <v>1</v>
      </c>
      <c r="C387" s="3" t="s">
        <v>387</v>
      </c>
      <c r="D387" s="2" t="s">
        <v>1218</v>
      </c>
      <c r="E387" s="18" t="s">
        <v>1926</v>
      </c>
    </row>
    <row r="388" spans="1:5" ht="32" x14ac:dyDescent="0.2">
      <c r="A388">
        <v>1</v>
      </c>
      <c r="B388">
        <v>1</v>
      </c>
      <c r="C388" s="3" t="s">
        <v>388</v>
      </c>
      <c r="D388" s="2" t="s">
        <v>1219</v>
      </c>
      <c r="E388" s="18" t="s">
        <v>3835</v>
      </c>
    </row>
    <row r="389" spans="1:5" ht="80" x14ac:dyDescent="0.2">
      <c r="C389" s="3" t="s">
        <v>389</v>
      </c>
      <c r="D389" s="2" t="s">
        <v>1220</v>
      </c>
      <c r="E389" s="18" t="s">
        <v>1927</v>
      </c>
    </row>
    <row r="390" spans="1:5" ht="32" x14ac:dyDescent="0.2">
      <c r="A390">
        <v>1</v>
      </c>
      <c r="B390">
        <v>1</v>
      </c>
      <c r="C390" s="3" t="s">
        <v>390</v>
      </c>
      <c r="D390" s="2" t="s">
        <v>1221</v>
      </c>
      <c r="E390" s="18" t="s">
        <v>3836</v>
      </c>
    </row>
    <row r="391" spans="1:5" ht="80" x14ac:dyDescent="0.2">
      <c r="A391">
        <v>1</v>
      </c>
      <c r="B391">
        <v>1</v>
      </c>
      <c r="C391" s="3" t="s">
        <v>391</v>
      </c>
      <c r="D391" s="2" t="s">
        <v>1222</v>
      </c>
      <c r="E391" s="18" t="s">
        <v>1928</v>
      </c>
    </row>
    <row r="392" spans="1:5" ht="32" x14ac:dyDescent="0.2">
      <c r="A392">
        <v>1</v>
      </c>
      <c r="B392">
        <v>1</v>
      </c>
      <c r="C392" s="3" t="s">
        <v>392</v>
      </c>
      <c r="D392" s="2" t="s">
        <v>1223</v>
      </c>
      <c r="E392" s="18" t="s">
        <v>3837</v>
      </c>
    </row>
    <row r="393" spans="1:5" ht="48" x14ac:dyDescent="0.2">
      <c r="A393">
        <v>1</v>
      </c>
      <c r="B393">
        <v>1</v>
      </c>
      <c r="C393" s="3" t="s">
        <v>393</v>
      </c>
      <c r="D393" s="2" t="s">
        <v>1224</v>
      </c>
      <c r="E393" s="18" t="s">
        <v>3838</v>
      </c>
    </row>
    <row r="394" spans="1:5" ht="32" x14ac:dyDescent="0.2">
      <c r="A394">
        <v>1</v>
      </c>
      <c r="B394">
        <v>1</v>
      </c>
      <c r="C394" s="3" t="s">
        <v>394</v>
      </c>
      <c r="D394" s="2" t="s">
        <v>1225</v>
      </c>
      <c r="E394" s="18" t="s">
        <v>1929</v>
      </c>
    </row>
    <row r="395" spans="1:5" ht="96" x14ac:dyDescent="0.2">
      <c r="C395" s="3" t="s">
        <v>395</v>
      </c>
      <c r="D395" s="2" t="s">
        <v>1226</v>
      </c>
      <c r="E395" s="18" t="s">
        <v>1930</v>
      </c>
    </row>
    <row r="396" spans="1:5" ht="48" x14ac:dyDescent="0.2">
      <c r="C396" s="3" t="s">
        <v>396</v>
      </c>
      <c r="D396" s="2" t="s">
        <v>1227</v>
      </c>
      <c r="E396" s="18" t="s">
        <v>1931</v>
      </c>
    </row>
    <row r="397" spans="1:5" ht="48" x14ac:dyDescent="0.2">
      <c r="C397" s="3" t="s">
        <v>397</v>
      </c>
      <c r="D397" s="2" t="s">
        <v>1227</v>
      </c>
      <c r="E397" s="18" t="s">
        <v>1932</v>
      </c>
    </row>
    <row r="398" spans="1:5" ht="48" x14ac:dyDescent="0.2">
      <c r="C398" s="3" t="s">
        <v>398</v>
      </c>
      <c r="D398" s="2" t="s">
        <v>1228</v>
      </c>
      <c r="E398" s="18" t="s">
        <v>3839</v>
      </c>
    </row>
    <row r="399" spans="1:5" ht="48" x14ac:dyDescent="0.2">
      <c r="C399" s="3" t="s">
        <v>399</v>
      </c>
      <c r="D399" s="2" t="s">
        <v>1229</v>
      </c>
      <c r="E399" s="18" t="s">
        <v>1933</v>
      </c>
    </row>
    <row r="400" spans="1:5" ht="48" x14ac:dyDescent="0.2">
      <c r="A400">
        <v>1</v>
      </c>
      <c r="B400">
        <v>1</v>
      </c>
      <c r="C400" s="3" t="s">
        <v>400</v>
      </c>
      <c r="D400" s="2" t="s">
        <v>1230</v>
      </c>
      <c r="E400" s="18" t="s">
        <v>3840</v>
      </c>
    </row>
    <row r="401" spans="1:5" ht="48" x14ac:dyDescent="0.2">
      <c r="A401">
        <v>1</v>
      </c>
      <c r="B401">
        <v>1</v>
      </c>
      <c r="C401" s="3" t="s">
        <v>401</v>
      </c>
      <c r="D401" s="2" t="s">
        <v>1231</v>
      </c>
      <c r="E401" s="18" t="s">
        <v>1934</v>
      </c>
    </row>
    <row r="402" spans="1:5" ht="64" x14ac:dyDescent="0.2">
      <c r="A402">
        <v>1</v>
      </c>
      <c r="B402">
        <v>1</v>
      </c>
      <c r="C402" s="3" t="s">
        <v>402</v>
      </c>
      <c r="D402" s="2" t="s">
        <v>1232</v>
      </c>
      <c r="E402" s="18" t="s">
        <v>1935</v>
      </c>
    </row>
    <row r="403" spans="1:5" ht="64" x14ac:dyDescent="0.2">
      <c r="A403">
        <v>1</v>
      </c>
      <c r="C403" s="3" t="s">
        <v>403</v>
      </c>
      <c r="D403" s="2" t="s">
        <v>1233</v>
      </c>
      <c r="E403" s="18" t="s">
        <v>3841</v>
      </c>
    </row>
    <row r="404" spans="1:5" ht="80" x14ac:dyDescent="0.2">
      <c r="A404">
        <v>1</v>
      </c>
      <c r="B404">
        <v>1</v>
      </c>
      <c r="C404" s="3" t="s">
        <v>404</v>
      </c>
      <c r="D404" s="2" t="s">
        <v>1234</v>
      </c>
      <c r="E404" s="18" t="s">
        <v>1936</v>
      </c>
    </row>
    <row r="405" spans="1:5" ht="48" x14ac:dyDescent="0.2">
      <c r="A405">
        <v>1</v>
      </c>
      <c r="B405">
        <v>1</v>
      </c>
      <c r="C405" s="3" t="s">
        <v>405</v>
      </c>
      <c r="D405" s="2" t="s">
        <v>1235</v>
      </c>
      <c r="E405" s="18" t="s">
        <v>3842</v>
      </c>
    </row>
    <row r="406" spans="1:5" ht="48" x14ac:dyDescent="0.2">
      <c r="C406" s="3" t="s">
        <v>406</v>
      </c>
      <c r="D406" s="2" t="s">
        <v>1235</v>
      </c>
      <c r="E406" s="18" t="s">
        <v>1937</v>
      </c>
    </row>
    <row r="407" spans="1:5" ht="48" x14ac:dyDescent="0.2">
      <c r="A407">
        <v>1</v>
      </c>
      <c r="C407" s="3" t="s">
        <v>407</v>
      </c>
      <c r="D407" s="2" t="s">
        <v>1236</v>
      </c>
      <c r="E407" s="18" t="s">
        <v>1938</v>
      </c>
    </row>
    <row r="408" spans="1:5" ht="32" x14ac:dyDescent="0.2">
      <c r="A408">
        <v>1</v>
      </c>
      <c r="C408" s="3" t="s">
        <v>408</v>
      </c>
      <c r="D408" s="2" t="s">
        <v>1237</v>
      </c>
      <c r="E408" s="18" t="s">
        <v>1939</v>
      </c>
    </row>
    <row r="409" spans="1:5" ht="64" x14ac:dyDescent="0.2">
      <c r="A409">
        <v>1</v>
      </c>
      <c r="C409" s="3" t="s">
        <v>409</v>
      </c>
      <c r="D409" s="2" t="s">
        <v>1238</v>
      </c>
      <c r="E409" s="18" t="s">
        <v>1940</v>
      </c>
    </row>
    <row r="410" spans="1:5" ht="64" x14ac:dyDescent="0.2">
      <c r="A410">
        <v>1</v>
      </c>
      <c r="C410" s="3" t="s">
        <v>410</v>
      </c>
      <c r="D410" s="2" t="s">
        <v>1239</v>
      </c>
      <c r="E410" s="18" t="s">
        <v>3843</v>
      </c>
    </row>
    <row r="411" spans="1:5" ht="32" x14ac:dyDescent="0.2">
      <c r="A411">
        <v>1</v>
      </c>
      <c r="C411" s="3" t="s">
        <v>411</v>
      </c>
      <c r="D411" s="2" t="s">
        <v>1240</v>
      </c>
      <c r="E411" s="18" t="s">
        <v>3844</v>
      </c>
    </row>
    <row r="412" spans="1:5" ht="48" x14ac:dyDescent="0.2">
      <c r="A412">
        <v>1</v>
      </c>
      <c r="C412" s="3" t="s">
        <v>412</v>
      </c>
      <c r="D412" s="2" t="s">
        <v>1241</v>
      </c>
      <c r="E412" s="18" t="s">
        <v>1941</v>
      </c>
    </row>
    <row r="413" spans="1:5" ht="48" x14ac:dyDescent="0.2">
      <c r="A413">
        <v>1</v>
      </c>
      <c r="B413">
        <v>1</v>
      </c>
      <c r="C413" s="3" t="s">
        <v>413</v>
      </c>
      <c r="D413" s="2" t="s">
        <v>1242</v>
      </c>
      <c r="E413" s="18" t="s">
        <v>3845</v>
      </c>
    </row>
    <row r="414" spans="1:5" ht="80" x14ac:dyDescent="0.2">
      <c r="A414">
        <v>1</v>
      </c>
      <c r="C414" s="3" t="s">
        <v>414</v>
      </c>
      <c r="D414" s="2" t="s">
        <v>1243</v>
      </c>
      <c r="E414" s="18" t="s">
        <v>1942</v>
      </c>
    </row>
    <row r="415" spans="1:5" ht="112" x14ac:dyDescent="0.2">
      <c r="A415">
        <v>1</v>
      </c>
      <c r="B415">
        <v>1</v>
      </c>
      <c r="C415" s="3" t="s">
        <v>415</v>
      </c>
      <c r="D415" s="2" t="s">
        <v>1244</v>
      </c>
      <c r="E415" s="18" t="s">
        <v>1943</v>
      </c>
    </row>
    <row r="416" spans="1:5" ht="64" x14ac:dyDescent="0.2">
      <c r="A416">
        <v>1</v>
      </c>
      <c r="B416">
        <v>1</v>
      </c>
      <c r="C416" s="3" t="s">
        <v>416</v>
      </c>
      <c r="D416" s="2" t="s">
        <v>1245</v>
      </c>
      <c r="E416" s="18" t="s">
        <v>1944</v>
      </c>
    </row>
    <row r="417" spans="1:5" ht="32" x14ac:dyDescent="0.2">
      <c r="A417">
        <v>1</v>
      </c>
      <c r="B417">
        <v>1</v>
      </c>
      <c r="C417" s="3" t="s">
        <v>417</v>
      </c>
      <c r="D417" s="2" t="s">
        <v>1246</v>
      </c>
      <c r="E417" s="18" t="s">
        <v>1945</v>
      </c>
    </row>
    <row r="418" spans="1:5" ht="64" x14ac:dyDescent="0.2">
      <c r="A418">
        <v>1</v>
      </c>
      <c r="B418">
        <v>1</v>
      </c>
      <c r="C418" s="3" t="s">
        <v>418</v>
      </c>
      <c r="D418" s="2" t="s">
        <v>1245</v>
      </c>
      <c r="E418" s="18" t="s">
        <v>1946</v>
      </c>
    </row>
    <row r="419" spans="1:5" ht="64" x14ac:dyDescent="0.2">
      <c r="A419">
        <v>1</v>
      </c>
      <c r="B419">
        <v>1</v>
      </c>
      <c r="C419" s="3" t="s">
        <v>419</v>
      </c>
      <c r="D419" s="2" t="s">
        <v>1247</v>
      </c>
      <c r="E419" s="18" t="s">
        <v>1947</v>
      </c>
    </row>
    <row r="420" spans="1:5" ht="48" x14ac:dyDescent="0.2">
      <c r="C420" s="3" t="s">
        <v>420</v>
      </c>
      <c r="D420" s="2" t="s">
        <v>1248</v>
      </c>
      <c r="E420" s="18" t="s">
        <v>3846</v>
      </c>
    </row>
    <row r="421" spans="1:5" ht="64" x14ac:dyDescent="0.2">
      <c r="C421" s="3" t="s">
        <v>421</v>
      </c>
      <c r="D421" s="2" t="s">
        <v>1247</v>
      </c>
      <c r="E421" s="18" t="s">
        <v>1948</v>
      </c>
    </row>
    <row r="422" spans="1:5" ht="32" x14ac:dyDescent="0.2">
      <c r="A422">
        <v>1</v>
      </c>
      <c r="B422">
        <v>1</v>
      </c>
      <c r="C422" s="3" t="s">
        <v>422</v>
      </c>
      <c r="D422" s="2" t="s">
        <v>1249</v>
      </c>
      <c r="E422" s="18" t="s">
        <v>1949</v>
      </c>
    </row>
    <row r="423" spans="1:5" ht="64" x14ac:dyDescent="0.2">
      <c r="A423">
        <v>1</v>
      </c>
      <c r="B423">
        <v>1</v>
      </c>
      <c r="C423" s="3" t="s">
        <v>423</v>
      </c>
      <c r="D423" s="2" t="s">
        <v>1250</v>
      </c>
      <c r="E423" s="18" t="s">
        <v>1950</v>
      </c>
    </row>
    <row r="424" spans="1:5" ht="80" x14ac:dyDescent="0.2">
      <c r="A424">
        <v>1</v>
      </c>
      <c r="B424">
        <v>1</v>
      </c>
      <c r="C424" s="3" t="s">
        <v>424</v>
      </c>
      <c r="D424" s="2" t="s">
        <v>1251</v>
      </c>
      <c r="E424" s="18" t="s">
        <v>3847</v>
      </c>
    </row>
    <row r="425" spans="1:5" ht="80" x14ac:dyDescent="0.2">
      <c r="A425">
        <v>1</v>
      </c>
      <c r="B425">
        <v>1</v>
      </c>
      <c r="C425" s="3" t="s">
        <v>425</v>
      </c>
      <c r="D425" s="2" t="s">
        <v>1252</v>
      </c>
      <c r="E425" s="18" t="s">
        <v>1951</v>
      </c>
    </row>
    <row r="426" spans="1:5" ht="80" x14ac:dyDescent="0.2">
      <c r="C426" s="3" t="s">
        <v>426</v>
      </c>
      <c r="D426" s="2" t="s">
        <v>1253</v>
      </c>
      <c r="E426" s="18" t="s">
        <v>3848</v>
      </c>
    </row>
    <row r="427" spans="1:5" ht="48" x14ac:dyDescent="0.2">
      <c r="A427">
        <v>1</v>
      </c>
      <c r="B427">
        <v>1</v>
      </c>
      <c r="C427" s="3" t="s">
        <v>427</v>
      </c>
      <c r="D427" s="2" t="s">
        <v>1254</v>
      </c>
      <c r="E427" s="18" t="s">
        <v>3849</v>
      </c>
    </row>
    <row r="428" spans="1:5" ht="144" x14ac:dyDescent="0.2">
      <c r="A428">
        <v>1</v>
      </c>
      <c r="C428" s="3" t="s">
        <v>428</v>
      </c>
      <c r="D428" s="2" t="s">
        <v>1255</v>
      </c>
      <c r="E428" s="18" t="s">
        <v>3850</v>
      </c>
    </row>
    <row r="429" spans="1:5" ht="80" x14ac:dyDescent="0.2">
      <c r="A429">
        <v>1</v>
      </c>
      <c r="C429" s="3" t="s">
        <v>429</v>
      </c>
      <c r="D429" s="2" t="s">
        <v>1256</v>
      </c>
      <c r="E429" s="18" t="s">
        <v>1952</v>
      </c>
    </row>
    <row r="430" spans="1:5" ht="80" x14ac:dyDescent="0.2">
      <c r="C430" s="3" t="s">
        <v>430</v>
      </c>
      <c r="D430" s="2" t="s">
        <v>1256</v>
      </c>
      <c r="E430" s="18" t="s">
        <v>3851</v>
      </c>
    </row>
    <row r="431" spans="1:5" ht="64" x14ac:dyDescent="0.2">
      <c r="A431">
        <v>1</v>
      </c>
      <c r="C431" s="3" t="s">
        <v>431</v>
      </c>
      <c r="D431" s="2" t="s">
        <v>1257</v>
      </c>
      <c r="E431" s="18" t="s">
        <v>1953</v>
      </c>
    </row>
    <row r="432" spans="1:5" ht="48" x14ac:dyDescent="0.2">
      <c r="A432">
        <v>1</v>
      </c>
      <c r="C432" s="3" t="s">
        <v>432</v>
      </c>
      <c r="D432" s="2" t="s">
        <v>1258</v>
      </c>
      <c r="E432" s="18" t="s">
        <v>3852</v>
      </c>
    </row>
    <row r="433" spans="1:5" ht="32" x14ac:dyDescent="0.2">
      <c r="A433">
        <v>1</v>
      </c>
      <c r="C433" s="3" t="s">
        <v>433</v>
      </c>
      <c r="D433" s="2" t="s">
        <v>1259</v>
      </c>
      <c r="E433" s="18" t="s">
        <v>1954</v>
      </c>
    </row>
    <row r="434" spans="1:5" ht="64" x14ac:dyDescent="0.2">
      <c r="A434">
        <v>1</v>
      </c>
      <c r="B434">
        <v>1</v>
      </c>
      <c r="C434" s="3" t="s">
        <v>434</v>
      </c>
      <c r="D434" s="2" t="s">
        <v>1260</v>
      </c>
      <c r="E434" s="18" t="s">
        <v>3853</v>
      </c>
    </row>
    <row r="435" spans="1:5" ht="32" x14ac:dyDescent="0.2">
      <c r="C435" s="3" t="s">
        <v>435</v>
      </c>
      <c r="D435" s="2" t="s">
        <v>1261</v>
      </c>
      <c r="E435" s="18" t="s">
        <v>3854</v>
      </c>
    </row>
    <row r="436" spans="1:5" ht="80" x14ac:dyDescent="0.2">
      <c r="A436">
        <v>1</v>
      </c>
      <c r="C436" s="3" t="s">
        <v>436</v>
      </c>
      <c r="D436" s="2" t="s">
        <v>1262</v>
      </c>
      <c r="E436" s="18" t="s">
        <v>1955</v>
      </c>
    </row>
    <row r="437" spans="1:5" ht="80" x14ac:dyDescent="0.2">
      <c r="A437">
        <v>1</v>
      </c>
      <c r="C437" s="3" t="s">
        <v>437</v>
      </c>
      <c r="D437" s="2" t="s">
        <v>1263</v>
      </c>
      <c r="E437" s="18" t="s">
        <v>1956</v>
      </c>
    </row>
    <row r="438" spans="1:5" ht="32" x14ac:dyDescent="0.2">
      <c r="A438">
        <v>1</v>
      </c>
      <c r="C438" s="3" t="s">
        <v>438</v>
      </c>
      <c r="D438" s="2" t="s">
        <v>1264</v>
      </c>
      <c r="E438" s="18" t="s">
        <v>1957</v>
      </c>
    </row>
    <row r="439" spans="1:5" ht="48" x14ac:dyDescent="0.2">
      <c r="C439" s="3" t="s">
        <v>439</v>
      </c>
      <c r="D439" s="2" t="s">
        <v>1265</v>
      </c>
      <c r="E439" s="18" t="s">
        <v>3855</v>
      </c>
    </row>
    <row r="440" spans="1:5" ht="64" x14ac:dyDescent="0.2">
      <c r="A440">
        <v>1</v>
      </c>
      <c r="C440" s="3" t="s">
        <v>440</v>
      </c>
      <c r="D440" s="2" t="s">
        <v>1266</v>
      </c>
      <c r="E440" s="18" t="s">
        <v>1958</v>
      </c>
    </row>
    <row r="441" spans="1:5" ht="64" x14ac:dyDescent="0.2">
      <c r="A441">
        <v>1</v>
      </c>
      <c r="C441" s="3" t="s">
        <v>441</v>
      </c>
      <c r="D441" s="2" t="s">
        <v>1267</v>
      </c>
      <c r="E441" s="18" t="s">
        <v>1959</v>
      </c>
    </row>
    <row r="442" spans="1:5" ht="96" x14ac:dyDescent="0.2">
      <c r="A442">
        <v>1</v>
      </c>
      <c r="C442" s="3" t="s">
        <v>442</v>
      </c>
      <c r="D442" s="2" t="s">
        <v>1268</v>
      </c>
      <c r="E442" s="18" t="s">
        <v>1960</v>
      </c>
    </row>
    <row r="443" spans="1:5" ht="80" x14ac:dyDescent="0.2">
      <c r="A443">
        <v>1</v>
      </c>
      <c r="C443" s="3" t="s">
        <v>443</v>
      </c>
      <c r="D443" s="2" t="s">
        <v>1269</v>
      </c>
      <c r="E443" s="18" t="s">
        <v>1961</v>
      </c>
    </row>
    <row r="444" spans="1:5" ht="48" x14ac:dyDescent="0.2">
      <c r="C444" s="3" t="s">
        <v>444</v>
      </c>
      <c r="D444" s="2" t="s">
        <v>1270</v>
      </c>
      <c r="E444" s="18" t="s">
        <v>3856</v>
      </c>
    </row>
    <row r="445" spans="1:5" ht="80" x14ac:dyDescent="0.2">
      <c r="C445" s="3" t="s">
        <v>445</v>
      </c>
      <c r="D445" s="2" t="s">
        <v>1271</v>
      </c>
      <c r="E445" s="18" t="s">
        <v>1962</v>
      </c>
    </row>
    <row r="446" spans="1:5" ht="80" x14ac:dyDescent="0.2">
      <c r="C446" s="3" t="s">
        <v>446</v>
      </c>
      <c r="D446" s="2" t="s">
        <v>1269</v>
      </c>
      <c r="E446" s="18" t="s">
        <v>1963</v>
      </c>
    </row>
    <row r="447" spans="1:5" ht="48" x14ac:dyDescent="0.2">
      <c r="A447">
        <v>1</v>
      </c>
      <c r="B447">
        <v>1</v>
      </c>
      <c r="C447" s="3" t="s">
        <v>447</v>
      </c>
      <c r="D447" s="2" t="s">
        <v>1272</v>
      </c>
      <c r="E447" s="18" t="s">
        <v>3857</v>
      </c>
    </row>
    <row r="448" spans="1:5" ht="96" x14ac:dyDescent="0.2">
      <c r="A448">
        <v>1</v>
      </c>
      <c r="B448">
        <v>1</v>
      </c>
      <c r="C448" s="3" t="s">
        <v>448</v>
      </c>
      <c r="D448" s="2" t="s">
        <v>1273</v>
      </c>
      <c r="E448" s="18" t="s">
        <v>1964</v>
      </c>
    </row>
    <row r="449" spans="1:5" ht="64" x14ac:dyDescent="0.2">
      <c r="C449" s="3" t="s">
        <v>449</v>
      </c>
      <c r="D449" s="2" t="s">
        <v>1274</v>
      </c>
      <c r="E449" s="18" t="s">
        <v>1965</v>
      </c>
    </row>
    <row r="450" spans="1:5" ht="64" x14ac:dyDescent="0.2">
      <c r="A450">
        <v>1</v>
      </c>
      <c r="B450">
        <v>1</v>
      </c>
      <c r="C450" s="3" t="s">
        <v>450</v>
      </c>
      <c r="D450" s="2" t="s">
        <v>1275</v>
      </c>
      <c r="E450" s="18" t="s">
        <v>1966</v>
      </c>
    </row>
    <row r="451" spans="1:5" ht="48" x14ac:dyDescent="0.2">
      <c r="C451" s="3" t="s">
        <v>451</v>
      </c>
      <c r="D451" s="2" t="s">
        <v>1276</v>
      </c>
      <c r="E451" s="18" t="s">
        <v>1967</v>
      </c>
    </row>
    <row r="452" spans="1:5" ht="64" x14ac:dyDescent="0.2">
      <c r="C452" s="3" t="s">
        <v>452</v>
      </c>
      <c r="D452" s="2" t="s">
        <v>1277</v>
      </c>
      <c r="E452" s="18" t="s">
        <v>1968</v>
      </c>
    </row>
    <row r="453" spans="1:5" ht="48" x14ac:dyDescent="0.2">
      <c r="A453">
        <v>1</v>
      </c>
      <c r="C453" s="3" t="s">
        <v>453</v>
      </c>
      <c r="D453" s="2" t="s">
        <v>1278</v>
      </c>
      <c r="E453" s="18" t="s">
        <v>3858</v>
      </c>
    </row>
    <row r="454" spans="1:5" ht="64" x14ac:dyDescent="0.2">
      <c r="A454">
        <v>1</v>
      </c>
      <c r="C454" s="3" t="s">
        <v>454</v>
      </c>
      <c r="D454" s="2" t="s">
        <v>1279</v>
      </c>
      <c r="E454" s="18" t="s">
        <v>1969</v>
      </c>
    </row>
    <row r="455" spans="1:5" ht="32" x14ac:dyDescent="0.2">
      <c r="A455">
        <v>1</v>
      </c>
      <c r="C455" s="3" t="s">
        <v>455</v>
      </c>
      <c r="D455" s="2" t="s">
        <v>1280</v>
      </c>
      <c r="E455" s="18" t="s">
        <v>1970</v>
      </c>
    </row>
    <row r="456" spans="1:5" ht="48" x14ac:dyDescent="0.2">
      <c r="A456">
        <v>1</v>
      </c>
      <c r="B456">
        <v>1</v>
      </c>
      <c r="C456" s="3" t="s">
        <v>456</v>
      </c>
      <c r="D456" s="2" t="s">
        <v>1281</v>
      </c>
      <c r="E456" s="18" t="s">
        <v>1971</v>
      </c>
    </row>
    <row r="457" spans="1:5" ht="64" x14ac:dyDescent="0.2">
      <c r="A457">
        <v>1</v>
      </c>
      <c r="C457" s="3" t="s">
        <v>457</v>
      </c>
      <c r="D457" s="2" t="s">
        <v>1282</v>
      </c>
      <c r="E457" s="18" t="s">
        <v>1972</v>
      </c>
    </row>
    <row r="458" spans="1:5" ht="32" x14ac:dyDescent="0.2">
      <c r="A458">
        <v>1</v>
      </c>
      <c r="B458">
        <v>1</v>
      </c>
      <c r="C458" s="3" t="s">
        <v>458</v>
      </c>
      <c r="D458" s="2" t="s">
        <v>1283</v>
      </c>
      <c r="E458" s="18" t="s">
        <v>1973</v>
      </c>
    </row>
    <row r="459" spans="1:5" ht="48" x14ac:dyDescent="0.2">
      <c r="A459">
        <v>1</v>
      </c>
      <c r="C459" s="3" t="s">
        <v>459</v>
      </c>
      <c r="D459" s="2" t="s">
        <v>1284</v>
      </c>
      <c r="E459" s="18" t="s">
        <v>3859</v>
      </c>
    </row>
    <row r="460" spans="1:5" ht="48" x14ac:dyDescent="0.2">
      <c r="A460">
        <v>1</v>
      </c>
      <c r="C460" s="3" t="s">
        <v>460</v>
      </c>
      <c r="D460" s="2" t="s">
        <v>1285</v>
      </c>
      <c r="E460" s="18" t="s">
        <v>3860</v>
      </c>
    </row>
    <row r="461" spans="1:5" ht="64" x14ac:dyDescent="0.2">
      <c r="A461">
        <v>1</v>
      </c>
      <c r="B461">
        <v>1</v>
      </c>
      <c r="C461" s="3" t="s">
        <v>461</v>
      </c>
      <c r="D461" s="2" t="s">
        <v>1286</v>
      </c>
      <c r="E461" s="18" t="s">
        <v>3861</v>
      </c>
    </row>
    <row r="462" spans="1:5" ht="32" x14ac:dyDescent="0.2">
      <c r="A462">
        <v>1</v>
      </c>
      <c r="C462" s="3" t="s">
        <v>462</v>
      </c>
      <c r="D462" s="2" t="s">
        <v>1287</v>
      </c>
      <c r="E462" s="18" t="s">
        <v>3862</v>
      </c>
    </row>
    <row r="463" spans="1:5" ht="48" x14ac:dyDescent="0.2">
      <c r="A463">
        <v>1</v>
      </c>
      <c r="B463">
        <v>1</v>
      </c>
      <c r="C463" s="3" t="s">
        <v>463</v>
      </c>
      <c r="D463" s="2" t="s">
        <v>1288</v>
      </c>
      <c r="E463" s="18" t="s">
        <v>3863</v>
      </c>
    </row>
    <row r="464" spans="1:5" ht="48" x14ac:dyDescent="0.2">
      <c r="A464">
        <v>1</v>
      </c>
      <c r="C464" s="3" t="s">
        <v>464</v>
      </c>
      <c r="D464" s="2" t="s">
        <v>1289</v>
      </c>
      <c r="E464" s="18" t="s">
        <v>1974</v>
      </c>
    </row>
    <row r="465" spans="1:5" ht="64" x14ac:dyDescent="0.2">
      <c r="A465">
        <v>1</v>
      </c>
      <c r="C465" s="3" t="s">
        <v>465</v>
      </c>
      <c r="D465" s="2" t="s">
        <v>1290</v>
      </c>
      <c r="E465" s="18" t="s">
        <v>1975</v>
      </c>
    </row>
    <row r="466" spans="1:5" ht="48" x14ac:dyDescent="0.2">
      <c r="A466">
        <v>1</v>
      </c>
      <c r="B466">
        <v>1</v>
      </c>
      <c r="C466" s="3" t="s">
        <v>466</v>
      </c>
      <c r="D466" s="2" t="s">
        <v>1291</v>
      </c>
      <c r="E466" s="18" t="s">
        <v>1976</v>
      </c>
    </row>
    <row r="467" spans="1:5" ht="48" x14ac:dyDescent="0.2">
      <c r="A467">
        <v>1</v>
      </c>
      <c r="B467">
        <v>1</v>
      </c>
      <c r="C467" s="3" t="s">
        <v>467</v>
      </c>
      <c r="D467" s="2" t="s">
        <v>1292</v>
      </c>
      <c r="E467" s="18" t="s">
        <v>3864</v>
      </c>
    </row>
    <row r="468" spans="1:5" ht="48" x14ac:dyDescent="0.2">
      <c r="A468">
        <v>1</v>
      </c>
      <c r="B468">
        <v>1</v>
      </c>
      <c r="C468" s="3" t="s">
        <v>468</v>
      </c>
      <c r="D468" s="2" t="s">
        <v>1293</v>
      </c>
      <c r="E468" s="18" t="s">
        <v>1977</v>
      </c>
    </row>
    <row r="469" spans="1:5" ht="32" x14ac:dyDescent="0.2">
      <c r="A469">
        <v>1</v>
      </c>
      <c r="C469" s="3" t="s">
        <v>469</v>
      </c>
      <c r="D469" s="2" t="s">
        <v>1294</v>
      </c>
      <c r="E469" s="18" t="s">
        <v>1978</v>
      </c>
    </row>
    <row r="470" spans="1:5" ht="32" x14ac:dyDescent="0.2">
      <c r="C470" s="3" t="s">
        <v>470</v>
      </c>
      <c r="D470" s="2" t="s">
        <v>1295</v>
      </c>
      <c r="E470" s="18" t="s">
        <v>1979</v>
      </c>
    </row>
    <row r="471" spans="1:5" ht="80" x14ac:dyDescent="0.2">
      <c r="A471">
        <v>1</v>
      </c>
      <c r="B471">
        <v>1</v>
      </c>
      <c r="C471" s="3" t="s">
        <v>471</v>
      </c>
      <c r="D471" s="2" t="s">
        <v>1296</v>
      </c>
      <c r="E471" s="18" t="s">
        <v>1980</v>
      </c>
    </row>
    <row r="472" spans="1:5" ht="64" x14ac:dyDescent="0.2">
      <c r="A472">
        <v>1</v>
      </c>
      <c r="C472" s="3" t="s">
        <v>472</v>
      </c>
      <c r="D472" s="2" t="s">
        <v>1297</v>
      </c>
      <c r="E472" s="18" t="s">
        <v>1981</v>
      </c>
    </row>
    <row r="473" spans="1:5" ht="48" x14ac:dyDescent="0.2">
      <c r="A473">
        <v>1</v>
      </c>
      <c r="B473">
        <v>1</v>
      </c>
      <c r="C473" s="3" t="s">
        <v>473</v>
      </c>
      <c r="D473" s="2" t="s">
        <v>1298</v>
      </c>
      <c r="E473" s="18" t="s">
        <v>1982</v>
      </c>
    </row>
    <row r="474" spans="1:5" ht="32" x14ac:dyDescent="0.2">
      <c r="C474" s="3" t="s">
        <v>474</v>
      </c>
      <c r="D474" s="2" t="s">
        <v>1299</v>
      </c>
      <c r="E474" s="18" t="s">
        <v>1983</v>
      </c>
    </row>
    <row r="475" spans="1:5" ht="48" x14ac:dyDescent="0.2">
      <c r="C475" s="3" t="s">
        <v>475</v>
      </c>
      <c r="D475" s="2" t="s">
        <v>1299</v>
      </c>
      <c r="E475" s="18" t="s">
        <v>1984</v>
      </c>
    </row>
    <row r="476" spans="1:5" ht="48" x14ac:dyDescent="0.2">
      <c r="C476" s="3" t="s">
        <v>476</v>
      </c>
      <c r="D476" s="2" t="s">
        <v>1300</v>
      </c>
      <c r="E476" s="18" t="s">
        <v>1985</v>
      </c>
    </row>
    <row r="477" spans="1:5" ht="48" x14ac:dyDescent="0.2">
      <c r="A477">
        <v>1</v>
      </c>
      <c r="C477" s="3" t="s">
        <v>477</v>
      </c>
      <c r="D477" s="2" t="s">
        <v>1301</v>
      </c>
      <c r="E477" s="18" t="s">
        <v>3865</v>
      </c>
    </row>
    <row r="478" spans="1:5" ht="32" x14ac:dyDescent="0.2">
      <c r="A478">
        <v>1</v>
      </c>
      <c r="B478">
        <v>1</v>
      </c>
      <c r="C478" s="3" t="s">
        <v>478</v>
      </c>
      <c r="D478" s="2" t="s">
        <v>1302</v>
      </c>
      <c r="E478" s="18" t="s">
        <v>3866</v>
      </c>
    </row>
    <row r="479" spans="1:5" ht="32" x14ac:dyDescent="0.2">
      <c r="A479">
        <v>1</v>
      </c>
      <c r="C479" s="3" t="s">
        <v>479</v>
      </c>
      <c r="D479" s="2" t="s">
        <v>1303</v>
      </c>
      <c r="E479" s="18" t="s">
        <v>3867</v>
      </c>
    </row>
    <row r="480" spans="1:5" ht="64" x14ac:dyDescent="0.2">
      <c r="A480">
        <v>1</v>
      </c>
      <c r="C480" s="3" t="s">
        <v>480</v>
      </c>
      <c r="D480" s="2" t="s">
        <v>1304</v>
      </c>
      <c r="E480" s="18" t="s">
        <v>1986</v>
      </c>
    </row>
    <row r="481" spans="1:5" ht="48" x14ac:dyDescent="0.2">
      <c r="A481">
        <v>1</v>
      </c>
      <c r="B481">
        <v>1</v>
      </c>
      <c r="C481" s="3" t="s">
        <v>481</v>
      </c>
      <c r="D481" s="2" t="s">
        <v>1305</v>
      </c>
      <c r="E481" s="18" t="s">
        <v>3868</v>
      </c>
    </row>
    <row r="482" spans="1:5" ht="32" x14ac:dyDescent="0.2">
      <c r="C482" s="3" t="s">
        <v>482</v>
      </c>
      <c r="D482" s="2" t="s">
        <v>1306</v>
      </c>
      <c r="E482" s="18" t="s">
        <v>1987</v>
      </c>
    </row>
    <row r="483" spans="1:5" ht="64" x14ac:dyDescent="0.2">
      <c r="C483" s="3" t="s">
        <v>483</v>
      </c>
      <c r="D483" s="2" t="s">
        <v>1307</v>
      </c>
      <c r="E483" s="18" t="s">
        <v>1988</v>
      </c>
    </row>
    <row r="484" spans="1:5" ht="48" x14ac:dyDescent="0.2">
      <c r="A484">
        <v>1</v>
      </c>
      <c r="B484">
        <v>1</v>
      </c>
      <c r="C484" s="3" t="s">
        <v>484</v>
      </c>
      <c r="D484" s="2" t="s">
        <v>1308</v>
      </c>
      <c r="E484" s="18" t="s">
        <v>1989</v>
      </c>
    </row>
    <row r="485" spans="1:5" ht="32" x14ac:dyDescent="0.2">
      <c r="C485" s="3" t="s">
        <v>485</v>
      </c>
      <c r="D485" s="2" t="s">
        <v>1309</v>
      </c>
      <c r="E485" s="18" t="s">
        <v>1990</v>
      </c>
    </row>
    <row r="486" spans="1:5" ht="48" x14ac:dyDescent="0.2">
      <c r="A486">
        <v>1</v>
      </c>
      <c r="B486">
        <v>1</v>
      </c>
      <c r="C486" s="3" t="s">
        <v>486</v>
      </c>
      <c r="D486" s="2" t="s">
        <v>1310</v>
      </c>
      <c r="E486" s="18" t="s">
        <v>1991</v>
      </c>
    </row>
    <row r="487" spans="1:5" ht="64" x14ac:dyDescent="0.2">
      <c r="A487">
        <v>1</v>
      </c>
      <c r="B487">
        <v>1</v>
      </c>
      <c r="C487" s="3" t="s">
        <v>487</v>
      </c>
      <c r="D487" s="2" t="s">
        <v>1311</v>
      </c>
      <c r="E487" s="18" t="s">
        <v>3869</v>
      </c>
    </row>
    <row r="488" spans="1:5" ht="32" x14ac:dyDescent="0.2">
      <c r="C488" s="3" t="s">
        <v>488</v>
      </c>
      <c r="D488" s="2" t="s">
        <v>1312</v>
      </c>
      <c r="E488" s="18" t="s">
        <v>1992</v>
      </c>
    </row>
    <row r="489" spans="1:5" ht="32" x14ac:dyDescent="0.2">
      <c r="A489">
        <v>1</v>
      </c>
      <c r="C489" s="3" t="s">
        <v>489</v>
      </c>
      <c r="D489" s="2" t="s">
        <v>1313</v>
      </c>
      <c r="E489" s="18" t="s">
        <v>1993</v>
      </c>
    </row>
    <row r="490" spans="1:5" ht="32" x14ac:dyDescent="0.2">
      <c r="A490">
        <v>1</v>
      </c>
      <c r="C490" s="3" t="s">
        <v>490</v>
      </c>
      <c r="D490" s="2" t="s">
        <v>1313</v>
      </c>
      <c r="E490" s="18" t="s">
        <v>1994</v>
      </c>
    </row>
    <row r="491" spans="1:5" ht="32" x14ac:dyDescent="0.2">
      <c r="C491" s="3" t="s">
        <v>491</v>
      </c>
      <c r="D491" s="2" t="s">
        <v>1313</v>
      </c>
    </row>
    <row r="492" spans="1:5" ht="32" x14ac:dyDescent="0.2">
      <c r="C492" s="3" t="s">
        <v>492</v>
      </c>
      <c r="D492" s="2" t="s">
        <v>1313</v>
      </c>
      <c r="E492" s="18" t="s">
        <v>3870</v>
      </c>
    </row>
    <row r="493" spans="1:5" ht="32" x14ac:dyDescent="0.2">
      <c r="A493">
        <v>1</v>
      </c>
      <c r="C493" s="3" t="s">
        <v>493</v>
      </c>
      <c r="D493" s="2" t="s">
        <v>1314</v>
      </c>
      <c r="E493" s="18" t="s">
        <v>1995</v>
      </c>
    </row>
    <row r="494" spans="1:5" ht="32" x14ac:dyDescent="0.2">
      <c r="A494">
        <v>1</v>
      </c>
      <c r="B494">
        <v>1</v>
      </c>
      <c r="C494" s="3" t="s">
        <v>494</v>
      </c>
      <c r="D494" s="2" t="s">
        <v>1315</v>
      </c>
      <c r="E494" s="18" t="s">
        <v>3871</v>
      </c>
    </row>
    <row r="495" spans="1:5" ht="80" x14ac:dyDescent="0.2">
      <c r="C495" s="3" t="s">
        <v>495</v>
      </c>
      <c r="D495" s="2" t="s">
        <v>1316</v>
      </c>
      <c r="E495" s="18" t="s">
        <v>1996</v>
      </c>
    </row>
    <row r="496" spans="1:5" ht="80" x14ac:dyDescent="0.2">
      <c r="C496" s="3" t="s">
        <v>496</v>
      </c>
      <c r="D496" s="2" t="s">
        <v>1316</v>
      </c>
      <c r="E496" s="18" t="s">
        <v>3872</v>
      </c>
    </row>
    <row r="497" spans="1:5" ht="32" x14ac:dyDescent="0.2">
      <c r="A497">
        <v>1</v>
      </c>
      <c r="C497" s="3" t="s">
        <v>497</v>
      </c>
      <c r="D497" s="2" t="s">
        <v>1317</v>
      </c>
      <c r="E497" s="18" t="s">
        <v>1997</v>
      </c>
    </row>
    <row r="498" spans="1:5" ht="64" x14ac:dyDescent="0.2">
      <c r="A498">
        <v>1</v>
      </c>
      <c r="B498">
        <v>1</v>
      </c>
      <c r="C498" s="3" t="s">
        <v>498</v>
      </c>
      <c r="D498" s="2" t="s">
        <v>1318</v>
      </c>
      <c r="E498" s="18" t="s">
        <v>1998</v>
      </c>
    </row>
    <row r="499" spans="1:5" ht="80" x14ac:dyDescent="0.2">
      <c r="A499">
        <v>1</v>
      </c>
      <c r="C499" s="3" t="s">
        <v>499</v>
      </c>
      <c r="D499" s="2" t="s">
        <v>1319</v>
      </c>
      <c r="E499" s="18" t="s">
        <v>1999</v>
      </c>
    </row>
    <row r="500" spans="1:5" ht="64" x14ac:dyDescent="0.2">
      <c r="A500">
        <v>1</v>
      </c>
      <c r="C500" s="3" t="s">
        <v>500</v>
      </c>
      <c r="D500" s="2" t="s">
        <v>1320</v>
      </c>
      <c r="E500" s="18" t="s">
        <v>2000</v>
      </c>
    </row>
    <row r="501" spans="1:5" ht="48" x14ac:dyDescent="0.2">
      <c r="A501">
        <v>1</v>
      </c>
      <c r="B501">
        <v>1</v>
      </c>
      <c r="C501" s="3" t="s">
        <v>501</v>
      </c>
      <c r="D501" s="2" t="s">
        <v>1321</v>
      </c>
      <c r="E501" s="18" t="s">
        <v>3873</v>
      </c>
    </row>
    <row r="502" spans="1:5" ht="64" x14ac:dyDescent="0.2">
      <c r="A502">
        <v>1</v>
      </c>
      <c r="B502">
        <v>1</v>
      </c>
      <c r="C502" s="3" t="s">
        <v>502</v>
      </c>
      <c r="D502" s="2" t="s">
        <v>1322</v>
      </c>
      <c r="E502" s="18" t="s">
        <v>2001</v>
      </c>
    </row>
    <row r="503" spans="1:5" ht="64" x14ac:dyDescent="0.2">
      <c r="C503" s="3" t="s">
        <v>503</v>
      </c>
      <c r="D503" s="2" t="s">
        <v>1323</v>
      </c>
      <c r="E503" s="18" t="s">
        <v>2002</v>
      </c>
    </row>
    <row r="504" spans="1:5" ht="64" x14ac:dyDescent="0.2">
      <c r="C504" s="3" t="s">
        <v>504</v>
      </c>
      <c r="D504" s="2" t="s">
        <v>1323</v>
      </c>
      <c r="E504" s="18" t="s">
        <v>2003</v>
      </c>
    </row>
    <row r="505" spans="1:5" ht="32" x14ac:dyDescent="0.2">
      <c r="A505">
        <v>1</v>
      </c>
      <c r="B505">
        <v>1</v>
      </c>
      <c r="C505" s="3" t="s">
        <v>505</v>
      </c>
      <c r="D505" s="2" t="s">
        <v>1324</v>
      </c>
      <c r="E505" s="18" t="s">
        <v>2004</v>
      </c>
    </row>
    <row r="506" spans="1:5" ht="32" x14ac:dyDescent="0.2">
      <c r="C506" s="3" t="s">
        <v>506</v>
      </c>
      <c r="D506" s="2" t="s">
        <v>1324</v>
      </c>
    </row>
    <row r="507" spans="1:5" ht="48" x14ac:dyDescent="0.2">
      <c r="A507">
        <v>1</v>
      </c>
      <c r="B507">
        <v>1</v>
      </c>
      <c r="C507" s="3" t="s">
        <v>507</v>
      </c>
      <c r="D507" s="2" t="s">
        <v>1325</v>
      </c>
      <c r="E507" s="18" t="s">
        <v>3874</v>
      </c>
    </row>
    <row r="508" spans="1:5" ht="80" x14ac:dyDescent="0.2">
      <c r="A508">
        <v>1</v>
      </c>
      <c r="B508">
        <v>1</v>
      </c>
      <c r="C508" s="3" t="s">
        <v>508</v>
      </c>
      <c r="D508" s="2" t="s">
        <v>1326</v>
      </c>
      <c r="E508" s="18" t="s">
        <v>2005</v>
      </c>
    </row>
    <row r="509" spans="1:5" ht="32" x14ac:dyDescent="0.2">
      <c r="A509">
        <v>1</v>
      </c>
      <c r="B509">
        <v>1</v>
      </c>
      <c r="C509" s="3" t="s">
        <v>509</v>
      </c>
      <c r="D509" s="2" t="s">
        <v>1327</v>
      </c>
      <c r="E509" s="18" t="s">
        <v>2006</v>
      </c>
    </row>
    <row r="510" spans="1:5" ht="48" x14ac:dyDescent="0.2">
      <c r="A510">
        <v>1</v>
      </c>
      <c r="B510">
        <v>1</v>
      </c>
      <c r="C510" s="3" t="s">
        <v>510</v>
      </c>
      <c r="D510" s="2" t="s">
        <v>1328</v>
      </c>
      <c r="E510" s="18" t="s">
        <v>2007</v>
      </c>
    </row>
    <row r="511" spans="1:5" ht="64" x14ac:dyDescent="0.2">
      <c r="A511">
        <v>1</v>
      </c>
      <c r="B511">
        <v>1</v>
      </c>
      <c r="C511" s="3" t="s">
        <v>511</v>
      </c>
      <c r="D511" s="2" t="s">
        <v>1329</v>
      </c>
      <c r="E511" s="18" t="s">
        <v>2008</v>
      </c>
    </row>
    <row r="512" spans="1:5" ht="48" x14ac:dyDescent="0.2">
      <c r="A512">
        <v>1</v>
      </c>
      <c r="B512">
        <v>1</v>
      </c>
      <c r="C512" s="3" t="s">
        <v>512</v>
      </c>
      <c r="D512" s="2" t="s">
        <v>1330</v>
      </c>
      <c r="E512" s="18" t="s">
        <v>2009</v>
      </c>
    </row>
    <row r="513" spans="1:5" ht="32" x14ac:dyDescent="0.2">
      <c r="C513" s="3" t="s">
        <v>513</v>
      </c>
      <c r="D513" s="2" t="s">
        <v>1331</v>
      </c>
      <c r="E513" s="18" t="s">
        <v>3875</v>
      </c>
    </row>
    <row r="514" spans="1:5" ht="48" x14ac:dyDescent="0.2">
      <c r="A514">
        <v>1</v>
      </c>
      <c r="C514" s="3" t="s">
        <v>514</v>
      </c>
      <c r="D514" s="2" t="s">
        <v>1332</v>
      </c>
      <c r="E514" s="18" t="s">
        <v>2010</v>
      </c>
    </row>
    <row r="515" spans="1:5" ht="48" x14ac:dyDescent="0.2">
      <c r="A515">
        <v>1</v>
      </c>
      <c r="C515" s="3" t="s">
        <v>515</v>
      </c>
      <c r="D515" s="2" t="s">
        <v>1333</v>
      </c>
      <c r="E515" s="18" t="s">
        <v>3876</v>
      </c>
    </row>
    <row r="516" spans="1:5" ht="32" x14ac:dyDescent="0.2">
      <c r="A516">
        <v>1</v>
      </c>
      <c r="B516">
        <v>1</v>
      </c>
      <c r="C516" s="3" t="s">
        <v>516</v>
      </c>
      <c r="D516" s="2" t="s">
        <v>1334</v>
      </c>
      <c r="E516" s="18" t="s">
        <v>2011</v>
      </c>
    </row>
    <row r="517" spans="1:5" ht="64" x14ac:dyDescent="0.2">
      <c r="C517" s="3" t="s">
        <v>517</v>
      </c>
      <c r="D517" s="2" t="s">
        <v>1335</v>
      </c>
      <c r="E517" s="18" t="s">
        <v>2012</v>
      </c>
    </row>
    <row r="518" spans="1:5" ht="64" x14ac:dyDescent="0.2">
      <c r="C518" s="3" t="s">
        <v>518</v>
      </c>
      <c r="D518" s="2" t="s">
        <v>1336</v>
      </c>
      <c r="E518" s="18" t="s">
        <v>2013</v>
      </c>
    </row>
    <row r="519" spans="1:5" ht="64" x14ac:dyDescent="0.2">
      <c r="C519" s="3" t="s">
        <v>519</v>
      </c>
      <c r="D519" s="2" t="s">
        <v>1337</v>
      </c>
      <c r="E519" s="18" t="s">
        <v>2014</v>
      </c>
    </row>
    <row r="520" spans="1:5" ht="48" x14ac:dyDescent="0.2">
      <c r="C520" s="3" t="s">
        <v>520</v>
      </c>
      <c r="D520" s="2" t="s">
        <v>1338</v>
      </c>
      <c r="E520" s="18" t="s">
        <v>2015</v>
      </c>
    </row>
    <row r="521" spans="1:5" ht="64" x14ac:dyDescent="0.2">
      <c r="C521" s="3" t="s">
        <v>521</v>
      </c>
      <c r="D521" s="2" t="s">
        <v>1339</v>
      </c>
      <c r="E521" s="18" t="s">
        <v>3877</v>
      </c>
    </row>
    <row r="522" spans="1:5" ht="80" x14ac:dyDescent="0.2">
      <c r="C522" s="3" t="s">
        <v>522</v>
      </c>
      <c r="D522" s="2" t="s">
        <v>1340</v>
      </c>
      <c r="E522" s="18" t="s">
        <v>2016</v>
      </c>
    </row>
    <row r="523" spans="1:5" ht="32" x14ac:dyDescent="0.2">
      <c r="A523">
        <v>1</v>
      </c>
      <c r="B523">
        <v>1</v>
      </c>
      <c r="C523" s="3" t="s">
        <v>523</v>
      </c>
      <c r="D523" s="2" t="s">
        <v>1341</v>
      </c>
      <c r="E523" s="18" t="s">
        <v>2017</v>
      </c>
    </row>
    <row r="524" spans="1:5" ht="64" x14ac:dyDescent="0.2">
      <c r="C524" s="3" t="s">
        <v>524</v>
      </c>
      <c r="D524" s="2" t="s">
        <v>1342</v>
      </c>
      <c r="E524" s="18" t="s">
        <v>3878</v>
      </c>
    </row>
    <row r="525" spans="1:5" ht="32" x14ac:dyDescent="0.2">
      <c r="C525" s="3" t="s">
        <v>525</v>
      </c>
      <c r="D525" s="2" t="s">
        <v>1343</v>
      </c>
      <c r="E525" s="18" t="s">
        <v>2018</v>
      </c>
    </row>
    <row r="526" spans="1:5" ht="48" x14ac:dyDescent="0.2">
      <c r="A526">
        <v>1</v>
      </c>
      <c r="B526">
        <v>1</v>
      </c>
      <c r="C526" s="3" t="s">
        <v>526</v>
      </c>
      <c r="D526" s="2" t="s">
        <v>1344</v>
      </c>
      <c r="E526" s="18" t="s">
        <v>2019</v>
      </c>
    </row>
    <row r="527" spans="1:5" ht="32" x14ac:dyDescent="0.2">
      <c r="A527">
        <v>1</v>
      </c>
      <c r="C527" s="3" t="s">
        <v>527</v>
      </c>
      <c r="D527" s="2" t="s">
        <v>1345</v>
      </c>
      <c r="E527" s="18" t="s">
        <v>3879</v>
      </c>
    </row>
    <row r="528" spans="1:5" ht="64" x14ac:dyDescent="0.2">
      <c r="C528" s="3" t="s">
        <v>528</v>
      </c>
      <c r="D528" s="2" t="s">
        <v>1346</v>
      </c>
      <c r="E528" s="18" t="s">
        <v>2020</v>
      </c>
    </row>
    <row r="529" spans="1:5" ht="64" x14ac:dyDescent="0.2">
      <c r="A529">
        <v>1</v>
      </c>
      <c r="C529" s="3" t="s">
        <v>529</v>
      </c>
      <c r="D529" s="2" t="s">
        <v>1347</v>
      </c>
      <c r="E529" s="18" t="s">
        <v>3880</v>
      </c>
    </row>
    <row r="530" spans="1:5" ht="48" x14ac:dyDescent="0.2">
      <c r="A530">
        <v>1</v>
      </c>
      <c r="C530" s="3" t="s">
        <v>530</v>
      </c>
      <c r="D530" s="2" t="s">
        <v>1348</v>
      </c>
      <c r="E530" s="18" t="s">
        <v>3881</v>
      </c>
    </row>
    <row r="531" spans="1:5" ht="64" x14ac:dyDescent="0.2">
      <c r="A531">
        <v>1</v>
      </c>
      <c r="C531" s="3" t="s">
        <v>531</v>
      </c>
      <c r="D531" s="2" t="s">
        <v>1349</v>
      </c>
      <c r="E531" s="18" t="s">
        <v>2021</v>
      </c>
    </row>
    <row r="532" spans="1:5" ht="32" x14ac:dyDescent="0.2">
      <c r="C532" s="3" t="s">
        <v>532</v>
      </c>
      <c r="D532" s="2" t="s">
        <v>1350</v>
      </c>
      <c r="E532" s="18" t="s">
        <v>2022</v>
      </c>
    </row>
    <row r="533" spans="1:5" ht="64" x14ac:dyDescent="0.2">
      <c r="C533" s="3" t="s">
        <v>533</v>
      </c>
      <c r="D533" s="2" t="s">
        <v>1351</v>
      </c>
      <c r="E533" s="18" t="s">
        <v>2023</v>
      </c>
    </row>
    <row r="534" spans="1:5" ht="80" x14ac:dyDescent="0.2">
      <c r="C534" s="3" t="s">
        <v>534</v>
      </c>
      <c r="D534" s="2" t="s">
        <v>1352</v>
      </c>
      <c r="E534" s="18" t="s">
        <v>2024</v>
      </c>
    </row>
    <row r="535" spans="1:5" ht="48" x14ac:dyDescent="0.2">
      <c r="A535">
        <v>1</v>
      </c>
      <c r="C535" s="3" t="s">
        <v>535</v>
      </c>
      <c r="D535" s="2" t="s">
        <v>1353</v>
      </c>
      <c r="E535" s="18" t="s">
        <v>2025</v>
      </c>
    </row>
    <row r="536" spans="1:5" ht="32" x14ac:dyDescent="0.2">
      <c r="C536" s="3" t="s">
        <v>536</v>
      </c>
      <c r="D536" s="2" t="s">
        <v>1354</v>
      </c>
      <c r="E536" s="18" t="s">
        <v>2026</v>
      </c>
    </row>
    <row r="537" spans="1:5" ht="64" x14ac:dyDescent="0.2">
      <c r="A537">
        <v>1</v>
      </c>
      <c r="C537" s="3" t="s">
        <v>537</v>
      </c>
      <c r="D537" s="2" t="s">
        <v>1355</v>
      </c>
      <c r="E537" s="18" t="s">
        <v>2027</v>
      </c>
    </row>
    <row r="538" spans="1:5" ht="48" x14ac:dyDescent="0.2">
      <c r="C538" s="3" t="s">
        <v>538</v>
      </c>
      <c r="D538" s="2" t="s">
        <v>1356</v>
      </c>
      <c r="E538" s="18" t="s">
        <v>2028</v>
      </c>
    </row>
    <row r="539" spans="1:5" ht="32" x14ac:dyDescent="0.2">
      <c r="C539" s="3" t="s">
        <v>539</v>
      </c>
      <c r="D539" s="2" t="s">
        <v>1357</v>
      </c>
      <c r="E539" s="18" t="s">
        <v>2029</v>
      </c>
    </row>
    <row r="540" spans="1:5" ht="96" x14ac:dyDescent="0.2">
      <c r="A540">
        <v>1</v>
      </c>
      <c r="C540" s="3" t="s">
        <v>540</v>
      </c>
      <c r="D540" s="2" t="s">
        <v>1358</v>
      </c>
      <c r="E540" s="18" t="s">
        <v>2030</v>
      </c>
    </row>
    <row r="541" spans="1:5" ht="80" x14ac:dyDescent="0.2">
      <c r="C541" s="3" t="s">
        <v>541</v>
      </c>
      <c r="D541" s="2" t="s">
        <v>1359</v>
      </c>
      <c r="E541" s="18" t="s">
        <v>3882</v>
      </c>
    </row>
    <row r="542" spans="1:5" ht="48" x14ac:dyDescent="0.2">
      <c r="C542" s="3" t="s">
        <v>542</v>
      </c>
      <c r="D542" s="2" t="s">
        <v>1360</v>
      </c>
      <c r="E542" s="18" t="s">
        <v>2031</v>
      </c>
    </row>
    <row r="543" spans="1:5" ht="64" x14ac:dyDescent="0.2">
      <c r="C543" s="3" t="s">
        <v>543</v>
      </c>
      <c r="D543" s="2" t="s">
        <v>1361</v>
      </c>
      <c r="E543" s="18" t="s">
        <v>2032</v>
      </c>
    </row>
    <row r="544" spans="1:5" ht="32" x14ac:dyDescent="0.2">
      <c r="A544">
        <v>1</v>
      </c>
      <c r="C544" s="3" t="s">
        <v>544</v>
      </c>
      <c r="D544" s="2" t="s">
        <v>1362</v>
      </c>
      <c r="E544" s="18" t="s">
        <v>3883</v>
      </c>
    </row>
    <row r="545" spans="1:5" ht="48" x14ac:dyDescent="0.2">
      <c r="C545" s="3" t="s">
        <v>545</v>
      </c>
      <c r="D545" s="2" t="s">
        <v>1363</v>
      </c>
      <c r="E545" s="18" t="s">
        <v>3884</v>
      </c>
    </row>
    <row r="546" spans="1:5" ht="32" x14ac:dyDescent="0.2">
      <c r="A546">
        <v>1</v>
      </c>
      <c r="B546">
        <v>1</v>
      </c>
      <c r="C546" s="3" t="s">
        <v>546</v>
      </c>
      <c r="D546" s="2" t="s">
        <v>1364</v>
      </c>
      <c r="E546" s="18" t="s">
        <v>2033</v>
      </c>
    </row>
    <row r="547" spans="1:5" ht="96" x14ac:dyDescent="0.2">
      <c r="C547" s="3" t="s">
        <v>547</v>
      </c>
      <c r="D547" s="2" t="s">
        <v>1365</v>
      </c>
      <c r="E547" s="18" t="s">
        <v>2034</v>
      </c>
    </row>
    <row r="548" spans="1:5" ht="80" x14ac:dyDescent="0.2">
      <c r="A548">
        <v>1</v>
      </c>
      <c r="B548">
        <v>1</v>
      </c>
      <c r="C548" s="3" t="s">
        <v>548</v>
      </c>
      <c r="D548" s="2" t="s">
        <v>1366</v>
      </c>
      <c r="E548" s="18" t="s">
        <v>2035</v>
      </c>
    </row>
    <row r="549" spans="1:5" ht="64" x14ac:dyDescent="0.2">
      <c r="A549">
        <v>1</v>
      </c>
      <c r="C549" s="3" t="s">
        <v>549</v>
      </c>
      <c r="D549" s="2" t="s">
        <v>1367</v>
      </c>
      <c r="E549" s="18" t="s">
        <v>2036</v>
      </c>
    </row>
    <row r="550" spans="1:5" ht="32" x14ac:dyDescent="0.2">
      <c r="C550" s="3" t="s">
        <v>550</v>
      </c>
      <c r="D550" s="2" t="s">
        <v>1368</v>
      </c>
      <c r="E550" s="18" t="s">
        <v>2037</v>
      </c>
    </row>
    <row r="551" spans="1:5" ht="32" x14ac:dyDescent="0.2">
      <c r="A551">
        <v>1</v>
      </c>
      <c r="C551" s="3" t="s">
        <v>551</v>
      </c>
      <c r="D551" s="2" t="s">
        <v>1368</v>
      </c>
      <c r="E551" s="18" t="s">
        <v>3885</v>
      </c>
    </row>
    <row r="552" spans="1:5" ht="48" x14ac:dyDescent="0.2">
      <c r="A552">
        <v>1</v>
      </c>
      <c r="B552">
        <v>1</v>
      </c>
      <c r="C552" s="3" t="s">
        <v>552</v>
      </c>
      <c r="D552" s="2" t="s">
        <v>1369</v>
      </c>
      <c r="E552" s="18" t="s">
        <v>3886</v>
      </c>
    </row>
    <row r="553" spans="1:5" ht="32" x14ac:dyDescent="0.2">
      <c r="A553">
        <v>1</v>
      </c>
      <c r="C553" s="3" t="s">
        <v>553</v>
      </c>
      <c r="D553" s="2" t="s">
        <v>1370</v>
      </c>
      <c r="E553" s="18" t="s">
        <v>2038</v>
      </c>
    </row>
    <row r="554" spans="1:5" ht="48" x14ac:dyDescent="0.2">
      <c r="A554">
        <v>1</v>
      </c>
      <c r="C554" s="3" t="s">
        <v>554</v>
      </c>
      <c r="D554" s="2" t="s">
        <v>1371</v>
      </c>
      <c r="E554" s="18" t="s">
        <v>3887</v>
      </c>
    </row>
    <row r="555" spans="1:5" ht="64" x14ac:dyDescent="0.2">
      <c r="A555">
        <v>1</v>
      </c>
      <c r="B555">
        <v>1</v>
      </c>
      <c r="C555" s="3" t="s">
        <v>555</v>
      </c>
      <c r="D555" s="2" t="s">
        <v>1372</v>
      </c>
      <c r="E555" s="18" t="s">
        <v>2039</v>
      </c>
    </row>
    <row r="556" spans="1:5" ht="64" x14ac:dyDescent="0.2">
      <c r="A556">
        <v>1</v>
      </c>
      <c r="B556">
        <v>1</v>
      </c>
      <c r="C556" s="3" t="s">
        <v>556</v>
      </c>
      <c r="D556" s="2" t="s">
        <v>1373</v>
      </c>
      <c r="E556" s="18" t="s">
        <v>3888</v>
      </c>
    </row>
    <row r="557" spans="1:5" ht="64" x14ac:dyDescent="0.2">
      <c r="A557">
        <v>1</v>
      </c>
      <c r="B557">
        <v>1</v>
      </c>
      <c r="C557" s="3" t="s">
        <v>557</v>
      </c>
      <c r="D557" s="2" t="s">
        <v>1374</v>
      </c>
      <c r="E557" s="18" t="s">
        <v>2040</v>
      </c>
    </row>
    <row r="558" spans="1:5" ht="32" x14ac:dyDescent="0.2">
      <c r="A558">
        <v>1</v>
      </c>
      <c r="C558" s="3" t="s">
        <v>558</v>
      </c>
      <c r="D558" s="2" t="s">
        <v>1375</v>
      </c>
      <c r="E558" s="18" t="s">
        <v>3889</v>
      </c>
    </row>
    <row r="559" spans="1:5" ht="32" x14ac:dyDescent="0.2">
      <c r="C559" s="3" t="s">
        <v>559</v>
      </c>
      <c r="D559" s="2" t="s">
        <v>1375</v>
      </c>
      <c r="E559" s="18" t="s">
        <v>3890</v>
      </c>
    </row>
    <row r="560" spans="1:5" ht="80" x14ac:dyDescent="0.2">
      <c r="C560" s="3" t="s">
        <v>560</v>
      </c>
      <c r="D560" s="2" t="s">
        <v>1376</v>
      </c>
      <c r="E560" s="18" t="s">
        <v>3891</v>
      </c>
    </row>
    <row r="561" spans="1:5" ht="80" x14ac:dyDescent="0.2">
      <c r="A561">
        <v>1</v>
      </c>
      <c r="C561" s="3" t="s">
        <v>561</v>
      </c>
      <c r="D561" s="2" t="s">
        <v>1377</v>
      </c>
      <c r="E561" s="18" t="s">
        <v>2041</v>
      </c>
    </row>
    <row r="562" spans="1:5" ht="64" x14ac:dyDescent="0.2">
      <c r="A562">
        <v>1</v>
      </c>
      <c r="C562" s="3" t="s">
        <v>562</v>
      </c>
      <c r="D562" s="2" t="s">
        <v>1378</v>
      </c>
      <c r="E562" s="18" t="s">
        <v>3892</v>
      </c>
    </row>
    <row r="563" spans="1:5" ht="64" x14ac:dyDescent="0.2">
      <c r="A563">
        <v>1</v>
      </c>
      <c r="B563">
        <v>1</v>
      </c>
      <c r="C563" s="3" t="s">
        <v>563</v>
      </c>
      <c r="D563" s="2" t="s">
        <v>1379</v>
      </c>
      <c r="E563" s="18" t="s">
        <v>2042</v>
      </c>
    </row>
    <row r="564" spans="1:5" ht="64" x14ac:dyDescent="0.2">
      <c r="A564">
        <v>1</v>
      </c>
      <c r="B564">
        <v>1</v>
      </c>
      <c r="C564" s="3" t="s">
        <v>564</v>
      </c>
      <c r="D564" s="2" t="s">
        <v>1380</v>
      </c>
      <c r="E564" s="18" t="s">
        <v>2043</v>
      </c>
    </row>
    <row r="565" spans="1:5" ht="64" x14ac:dyDescent="0.2">
      <c r="A565">
        <v>1</v>
      </c>
      <c r="C565" s="3" t="s">
        <v>565</v>
      </c>
      <c r="D565" s="2" t="s">
        <v>1381</v>
      </c>
      <c r="E565" s="18" t="s">
        <v>2044</v>
      </c>
    </row>
    <row r="566" spans="1:5" ht="48" x14ac:dyDescent="0.2">
      <c r="C566" s="3" t="s">
        <v>566</v>
      </c>
      <c r="D566" s="2" t="s">
        <v>1382</v>
      </c>
      <c r="E566" s="18" t="s">
        <v>3893</v>
      </c>
    </row>
    <row r="567" spans="1:5" ht="80" x14ac:dyDescent="0.2">
      <c r="A567">
        <v>1</v>
      </c>
      <c r="B567">
        <v>1</v>
      </c>
      <c r="C567" s="3" t="s">
        <v>567</v>
      </c>
      <c r="D567" s="2" t="s">
        <v>1383</v>
      </c>
      <c r="E567" s="18" t="s">
        <v>3894</v>
      </c>
    </row>
    <row r="568" spans="1:5" ht="32" x14ac:dyDescent="0.2">
      <c r="A568">
        <v>1</v>
      </c>
      <c r="B568">
        <v>1</v>
      </c>
      <c r="C568" s="3" t="s">
        <v>568</v>
      </c>
      <c r="D568" s="2" t="s">
        <v>1294</v>
      </c>
      <c r="E568" s="18" t="s">
        <v>2045</v>
      </c>
    </row>
    <row r="569" spans="1:5" ht="32" x14ac:dyDescent="0.2">
      <c r="A569">
        <v>1</v>
      </c>
      <c r="B569">
        <v>1</v>
      </c>
      <c r="C569" s="3" t="s">
        <v>569</v>
      </c>
      <c r="D569" s="2" t="s">
        <v>1384</v>
      </c>
      <c r="E569" s="18" t="s">
        <v>2046</v>
      </c>
    </row>
    <row r="570" spans="1:5" ht="80" x14ac:dyDescent="0.2">
      <c r="A570">
        <v>1</v>
      </c>
      <c r="C570" s="3" t="s">
        <v>570</v>
      </c>
      <c r="D570" s="2" t="s">
        <v>1385</v>
      </c>
      <c r="E570" s="18" t="s">
        <v>3895</v>
      </c>
    </row>
    <row r="571" spans="1:5" ht="48" x14ac:dyDescent="0.2">
      <c r="A571">
        <v>1</v>
      </c>
      <c r="B571">
        <v>1</v>
      </c>
      <c r="C571" s="3" t="s">
        <v>571</v>
      </c>
      <c r="D571" s="2" t="s">
        <v>1386</v>
      </c>
      <c r="E571" s="18" t="s">
        <v>3896</v>
      </c>
    </row>
    <row r="572" spans="1:5" ht="48" x14ac:dyDescent="0.2">
      <c r="C572" s="3" t="s">
        <v>572</v>
      </c>
      <c r="D572" s="2" t="s">
        <v>1387</v>
      </c>
      <c r="E572" s="18" t="s">
        <v>3897</v>
      </c>
    </row>
    <row r="573" spans="1:5" ht="48" x14ac:dyDescent="0.2">
      <c r="C573" s="3" t="s">
        <v>573</v>
      </c>
      <c r="D573" s="2" t="s">
        <v>1386</v>
      </c>
      <c r="E573" s="18" t="s">
        <v>3898</v>
      </c>
    </row>
    <row r="574" spans="1:5" ht="64" x14ac:dyDescent="0.2">
      <c r="A574">
        <v>1</v>
      </c>
      <c r="B574">
        <v>1</v>
      </c>
      <c r="C574" s="3" t="s">
        <v>574</v>
      </c>
      <c r="D574" s="2" t="s">
        <v>1388</v>
      </c>
      <c r="E574" s="18" t="s">
        <v>2047</v>
      </c>
    </row>
    <row r="575" spans="1:5" ht="48" x14ac:dyDescent="0.2">
      <c r="A575">
        <v>1</v>
      </c>
      <c r="B575">
        <v>1</v>
      </c>
      <c r="C575" s="3" t="s">
        <v>575</v>
      </c>
      <c r="D575" s="2" t="s">
        <v>1389</v>
      </c>
      <c r="E575" s="18" t="s">
        <v>2048</v>
      </c>
    </row>
    <row r="576" spans="1:5" ht="80" x14ac:dyDescent="0.2">
      <c r="A576">
        <v>1</v>
      </c>
      <c r="B576">
        <v>1</v>
      </c>
      <c r="C576" s="3" t="s">
        <v>576</v>
      </c>
      <c r="D576" s="2" t="s">
        <v>1390</v>
      </c>
      <c r="E576" s="18" t="s">
        <v>2049</v>
      </c>
    </row>
    <row r="577" spans="1:5" ht="48" x14ac:dyDescent="0.2">
      <c r="A577">
        <v>1</v>
      </c>
      <c r="B577">
        <v>1</v>
      </c>
      <c r="C577" s="3" t="s">
        <v>577</v>
      </c>
      <c r="D577" s="2" t="s">
        <v>1391</v>
      </c>
      <c r="E577" s="18" t="s">
        <v>2050</v>
      </c>
    </row>
    <row r="578" spans="1:5" ht="64" x14ac:dyDescent="0.2">
      <c r="A578">
        <v>1</v>
      </c>
      <c r="B578">
        <v>1</v>
      </c>
      <c r="C578" s="3" t="s">
        <v>578</v>
      </c>
      <c r="D578" s="2" t="s">
        <v>1392</v>
      </c>
      <c r="E578" s="18" t="s">
        <v>3899</v>
      </c>
    </row>
    <row r="579" spans="1:5" ht="80" x14ac:dyDescent="0.2">
      <c r="A579">
        <v>1</v>
      </c>
      <c r="C579" s="3" t="s">
        <v>579</v>
      </c>
      <c r="D579" s="2" t="s">
        <v>1393</v>
      </c>
      <c r="E579" s="18" t="s">
        <v>2051</v>
      </c>
    </row>
    <row r="580" spans="1:5" ht="80" x14ac:dyDescent="0.2">
      <c r="C580" s="3" t="s">
        <v>580</v>
      </c>
      <c r="D580" s="2" t="s">
        <v>1394</v>
      </c>
      <c r="E580" s="18" t="s">
        <v>3900</v>
      </c>
    </row>
    <row r="581" spans="1:5" ht="48" x14ac:dyDescent="0.2">
      <c r="C581" s="3" t="s">
        <v>581</v>
      </c>
      <c r="D581" s="2" t="s">
        <v>1395</v>
      </c>
      <c r="E581" s="18" t="s">
        <v>3901</v>
      </c>
    </row>
    <row r="582" spans="1:5" ht="48" x14ac:dyDescent="0.2">
      <c r="A582">
        <v>1</v>
      </c>
      <c r="C582" s="3" t="s">
        <v>582</v>
      </c>
      <c r="D582" s="2" t="s">
        <v>1396</v>
      </c>
      <c r="E582" s="18" t="s">
        <v>2052</v>
      </c>
    </row>
    <row r="583" spans="1:5" ht="48" x14ac:dyDescent="0.2">
      <c r="A583">
        <v>1</v>
      </c>
      <c r="B583">
        <v>1</v>
      </c>
      <c r="C583" s="3" t="s">
        <v>583</v>
      </c>
      <c r="D583" s="2" t="s">
        <v>1397</v>
      </c>
      <c r="E583" s="18" t="s">
        <v>2053</v>
      </c>
    </row>
    <row r="584" spans="1:5" ht="64" x14ac:dyDescent="0.2">
      <c r="A584">
        <v>1</v>
      </c>
      <c r="B584">
        <v>1</v>
      </c>
      <c r="C584" s="3" t="s">
        <v>584</v>
      </c>
      <c r="D584" s="2" t="s">
        <v>1398</v>
      </c>
      <c r="E584" s="18" t="s">
        <v>3902</v>
      </c>
    </row>
    <row r="585" spans="1:5" ht="32" x14ac:dyDescent="0.2">
      <c r="C585" s="3" t="s">
        <v>585</v>
      </c>
      <c r="D585" s="2" t="s">
        <v>1399</v>
      </c>
      <c r="E585" s="18" t="s">
        <v>3903</v>
      </c>
    </row>
    <row r="586" spans="1:5" ht="48" x14ac:dyDescent="0.2">
      <c r="A586">
        <v>1</v>
      </c>
      <c r="C586" s="3" t="s">
        <v>586</v>
      </c>
      <c r="D586" s="2" t="s">
        <v>1400</v>
      </c>
      <c r="E586" s="18" t="s">
        <v>3904</v>
      </c>
    </row>
    <row r="587" spans="1:5" ht="48" x14ac:dyDescent="0.2">
      <c r="C587" s="3" t="s">
        <v>587</v>
      </c>
      <c r="D587" s="2" t="s">
        <v>1400</v>
      </c>
      <c r="E587" s="18" t="s">
        <v>3905</v>
      </c>
    </row>
    <row r="588" spans="1:5" ht="48" x14ac:dyDescent="0.2">
      <c r="A588">
        <v>1</v>
      </c>
      <c r="B588">
        <v>1</v>
      </c>
      <c r="C588" s="3" t="s">
        <v>588</v>
      </c>
      <c r="D588" s="2" t="s">
        <v>1401</v>
      </c>
      <c r="E588" s="18" t="s">
        <v>3906</v>
      </c>
    </row>
    <row r="589" spans="1:5" ht="32" x14ac:dyDescent="0.2">
      <c r="A589">
        <v>1</v>
      </c>
      <c r="C589" s="3" t="s">
        <v>589</v>
      </c>
      <c r="D589" s="2" t="s">
        <v>1402</v>
      </c>
      <c r="E589" s="18" t="s">
        <v>2054</v>
      </c>
    </row>
    <row r="590" spans="1:5" ht="32" x14ac:dyDescent="0.2">
      <c r="A590">
        <v>1</v>
      </c>
      <c r="B590">
        <v>1</v>
      </c>
      <c r="C590" s="3" t="s">
        <v>590</v>
      </c>
      <c r="D590" s="2" t="s">
        <v>1403</v>
      </c>
      <c r="E590" s="18" t="s">
        <v>2055</v>
      </c>
    </row>
    <row r="591" spans="1:5" ht="32" x14ac:dyDescent="0.2">
      <c r="A591">
        <v>1</v>
      </c>
      <c r="C591" s="3" t="s">
        <v>591</v>
      </c>
      <c r="D591" s="2" t="s">
        <v>1404</v>
      </c>
      <c r="E591" s="18" t="s">
        <v>3907</v>
      </c>
    </row>
    <row r="592" spans="1:5" ht="32" x14ac:dyDescent="0.2">
      <c r="C592" s="3" t="s">
        <v>592</v>
      </c>
      <c r="D592" s="2" t="s">
        <v>1404</v>
      </c>
      <c r="E592" s="18" t="s">
        <v>2056</v>
      </c>
    </row>
    <row r="593" spans="1:5" ht="48" x14ac:dyDescent="0.2">
      <c r="A593">
        <v>1</v>
      </c>
      <c r="B593">
        <v>1</v>
      </c>
      <c r="C593" s="3" t="s">
        <v>593</v>
      </c>
      <c r="D593" s="2" t="s">
        <v>1405</v>
      </c>
      <c r="E593" s="18" t="s">
        <v>3908</v>
      </c>
    </row>
    <row r="594" spans="1:5" ht="80" x14ac:dyDescent="0.2">
      <c r="A594">
        <v>1</v>
      </c>
      <c r="B594">
        <v>1</v>
      </c>
      <c r="C594" s="3" t="s">
        <v>594</v>
      </c>
      <c r="D594" s="2" t="s">
        <v>1406</v>
      </c>
      <c r="E594" s="18" t="s">
        <v>2057</v>
      </c>
    </row>
    <row r="595" spans="1:5" ht="32" x14ac:dyDescent="0.2">
      <c r="A595">
        <v>1</v>
      </c>
      <c r="B595">
        <v>1</v>
      </c>
      <c r="C595" s="3" t="s">
        <v>595</v>
      </c>
      <c r="D595" s="2" t="s">
        <v>1407</v>
      </c>
      <c r="E595" s="18" t="s">
        <v>3909</v>
      </c>
    </row>
    <row r="596" spans="1:5" ht="32" x14ac:dyDescent="0.2">
      <c r="A596">
        <v>1</v>
      </c>
      <c r="B596">
        <v>1</v>
      </c>
      <c r="C596" s="3" t="s">
        <v>596</v>
      </c>
      <c r="D596" s="2" t="s">
        <v>1287</v>
      </c>
      <c r="E596" s="18" t="s">
        <v>2058</v>
      </c>
    </row>
    <row r="597" spans="1:5" ht="32" x14ac:dyDescent="0.2">
      <c r="A597">
        <v>1</v>
      </c>
      <c r="B597">
        <v>1</v>
      </c>
      <c r="C597" s="3" t="s">
        <v>597</v>
      </c>
      <c r="D597" s="2" t="s">
        <v>1408</v>
      </c>
      <c r="E597" s="18" t="s">
        <v>3910</v>
      </c>
    </row>
    <row r="598" spans="1:5" ht="32" x14ac:dyDescent="0.2">
      <c r="C598" s="3" t="s">
        <v>598</v>
      </c>
      <c r="D598" s="2" t="s">
        <v>1408</v>
      </c>
      <c r="E598" s="18" t="s">
        <v>2059</v>
      </c>
    </row>
    <row r="599" spans="1:5" ht="48" x14ac:dyDescent="0.2">
      <c r="A599">
        <v>1</v>
      </c>
      <c r="B599">
        <v>1</v>
      </c>
      <c r="C599" s="3" t="s">
        <v>599</v>
      </c>
      <c r="D599" s="2" t="s">
        <v>1409</v>
      </c>
      <c r="E599" s="18" t="s">
        <v>2060</v>
      </c>
    </row>
    <row r="600" spans="1:5" ht="32" x14ac:dyDescent="0.2">
      <c r="A600">
        <v>1</v>
      </c>
      <c r="B600">
        <v>1</v>
      </c>
      <c r="C600" s="3" t="s">
        <v>600</v>
      </c>
      <c r="D600" s="2" t="s">
        <v>1410</v>
      </c>
      <c r="E600" s="18" t="s">
        <v>2061</v>
      </c>
    </row>
    <row r="601" spans="1:5" ht="32" x14ac:dyDescent="0.2">
      <c r="A601">
        <v>1</v>
      </c>
      <c r="B601">
        <v>1</v>
      </c>
      <c r="C601" s="3" t="s">
        <v>601</v>
      </c>
      <c r="D601" s="2" t="s">
        <v>1411</v>
      </c>
      <c r="E601" s="18" t="s">
        <v>3911</v>
      </c>
    </row>
    <row r="602" spans="1:5" ht="48" x14ac:dyDescent="0.2">
      <c r="A602">
        <v>1</v>
      </c>
      <c r="B602">
        <v>1</v>
      </c>
      <c r="C602" s="3" t="s">
        <v>602</v>
      </c>
      <c r="D602" s="2" t="s">
        <v>1412</v>
      </c>
      <c r="E602" s="18" t="s">
        <v>2062</v>
      </c>
    </row>
    <row r="603" spans="1:5" ht="48" x14ac:dyDescent="0.2">
      <c r="A603">
        <v>1</v>
      </c>
      <c r="B603">
        <v>1</v>
      </c>
      <c r="C603" s="3" t="s">
        <v>603</v>
      </c>
      <c r="D603" s="2" t="s">
        <v>1413</v>
      </c>
      <c r="E603" s="18" t="s">
        <v>2063</v>
      </c>
    </row>
    <row r="604" spans="1:5" ht="64" x14ac:dyDescent="0.2">
      <c r="A604">
        <v>1</v>
      </c>
      <c r="B604">
        <v>1</v>
      </c>
      <c r="C604" s="3" t="s">
        <v>604</v>
      </c>
      <c r="D604" s="2" t="s">
        <v>1414</v>
      </c>
      <c r="E604" s="18" t="s">
        <v>2064</v>
      </c>
    </row>
    <row r="605" spans="1:5" ht="64" x14ac:dyDescent="0.2">
      <c r="A605">
        <v>1</v>
      </c>
      <c r="B605">
        <v>1</v>
      </c>
      <c r="C605" s="3" t="s">
        <v>605</v>
      </c>
      <c r="D605" s="2" t="s">
        <v>1415</v>
      </c>
      <c r="E605" s="18" t="s">
        <v>2065</v>
      </c>
    </row>
    <row r="606" spans="1:5" ht="64" x14ac:dyDescent="0.2">
      <c r="A606">
        <v>1</v>
      </c>
      <c r="B606">
        <v>1</v>
      </c>
      <c r="C606" s="3" t="s">
        <v>606</v>
      </c>
      <c r="D606" s="2" t="s">
        <v>1416</v>
      </c>
      <c r="E606" s="18" t="s">
        <v>2066</v>
      </c>
    </row>
    <row r="607" spans="1:5" ht="32" x14ac:dyDescent="0.2">
      <c r="A607">
        <v>1</v>
      </c>
      <c r="B607">
        <v>1</v>
      </c>
      <c r="C607" s="3" t="s">
        <v>607</v>
      </c>
      <c r="D607" s="2" t="s">
        <v>1417</v>
      </c>
      <c r="E607" s="18" t="s">
        <v>3912</v>
      </c>
    </row>
    <row r="608" spans="1:5" ht="96" x14ac:dyDescent="0.2">
      <c r="A608">
        <v>1</v>
      </c>
      <c r="B608">
        <v>1</v>
      </c>
      <c r="C608" s="3" t="s">
        <v>608</v>
      </c>
      <c r="D608" s="2" t="s">
        <v>1418</v>
      </c>
      <c r="E608" s="18" t="s">
        <v>2067</v>
      </c>
    </row>
    <row r="609" spans="1:5" ht="64" x14ac:dyDescent="0.2">
      <c r="A609">
        <v>1</v>
      </c>
      <c r="C609" s="3" t="s">
        <v>609</v>
      </c>
      <c r="D609" s="2" t="s">
        <v>1419</v>
      </c>
      <c r="E609" s="18" t="s">
        <v>2068</v>
      </c>
    </row>
    <row r="610" spans="1:5" ht="48" x14ac:dyDescent="0.2">
      <c r="A610">
        <v>1</v>
      </c>
      <c r="B610">
        <v>1</v>
      </c>
      <c r="C610" s="3" t="s">
        <v>610</v>
      </c>
      <c r="D610" s="2" t="s">
        <v>1420</v>
      </c>
      <c r="E610" s="18" t="s">
        <v>2069</v>
      </c>
    </row>
    <row r="611" spans="1:5" ht="80" x14ac:dyDescent="0.2">
      <c r="A611">
        <v>1</v>
      </c>
      <c r="B611">
        <v>1</v>
      </c>
      <c r="C611" s="3" t="s">
        <v>611</v>
      </c>
      <c r="D611" s="2" t="s">
        <v>1421</v>
      </c>
      <c r="E611" s="18" t="s">
        <v>2070</v>
      </c>
    </row>
    <row r="612" spans="1:5" ht="64" x14ac:dyDescent="0.2">
      <c r="A612">
        <v>1</v>
      </c>
      <c r="B612">
        <v>1</v>
      </c>
      <c r="C612" s="3" t="s">
        <v>612</v>
      </c>
      <c r="D612" s="2" t="s">
        <v>1422</v>
      </c>
      <c r="E612" s="18" t="s">
        <v>3913</v>
      </c>
    </row>
    <row r="613" spans="1:5" ht="64" x14ac:dyDescent="0.2">
      <c r="A613">
        <v>1</v>
      </c>
      <c r="C613" s="3" t="s">
        <v>613</v>
      </c>
      <c r="D613" s="2" t="s">
        <v>1423</v>
      </c>
      <c r="E613" s="18" t="s">
        <v>3914</v>
      </c>
    </row>
    <row r="614" spans="1:5" ht="80" x14ac:dyDescent="0.2">
      <c r="C614" s="3" t="s">
        <v>614</v>
      </c>
      <c r="D614" s="2" t="s">
        <v>1424</v>
      </c>
      <c r="E614" s="18" t="s">
        <v>3915</v>
      </c>
    </row>
    <row r="615" spans="1:5" ht="80" x14ac:dyDescent="0.2">
      <c r="A615">
        <v>1</v>
      </c>
      <c r="B615">
        <v>1</v>
      </c>
      <c r="C615" s="3" t="s">
        <v>615</v>
      </c>
      <c r="D615" s="2" t="s">
        <v>1425</v>
      </c>
      <c r="E615" s="18" t="s">
        <v>2071</v>
      </c>
    </row>
    <row r="616" spans="1:5" ht="96" x14ac:dyDescent="0.2">
      <c r="A616">
        <v>1</v>
      </c>
      <c r="C616" s="3" t="s">
        <v>616</v>
      </c>
      <c r="D616" s="2" t="s">
        <v>1426</v>
      </c>
      <c r="E616" s="18" t="s">
        <v>2072</v>
      </c>
    </row>
    <row r="617" spans="1:5" ht="32" x14ac:dyDescent="0.2">
      <c r="A617">
        <v>1</v>
      </c>
      <c r="B617">
        <v>1</v>
      </c>
      <c r="C617" s="3" t="s">
        <v>617</v>
      </c>
      <c r="D617" s="2" t="s">
        <v>1427</v>
      </c>
      <c r="E617" s="18" t="s">
        <v>2073</v>
      </c>
    </row>
    <row r="618" spans="1:5" ht="64" x14ac:dyDescent="0.2">
      <c r="A618">
        <v>1</v>
      </c>
      <c r="B618">
        <v>1</v>
      </c>
      <c r="C618" s="3" t="s">
        <v>618</v>
      </c>
      <c r="D618" s="2" t="s">
        <v>1428</v>
      </c>
      <c r="E618" s="18" t="s">
        <v>3916</v>
      </c>
    </row>
    <row r="619" spans="1:5" ht="48" x14ac:dyDescent="0.2">
      <c r="A619">
        <v>1</v>
      </c>
      <c r="C619" s="3" t="s">
        <v>619</v>
      </c>
      <c r="D619" s="2" t="s">
        <v>1429</v>
      </c>
      <c r="E619" s="18" t="s">
        <v>2074</v>
      </c>
    </row>
    <row r="620" spans="1:5" ht="48" x14ac:dyDescent="0.2">
      <c r="A620">
        <v>1</v>
      </c>
      <c r="B620">
        <v>1</v>
      </c>
      <c r="C620" s="3" t="s">
        <v>620</v>
      </c>
      <c r="D620" s="2" t="s">
        <v>1430</v>
      </c>
      <c r="E620" s="18" t="s">
        <v>2075</v>
      </c>
    </row>
    <row r="621" spans="1:5" ht="48" x14ac:dyDescent="0.2">
      <c r="A621">
        <v>1</v>
      </c>
      <c r="B621">
        <v>1</v>
      </c>
      <c r="C621" s="3" t="s">
        <v>621</v>
      </c>
      <c r="D621" s="2" t="s">
        <v>1431</v>
      </c>
      <c r="E621" s="18" t="s">
        <v>3917</v>
      </c>
    </row>
    <row r="622" spans="1:5" ht="64" x14ac:dyDescent="0.2">
      <c r="A622">
        <v>1</v>
      </c>
      <c r="B622">
        <v>1</v>
      </c>
      <c r="C622" s="3" t="s">
        <v>622</v>
      </c>
      <c r="D622" s="2" t="s">
        <v>1432</v>
      </c>
      <c r="E622" s="18" t="s">
        <v>2076</v>
      </c>
    </row>
    <row r="623" spans="1:5" ht="64" x14ac:dyDescent="0.2">
      <c r="A623">
        <v>1</v>
      </c>
      <c r="B623">
        <v>1</v>
      </c>
      <c r="C623" s="3" t="s">
        <v>623</v>
      </c>
      <c r="D623" s="2" t="s">
        <v>1433</v>
      </c>
      <c r="E623" s="18" t="s">
        <v>3918</v>
      </c>
    </row>
    <row r="624" spans="1:5" ht="64" x14ac:dyDescent="0.2">
      <c r="A624">
        <v>1</v>
      </c>
      <c r="B624">
        <v>1</v>
      </c>
      <c r="C624" s="3" t="s">
        <v>624</v>
      </c>
      <c r="D624" s="2" t="s">
        <v>1434</v>
      </c>
      <c r="E624" s="18" t="s">
        <v>2077</v>
      </c>
    </row>
    <row r="625" spans="1:5" ht="64" x14ac:dyDescent="0.2">
      <c r="A625">
        <v>1</v>
      </c>
      <c r="B625">
        <v>1</v>
      </c>
      <c r="C625" s="3" t="s">
        <v>625</v>
      </c>
      <c r="D625" s="2" t="s">
        <v>1435</v>
      </c>
      <c r="E625" s="18" t="s">
        <v>2078</v>
      </c>
    </row>
    <row r="626" spans="1:5" ht="32" x14ac:dyDescent="0.2">
      <c r="A626">
        <v>1</v>
      </c>
      <c r="B626">
        <v>1</v>
      </c>
      <c r="C626" s="3" t="s">
        <v>626</v>
      </c>
      <c r="D626" s="2" t="s">
        <v>1436</v>
      </c>
      <c r="E626" s="18" t="s">
        <v>3919</v>
      </c>
    </row>
    <row r="627" spans="1:5" ht="64" x14ac:dyDescent="0.2">
      <c r="A627">
        <v>1</v>
      </c>
      <c r="B627">
        <v>1</v>
      </c>
      <c r="C627" s="3" t="s">
        <v>627</v>
      </c>
      <c r="D627" s="2" t="s">
        <v>1437</v>
      </c>
      <c r="E627" s="18" t="s">
        <v>3920</v>
      </c>
    </row>
    <row r="628" spans="1:5" ht="32" x14ac:dyDescent="0.2">
      <c r="A628">
        <v>1</v>
      </c>
      <c r="B628">
        <v>1</v>
      </c>
      <c r="C628" s="3" t="s">
        <v>628</v>
      </c>
      <c r="D628" s="2" t="s">
        <v>1438</v>
      </c>
      <c r="E628" s="18" t="s">
        <v>3921</v>
      </c>
    </row>
    <row r="629" spans="1:5" ht="64" x14ac:dyDescent="0.2">
      <c r="C629" s="3" t="s">
        <v>629</v>
      </c>
      <c r="D629" s="2" t="s">
        <v>1439</v>
      </c>
      <c r="E629" s="18" t="s">
        <v>2079</v>
      </c>
    </row>
    <row r="630" spans="1:5" ht="128" x14ac:dyDescent="0.2">
      <c r="A630">
        <v>1</v>
      </c>
      <c r="C630" s="3" t="s">
        <v>630</v>
      </c>
      <c r="D630" s="2" t="s">
        <v>1440</v>
      </c>
      <c r="E630" s="18" t="s">
        <v>2080</v>
      </c>
    </row>
    <row r="631" spans="1:5" ht="64" x14ac:dyDescent="0.2">
      <c r="A631">
        <v>1</v>
      </c>
      <c r="C631" s="3" t="s">
        <v>631</v>
      </c>
      <c r="D631" s="2" t="s">
        <v>1441</v>
      </c>
      <c r="E631" s="18" t="s">
        <v>3922</v>
      </c>
    </row>
    <row r="632" spans="1:5" ht="48" x14ac:dyDescent="0.2">
      <c r="A632">
        <v>1</v>
      </c>
      <c r="B632">
        <v>1</v>
      </c>
      <c r="C632" s="3" t="s">
        <v>632</v>
      </c>
      <c r="D632" s="2" t="s">
        <v>1442</v>
      </c>
      <c r="E632" s="18" t="s">
        <v>3923</v>
      </c>
    </row>
    <row r="633" spans="1:5" ht="48" x14ac:dyDescent="0.2">
      <c r="C633" s="3" t="s">
        <v>633</v>
      </c>
      <c r="D633" s="2" t="s">
        <v>1443</v>
      </c>
      <c r="E633" s="18" t="s">
        <v>2081</v>
      </c>
    </row>
    <row r="634" spans="1:5" ht="32" x14ac:dyDescent="0.2">
      <c r="A634">
        <v>1</v>
      </c>
      <c r="B634">
        <v>1</v>
      </c>
      <c r="C634" s="3" t="s">
        <v>634</v>
      </c>
      <c r="D634" s="2" t="s">
        <v>1444</v>
      </c>
      <c r="E634" s="18" t="s">
        <v>2082</v>
      </c>
    </row>
    <row r="635" spans="1:5" ht="32" x14ac:dyDescent="0.2">
      <c r="A635">
        <v>1</v>
      </c>
      <c r="C635" s="3" t="s">
        <v>635</v>
      </c>
      <c r="D635" s="2" t="s">
        <v>1445</v>
      </c>
      <c r="E635" s="18" t="s">
        <v>2083</v>
      </c>
    </row>
    <row r="636" spans="1:5" ht="48" x14ac:dyDescent="0.2">
      <c r="A636">
        <v>1</v>
      </c>
      <c r="C636" s="3" t="s">
        <v>636</v>
      </c>
      <c r="D636" s="2" t="s">
        <v>1446</v>
      </c>
      <c r="E636" s="18" t="s">
        <v>3924</v>
      </c>
    </row>
    <row r="637" spans="1:5" ht="48" x14ac:dyDescent="0.2">
      <c r="A637">
        <v>1</v>
      </c>
      <c r="B637">
        <v>1</v>
      </c>
      <c r="C637" s="3" t="s">
        <v>637</v>
      </c>
      <c r="D637" s="2" t="s">
        <v>1447</v>
      </c>
      <c r="E637" s="18" t="s">
        <v>2084</v>
      </c>
    </row>
    <row r="638" spans="1:5" ht="32" x14ac:dyDescent="0.2">
      <c r="A638">
        <v>1</v>
      </c>
      <c r="B638">
        <v>1</v>
      </c>
      <c r="C638" s="3" t="s">
        <v>638</v>
      </c>
      <c r="D638" s="2" t="s">
        <v>1448</v>
      </c>
      <c r="E638" s="18" t="s">
        <v>2085</v>
      </c>
    </row>
    <row r="639" spans="1:5" ht="64" x14ac:dyDescent="0.2">
      <c r="A639">
        <v>1</v>
      </c>
      <c r="B639">
        <v>1</v>
      </c>
      <c r="C639" s="3" t="s">
        <v>639</v>
      </c>
      <c r="D639" s="2" t="s">
        <v>1449</v>
      </c>
      <c r="E639" s="18" t="s">
        <v>2086</v>
      </c>
    </row>
    <row r="640" spans="1:5" ht="80" x14ac:dyDescent="0.2">
      <c r="C640" s="3" t="s">
        <v>640</v>
      </c>
      <c r="D640" s="2" t="s">
        <v>1450</v>
      </c>
      <c r="E640" s="18" t="s">
        <v>3925</v>
      </c>
    </row>
    <row r="641" spans="1:5" ht="64" x14ac:dyDescent="0.2">
      <c r="C641" s="3" t="s">
        <v>641</v>
      </c>
      <c r="D641" s="2" t="s">
        <v>1449</v>
      </c>
      <c r="E641" s="18" t="s">
        <v>2087</v>
      </c>
    </row>
    <row r="642" spans="1:5" ht="112" x14ac:dyDescent="0.2">
      <c r="A642">
        <v>1</v>
      </c>
      <c r="C642" s="3" t="s">
        <v>642</v>
      </c>
      <c r="D642" s="2" t="s">
        <v>1451</v>
      </c>
      <c r="E642" s="18" t="s">
        <v>2088</v>
      </c>
    </row>
    <row r="643" spans="1:5" ht="48" x14ac:dyDescent="0.2">
      <c r="A643">
        <v>1</v>
      </c>
      <c r="C643" s="3" t="s">
        <v>643</v>
      </c>
      <c r="D643" s="2" t="s">
        <v>1452</v>
      </c>
      <c r="E643" s="18" t="s">
        <v>3926</v>
      </c>
    </row>
    <row r="644" spans="1:5" ht="32" x14ac:dyDescent="0.2">
      <c r="A644">
        <v>1</v>
      </c>
      <c r="C644" s="3" t="s">
        <v>644</v>
      </c>
      <c r="D644" s="2" t="s">
        <v>1453</v>
      </c>
      <c r="E644" s="18" t="s">
        <v>3927</v>
      </c>
    </row>
    <row r="645" spans="1:5" ht="32" x14ac:dyDescent="0.2">
      <c r="C645" s="3" t="s">
        <v>645</v>
      </c>
      <c r="D645" s="2" t="s">
        <v>1453</v>
      </c>
      <c r="E645" s="18" t="s">
        <v>3928</v>
      </c>
    </row>
    <row r="646" spans="1:5" ht="64" x14ac:dyDescent="0.2">
      <c r="A646">
        <v>1</v>
      </c>
      <c r="C646" s="3" t="s">
        <v>646</v>
      </c>
      <c r="D646" s="2" t="s">
        <v>1454</v>
      </c>
      <c r="E646" s="18" t="s">
        <v>2089</v>
      </c>
    </row>
    <row r="647" spans="1:5" ht="48" x14ac:dyDescent="0.2">
      <c r="A647">
        <v>1</v>
      </c>
      <c r="C647" s="3" t="s">
        <v>647</v>
      </c>
      <c r="D647" s="2" t="s">
        <v>1455</v>
      </c>
      <c r="E647" s="18" t="s">
        <v>2090</v>
      </c>
    </row>
    <row r="648" spans="1:5" ht="48" x14ac:dyDescent="0.2">
      <c r="A648">
        <v>1</v>
      </c>
      <c r="B648">
        <v>1</v>
      </c>
      <c r="C648" s="3" t="s">
        <v>648</v>
      </c>
      <c r="D648" s="2" t="s">
        <v>1456</v>
      </c>
      <c r="E648" s="18" t="s">
        <v>2091</v>
      </c>
    </row>
    <row r="649" spans="1:5" ht="48" x14ac:dyDescent="0.2">
      <c r="A649">
        <v>1</v>
      </c>
      <c r="C649" s="3" t="s">
        <v>649</v>
      </c>
      <c r="D649" s="2" t="s">
        <v>1457</v>
      </c>
      <c r="E649" s="18" t="s">
        <v>2092</v>
      </c>
    </row>
    <row r="650" spans="1:5" ht="48" x14ac:dyDescent="0.2">
      <c r="A650">
        <v>1</v>
      </c>
      <c r="C650" s="3" t="s">
        <v>650</v>
      </c>
      <c r="D650" s="2" t="s">
        <v>1458</v>
      </c>
      <c r="E650" s="18" t="s">
        <v>3929</v>
      </c>
    </row>
    <row r="651" spans="1:5" ht="32" x14ac:dyDescent="0.2">
      <c r="A651">
        <v>1</v>
      </c>
      <c r="B651">
        <v>1</v>
      </c>
      <c r="C651" s="3" t="s">
        <v>651</v>
      </c>
      <c r="D651" s="2" t="s">
        <v>1459</v>
      </c>
      <c r="E651" s="18" t="s">
        <v>3930</v>
      </c>
    </row>
    <row r="652" spans="1:5" ht="48" x14ac:dyDescent="0.2">
      <c r="A652">
        <v>1</v>
      </c>
      <c r="B652">
        <v>1</v>
      </c>
      <c r="C652" s="3" t="s">
        <v>652</v>
      </c>
      <c r="D652" s="2" t="s">
        <v>1460</v>
      </c>
      <c r="E652" s="18" t="s">
        <v>2093</v>
      </c>
    </row>
    <row r="653" spans="1:5" ht="32" x14ac:dyDescent="0.2">
      <c r="A653">
        <v>1</v>
      </c>
      <c r="B653">
        <v>1</v>
      </c>
      <c r="C653" s="3" t="s">
        <v>653</v>
      </c>
      <c r="D653" s="2" t="s">
        <v>1461</v>
      </c>
      <c r="E653" s="18" t="s">
        <v>3931</v>
      </c>
    </row>
    <row r="654" spans="1:5" ht="80" x14ac:dyDescent="0.2">
      <c r="A654">
        <v>1</v>
      </c>
      <c r="C654" s="3" t="s">
        <v>654</v>
      </c>
      <c r="D654" s="2" t="s">
        <v>1462</v>
      </c>
      <c r="E654" s="18" t="s">
        <v>2094</v>
      </c>
    </row>
    <row r="655" spans="1:5" ht="32" x14ac:dyDescent="0.2">
      <c r="A655">
        <v>1</v>
      </c>
      <c r="C655" s="3" t="s">
        <v>655</v>
      </c>
      <c r="D655" s="2" t="s">
        <v>1463</v>
      </c>
      <c r="E655" s="18" t="s">
        <v>2095</v>
      </c>
    </row>
    <row r="656" spans="1:5" ht="64" x14ac:dyDescent="0.2">
      <c r="A656">
        <v>1</v>
      </c>
      <c r="B656">
        <v>1</v>
      </c>
      <c r="C656" s="3" t="s">
        <v>656</v>
      </c>
      <c r="D656" s="2" t="s">
        <v>1464</v>
      </c>
      <c r="E656" s="18" t="s">
        <v>3932</v>
      </c>
    </row>
    <row r="657" spans="1:5" ht="64" x14ac:dyDescent="0.2">
      <c r="C657" s="3" t="s">
        <v>657</v>
      </c>
      <c r="D657" s="2" t="s">
        <v>1465</v>
      </c>
      <c r="E657" s="18" t="s">
        <v>2096</v>
      </c>
    </row>
    <row r="658" spans="1:5" ht="112" x14ac:dyDescent="0.2">
      <c r="C658" s="3" t="s">
        <v>658</v>
      </c>
      <c r="D658" s="2" t="s">
        <v>1466</v>
      </c>
      <c r="E658" s="18" t="s">
        <v>2097</v>
      </c>
    </row>
    <row r="659" spans="1:5" ht="64" x14ac:dyDescent="0.2">
      <c r="A659">
        <v>1</v>
      </c>
      <c r="C659" s="3" t="s">
        <v>659</v>
      </c>
      <c r="D659" s="2" t="s">
        <v>1467</v>
      </c>
      <c r="E659" s="18" t="s">
        <v>2098</v>
      </c>
    </row>
    <row r="660" spans="1:5" ht="64" x14ac:dyDescent="0.2">
      <c r="A660">
        <v>1</v>
      </c>
      <c r="B660">
        <v>1</v>
      </c>
      <c r="C660" s="3" t="s">
        <v>660</v>
      </c>
      <c r="D660" s="2" t="s">
        <v>1468</v>
      </c>
      <c r="E660" s="18" t="s">
        <v>3933</v>
      </c>
    </row>
    <row r="661" spans="1:5" ht="64" x14ac:dyDescent="0.2">
      <c r="C661" s="3" t="s">
        <v>661</v>
      </c>
      <c r="D661" s="2" t="s">
        <v>1468</v>
      </c>
      <c r="E661" s="18" t="s">
        <v>3934</v>
      </c>
    </row>
    <row r="662" spans="1:5" ht="32" x14ac:dyDescent="0.2">
      <c r="A662">
        <v>1</v>
      </c>
      <c r="B662">
        <v>1</v>
      </c>
      <c r="C662" s="3" t="s">
        <v>662</v>
      </c>
      <c r="D662" s="2" t="s">
        <v>1469</v>
      </c>
      <c r="E662" s="18" t="s">
        <v>2099</v>
      </c>
    </row>
    <row r="663" spans="1:5" ht="48" x14ac:dyDescent="0.2">
      <c r="A663">
        <v>1</v>
      </c>
      <c r="B663">
        <v>1</v>
      </c>
      <c r="C663" s="3" t="s">
        <v>663</v>
      </c>
      <c r="D663" s="2" t="s">
        <v>1470</v>
      </c>
      <c r="E663" s="18" t="s">
        <v>3935</v>
      </c>
    </row>
    <row r="664" spans="1:5" ht="64" x14ac:dyDescent="0.2">
      <c r="C664" s="3" t="s">
        <v>664</v>
      </c>
      <c r="D664" s="2" t="s">
        <v>1467</v>
      </c>
      <c r="E664" s="18" t="s">
        <v>2100</v>
      </c>
    </row>
    <row r="665" spans="1:5" ht="48" x14ac:dyDescent="0.2">
      <c r="A665">
        <v>1</v>
      </c>
      <c r="B665">
        <v>1</v>
      </c>
      <c r="C665" s="3" t="s">
        <v>665</v>
      </c>
      <c r="D665" s="2" t="s">
        <v>1471</v>
      </c>
      <c r="E665" s="18" t="s">
        <v>3936</v>
      </c>
    </row>
    <row r="666" spans="1:5" ht="32" x14ac:dyDescent="0.2">
      <c r="C666" s="3" t="s">
        <v>666</v>
      </c>
      <c r="D666" s="2" t="s">
        <v>1472</v>
      </c>
      <c r="E666" s="18" t="s">
        <v>3937</v>
      </c>
    </row>
    <row r="667" spans="1:5" ht="80" x14ac:dyDescent="0.2">
      <c r="A667">
        <v>1</v>
      </c>
      <c r="B667">
        <v>1</v>
      </c>
      <c r="C667" s="3" t="s">
        <v>667</v>
      </c>
      <c r="D667" s="2" t="s">
        <v>1473</v>
      </c>
      <c r="E667" s="18" t="s">
        <v>2101</v>
      </c>
    </row>
    <row r="668" spans="1:5" ht="64" x14ac:dyDescent="0.2">
      <c r="A668">
        <v>1</v>
      </c>
      <c r="B668">
        <v>1</v>
      </c>
      <c r="C668" s="3" t="s">
        <v>668</v>
      </c>
      <c r="D668" s="2" t="s">
        <v>1474</v>
      </c>
      <c r="E668" s="18" t="s">
        <v>3938</v>
      </c>
    </row>
    <row r="669" spans="1:5" ht="80" x14ac:dyDescent="0.2">
      <c r="A669">
        <v>1</v>
      </c>
      <c r="C669" s="3" t="s">
        <v>669</v>
      </c>
      <c r="D669" s="2" t="s">
        <v>1475</v>
      </c>
      <c r="E669" s="18" t="s">
        <v>3939</v>
      </c>
    </row>
    <row r="670" spans="1:5" ht="48" x14ac:dyDescent="0.2">
      <c r="A670">
        <v>1</v>
      </c>
      <c r="B670">
        <v>1</v>
      </c>
      <c r="C670" s="3" t="s">
        <v>670</v>
      </c>
      <c r="D670" s="2" t="s">
        <v>1476</v>
      </c>
      <c r="E670" s="18" t="s">
        <v>3940</v>
      </c>
    </row>
    <row r="671" spans="1:5" ht="64" x14ac:dyDescent="0.2">
      <c r="A671">
        <v>1</v>
      </c>
      <c r="B671">
        <v>1</v>
      </c>
      <c r="C671" s="3" t="s">
        <v>671</v>
      </c>
      <c r="D671" s="2" t="s">
        <v>1477</v>
      </c>
      <c r="E671" s="18" t="s">
        <v>2102</v>
      </c>
    </row>
    <row r="672" spans="1:5" ht="64" x14ac:dyDescent="0.2">
      <c r="C672" s="3" t="s">
        <v>672</v>
      </c>
      <c r="D672" s="2" t="s">
        <v>1477</v>
      </c>
      <c r="E672" s="18" t="s">
        <v>3941</v>
      </c>
    </row>
    <row r="673" spans="1:5" ht="64" x14ac:dyDescent="0.2">
      <c r="A673">
        <v>1</v>
      </c>
      <c r="B673">
        <v>1</v>
      </c>
      <c r="C673" s="3" t="s">
        <v>673</v>
      </c>
      <c r="D673" s="2" t="s">
        <v>1478</v>
      </c>
      <c r="E673" s="18" t="s">
        <v>3942</v>
      </c>
    </row>
    <row r="674" spans="1:5" ht="80" x14ac:dyDescent="0.2">
      <c r="A674">
        <v>1</v>
      </c>
      <c r="B674">
        <v>1</v>
      </c>
      <c r="C674" s="3" t="s">
        <v>674</v>
      </c>
      <c r="D674" s="2" t="s">
        <v>1479</v>
      </c>
      <c r="E674" s="18" t="s">
        <v>2103</v>
      </c>
    </row>
    <row r="675" spans="1:5" ht="64" x14ac:dyDescent="0.2">
      <c r="A675">
        <v>1</v>
      </c>
      <c r="B675">
        <v>1</v>
      </c>
      <c r="C675" s="3" t="s">
        <v>675</v>
      </c>
      <c r="D675" s="2" t="s">
        <v>1480</v>
      </c>
      <c r="E675" s="18" t="s">
        <v>2104</v>
      </c>
    </row>
    <row r="676" spans="1:5" ht="48" x14ac:dyDescent="0.2">
      <c r="A676">
        <v>1</v>
      </c>
      <c r="B676">
        <v>1</v>
      </c>
      <c r="C676" s="3" t="s">
        <v>676</v>
      </c>
      <c r="D676" s="2" t="s">
        <v>1481</v>
      </c>
      <c r="E676" s="18" t="s">
        <v>2105</v>
      </c>
    </row>
    <row r="677" spans="1:5" ht="128" x14ac:dyDescent="0.2">
      <c r="A677">
        <v>1</v>
      </c>
      <c r="C677" s="3" t="s">
        <v>677</v>
      </c>
      <c r="D677" s="2" t="s">
        <v>1482</v>
      </c>
      <c r="E677" s="18" t="s">
        <v>2106</v>
      </c>
    </row>
    <row r="678" spans="1:5" ht="80" x14ac:dyDescent="0.2">
      <c r="A678">
        <v>1</v>
      </c>
      <c r="B678">
        <v>1</v>
      </c>
      <c r="C678" s="3" t="s">
        <v>678</v>
      </c>
      <c r="D678" s="2" t="s">
        <v>1483</v>
      </c>
      <c r="E678" s="18" t="s">
        <v>3943</v>
      </c>
    </row>
    <row r="679" spans="1:5" ht="64" x14ac:dyDescent="0.2">
      <c r="C679" s="3" t="s">
        <v>679</v>
      </c>
      <c r="D679" s="2" t="s">
        <v>1484</v>
      </c>
      <c r="E679" s="18" t="s">
        <v>3944</v>
      </c>
    </row>
    <row r="680" spans="1:5" ht="80" x14ac:dyDescent="0.2">
      <c r="C680" s="3" t="s">
        <v>680</v>
      </c>
      <c r="D680" s="2" t="s">
        <v>1483</v>
      </c>
      <c r="E680" s="18" t="s">
        <v>3945</v>
      </c>
    </row>
    <row r="681" spans="1:5" ht="48" x14ac:dyDescent="0.2">
      <c r="A681">
        <v>1</v>
      </c>
      <c r="B681">
        <v>1</v>
      </c>
      <c r="C681" s="3" t="s">
        <v>681</v>
      </c>
      <c r="D681" s="2" t="s">
        <v>1485</v>
      </c>
      <c r="E681" s="18" t="s">
        <v>2107</v>
      </c>
    </row>
    <row r="682" spans="1:5" ht="64" x14ac:dyDescent="0.2">
      <c r="A682">
        <v>1</v>
      </c>
      <c r="B682">
        <v>1</v>
      </c>
      <c r="C682" s="3" t="s">
        <v>682</v>
      </c>
      <c r="D682" s="2" t="s">
        <v>1486</v>
      </c>
      <c r="E682" s="18" t="s">
        <v>2108</v>
      </c>
    </row>
    <row r="683" spans="1:5" ht="96" x14ac:dyDescent="0.2">
      <c r="A683">
        <v>1</v>
      </c>
      <c r="B683">
        <v>1</v>
      </c>
      <c r="C683" s="3" t="s">
        <v>683</v>
      </c>
      <c r="D683" s="2" t="s">
        <v>1487</v>
      </c>
      <c r="E683" s="18" t="s">
        <v>2109</v>
      </c>
    </row>
    <row r="684" spans="1:5" ht="48" x14ac:dyDescent="0.2">
      <c r="A684">
        <v>1</v>
      </c>
      <c r="C684" s="3" t="s">
        <v>684</v>
      </c>
      <c r="D684" s="2" t="s">
        <v>1488</v>
      </c>
      <c r="E684" s="18" t="s">
        <v>3946</v>
      </c>
    </row>
    <row r="685" spans="1:5" ht="48" x14ac:dyDescent="0.2">
      <c r="A685">
        <v>1</v>
      </c>
      <c r="B685">
        <v>1</v>
      </c>
      <c r="C685" s="3" t="s">
        <v>685</v>
      </c>
      <c r="D685" s="2" t="s">
        <v>1489</v>
      </c>
      <c r="E685" s="18" t="s">
        <v>2110</v>
      </c>
    </row>
    <row r="686" spans="1:5" ht="32" x14ac:dyDescent="0.2">
      <c r="A686">
        <v>1</v>
      </c>
      <c r="B686">
        <v>1</v>
      </c>
      <c r="C686" s="3" t="s">
        <v>686</v>
      </c>
      <c r="D686" s="2" t="s">
        <v>1490</v>
      </c>
      <c r="E686" s="18" t="s">
        <v>2111</v>
      </c>
    </row>
    <row r="687" spans="1:5" ht="64" x14ac:dyDescent="0.2">
      <c r="A687">
        <v>1</v>
      </c>
      <c r="C687" s="3" t="s">
        <v>687</v>
      </c>
      <c r="D687" s="2" t="s">
        <v>1491</v>
      </c>
      <c r="E687" s="18" t="s">
        <v>2112</v>
      </c>
    </row>
    <row r="688" spans="1:5" ht="32" x14ac:dyDescent="0.2">
      <c r="A688">
        <v>1</v>
      </c>
      <c r="C688" s="3" t="s">
        <v>688</v>
      </c>
      <c r="D688" s="2" t="s">
        <v>1492</v>
      </c>
      <c r="E688" s="18" t="s">
        <v>2113</v>
      </c>
    </row>
    <row r="689" spans="1:5" ht="32" x14ac:dyDescent="0.2">
      <c r="A689">
        <v>1</v>
      </c>
      <c r="B689">
        <v>1</v>
      </c>
      <c r="C689" s="3" t="s">
        <v>689</v>
      </c>
      <c r="D689" s="2" t="s">
        <v>1493</v>
      </c>
      <c r="E689" s="18" t="s">
        <v>2114</v>
      </c>
    </row>
    <row r="690" spans="1:5" ht="64" x14ac:dyDescent="0.2">
      <c r="A690">
        <v>1</v>
      </c>
      <c r="C690" s="3" t="s">
        <v>690</v>
      </c>
      <c r="D690" s="2" t="s">
        <v>1494</v>
      </c>
      <c r="E690" s="18" t="s">
        <v>2115</v>
      </c>
    </row>
    <row r="691" spans="1:5" ht="32" x14ac:dyDescent="0.2">
      <c r="A691">
        <v>1</v>
      </c>
      <c r="B691">
        <v>1</v>
      </c>
      <c r="C691" s="3" t="s">
        <v>691</v>
      </c>
      <c r="D691" s="2" t="s">
        <v>1495</v>
      </c>
      <c r="E691" s="18" t="s">
        <v>3947</v>
      </c>
    </row>
    <row r="692" spans="1:5" ht="80" x14ac:dyDescent="0.2">
      <c r="A692">
        <v>1</v>
      </c>
      <c r="B692">
        <v>1</v>
      </c>
      <c r="C692" s="3" t="s">
        <v>692</v>
      </c>
      <c r="D692" s="2" t="s">
        <v>1496</v>
      </c>
      <c r="E692" s="18" t="s">
        <v>3948</v>
      </c>
    </row>
    <row r="693" spans="1:5" ht="32" x14ac:dyDescent="0.2">
      <c r="A693">
        <v>1</v>
      </c>
      <c r="C693" s="3" t="s">
        <v>693</v>
      </c>
      <c r="D693" s="2" t="s">
        <v>1497</v>
      </c>
      <c r="E693" s="18" t="s">
        <v>2116</v>
      </c>
    </row>
    <row r="694" spans="1:5" ht="80" x14ac:dyDescent="0.2">
      <c r="C694" s="3" t="s">
        <v>694</v>
      </c>
      <c r="D694" s="2" t="s">
        <v>1498</v>
      </c>
      <c r="E694" s="18" t="s">
        <v>2117</v>
      </c>
    </row>
    <row r="695" spans="1:5" ht="80" x14ac:dyDescent="0.2">
      <c r="A695">
        <v>1</v>
      </c>
      <c r="B695">
        <v>1</v>
      </c>
      <c r="C695" s="3" t="s">
        <v>695</v>
      </c>
      <c r="D695" s="2" t="s">
        <v>1499</v>
      </c>
      <c r="E695" s="18" t="s">
        <v>2118</v>
      </c>
    </row>
    <row r="696" spans="1:5" ht="48" x14ac:dyDescent="0.2">
      <c r="A696">
        <v>1</v>
      </c>
      <c r="B696">
        <v>1</v>
      </c>
      <c r="C696" s="3" t="s">
        <v>696</v>
      </c>
      <c r="D696" s="2" t="s">
        <v>1500</v>
      </c>
      <c r="E696" s="18" t="s">
        <v>3949</v>
      </c>
    </row>
    <row r="697" spans="1:5" ht="64" x14ac:dyDescent="0.2">
      <c r="C697" s="3" t="s">
        <v>697</v>
      </c>
      <c r="D697" s="2" t="s">
        <v>1501</v>
      </c>
      <c r="E697" s="18" t="s">
        <v>2119</v>
      </c>
    </row>
    <row r="698" spans="1:5" ht="48" x14ac:dyDescent="0.2">
      <c r="A698">
        <v>1</v>
      </c>
      <c r="B698">
        <v>1</v>
      </c>
      <c r="C698" s="3" t="s">
        <v>698</v>
      </c>
      <c r="D698" s="2" t="s">
        <v>1502</v>
      </c>
      <c r="E698" s="18" t="s">
        <v>2120</v>
      </c>
    </row>
    <row r="699" spans="1:5" ht="64" x14ac:dyDescent="0.2">
      <c r="A699">
        <v>1</v>
      </c>
      <c r="C699" s="3" t="s">
        <v>699</v>
      </c>
      <c r="D699" s="2" t="s">
        <v>1503</v>
      </c>
      <c r="E699" s="18" t="s">
        <v>2121</v>
      </c>
    </row>
    <row r="700" spans="1:5" ht="64" x14ac:dyDescent="0.2">
      <c r="A700">
        <v>1</v>
      </c>
      <c r="B700">
        <v>1</v>
      </c>
      <c r="C700" s="3" t="s">
        <v>700</v>
      </c>
      <c r="D700" s="2" t="s">
        <v>1504</v>
      </c>
      <c r="E700" s="18" t="s">
        <v>3950</v>
      </c>
    </row>
    <row r="701" spans="1:5" ht="32" x14ac:dyDescent="0.2">
      <c r="A701">
        <v>1</v>
      </c>
      <c r="C701" s="3" t="s">
        <v>701</v>
      </c>
      <c r="D701" s="2" t="s">
        <v>1505</v>
      </c>
      <c r="E701" s="18" t="s">
        <v>2122</v>
      </c>
    </row>
    <row r="702" spans="1:5" ht="32" x14ac:dyDescent="0.2">
      <c r="A702">
        <v>1</v>
      </c>
      <c r="C702" s="3" t="s">
        <v>702</v>
      </c>
      <c r="D702" s="2" t="s">
        <v>1506</v>
      </c>
      <c r="E702" s="18" t="s">
        <v>3951</v>
      </c>
    </row>
    <row r="703" spans="1:5" ht="32" x14ac:dyDescent="0.2">
      <c r="A703">
        <v>1</v>
      </c>
      <c r="C703" s="3" t="s">
        <v>703</v>
      </c>
      <c r="D703" s="2" t="s">
        <v>1505</v>
      </c>
      <c r="E703" s="18" t="s">
        <v>2122</v>
      </c>
    </row>
    <row r="704" spans="1:5" ht="48" x14ac:dyDescent="0.2">
      <c r="A704">
        <v>1</v>
      </c>
      <c r="C704" s="3" t="s">
        <v>704</v>
      </c>
      <c r="D704" s="2" t="s">
        <v>1507</v>
      </c>
      <c r="E704" s="18" t="s">
        <v>2123</v>
      </c>
    </row>
    <row r="705" spans="1:5" ht="32" x14ac:dyDescent="0.2">
      <c r="A705">
        <v>1</v>
      </c>
      <c r="B705">
        <v>1</v>
      </c>
      <c r="C705" s="3" t="s">
        <v>705</v>
      </c>
      <c r="D705" s="2" t="s">
        <v>1508</v>
      </c>
      <c r="E705" s="18" t="s">
        <v>2124</v>
      </c>
    </row>
    <row r="706" spans="1:5" ht="48" x14ac:dyDescent="0.2">
      <c r="A706">
        <v>1</v>
      </c>
      <c r="C706" s="3" t="s">
        <v>706</v>
      </c>
      <c r="D706" s="2" t="s">
        <v>1509</v>
      </c>
      <c r="E706" s="18" t="s">
        <v>2125</v>
      </c>
    </row>
    <row r="707" spans="1:5" ht="48" x14ac:dyDescent="0.2">
      <c r="A707">
        <v>1</v>
      </c>
      <c r="C707" s="3" t="s">
        <v>707</v>
      </c>
      <c r="D707" s="2" t="s">
        <v>1510</v>
      </c>
      <c r="E707" s="18" t="s">
        <v>2126</v>
      </c>
    </row>
    <row r="708" spans="1:5" ht="64" x14ac:dyDescent="0.2">
      <c r="A708">
        <v>1</v>
      </c>
      <c r="C708" s="3" t="s">
        <v>708</v>
      </c>
      <c r="D708" s="2" t="s">
        <v>1511</v>
      </c>
      <c r="E708" s="18" t="s">
        <v>3952</v>
      </c>
    </row>
    <row r="709" spans="1:5" ht="32" x14ac:dyDescent="0.2">
      <c r="A709">
        <v>1</v>
      </c>
      <c r="C709" s="3" t="s">
        <v>709</v>
      </c>
      <c r="D709" s="2" t="s">
        <v>1512</v>
      </c>
      <c r="E709" s="18" t="s">
        <v>3953</v>
      </c>
    </row>
    <row r="710" spans="1:5" ht="32" x14ac:dyDescent="0.2">
      <c r="A710">
        <v>1</v>
      </c>
      <c r="C710" s="3" t="s">
        <v>710</v>
      </c>
      <c r="D710" s="2" t="s">
        <v>1513</v>
      </c>
      <c r="E710" s="18" t="s">
        <v>2127</v>
      </c>
    </row>
    <row r="711" spans="1:5" ht="32" x14ac:dyDescent="0.2">
      <c r="A711">
        <v>1</v>
      </c>
      <c r="C711" s="3" t="s">
        <v>711</v>
      </c>
      <c r="D711" s="2" t="s">
        <v>1514</v>
      </c>
      <c r="E711" s="18" t="s">
        <v>3954</v>
      </c>
    </row>
    <row r="712" spans="1:5" ht="32" x14ac:dyDescent="0.2">
      <c r="A712">
        <v>1</v>
      </c>
      <c r="B712">
        <v>1</v>
      </c>
      <c r="C712" s="3" t="s">
        <v>712</v>
      </c>
      <c r="D712" s="2" t="s">
        <v>1515</v>
      </c>
      <c r="E712" s="18" t="s">
        <v>3955</v>
      </c>
    </row>
    <row r="713" spans="1:5" ht="80" x14ac:dyDescent="0.2">
      <c r="A713">
        <v>1</v>
      </c>
      <c r="C713" s="3" t="s">
        <v>713</v>
      </c>
      <c r="D713" s="2" t="s">
        <v>1516</v>
      </c>
      <c r="E713" s="18" t="s">
        <v>3956</v>
      </c>
    </row>
    <row r="714" spans="1:5" ht="80" x14ac:dyDescent="0.2">
      <c r="C714" s="3" t="s">
        <v>714</v>
      </c>
      <c r="D714" s="2" t="s">
        <v>1516</v>
      </c>
      <c r="E714" s="18" t="s">
        <v>2128</v>
      </c>
    </row>
    <row r="715" spans="1:5" ht="64" x14ac:dyDescent="0.2">
      <c r="A715">
        <v>1</v>
      </c>
      <c r="C715" s="3" t="s">
        <v>715</v>
      </c>
      <c r="D715" s="2" t="s">
        <v>1517</v>
      </c>
      <c r="E715" s="18" t="s">
        <v>2129</v>
      </c>
    </row>
    <row r="716" spans="1:5" ht="64" x14ac:dyDescent="0.2">
      <c r="C716" s="3" t="s">
        <v>716</v>
      </c>
      <c r="D716" s="2" t="s">
        <v>1517</v>
      </c>
      <c r="E716" s="18" t="s">
        <v>2130</v>
      </c>
    </row>
    <row r="717" spans="1:5" ht="64" x14ac:dyDescent="0.2">
      <c r="A717">
        <v>1</v>
      </c>
      <c r="C717" s="3" t="s">
        <v>717</v>
      </c>
      <c r="D717" s="2" t="s">
        <v>1518</v>
      </c>
      <c r="E717" s="18" t="s">
        <v>2131</v>
      </c>
    </row>
    <row r="718" spans="1:5" ht="64" x14ac:dyDescent="0.2">
      <c r="A718">
        <v>1</v>
      </c>
      <c r="B718">
        <v>1</v>
      </c>
      <c r="C718" s="3" t="s">
        <v>718</v>
      </c>
      <c r="D718" s="2" t="s">
        <v>1519</v>
      </c>
      <c r="E718" s="18" t="s">
        <v>2132</v>
      </c>
    </row>
    <row r="719" spans="1:5" ht="48" x14ac:dyDescent="0.2">
      <c r="A719">
        <v>1</v>
      </c>
      <c r="B719">
        <v>1</v>
      </c>
      <c r="C719" s="3" t="s">
        <v>719</v>
      </c>
      <c r="D719" s="2" t="s">
        <v>1520</v>
      </c>
      <c r="E719" s="18" t="s">
        <v>3957</v>
      </c>
    </row>
    <row r="720" spans="1:5" ht="48" x14ac:dyDescent="0.2">
      <c r="A720">
        <v>1</v>
      </c>
      <c r="C720" s="3" t="s">
        <v>720</v>
      </c>
      <c r="D720" s="2" t="s">
        <v>1521</v>
      </c>
      <c r="E720" s="18" t="s">
        <v>2133</v>
      </c>
    </row>
    <row r="721" spans="1:5" ht="32" x14ac:dyDescent="0.2">
      <c r="A721">
        <v>1</v>
      </c>
      <c r="C721" s="3" t="s">
        <v>721</v>
      </c>
      <c r="D721" s="2" t="s">
        <v>1522</v>
      </c>
      <c r="E721" s="18" t="s">
        <v>3958</v>
      </c>
    </row>
    <row r="722" spans="1:5" ht="48" x14ac:dyDescent="0.2">
      <c r="C722" s="3" t="s">
        <v>722</v>
      </c>
      <c r="D722" s="2" t="s">
        <v>1523</v>
      </c>
      <c r="E722" s="18" t="s">
        <v>2134</v>
      </c>
    </row>
    <row r="723" spans="1:5" ht="48" x14ac:dyDescent="0.2">
      <c r="A723">
        <v>1</v>
      </c>
      <c r="B723">
        <v>1</v>
      </c>
      <c r="C723" s="3" t="s">
        <v>723</v>
      </c>
      <c r="D723" s="2" t="s">
        <v>1524</v>
      </c>
      <c r="E723" s="18" t="s">
        <v>3959</v>
      </c>
    </row>
    <row r="724" spans="1:5" ht="48" x14ac:dyDescent="0.2">
      <c r="C724" s="3" t="s">
        <v>724</v>
      </c>
      <c r="D724" s="2" t="s">
        <v>1525</v>
      </c>
      <c r="E724" s="18" t="s">
        <v>3960</v>
      </c>
    </row>
    <row r="725" spans="1:5" ht="32" x14ac:dyDescent="0.2">
      <c r="A725">
        <v>1</v>
      </c>
      <c r="B725">
        <v>1</v>
      </c>
      <c r="C725" s="3" t="s">
        <v>725</v>
      </c>
      <c r="D725" s="2" t="s">
        <v>1526</v>
      </c>
      <c r="E725" s="18" t="s">
        <v>2135</v>
      </c>
    </row>
    <row r="726" spans="1:5" ht="32" x14ac:dyDescent="0.2">
      <c r="C726" s="3" t="s">
        <v>726</v>
      </c>
      <c r="D726" s="2" t="s">
        <v>1526</v>
      </c>
      <c r="E726" s="18" t="s">
        <v>2136</v>
      </c>
    </row>
    <row r="727" spans="1:5" ht="32" x14ac:dyDescent="0.2">
      <c r="C727" s="3" t="s">
        <v>727</v>
      </c>
      <c r="D727" s="2" t="s">
        <v>1527</v>
      </c>
      <c r="E727" s="18" t="s">
        <v>3961</v>
      </c>
    </row>
    <row r="728" spans="1:5" ht="32" x14ac:dyDescent="0.2">
      <c r="C728" s="3" t="s">
        <v>728</v>
      </c>
      <c r="D728" s="2" t="s">
        <v>1528</v>
      </c>
      <c r="E728" s="18" t="s">
        <v>2137</v>
      </c>
    </row>
    <row r="729" spans="1:5" ht="64" x14ac:dyDescent="0.2">
      <c r="A729">
        <v>1</v>
      </c>
      <c r="B729">
        <v>1</v>
      </c>
      <c r="C729" s="3" t="s">
        <v>729</v>
      </c>
      <c r="D729" s="2" t="s">
        <v>1529</v>
      </c>
      <c r="E729" s="18" t="s">
        <v>3962</v>
      </c>
    </row>
    <row r="730" spans="1:5" ht="64" x14ac:dyDescent="0.2">
      <c r="A730">
        <v>1</v>
      </c>
      <c r="B730">
        <v>1</v>
      </c>
      <c r="C730" s="3" t="s">
        <v>730</v>
      </c>
      <c r="D730" s="2" t="s">
        <v>1530</v>
      </c>
      <c r="E730" s="18" t="s">
        <v>2138</v>
      </c>
    </row>
    <row r="731" spans="1:5" ht="64" x14ac:dyDescent="0.2">
      <c r="A731">
        <v>1</v>
      </c>
      <c r="B731">
        <v>1</v>
      </c>
      <c r="C731" s="3" t="s">
        <v>731</v>
      </c>
      <c r="D731" s="2" t="s">
        <v>1531</v>
      </c>
      <c r="E731" s="18" t="s">
        <v>2139</v>
      </c>
    </row>
    <row r="732" spans="1:5" ht="64" x14ac:dyDescent="0.2">
      <c r="A732">
        <v>1</v>
      </c>
      <c r="B732">
        <v>1</v>
      </c>
      <c r="C732" s="3" t="s">
        <v>732</v>
      </c>
      <c r="D732" s="2" t="s">
        <v>1532</v>
      </c>
      <c r="E732" s="18" t="s">
        <v>2140</v>
      </c>
    </row>
    <row r="733" spans="1:5" ht="128" x14ac:dyDescent="0.2">
      <c r="A733">
        <v>1</v>
      </c>
      <c r="B733">
        <v>1</v>
      </c>
      <c r="C733" s="3" t="s">
        <v>733</v>
      </c>
      <c r="D733" s="2" t="s">
        <v>1533</v>
      </c>
      <c r="E733" s="18" t="s">
        <v>2141</v>
      </c>
    </row>
    <row r="734" spans="1:5" ht="48" x14ac:dyDescent="0.2">
      <c r="A734">
        <v>1</v>
      </c>
      <c r="C734" s="3" t="s">
        <v>734</v>
      </c>
      <c r="D734" s="2" t="s">
        <v>1534</v>
      </c>
      <c r="E734" s="18" t="s">
        <v>2142</v>
      </c>
    </row>
    <row r="735" spans="1:5" ht="80" x14ac:dyDescent="0.2">
      <c r="A735">
        <v>1</v>
      </c>
      <c r="B735">
        <v>1</v>
      </c>
      <c r="C735" s="3" t="s">
        <v>735</v>
      </c>
      <c r="D735" s="2" t="s">
        <v>1535</v>
      </c>
      <c r="E735" s="18" t="s">
        <v>2143</v>
      </c>
    </row>
    <row r="736" spans="1:5" ht="48" x14ac:dyDescent="0.2">
      <c r="A736">
        <v>1</v>
      </c>
      <c r="B736">
        <v>1</v>
      </c>
      <c r="C736" s="3" t="s">
        <v>736</v>
      </c>
      <c r="D736" s="2" t="s">
        <v>1536</v>
      </c>
      <c r="E736" s="18" t="s">
        <v>3963</v>
      </c>
    </row>
    <row r="737" spans="1:5" ht="64" x14ac:dyDescent="0.2">
      <c r="A737">
        <v>1</v>
      </c>
      <c r="B737">
        <v>1</v>
      </c>
      <c r="C737" s="3" t="s">
        <v>737</v>
      </c>
      <c r="D737" s="2" t="s">
        <v>1537</v>
      </c>
      <c r="E737" s="18" t="s">
        <v>2144</v>
      </c>
    </row>
    <row r="738" spans="1:5" ht="32" x14ac:dyDescent="0.2">
      <c r="A738">
        <v>1</v>
      </c>
      <c r="B738">
        <v>1</v>
      </c>
      <c r="C738" s="3" t="s">
        <v>738</v>
      </c>
      <c r="D738" s="2" t="s">
        <v>1538</v>
      </c>
      <c r="E738" s="18" t="s">
        <v>2145</v>
      </c>
    </row>
    <row r="739" spans="1:5" ht="32" x14ac:dyDescent="0.2">
      <c r="A739">
        <v>1</v>
      </c>
      <c r="B739">
        <v>1</v>
      </c>
      <c r="C739" s="3" t="s">
        <v>739</v>
      </c>
      <c r="D739" s="2" t="s">
        <v>1539</v>
      </c>
      <c r="E739" s="18" t="s">
        <v>2146</v>
      </c>
    </row>
    <row r="740" spans="1:5" ht="32" x14ac:dyDescent="0.2">
      <c r="A740">
        <v>1</v>
      </c>
      <c r="C740" s="3" t="s">
        <v>740</v>
      </c>
      <c r="D740" s="2" t="s">
        <v>1540</v>
      </c>
      <c r="E740" s="18" t="s">
        <v>2147</v>
      </c>
    </row>
    <row r="741" spans="1:5" ht="64" x14ac:dyDescent="0.2">
      <c r="A741">
        <v>1</v>
      </c>
      <c r="B741">
        <v>1</v>
      </c>
      <c r="C741" s="3" t="s">
        <v>741</v>
      </c>
      <c r="D741" s="2" t="s">
        <v>1541</v>
      </c>
      <c r="E741" s="18" t="s">
        <v>2148</v>
      </c>
    </row>
    <row r="742" spans="1:5" ht="32" x14ac:dyDescent="0.2">
      <c r="A742">
        <v>1</v>
      </c>
      <c r="B742">
        <v>1</v>
      </c>
      <c r="C742" s="3" t="s">
        <v>742</v>
      </c>
      <c r="D742" s="2" t="s">
        <v>1542</v>
      </c>
      <c r="E742" s="18" t="s">
        <v>2149</v>
      </c>
    </row>
    <row r="743" spans="1:5" ht="32" x14ac:dyDescent="0.2">
      <c r="A743">
        <v>1</v>
      </c>
      <c r="B743">
        <v>1</v>
      </c>
      <c r="C743" s="3" t="s">
        <v>743</v>
      </c>
      <c r="D743" s="2" t="s">
        <v>1543</v>
      </c>
      <c r="E743" s="18" t="s">
        <v>3964</v>
      </c>
    </row>
    <row r="744" spans="1:5" ht="64" x14ac:dyDescent="0.2">
      <c r="A744">
        <v>1</v>
      </c>
      <c r="C744" s="3" t="s">
        <v>744</v>
      </c>
      <c r="D744" s="2" t="s">
        <v>1544</v>
      </c>
      <c r="E744" s="18" t="s">
        <v>3965</v>
      </c>
    </row>
    <row r="745" spans="1:5" ht="64" x14ac:dyDescent="0.2">
      <c r="A745">
        <v>1</v>
      </c>
      <c r="C745" s="3" t="s">
        <v>745</v>
      </c>
      <c r="D745" s="2" t="s">
        <v>1545</v>
      </c>
      <c r="E745" s="18" t="s">
        <v>3966</v>
      </c>
    </row>
    <row r="746" spans="1:5" ht="48" x14ac:dyDescent="0.2">
      <c r="A746">
        <v>1</v>
      </c>
      <c r="B746">
        <v>1</v>
      </c>
      <c r="C746" s="3" t="s">
        <v>746</v>
      </c>
      <c r="D746" s="2" t="s">
        <v>1546</v>
      </c>
      <c r="E746" s="18" t="s">
        <v>2150</v>
      </c>
    </row>
    <row r="747" spans="1:5" ht="64" x14ac:dyDescent="0.2">
      <c r="A747">
        <v>1</v>
      </c>
      <c r="C747" s="3" t="s">
        <v>747</v>
      </c>
      <c r="D747" s="2" t="s">
        <v>1547</v>
      </c>
      <c r="E747" s="18" t="s">
        <v>2151</v>
      </c>
    </row>
    <row r="748" spans="1:5" ht="64" x14ac:dyDescent="0.2">
      <c r="A748">
        <v>1</v>
      </c>
      <c r="B748">
        <v>1</v>
      </c>
      <c r="C748" s="3" t="s">
        <v>748</v>
      </c>
      <c r="D748" s="2" t="s">
        <v>1548</v>
      </c>
      <c r="E748" s="18" t="s">
        <v>3967</v>
      </c>
    </row>
    <row r="749" spans="1:5" ht="32" x14ac:dyDescent="0.2">
      <c r="A749">
        <v>1</v>
      </c>
      <c r="B749">
        <v>1</v>
      </c>
      <c r="C749" s="3" t="s">
        <v>749</v>
      </c>
      <c r="D749" s="2" t="s">
        <v>1549</v>
      </c>
      <c r="E749" s="18" t="s">
        <v>3968</v>
      </c>
    </row>
    <row r="750" spans="1:5" ht="48" x14ac:dyDescent="0.2">
      <c r="A750">
        <v>1</v>
      </c>
      <c r="B750">
        <v>1</v>
      </c>
      <c r="C750" s="3" t="s">
        <v>750</v>
      </c>
      <c r="D750" s="2" t="s">
        <v>1550</v>
      </c>
      <c r="E750" s="18" t="s">
        <v>2152</v>
      </c>
    </row>
    <row r="751" spans="1:5" ht="48" x14ac:dyDescent="0.2">
      <c r="A751">
        <v>1</v>
      </c>
      <c r="C751" s="3" t="s">
        <v>751</v>
      </c>
      <c r="D751" s="2" t="s">
        <v>1551</v>
      </c>
      <c r="E751" s="18" t="s">
        <v>3969</v>
      </c>
    </row>
    <row r="752" spans="1:5" ht="32" x14ac:dyDescent="0.2">
      <c r="A752">
        <v>1</v>
      </c>
      <c r="C752" s="3" t="s">
        <v>752</v>
      </c>
      <c r="D752" s="2" t="s">
        <v>1552</v>
      </c>
      <c r="E752" s="18" t="s">
        <v>2153</v>
      </c>
    </row>
    <row r="753" spans="1:5" ht="64" x14ac:dyDescent="0.2">
      <c r="A753">
        <v>1</v>
      </c>
      <c r="B753">
        <v>1</v>
      </c>
      <c r="C753" s="3" t="s">
        <v>753</v>
      </c>
      <c r="D753" s="2" t="s">
        <v>1553</v>
      </c>
      <c r="E753" s="18" t="s">
        <v>2154</v>
      </c>
    </row>
    <row r="754" spans="1:5" ht="64" x14ac:dyDescent="0.2">
      <c r="C754" s="3" t="s">
        <v>754</v>
      </c>
      <c r="D754" s="2" t="s">
        <v>1554</v>
      </c>
      <c r="E754" s="18" t="s">
        <v>2155</v>
      </c>
    </row>
    <row r="755" spans="1:5" ht="48" x14ac:dyDescent="0.2">
      <c r="A755">
        <v>1</v>
      </c>
      <c r="B755">
        <v>1</v>
      </c>
      <c r="C755" s="3" t="s">
        <v>755</v>
      </c>
      <c r="D755" s="2" t="s">
        <v>1555</v>
      </c>
      <c r="E755" s="18" t="s">
        <v>3970</v>
      </c>
    </row>
    <row r="756" spans="1:5" ht="48" x14ac:dyDescent="0.2">
      <c r="A756">
        <v>1</v>
      </c>
      <c r="C756" s="3" t="s">
        <v>756</v>
      </c>
      <c r="D756" s="2" t="s">
        <v>1556</v>
      </c>
      <c r="E756" s="18" t="s">
        <v>2156</v>
      </c>
    </row>
    <row r="757" spans="1:5" ht="48" x14ac:dyDescent="0.2">
      <c r="A757">
        <v>1</v>
      </c>
      <c r="C757" s="3" t="s">
        <v>757</v>
      </c>
      <c r="D757" s="2" t="s">
        <v>1557</v>
      </c>
      <c r="E757" s="18" t="s">
        <v>3971</v>
      </c>
    </row>
    <row r="758" spans="1:5" ht="32" x14ac:dyDescent="0.2">
      <c r="A758">
        <v>1</v>
      </c>
      <c r="C758" s="3" t="s">
        <v>758</v>
      </c>
      <c r="D758" s="2" t="s">
        <v>1558</v>
      </c>
      <c r="E758" s="18" t="s">
        <v>2157</v>
      </c>
    </row>
    <row r="759" spans="1:5" ht="32" x14ac:dyDescent="0.2">
      <c r="A759">
        <v>1</v>
      </c>
      <c r="C759" s="3" t="s">
        <v>759</v>
      </c>
      <c r="D759" s="2" t="s">
        <v>1559</v>
      </c>
      <c r="E759" s="18" t="s">
        <v>3972</v>
      </c>
    </row>
    <row r="760" spans="1:5" ht="64" x14ac:dyDescent="0.2">
      <c r="A760">
        <v>1</v>
      </c>
      <c r="C760" s="3" t="s">
        <v>760</v>
      </c>
      <c r="D760" s="2" t="s">
        <v>1560</v>
      </c>
      <c r="E760" s="18" t="s">
        <v>3895</v>
      </c>
    </row>
    <row r="761" spans="1:5" ht="80" x14ac:dyDescent="0.2">
      <c r="A761">
        <v>1</v>
      </c>
      <c r="C761" s="3" t="s">
        <v>761</v>
      </c>
      <c r="D761" s="2" t="s">
        <v>1561</v>
      </c>
      <c r="E761" s="18" t="s">
        <v>2158</v>
      </c>
    </row>
    <row r="762" spans="1:5" ht="32" x14ac:dyDescent="0.2">
      <c r="A762">
        <v>1</v>
      </c>
      <c r="B762">
        <v>1</v>
      </c>
      <c r="C762" s="3" t="s">
        <v>762</v>
      </c>
      <c r="D762" s="2" t="s">
        <v>1562</v>
      </c>
      <c r="E762" s="18" t="s">
        <v>3973</v>
      </c>
    </row>
    <row r="763" spans="1:5" ht="32" x14ac:dyDescent="0.2">
      <c r="A763">
        <v>1</v>
      </c>
      <c r="B763">
        <v>1</v>
      </c>
      <c r="C763" s="3" t="s">
        <v>763</v>
      </c>
      <c r="D763" s="2" t="s">
        <v>1563</v>
      </c>
      <c r="E763" s="18" t="s">
        <v>2159</v>
      </c>
    </row>
    <row r="764" spans="1:5" ht="32" x14ac:dyDescent="0.2">
      <c r="C764" s="3" t="s">
        <v>764</v>
      </c>
      <c r="D764" s="2" t="s">
        <v>1564</v>
      </c>
      <c r="E764" s="18" t="s">
        <v>2160</v>
      </c>
    </row>
    <row r="765" spans="1:5" ht="48" x14ac:dyDescent="0.2">
      <c r="A765">
        <v>1</v>
      </c>
      <c r="C765" s="3" t="s">
        <v>765</v>
      </c>
      <c r="D765" s="2" t="s">
        <v>1565</v>
      </c>
      <c r="E765" s="18" t="s">
        <v>2161</v>
      </c>
    </row>
    <row r="766" spans="1:5" ht="64" x14ac:dyDescent="0.2">
      <c r="A766">
        <v>1</v>
      </c>
      <c r="C766" s="3" t="s">
        <v>766</v>
      </c>
      <c r="D766" s="2" t="s">
        <v>1566</v>
      </c>
      <c r="E766" s="18" t="s">
        <v>3974</v>
      </c>
    </row>
    <row r="767" spans="1:5" ht="64" x14ac:dyDescent="0.2">
      <c r="A767">
        <v>1</v>
      </c>
      <c r="C767" s="3" t="s">
        <v>767</v>
      </c>
      <c r="D767" s="2" t="s">
        <v>1567</v>
      </c>
      <c r="E767" s="18" t="s">
        <v>2162</v>
      </c>
    </row>
    <row r="768" spans="1:5" ht="32" x14ac:dyDescent="0.2">
      <c r="C768" s="3" t="s">
        <v>768</v>
      </c>
      <c r="D768" s="2" t="s">
        <v>1568</v>
      </c>
      <c r="E768" s="18" t="s">
        <v>2163</v>
      </c>
    </row>
    <row r="769" spans="1:5" ht="32" x14ac:dyDescent="0.2">
      <c r="A769">
        <v>1</v>
      </c>
      <c r="C769" s="3" t="s">
        <v>769</v>
      </c>
      <c r="D769" s="2" t="s">
        <v>1569</v>
      </c>
      <c r="E769" s="18" t="s">
        <v>2164</v>
      </c>
    </row>
    <row r="770" spans="1:5" ht="32" x14ac:dyDescent="0.2">
      <c r="C770" s="3" t="s">
        <v>770</v>
      </c>
      <c r="D770" s="2" t="s">
        <v>1569</v>
      </c>
      <c r="E770" s="18" t="s">
        <v>2165</v>
      </c>
    </row>
    <row r="771" spans="1:5" ht="64" x14ac:dyDescent="0.2">
      <c r="A771">
        <v>1</v>
      </c>
      <c r="C771" s="3" t="s">
        <v>771</v>
      </c>
      <c r="D771" s="2" t="s">
        <v>1570</v>
      </c>
      <c r="E771" s="18" t="s">
        <v>2166</v>
      </c>
    </row>
    <row r="772" spans="1:5" ht="80" x14ac:dyDescent="0.2">
      <c r="A772">
        <v>1</v>
      </c>
      <c r="C772" s="3" t="s">
        <v>772</v>
      </c>
      <c r="D772" s="2" t="s">
        <v>1571</v>
      </c>
      <c r="E772" s="18" t="s">
        <v>3975</v>
      </c>
    </row>
    <row r="773" spans="1:5" ht="48" x14ac:dyDescent="0.2">
      <c r="C773" s="3" t="s">
        <v>773</v>
      </c>
      <c r="D773" s="2" t="s">
        <v>1572</v>
      </c>
      <c r="E773" s="18" t="s">
        <v>2167</v>
      </c>
    </row>
    <row r="774" spans="1:5" ht="64" x14ac:dyDescent="0.2">
      <c r="A774">
        <v>1</v>
      </c>
      <c r="C774" s="3" t="s">
        <v>774</v>
      </c>
      <c r="D774" s="2" t="s">
        <v>1573</v>
      </c>
      <c r="E774" s="18" t="s">
        <v>3976</v>
      </c>
    </row>
    <row r="775" spans="1:5" ht="64" x14ac:dyDescent="0.2">
      <c r="A775">
        <v>1</v>
      </c>
      <c r="B775">
        <v>1</v>
      </c>
      <c r="C775" s="3" t="s">
        <v>775</v>
      </c>
      <c r="D775" s="2" t="s">
        <v>1574</v>
      </c>
      <c r="E775" s="18" t="s">
        <v>2168</v>
      </c>
    </row>
    <row r="776" spans="1:5" ht="80" x14ac:dyDescent="0.2">
      <c r="C776" s="3" t="s">
        <v>776</v>
      </c>
      <c r="D776" s="2" t="s">
        <v>1575</v>
      </c>
      <c r="E776" s="18" t="s">
        <v>2169</v>
      </c>
    </row>
    <row r="777" spans="1:5" ht="64" x14ac:dyDescent="0.2">
      <c r="A777">
        <v>1</v>
      </c>
      <c r="C777" s="3" t="s">
        <v>777</v>
      </c>
      <c r="D777" s="2" t="s">
        <v>1576</v>
      </c>
      <c r="E777" s="18" t="s">
        <v>2170</v>
      </c>
    </row>
    <row r="778" spans="1:5" ht="48" x14ac:dyDescent="0.2">
      <c r="C778" s="3" t="s">
        <v>778</v>
      </c>
      <c r="D778" s="2" t="s">
        <v>1577</v>
      </c>
      <c r="E778" s="18" t="s">
        <v>2171</v>
      </c>
    </row>
    <row r="779" spans="1:5" ht="32" x14ac:dyDescent="0.2">
      <c r="A779">
        <v>1</v>
      </c>
      <c r="C779" s="3" t="s">
        <v>779</v>
      </c>
      <c r="D779" s="2" t="s">
        <v>1578</v>
      </c>
      <c r="E779" s="18" t="s">
        <v>3977</v>
      </c>
    </row>
    <row r="780" spans="1:5" ht="48" x14ac:dyDescent="0.2">
      <c r="C780" s="3" t="s">
        <v>780</v>
      </c>
      <c r="D780" s="2" t="s">
        <v>1579</v>
      </c>
      <c r="E780" s="18" t="s">
        <v>2172</v>
      </c>
    </row>
    <row r="781" spans="1:5" ht="64" x14ac:dyDescent="0.2">
      <c r="A781">
        <v>1</v>
      </c>
      <c r="C781" s="3" t="s">
        <v>781</v>
      </c>
      <c r="D781" s="2" t="s">
        <v>1580</v>
      </c>
      <c r="E781" s="18" t="s">
        <v>2173</v>
      </c>
    </row>
    <row r="782" spans="1:5" ht="32" x14ac:dyDescent="0.2">
      <c r="C782" s="3" t="s">
        <v>782</v>
      </c>
      <c r="D782" s="2" t="s">
        <v>1581</v>
      </c>
      <c r="E782" s="18" t="s">
        <v>2174</v>
      </c>
    </row>
    <row r="783" spans="1:5" ht="32" x14ac:dyDescent="0.2">
      <c r="A783">
        <v>1</v>
      </c>
      <c r="C783" s="3" t="s">
        <v>783</v>
      </c>
      <c r="D783" s="2" t="s">
        <v>1582</v>
      </c>
      <c r="E783" s="18" t="s">
        <v>3978</v>
      </c>
    </row>
    <row r="784" spans="1:5" ht="96" x14ac:dyDescent="0.2">
      <c r="A784">
        <v>1</v>
      </c>
      <c r="C784" s="3" t="s">
        <v>784</v>
      </c>
      <c r="D784" s="2" t="s">
        <v>1583</v>
      </c>
      <c r="E784" s="18" t="s">
        <v>2175</v>
      </c>
    </row>
    <row r="785" spans="1:5" ht="64" x14ac:dyDescent="0.2">
      <c r="A785">
        <v>1</v>
      </c>
      <c r="B785">
        <v>1</v>
      </c>
      <c r="C785" s="3" t="s">
        <v>785</v>
      </c>
      <c r="D785" s="2" t="s">
        <v>1584</v>
      </c>
      <c r="E785" s="18" t="s">
        <v>3979</v>
      </c>
    </row>
    <row r="786" spans="1:5" ht="96" x14ac:dyDescent="0.2">
      <c r="A786">
        <v>1</v>
      </c>
      <c r="B786">
        <v>1</v>
      </c>
      <c r="C786" s="3" t="s">
        <v>786</v>
      </c>
      <c r="D786" s="2" t="s">
        <v>1585</v>
      </c>
      <c r="E786" s="18" t="s">
        <v>3980</v>
      </c>
    </row>
    <row r="787" spans="1:5" ht="32" x14ac:dyDescent="0.2">
      <c r="A787">
        <v>1</v>
      </c>
      <c r="B787">
        <v>1</v>
      </c>
      <c r="C787" s="3" t="s">
        <v>787</v>
      </c>
      <c r="D787" s="2" t="s">
        <v>1586</v>
      </c>
      <c r="E787" s="18" t="s">
        <v>3981</v>
      </c>
    </row>
    <row r="788" spans="1:5" ht="64" x14ac:dyDescent="0.2">
      <c r="A788">
        <v>1</v>
      </c>
      <c r="B788">
        <v>1</v>
      </c>
      <c r="C788" s="3" t="s">
        <v>788</v>
      </c>
      <c r="D788" s="2" t="s">
        <v>1587</v>
      </c>
      <c r="E788" s="18" t="s">
        <v>3982</v>
      </c>
    </row>
    <row r="789" spans="1:5" ht="80" x14ac:dyDescent="0.2">
      <c r="A789">
        <v>1</v>
      </c>
      <c r="B789">
        <v>1</v>
      </c>
      <c r="C789" s="3" t="s">
        <v>789</v>
      </c>
      <c r="D789" s="2" t="s">
        <v>1588</v>
      </c>
      <c r="E789" s="18" t="s">
        <v>2176</v>
      </c>
    </row>
    <row r="790" spans="1:5" ht="80" x14ac:dyDescent="0.2">
      <c r="C790" s="3" t="s">
        <v>790</v>
      </c>
      <c r="D790" s="2" t="s">
        <v>1588</v>
      </c>
      <c r="E790" s="18" t="s">
        <v>2177</v>
      </c>
    </row>
    <row r="791" spans="1:5" ht="32" x14ac:dyDescent="0.2">
      <c r="A791">
        <v>1</v>
      </c>
      <c r="C791" s="3" t="s">
        <v>791</v>
      </c>
      <c r="D791" s="2" t="s">
        <v>1589</v>
      </c>
      <c r="E791" s="18" t="s">
        <v>3983</v>
      </c>
    </row>
    <row r="792" spans="1:5" ht="48" x14ac:dyDescent="0.2">
      <c r="A792">
        <v>1</v>
      </c>
      <c r="B792">
        <v>1</v>
      </c>
      <c r="C792" s="3" t="s">
        <v>792</v>
      </c>
      <c r="D792" s="2" t="s">
        <v>1590</v>
      </c>
      <c r="E792" s="18" t="s">
        <v>2178</v>
      </c>
    </row>
    <row r="793" spans="1:5" ht="80" x14ac:dyDescent="0.2">
      <c r="A793">
        <v>1</v>
      </c>
      <c r="B793">
        <v>1</v>
      </c>
      <c r="C793" s="3" t="s">
        <v>793</v>
      </c>
      <c r="D793" s="2" t="s">
        <v>1591</v>
      </c>
      <c r="E793" s="18" t="s">
        <v>2179</v>
      </c>
    </row>
    <row r="794" spans="1:5" ht="32" x14ac:dyDescent="0.2">
      <c r="A794">
        <v>1</v>
      </c>
      <c r="B794">
        <v>1</v>
      </c>
      <c r="C794" s="3" t="s">
        <v>794</v>
      </c>
      <c r="D794" s="2" t="s">
        <v>1592</v>
      </c>
      <c r="E794" s="18" t="s">
        <v>3984</v>
      </c>
    </row>
    <row r="795" spans="1:5" ht="32" x14ac:dyDescent="0.2">
      <c r="C795" s="3" t="s">
        <v>795</v>
      </c>
      <c r="D795" s="2" t="s">
        <v>1593</v>
      </c>
      <c r="E795" s="18" t="s">
        <v>2180</v>
      </c>
    </row>
    <row r="796" spans="1:5" ht="64" x14ac:dyDescent="0.2">
      <c r="A796">
        <v>1</v>
      </c>
      <c r="B796">
        <v>1</v>
      </c>
      <c r="C796" s="3" t="s">
        <v>796</v>
      </c>
      <c r="D796" s="2" t="s">
        <v>1594</v>
      </c>
      <c r="E796" s="18" t="s">
        <v>3985</v>
      </c>
    </row>
    <row r="797" spans="1:5" ht="64" x14ac:dyDescent="0.2">
      <c r="A797">
        <v>1</v>
      </c>
      <c r="B797">
        <v>1</v>
      </c>
      <c r="C797" s="3" t="s">
        <v>797</v>
      </c>
      <c r="D797" s="2" t="s">
        <v>1595</v>
      </c>
      <c r="E797" s="18" t="s">
        <v>2181</v>
      </c>
    </row>
    <row r="798" spans="1:5" ht="64" x14ac:dyDescent="0.2">
      <c r="C798" s="3" t="s">
        <v>798</v>
      </c>
      <c r="D798" s="2" t="s">
        <v>1596</v>
      </c>
      <c r="E798" s="18" t="s">
        <v>2182</v>
      </c>
    </row>
    <row r="799" spans="1:5" ht="64" x14ac:dyDescent="0.2">
      <c r="A799">
        <v>1</v>
      </c>
      <c r="B799">
        <v>1</v>
      </c>
      <c r="C799" s="3" t="s">
        <v>799</v>
      </c>
      <c r="D799" s="2" t="s">
        <v>1597</v>
      </c>
      <c r="E799" s="18" t="s">
        <v>2183</v>
      </c>
    </row>
    <row r="800" spans="1:5" ht="32" x14ac:dyDescent="0.2">
      <c r="A800">
        <v>1</v>
      </c>
      <c r="B800">
        <v>1</v>
      </c>
      <c r="C800" s="3" t="s">
        <v>800</v>
      </c>
      <c r="D800" s="2" t="s">
        <v>1598</v>
      </c>
      <c r="E800" s="18" t="s">
        <v>3986</v>
      </c>
    </row>
    <row r="801" spans="1:5" ht="32" x14ac:dyDescent="0.2">
      <c r="A801">
        <v>1</v>
      </c>
      <c r="B801">
        <v>1</v>
      </c>
      <c r="C801" s="3" t="s">
        <v>801</v>
      </c>
      <c r="D801" s="2" t="s">
        <v>1599</v>
      </c>
      <c r="E801" s="18" t="s">
        <v>3987</v>
      </c>
    </row>
    <row r="802" spans="1:5" ht="64" x14ac:dyDescent="0.2">
      <c r="A802">
        <v>1</v>
      </c>
      <c r="B802">
        <v>1</v>
      </c>
      <c r="C802" s="3" t="s">
        <v>802</v>
      </c>
      <c r="D802" s="2" t="s">
        <v>1600</v>
      </c>
      <c r="E802" s="18" t="s">
        <v>2184</v>
      </c>
    </row>
    <row r="803" spans="1:5" ht="80" x14ac:dyDescent="0.2">
      <c r="A803">
        <v>1</v>
      </c>
      <c r="C803" s="3" t="s">
        <v>803</v>
      </c>
      <c r="D803" s="2" t="s">
        <v>1601</v>
      </c>
      <c r="E803" s="18" t="s">
        <v>2185</v>
      </c>
    </row>
    <row r="804" spans="1:5" ht="96" x14ac:dyDescent="0.2">
      <c r="A804">
        <v>1</v>
      </c>
      <c r="C804" s="3" t="s">
        <v>804</v>
      </c>
      <c r="D804" s="2" t="s">
        <v>1602</v>
      </c>
      <c r="E804" s="18" t="s">
        <v>3988</v>
      </c>
    </row>
    <row r="805" spans="1:5" ht="32" x14ac:dyDescent="0.2">
      <c r="C805" s="3" t="s">
        <v>805</v>
      </c>
      <c r="D805" s="2" t="s">
        <v>1603</v>
      </c>
      <c r="E805" s="18" t="s">
        <v>3989</v>
      </c>
    </row>
    <row r="806" spans="1:5" ht="64" x14ac:dyDescent="0.2">
      <c r="A806">
        <v>1</v>
      </c>
      <c r="B806">
        <v>1</v>
      </c>
      <c r="C806" s="3" t="s">
        <v>806</v>
      </c>
      <c r="D806" s="2" t="s">
        <v>1604</v>
      </c>
      <c r="E806" s="18" t="s">
        <v>2186</v>
      </c>
    </row>
    <row r="807" spans="1:5" ht="48" x14ac:dyDescent="0.2">
      <c r="A807">
        <v>1</v>
      </c>
      <c r="C807" s="3" t="s">
        <v>807</v>
      </c>
      <c r="D807" s="2" t="s">
        <v>1605</v>
      </c>
      <c r="E807" s="18" t="s">
        <v>2187</v>
      </c>
    </row>
    <row r="808" spans="1:5" ht="64" x14ac:dyDescent="0.2">
      <c r="A808">
        <v>1</v>
      </c>
      <c r="C808" s="3" t="s">
        <v>808</v>
      </c>
      <c r="D808" s="2" t="s">
        <v>1606</v>
      </c>
      <c r="E808" s="18" t="s">
        <v>3990</v>
      </c>
    </row>
    <row r="809" spans="1:5" ht="48" x14ac:dyDescent="0.2">
      <c r="A809">
        <v>1</v>
      </c>
      <c r="B809">
        <v>1</v>
      </c>
      <c r="C809" s="3" t="s">
        <v>809</v>
      </c>
      <c r="D809" s="2" t="s">
        <v>1607</v>
      </c>
      <c r="E809" s="18" t="s">
        <v>3991</v>
      </c>
    </row>
    <row r="810" spans="1:5" ht="64" x14ac:dyDescent="0.2">
      <c r="A810">
        <v>1</v>
      </c>
      <c r="B810">
        <v>1</v>
      </c>
      <c r="C810" s="3" t="s">
        <v>810</v>
      </c>
      <c r="D810" s="2" t="s">
        <v>1608</v>
      </c>
      <c r="E810" s="18" t="s">
        <v>3992</v>
      </c>
    </row>
    <row r="811" spans="1:5" ht="64" x14ac:dyDescent="0.2">
      <c r="C811" s="3" t="s">
        <v>811</v>
      </c>
      <c r="D811" s="2" t="s">
        <v>1608</v>
      </c>
      <c r="E811" s="18" t="s">
        <v>3993</v>
      </c>
    </row>
    <row r="812" spans="1:5" ht="48" x14ac:dyDescent="0.2">
      <c r="A812">
        <v>1</v>
      </c>
      <c r="C812" s="3" t="s">
        <v>812</v>
      </c>
      <c r="D812" s="2" t="s">
        <v>1609</v>
      </c>
      <c r="E812" s="18" t="s">
        <v>3994</v>
      </c>
    </row>
    <row r="813" spans="1:5" ht="48" x14ac:dyDescent="0.2">
      <c r="A813">
        <v>1</v>
      </c>
      <c r="B813">
        <v>1</v>
      </c>
      <c r="C813" s="3" t="s">
        <v>813</v>
      </c>
      <c r="D813" s="2" t="s">
        <v>1610</v>
      </c>
      <c r="E813" s="18" t="s">
        <v>3995</v>
      </c>
    </row>
    <row r="814" spans="1:5" ht="64" x14ac:dyDescent="0.2">
      <c r="A814">
        <v>1</v>
      </c>
      <c r="B814">
        <v>1</v>
      </c>
      <c r="C814" s="3" t="s">
        <v>814</v>
      </c>
      <c r="D814" s="2" t="s">
        <v>1611</v>
      </c>
      <c r="E814" s="18" t="s">
        <v>2188</v>
      </c>
    </row>
    <row r="815" spans="1:5" ht="64" x14ac:dyDescent="0.2">
      <c r="A815">
        <v>1</v>
      </c>
      <c r="B815">
        <v>1</v>
      </c>
      <c r="C815" s="3" t="s">
        <v>815</v>
      </c>
      <c r="D815" s="2" t="s">
        <v>1612</v>
      </c>
      <c r="E815" s="18" t="s">
        <v>2189</v>
      </c>
    </row>
    <row r="816" spans="1:5" ht="48" x14ac:dyDescent="0.2">
      <c r="A816">
        <v>1</v>
      </c>
      <c r="B816">
        <v>1</v>
      </c>
      <c r="C816" s="3" t="s">
        <v>816</v>
      </c>
      <c r="D816" s="2" t="s">
        <v>1613</v>
      </c>
      <c r="E816" s="18" t="s">
        <v>2190</v>
      </c>
    </row>
    <row r="817" spans="1:5" ht="48" x14ac:dyDescent="0.2">
      <c r="C817" s="3" t="s">
        <v>817</v>
      </c>
      <c r="D817" s="2" t="s">
        <v>1613</v>
      </c>
      <c r="E817" s="18" t="s">
        <v>3996</v>
      </c>
    </row>
    <row r="818" spans="1:5" ht="64" x14ac:dyDescent="0.2">
      <c r="A818">
        <v>1</v>
      </c>
      <c r="B818">
        <v>1</v>
      </c>
      <c r="C818" s="3" t="s">
        <v>818</v>
      </c>
      <c r="D818" s="2" t="s">
        <v>1614</v>
      </c>
      <c r="E818" s="18" t="s">
        <v>2191</v>
      </c>
    </row>
    <row r="819" spans="1:5" ht="48" x14ac:dyDescent="0.2">
      <c r="A819">
        <v>1</v>
      </c>
      <c r="B819">
        <v>1</v>
      </c>
      <c r="C819" s="3" t="s">
        <v>819</v>
      </c>
      <c r="D819" s="2" t="s">
        <v>1615</v>
      </c>
      <c r="E819" s="18" t="s">
        <v>2192</v>
      </c>
    </row>
    <row r="820" spans="1:5" ht="64" x14ac:dyDescent="0.2">
      <c r="C820" s="3" t="s">
        <v>820</v>
      </c>
      <c r="D820" s="2" t="s">
        <v>1616</v>
      </c>
      <c r="E820" s="18" t="s">
        <v>3997</v>
      </c>
    </row>
    <row r="821" spans="1:5" ht="48" x14ac:dyDescent="0.2">
      <c r="A821">
        <v>1</v>
      </c>
      <c r="B821">
        <v>1</v>
      </c>
      <c r="C821" s="3" t="s">
        <v>821</v>
      </c>
      <c r="D821" s="2" t="s">
        <v>1617</v>
      </c>
      <c r="E821" s="18" t="s">
        <v>3998</v>
      </c>
    </row>
    <row r="822" spans="1:5" ht="64" x14ac:dyDescent="0.2">
      <c r="A822">
        <v>1</v>
      </c>
      <c r="C822" s="3" t="s">
        <v>822</v>
      </c>
      <c r="D822" s="2" t="s">
        <v>1618</v>
      </c>
      <c r="E822" s="18" t="s">
        <v>2193</v>
      </c>
    </row>
    <row r="823" spans="1:5" ht="64" x14ac:dyDescent="0.2">
      <c r="A823">
        <v>1</v>
      </c>
      <c r="C823" s="3" t="s">
        <v>823</v>
      </c>
      <c r="D823" s="2" t="s">
        <v>1619</v>
      </c>
      <c r="E823" s="18" t="s">
        <v>2194</v>
      </c>
    </row>
    <row r="824" spans="1:5" ht="64" x14ac:dyDescent="0.2">
      <c r="A824">
        <v>1</v>
      </c>
      <c r="B824">
        <v>1</v>
      </c>
      <c r="C824" s="3" t="s">
        <v>824</v>
      </c>
      <c r="D824" s="2" t="s">
        <v>1620</v>
      </c>
      <c r="E824" s="18" t="s">
        <v>3999</v>
      </c>
    </row>
    <row r="825" spans="1:5" ht="48" x14ac:dyDescent="0.2">
      <c r="C825" s="3" t="s">
        <v>825</v>
      </c>
      <c r="D825" s="2" t="s">
        <v>1621</v>
      </c>
      <c r="E825" s="18" t="s">
        <v>4000</v>
      </c>
    </row>
    <row r="826" spans="1:5" ht="48" x14ac:dyDescent="0.2">
      <c r="A826">
        <v>1</v>
      </c>
      <c r="B826">
        <v>1</v>
      </c>
      <c r="C826" s="3" t="s">
        <v>826</v>
      </c>
      <c r="D826" s="2" t="s">
        <v>1622</v>
      </c>
      <c r="E826" s="18" t="s">
        <v>2195</v>
      </c>
    </row>
    <row r="827" spans="1:5" ht="80" x14ac:dyDescent="0.2">
      <c r="A827">
        <v>1</v>
      </c>
      <c r="C827" s="3" t="s">
        <v>827</v>
      </c>
      <c r="D827" s="2" t="s">
        <v>1623</v>
      </c>
      <c r="E827" s="18" t="s">
        <v>2196</v>
      </c>
    </row>
    <row r="828" spans="1:5" ht="64" x14ac:dyDescent="0.2">
      <c r="A828">
        <v>1</v>
      </c>
      <c r="C828" s="3" t="s">
        <v>828</v>
      </c>
      <c r="D828" s="2" t="s">
        <v>1624</v>
      </c>
      <c r="E828" s="18" t="s">
        <v>2197</v>
      </c>
    </row>
    <row r="829" spans="1:5" ht="64" x14ac:dyDescent="0.2">
      <c r="A829">
        <v>1</v>
      </c>
      <c r="B829">
        <v>1</v>
      </c>
      <c r="C829" s="3" t="s">
        <v>829</v>
      </c>
      <c r="D829" s="2" t="s">
        <v>1625</v>
      </c>
      <c r="E829" s="18" t="s">
        <v>2198</v>
      </c>
    </row>
    <row r="830" spans="1:5" ht="64" x14ac:dyDescent="0.2">
      <c r="A830">
        <v>1</v>
      </c>
      <c r="C830" s="3" t="s">
        <v>830</v>
      </c>
      <c r="D830" s="2" t="s">
        <v>1626</v>
      </c>
      <c r="E830" s="18" t="s">
        <v>2199</v>
      </c>
    </row>
    <row r="831" spans="1:5" ht="48" x14ac:dyDescent="0.2">
      <c r="A831">
        <v>1</v>
      </c>
      <c r="C831" s="3" t="s">
        <v>831</v>
      </c>
      <c r="D831" s="2" t="s">
        <v>1627</v>
      </c>
      <c r="E831" s="18" t="s">
        <v>4001</v>
      </c>
    </row>
    <row r="832" spans="1:5" ht="64" x14ac:dyDescent="0.2">
      <c r="A832">
        <v>1</v>
      </c>
      <c r="B832">
        <v>1</v>
      </c>
      <c r="C832" s="3" t="s">
        <v>832</v>
      </c>
      <c r="D832" s="2" t="s">
        <v>1628</v>
      </c>
      <c r="E832" s="18" t="s">
        <v>4002</v>
      </c>
    </row>
    <row r="833" spans="1:5" ht="48" x14ac:dyDescent="0.2">
      <c r="A833">
        <v>1</v>
      </c>
      <c r="B833">
        <v>1</v>
      </c>
      <c r="C833" s="3" t="s">
        <v>833</v>
      </c>
      <c r="D833" s="2" t="s">
        <v>1629</v>
      </c>
      <c r="E833" s="18" t="s">
        <v>4003</v>
      </c>
    </row>
    <row r="834" spans="1:5" ht="64" x14ac:dyDescent="0.2">
      <c r="A834">
        <v>1</v>
      </c>
      <c r="C834" s="3" t="s">
        <v>834</v>
      </c>
      <c r="D834" s="2" t="s">
        <v>1630</v>
      </c>
      <c r="E834" s="18" t="s">
        <v>2200</v>
      </c>
    </row>
    <row r="835" spans="1:5" ht="128" x14ac:dyDescent="0.2">
      <c r="A835">
        <v>1</v>
      </c>
      <c r="C835" s="3" t="s">
        <v>835</v>
      </c>
      <c r="D835" s="2" t="s">
        <v>1631</v>
      </c>
      <c r="E835" s="18" t="s">
        <v>2201</v>
      </c>
    </row>
    <row r="836" spans="1:5" ht="48" x14ac:dyDescent="0.2">
      <c r="A836">
        <v>1</v>
      </c>
      <c r="C836" s="3" t="s">
        <v>836</v>
      </c>
      <c r="D836" s="2" t="s">
        <v>1632</v>
      </c>
      <c r="E836" s="18" t="s">
        <v>2202</v>
      </c>
    </row>
    <row r="837" spans="1:5" ht="48" x14ac:dyDescent="0.2">
      <c r="A837">
        <v>1</v>
      </c>
      <c r="C837" s="3" t="s">
        <v>837</v>
      </c>
      <c r="D837" s="2" t="s">
        <v>1633</v>
      </c>
      <c r="E837" s="18" t="s">
        <v>2203</v>
      </c>
    </row>
    <row r="838" spans="1:5" ht="80" x14ac:dyDescent="0.2">
      <c r="A838">
        <v>1</v>
      </c>
      <c r="C838" s="3" t="s">
        <v>838</v>
      </c>
      <c r="D838" s="2" t="s">
        <v>1634</v>
      </c>
      <c r="E838" s="18" t="s">
        <v>2204</v>
      </c>
    </row>
    <row r="839" spans="1:5" ht="32" x14ac:dyDescent="0.2">
      <c r="A839">
        <v>1</v>
      </c>
      <c r="C839" s="3" t="s">
        <v>839</v>
      </c>
      <c r="D839" s="2" t="s">
        <v>1635</v>
      </c>
      <c r="E839" s="18" t="s">
        <v>4004</v>
      </c>
    </row>
    <row r="840" spans="1:5" ht="32" x14ac:dyDescent="0.2">
      <c r="A840">
        <v>1</v>
      </c>
      <c r="B840">
        <v>1</v>
      </c>
      <c r="C840" s="3" t="s">
        <v>840</v>
      </c>
      <c r="D840" s="2" t="s">
        <v>1636</v>
      </c>
      <c r="E840" s="18" t="s">
        <v>2205</v>
      </c>
    </row>
    <row r="841" spans="1:5" ht="64" x14ac:dyDescent="0.2">
      <c r="A841">
        <v>1</v>
      </c>
      <c r="C841" s="3" t="s">
        <v>841</v>
      </c>
      <c r="D841" s="2" t="s">
        <v>1637</v>
      </c>
      <c r="E841" s="18" t="s">
        <v>4005</v>
      </c>
    </row>
    <row r="842" spans="1:5" ht="64" x14ac:dyDescent="0.2">
      <c r="A842">
        <v>1</v>
      </c>
      <c r="B842">
        <v>1</v>
      </c>
      <c r="C842" s="3" t="s">
        <v>842</v>
      </c>
      <c r="D842" s="2" t="s">
        <v>1638</v>
      </c>
      <c r="E842" s="18" t="s">
        <v>2206</v>
      </c>
    </row>
    <row r="843" spans="1:5" ht="32" x14ac:dyDescent="0.2">
      <c r="A843">
        <v>1</v>
      </c>
      <c r="C843" s="3" t="s">
        <v>843</v>
      </c>
      <c r="D843" s="2" t="s">
        <v>1639</v>
      </c>
      <c r="E843" s="18" t="s">
        <v>4006</v>
      </c>
    </row>
    <row r="844" spans="1:5" ht="80" x14ac:dyDescent="0.2">
      <c r="A844">
        <v>1</v>
      </c>
      <c r="B844">
        <v>1</v>
      </c>
      <c r="C844" s="3" t="s">
        <v>844</v>
      </c>
      <c r="D844" s="2" t="s">
        <v>1640</v>
      </c>
      <c r="E844" s="18" t="s">
        <v>2207</v>
      </c>
    </row>
    <row r="845" spans="1:5" ht="32" x14ac:dyDescent="0.2">
      <c r="C845" s="3" t="s">
        <v>845</v>
      </c>
      <c r="D845" s="2" t="s">
        <v>1639</v>
      </c>
      <c r="E845" s="18" t="s">
        <v>2208</v>
      </c>
    </row>
    <row r="846" spans="1:5" ht="32" x14ac:dyDescent="0.2">
      <c r="A846">
        <v>1</v>
      </c>
      <c r="C846" s="3" t="s">
        <v>846</v>
      </c>
      <c r="D846" s="2" t="s">
        <v>1641</v>
      </c>
      <c r="E846" s="18" t="s">
        <v>2209</v>
      </c>
    </row>
    <row r="847" spans="1:5" ht="48" x14ac:dyDescent="0.2">
      <c r="A847">
        <v>1</v>
      </c>
      <c r="B847">
        <v>1</v>
      </c>
      <c r="C847" s="3" t="s">
        <v>847</v>
      </c>
      <c r="D847" s="2" t="s">
        <v>1642</v>
      </c>
      <c r="E847" s="18" t="s">
        <v>2210</v>
      </c>
    </row>
    <row r="848" spans="1:5" ht="64" x14ac:dyDescent="0.2">
      <c r="A848">
        <v>1</v>
      </c>
      <c r="C848" s="3" t="s">
        <v>848</v>
      </c>
      <c r="D848" s="2" t="s">
        <v>1643</v>
      </c>
      <c r="E848" s="18" t="s">
        <v>2211</v>
      </c>
    </row>
    <row r="849" spans="1:5" ht="48" x14ac:dyDescent="0.2">
      <c r="A849">
        <v>1</v>
      </c>
      <c r="B849">
        <v>1</v>
      </c>
      <c r="C849" s="3" t="s">
        <v>849</v>
      </c>
      <c r="D849" s="2" t="s">
        <v>1644</v>
      </c>
      <c r="E849" s="18" t="s">
        <v>2212</v>
      </c>
    </row>
    <row r="850" spans="1:5" ht="64" x14ac:dyDescent="0.2">
      <c r="A850">
        <v>1</v>
      </c>
      <c r="B850">
        <v>1</v>
      </c>
      <c r="C850" s="3" t="s">
        <v>850</v>
      </c>
      <c r="D850" s="2" t="s">
        <v>1645</v>
      </c>
      <c r="E850" s="18" t="s">
        <v>2213</v>
      </c>
    </row>
    <row r="851" spans="1:5" ht="64" x14ac:dyDescent="0.2">
      <c r="C851" s="3" t="s">
        <v>851</v>
      </c>
      <c r="D851" s="2" t="s">
        <v>1645</v>
      </c>
      <c r="E851" s="18" t="s">
        <v>2214</v>
      </c>
    </row>
    <row r="852" spans="1:5" ht="48" x14ac:dyDescent="0.2">
      <c r="C852" s="3" t="s">
        <v>852</v>
      </c>
      <c r="D852" s="2" t="s">
        <v>1644</v>
      </c>
      <c r="E852" s="18" t="s">
        <v>2215</v>
      </c>
    </row>
    <row r="853" spans="1:5" ht="64" x14ac:dyDescent="0.2">
      <c r="A853">
        <v>1</v>
      </c>
      <c r="B853">
        <v>1</v>
      </c>
      <c r="C853" s="3" t="s">
        <v>853</v>
      </c>
      <c r="D853" s="2" t="s">
        <v>1646</v>
      </c>
      <c r="E853" s="18" t="s">
        <v>2216</v>
      </c>
    </row>
    <row r="854" spans="1:5" ht="48" x14ac:dyDescent="0.2">
      <c r="A854">
        <v>1</v>
      </c>
      <c r="B854">
        <v>1</v>
      </c>
      <c r="C854" s="3" t="s">
        <v>854</v>
      </c>
      <c r="D854" s="2" t="s">
        <v>1647</v>
      </c>
      <c r="E854" s="18" t="s">
        <v>2217</v>
      </c>
    </row>
    <row r="855" spans="1:5" ht="48" x14ac:dyDescent="0.2">
      <c r="C855" s="3" t="s">
        <v>855</v>
      </c>
      <c r="D855" s="2" t="s">
        <v>1648</v>
      </c>
      <c r="E855" s="18" t="s">
        <v>2218</v>
      </c>
    </row>
    <row r="856" spans="1:5" ht="64" x14ac:dyDescent="0.2">
      <c r="A856">
        <v>1</v>
      </c>
      <c r="B856">
        <v>1</v>
      </c>
      <c r="C856" s="3" t="s">
        <v>856</v>
      </c>
      <c r="D856" s="2" t="s">
        <v>1649</v>
      </c>
      <c r="E856" s="18" t="s">
        <v>4007</v>
      </c>
    </row>
    <row r="857" spans="1:5" ht="32" x14ac:dyDescent="0.2">
      <c r="A857">
        <v>1</v>
      </c>
      <c r="B857">
        <v>1</v>
      </c>
      <c r="C857" s="3" t="s">
        <v>857</v>
      </c>
      <c r="D857" s="2" t="s">
        <v>1650</v>
      </c>
      <c r="E857" s="18" t="s">
        <v>2219</v>
      </c>
    </row>
    <row r="858" spans="1:5" ht="48" x14ac:dyDescent="0.2">
      <c r="A858">
        <v>1</v>
      </c>
      <c r="B858">
        <v>1</v>
      </c>
      <c r="C858" s="3" t="s">
        <v>858</v>
      </c>
      <c r="D858" s="2" t="s">
        <v>1651</v>
      </c>
      <c r="E858" s="18" t="s">
        <v>2220</v>
      </c>
    </row>
    <row r="859" spans="1:5" ht="48" x14ac:dyDescent="0.2">
      <c r="C859" s="3" t="s">
        <v>859</v>
      </c>
      <c r="D859" s="2" t="s">
        <v>1651</v>
      </c>
      <c r="E859" s="18" t="s">
        <v>2221</v>
      </c>
    </row>
    <row r="860" spans="1:5" ht="80" x14ac:dyDescent="0.2">
      <c r="A860">
        <v>1</v>
      </c>
      <c r="B860">
        <v>1</v>
      </c>
      <c r="C860" s="3" t="s">
        <v>860</v>
      </c>
      <c r="D860" s="2" t="s">
        <v>1652</v>
      </c>
      <c r="E860" s="18" t="s">
        <v>2222</v>
      </c>
    </row>
    <row r="861" spans="1:5" ht="48" x14ac:dyDescent="0.2">
      <c r="C861" s="3" t="s">
        <v>861</v>
      </c>
      <c r="D861" s="2" t="s">
        <v>1653</v>
      </c>
      <c r="E861" s="18" t="s">
        <v>4008</v>
      </c>
    </row>
    <row r="862" spans="1:5" ht="96" x14ac:dyDescent="0.2">
      <c r="C862" s="3" t="s">
        <v>862</v>
      </c>
      <c r="D862" s="2" t="s">
        <v>1654</v>
      </c>
      <c r="E862" s="18" t="s">
        <v>2223</v>
      </c>
    </row>
    <row r="863" spans="1:5" ht="64" x14ac:dyDescent="0.2">
      <c r="A863">
        <v>1</v>
      </c>
      <c r="C863" s="3" t="s">
        <v>863</v>
      </c>
      <c r="D863" s="2" t="s">
        <v>1655</v>
      </c>
      <c r="E863" s="18" t="s">
        <v>2224</v>
      </c>
    </row>
    <row r="864" spans="1:5" ht="80" x14ac:dyDescent="0.2">
      <c r="A864">
        <v>1</v>
      </c>
      <c r="C864" s="3" t="s">
        <v>864</v>
      </c>
      <c r="D864" s="2" t="s">
        <v>1656</v>
      </c>
      <c r="E864" s="18" t="s">
        <v>4009</v>
      </c>
    </row>
    <row r="865" spans="1:5" ht="64" x14ac:dyDescent="0.2">
      <c r="A865">
        <v>1</v>
      </c>
      <c r="B865">
        <v>1</v>
      </c>
      <c r="C865" s="3" t="s">
        <v>865</v>
      </c>
      <c r="D865" s="2" t="s">
        <v>1657</v>
      </c>
      <c r="E865" s="18" t="s">
        <v>2225</v>
      </c>
    </row>
    <row r="866" spans="1:5" ht="64" x14ac:dyDescent="0.2">
      <c r="A866">
        <v>1</v>
      </c>
      <c r="C866" s="3" t="s">
        <v>866</v>
      </c>
      <c r="D866" s="2" t="s">
        <v>1658</v>
      </c>
      <c r="E866" s="18" t="s">
        <v>4010</v>
      </c>
    </row>
    <row r="867" spans="1:5" ht="48" x14ac:dyDescent="0.2">
      <c r="A867">
        <v>1</v>
      </c>
      <c r="C867" s="3" t="s">
        <v>867</v>
      </c>
      <c r="D867" s="2" t="s">
        <v>1659</v>
      </c>
      <c r="E867" s="18" t="s">
        <v>2226</v>
      </c>
    </row>
    <row r="868" spans="1:5" ht="80" x14ac:dyDescent="0.2">
      <c r="A868">
        <v>1</v>
      </c>
      <c r="B868">
        <v>1</v>
      </c>
      <c r="C868" s="3" t="s">
        <v>868</v>
      </c>
      <c r="D868" s="2" t="s">
        <v>1660</v>
      </c>
      <c r="E868" s="18" t="s">
        <v>2227</v>
      </c>
    </row>
    <row r="869" spans="1:5" ht="48" x14ac:dyDescent="0.2">
      <c r="A869">
        <v>1</v>
      </c>
      <c r="B869">
        <v>1</v>
      </c>
      <c r="C869" s="3" t="s">
        <v>869</v>
      </c>
      <c r="D869" s="2" t="s">
        <v>1661</v>
      </c>
      <c r="E869" s="18" t="s">
        <v>2228</v>
      </c>
    </row>
    <row r="870" spans="1:5" ht="64" x14ac:dyDescent="0.2">
      <c r="A870">
        <v>1</v>
      </c>
      <c r="C870" s="3" t="s">
        <v>870</v>
      </c>
      <c r="D870" s="2" t="s">
        <v>1662</v>
      </c>
      <c r="E870" s="18" t="s">
        <v>4011</v>
      </c>
    </row>
    <row r="871" spans="1:5" ht="96" x14ac:dyDescent="0.2">
      <c r="A871">
        <v>1</v>
      </c>
      <c r="B871">
        <v>1</v>
      </c>
      <c r="C871" s="3" t="s">
        <v>871</v>
      </c>
      <c r="D871" s="2" t="s">
        <v>1663</v>
      </c>
      <c r="E871" s="18" t="s">
        <v>2229</v>
      </c>
    </row>
    <row r="872" spans="1:5" ht="64" x14ac:dyDescent="0.2">
      <c r="A872">
        <v>1</v>
      </c>
      <c r="B872">
        <v>1</v>
      </c>
      <c r="C872" s="3" t="s">
        <v>872</v>
      </c>
      <c r="D872" s="2" t="s">
        <v>1664</v>
      </c>
      <c r="E872" s="18" t="s">
        <v>2230</v>
      </c>
    </row>
    <row r="873" spans="1:5" ht="48" x14ac:dyDescent="0.2">
      <c r="A873">
        <v>1</v>
      </c>
      <c r="C873" s="3" t="s">
        <v>873</v>
      </c>
      <c r="D873" s="2" t="s">
        <v>1665</v>
      </c>
      <c r="E873" s="18" t="s">
        <v>2231</v>
      </c>
    </row>
    <row r="874" spans="1:5" ht="48" x14ac:dyDescent="0.2">
      <c r="C874" s="3" t="s">
        <v>874</v>
      </c>
      <c r="D874" s="2" t="s">
        <v>1666</v>
      </c>
      <c r="E874" s="18" t="s">
        <v>2232</v>
      </c>
    </row>
    <row r="875" spans="1:5" ht="32" x14ac:dyDescent="0.2">
      <c r="A875">
        <v>1</v>
      </c>
      <c r="C875" s="3" t="s">
        <v>875</v>
      </c>
      <c r="D875" s="2" t="s">
        <v>1667</v>
      </c>
      <c r="E875" s="18" t="s">
        <v>2233</v>
      </c>
    </row>
    <row r="876" spans="1:5" ht="48" x14ac:dyDescent="0.2">
      <c r="A876">
        <v>1</v>
      </c>
      <c r="C876" s="3" t="s">
        <v>876</v>
      </c>
      <c r="D876" s="2" t="s">
        <v>1668</v>
      </c>
      <c r="E876" s="18" t="s">
        <v>4012</v>
      </c>
    </row>
    <row r="877" spans="1:5" ht="48" x14ac:dyDescent="0.2">
      <c r="C877" s="3" t="s">
        <v>877</v>
      </c>
      <c r="D877" s="2" t="s">
        <v>1668</v>
      </c>
      <c r="E877" s="18" t="s">
        <v>4013</v>
      </c>
    </row>
    <row r="878" spans="1:5" ht="32" x14ac:dyDescent="0.2">
      <c r="C878" s="3" t="s">
        <v>878</v>
      </c>
      <c r="D878" s="2" t="s">
        <v>1669</v>
      </c>
      <c r="E878" s="18" t="s">
        <v>2234</v>
      </c>
    </row>
    <row r="879" spans="1:5" ht="48" x14ac:dyDescent="0.2">
      <c r="A879">
        <v>1</v>
      </c>
      <c r="B879">
        <v>1</v>
      </c>
      <c r="C879" s="3" t="s">
        <v>879</v>
      </c>
      <c r="D879" s="2" t="s">
        <v>1670</v>
      </c>
      <c r="E879" s="18" t="s">
        <v>2235</v>
      </c>
    </row>
    <row r="880" spans="1:5" ht="48" x14ac:dyDescent="0.2">
      <c r="A880">
        <v>1</v>
      </c>
      <c r="C880" s="3" t="s">
        <v>880</v>
      </c>
      <c r="D880" s="2" t="s">
        <v>1671</v>
      </c>
      <c r="E880" s="18" t="s">
        <v>2236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CFCE6-3C01-2E44-B3AA-4D0720B4C735}">
  <dimension ref="A1:E880"/>
  <sheetViews>
    <sheetView zoomScale="120" zoomScaleNormal="120" workbookViewId="0">
      <selection activeCell="B1" sqref="B1:B1048576"/>
    </sheetView>
  </sheetViews>
  <sheetFormatPr baseColWidth="10" defaultColWidth="8.83203125" defaultRowHeight="15" x14ac:dyDescent="0.2"/>
  <cols>
    <col min="1" max="1" width="5.33203125" style="15" customWidth="1"/>
    <col min="2" max="2" width="5" style="15" customWidth="1"/>
    <col min="3" max="3" width="11.5" style="12" bestFit="1" customWidth="1"/>
    <col min="4" max="4" width="100.5" style="16" customWidth="1"/>
    <col min="5" max="5" width="67" style="16" customWidth="1"/>
  </cols>
  <sheetData>
    <row r="1" spans="1:5" ht="16" x14ac:dyDescent="0.2">
      <c r="A1" s="14" t="s">
        <v>4014</v>
      </c>
      <c r="B1" s="14" t="s">
        <v>4015</v>
      </c>
      <c r="C1" s="8" t="s">
        <v>2237</v>
      </c>
      <c r="D1" s="9" t="s">
        <v>0</v>
      </c>
      <c r="E1" s="10" t="s">
        <v>1</v>
      </c>
    </row>
    <row r="2" spans="1:5" ht="64" hidden="1" x14ac:dyDescent="0.2">
      <c r="A2"/>
      <c r="B2"/>
      <c r="C2" s="3" t="s">
        <v>2</v>
      </c>
      <c r="D2" s="2" t="s">
        <v>881</v>
      </c>
      <c r="E2" s="2" t="s">
        <v>1672</v>
      </c>
    </row>
    <row r="3" spans="1:5" ht="48" x14ac:dyDescent="0.2">
      <c r="A3" s="15">
        <v>1</v>
      </c>
      <c r="C3" s="11" t="s">
        <v>3</v>
      </c>
      <c r="D3" s="16" t="s">
        <v>882</v>
      </c>
      <c r="E3" s="16" t="s">
        <v>1673</v>
      </c>
    </row>
    <row r="4" spans="1:5" ht="48" hidden="1" x14ac:dyDescent="0.2">
      <c r="A4"/>
      <c r="B4"/>
      <c r="C4" s="3" t="s">
        <v>4</v>
      </c>
      <c r="D4" s="2" t="s">
        <v>883</v>
      </c>
      <c r="E4" s="2" t="s">
        <v>1674</v>
      </c>
    </row>
    <row r="5" spans="1:5" ht="32" x14ac:dyDescent="0.2">
      <c r="A5" s="15">
        <v>1</v>
      </c>
      <c r="B5" s="15">
        <v>1</v>
      </c>
      <c r="C5" s="11" t="s">
        <v>5</v>
      </c>
      <c r="D5" s="16" t="s">
        <v>884</v>
      </c>
      <c r="E5" s="16" t="s">
        <v>3707</v>
      </c>
    </row>
    <row r="6" spans="1:5" ht="32" x14ac:dyDescent="0.2">
      <c r="A6" s="15">
        <v>1</v>
      </c>
      <c r="B6" s="15">
        <v>1</v>
      </c>
      <c r="C6" s="11" t="s">
        <v>6</v>
      </c>
      <c r="D6" s="16" t="s">
        <v>885</v>
      </c>
      <c r="E6" s="16" t="s">
        <v>1675</v>
      </c>
    </row>
    <row r="7" spans="1:5" ht="32" hidden="1" x14ac:dyDescent="0.2">
      <c r="A7"/>
      <c r="B7"/>
      <c r="C7" s="3" t="s">
        <v>7</v>
      </c>
      <c r="D7" s="2" t="s">
        <v>885</v>
      </c>
      <c r="E7" s="2" t="s">
        <v>1676</v>
      </c>
    </row>
    <row r="8" spans="1:5" ht="32" hidden="1" x14ac:dyDescent="0.2">
      <c r="A8"/>
      <c r="B8"/>
      <c r="C8" s="3" t="s">
        <v>8</v>
      </c>
      <c r="D8" s="2" t="s">
        <v>886</v>
      </c>
      <c r="E8" s="2" t="s">
        <v>3708</v>
      </c>
    </row>
    <row r="9" spans="1:5" ht="48" x14ac:dyDescent="0.2">
      <c r="A9" s="15">
        <v>1</v>
      </c>
      <c r="C9" s="11" t="s">
        <v>9</v>
      </c>
      <c r="D9" s="16" t="s">
        <v>887</v>
      </c>
      <c r="E9" s="16" t="s">
        <v>3709</v>
      </c>
    </row>
    <row r="10" spans="1:5" ht="48" x14ac:dyDescent="0.2">
      <c r="A10" s="15">
        <v>1</v>
      </c>
      <c r="B10" s="15">
        <v>1</v>
      </c>
      <c r="C10" s="11" t="s">
        <v>10</v>
      </c>
      <c r="D10" s="16" t="s">
        <v>888</v>
      </c>
      <c r="E10" s="16" t="s">
        <v>1677</v>
      </c>
    </row>
    <row r="11" spans="1:5" ht="48" x14ac:dyDescent="0.2">
      <c r="A11" s="15">
        <v>1</v>
      </c>
      <c r="B11" s="15">
        <v>1</v>
      </c>
      <c r="C11" s="11" t="s">
        <v>11</v>
      </c>
      <c r="D11" s="16" t="s">
        <v>889</v>
      </c>
      <c r="E11" s="16" t="s">
        <v>1678</v>
      </c>
    </row>
    <row r="12" spans="1:5" ht="32" hidden="1" x14ac:dyDescent="0.2">
      <c r="A12"/>
      <c r="B12"/>
      <c r="C12" s="3" t="s">
        <v>12</v>
      </c>
      <c r="D12" s="2" t="s">
        <v>890</v>
      </c>
      <c r="E12" s="2" t="s">
        <v>1679</v>
      </c>
    </row>
    <row r="13" spans="1:5" ht="32" hidden="1" x14ac:dyDescent="0.2">
      <c r="A13"/>
      <c r="B13"/>
      <c r="C13" s="3" t="s">
        <v>13</v>
      </c>
      <c r="D13" s="2" t="s">
        <v>891</v>
      </c>
      <c r="E13" s="2" t="s">
        <v>3710</v>
      </c>
    </row>
    <row r="14" spans="1:5" ht="48" hidden="1" x14ac:dyDescent="0.2">
      <c r="A14"/>
      <c r="B14"/>
      <c r="C14" s="3" t="s">
        <v>14</v>
      </c>
      <c r="D14" s="2" t="s">
        <v>892</v>
      </c>
      <c r="E14" s="2" t="s">
        <v>1680</v>
      </c>
    </row>
    <row r="15" spans="1:5" ht="48" hidden="1" x14ac:dyDescent="0.2">
      <c r="A15"/>
      <c r="B15"/>
      <c r="C15" s="3" t="s">
        <v>15</v>
      </c>
      <c r="D15" s="2" t="s">
        <v>893</v>
      </c>
      <c r="E15" s="2" t="s">
        <v>1681</v>
      </c>
    </row>
    <row r="16" spans="1:5" ht="48" hidden="1" x14ac:dyDescent="0.2">
      <c r="A16"/>
      <c r="B16"/>
      <c r="C16" s="3" t="s">
        <v>16</v>
      </c>
      <c r="D16" s="2" t="s">
        <v>894</v>
      </c>
      <c r="E16" s="2" t="s">
        <v>1682</v>
      </c>
    </row>
    <row r="17" spans="1:5" ht="48" hidden="1" x14ac:dyDescent="0.2">
      <c r="A17"/>
      <c r="B17"/>
      <c r="C17" s="3" t="s">
        <v>17</v>
      </c>
      <c r="D17" s="2" t="s">
        <v>895</v>
      </c>
      <c r="E17" s="2" t="s">
        <v>1683</v>
      </c>
    </row>
    <row r="18" spans="1:5" ht="32" hidden="1" x14ac:dyDescent="0.2">
      <c r="A18"/>
      <c r="B18"/>
      <c r="C18" s="3" t="s">
        <v>18</v>
      </c>
      <c r="D18" s="2" t="s">
        <v>896</v>
      </c>
      <c r="E18" s="2" t="s">
        <v>1684</v>
      </c>
    </row>
    <row r="19" spans="1:5" ht="48" hidden="1" x14ac:dyDescent="0.2">
      <c r="A19"/>
      <c r="B19"/>
      <c r="C19" s="3" t="s">
        <v>19</v>
      </c>
      <c r="D19" s="2" t="s">
        <v>897</v>
      </c>
      <c r="E19" s="2" t="s">
        <v>1685</v>
      </c>
    </row>
    <row r="20" spans="1:5" ht="32" hidden="1" x14ac:dyDescent="0.2">
      <c r="A20"/>
      <c r="B20"/>
      <c r="C20" s="3" t="s">
        <v>20</v>
      </c>
      <c r="D20" s="2" t="s">
        <v>898</v>
      </c>
      <c r="E20" s="2" t="s">
        <v>1686</v>
      </c>
    </row>
    <row r="21" spans="1:5" ht="64" hidden="1" x14ac:dyDescent="0.2">
      <c r="A21"/>
      <c r="B21"/>
      <c r="C21" s="3" t="s">
        <v>21</v>
      </c>
      <c r="D21" s="2" t="s">
        <v>899</v>
      </c>
      <c r="E21" s="2" t="s">
        <v>3711</v>
      </c>
    </row>
    <row r="22" spans="1:5" ht="32" hidden="1" x14ac:dyDescent="0.2">
      <c r="A22"/>
      <c r="B22"/>
      <c r="C22" s="3" t="s">
        <v>22</v>
      </c>
      <c r="D22" s="2" t="s">
        <v>900</v>
      </c>
      <c r="E22" s="2" t="s">
        <v>1687</v>
      </c>
    </row>
    <row r="23" spans="1:5" ht="32" hidden="1" x14ac:dyDescent="0.2">
      <c r="A23"/>
      <c r="B23"/>
      <c r="C23" s="3" t="s">
        <v>23</v>
      </c>
      <c r="D23" s="2" t="s">
        <v>901</v>
      </c>
      <c r="E23" s="2" t="s">
        <v>1688</v>
      </c>
    </row>
    <row r="24" spans="1:5" ht="48" x14ac:dyDescent="0.2">
      <c r="A24" s="15">
        <v>1</v>
      </c>
      <c r="B24" s="15">
        <v>1</v>
      </c>
      <c r="C24" s="11" t="s">
        <v>24</v>
      </c>
      <c r="D24" s="16" t="s">
        <v>902</v>
      </c>
      <c r="E24" s="16" t="s">
        <v>3712</v>
      </c>
    </row>
    <row r="25" spans="1:5" ht="32" x14ac:dyDescent="0.2">
      <c r="A25" s="15">
        <v>1</v>
      </c>
      <c r="C25" s="11" t="s">
        <v>25</v>
      </c>
      <c r="D25" s="16" t="s">
        <v>903</v>
      </c>
      <c r="E25" s="16" t="s">
        <v>3713</v>
      </c>
    </row>
    <row r="26" spans="1:5" ht="48" hidden="1" x14ac:dyDescent="0.2">
      <c r="A26"/>
      <c r="B26"/>
      <c r="C26" s="3" t="s">
        <v>26</v>
      </c>
      <c r="D26" s="2" t="s">
        <v>904</v>
      </c>
      <c r="E26" s="2" t="s">
        <v>1689</v>
      </c>
    </row>
    <row r="27" spans="1:5" ht="32" hidden="1" x14ac:dyDescent="0.2">
      <c r="A27"/>
      <c r="B27"/>
      <c r="C27" s="3" t="s">
        <v>27</v>
      </c>
      <c r="D27" s="2" t="s">
        <v>905</v>
      </c>
      <c r="E27" s="2" t="s">
        <v>1690</v>
      </c>
    </row>
    <row r="28" spans="1:5" ht="32" x14ac:dyDescent="0.2">
      <c r="A28" s="15">
        <v>1</v>
      </c>
      <c r="C28" s="11" t="s">
        <v>28</v>
      </c>
      <c r="D28" s="16" t="s">
        <v>906</v>
      </c>
      <c r="E28" s="16" t="s">
        <v>3714</v>
      </c>
    </row>
    <row r="29" spans="1:5" ht="32" x14ac:dyDescent="0.2">
      <c r="A29" s="15">
        <v>1</v>
      </c>
      <c r="C29" s="11" t="s">
        <v>29</v>
      </c>
      <c r="D29" s="16" t="s">
        <v>907</v>
      </c>
      <c r="E29" s="16" t="s">
        <v>1691</v>
      </c>
    </row>
    <row r="30" spans="1:5" ht="32" x14ac:dyDescent="0.2">
      <c r="A30" s="15">
        <v>1</v>
      </c>
      <c r="C30" s="11" t="s">
        <v>30</v>
      </c>
      <c r="D30" s="16" t="s">
        <v>908</v>
      </c>
      <c r="E30" s="16" t="s">
        <v>1692</v>
      </c>
    </row>
    <row r="31" spans="1:5" ht="32" x14ac:dyDescent="0.2">
      <c r="A31" s="15">
        <v>1</v>
      </c>
      <c r="C31" s="11" t="s">
        <v>31</v>
      </c>
      <c r="D31" s="16" t="s">
        <v>909</v>
      </c>
      <c r="E31" s="16" t="s">
        <v>1693</v>
      </c>
    </row>
    <row r="32" spans="1:5" ht="32" x14ac:dyDescent="0.2">
      <c r="A32" s="15">
        <v>1</v>
      </c>
      <c r="C32" s="11" t="s">
        <v>32</v>
      </c>
      <c r="D32" s="16" t="s">
        <v>910</v>
      </c>
      <c r="E32" s="16" t="s">
        <v>1694</v>
      </c>
    </row>
    <row r="33" spans="1:5" ht="64" x14ac:dyDescent="0.2">
      <c r="A33" s="15">
        <v>1</v>
      </c>
      <c r="B33" s="15">
        <v>1</v>
      </c>
      <c r="C33" s="11" t="s">
        <v>33</v>
      </c>
      <c r="D33" s="16" t="s">
        <v>911</v>
      </c>
      <c r="E33" s="16" t="s">
        <v>1695</v>
      </c>
    </row>
    <row r="34" spans="1:5" ht="64" hidden="1" x14ac:dyDescent="0.2">
      <c r="A34"/>
      <c r="B34"/>
      <c r="C34" s="3" t="s">
        <v>34</v>
      </c>
      <c r="D34" s="2" t="s">
        <v>912</v>
      </c>
      <c r="E34" s="2" t="s">
        <v>1696</v>
      </c>
    </row>
    <row r="35" spans="1:5" ht="64" x14ac:dyDescent="0.2">
      <c r="A35" s="15">
        <v>1</v>
      </c>
      <c r="C35" s="11" t="s">
        <v>35</v>
      </c>
      <c r="D35" s="16" t="s">
        <v>913</v>
      </c>
      <c r="E35" s="16" t="s">
        <v>3715</v>
      </c>
    </row>
    <row r="36" spans="1:5" ht="48" x14ac:dyDescent="0.2">
      <c r="A36" s="15">
        <v>1</v>
      </c>
      <c r="B36" s="15">
        <v>1</v>
      </c>
      <c r="C36" s="11" t="s">
        <v>36</v>
      </c>
      <c r="D36" s="16" t="s">
        <v>914</v>
      </c>
      <c r="E36" s="16" t="s">
        <v>3716</v>
      </c>
    </row>
    <row r="37" spans="1:5" ht="80" hidden="1" x14ac:dyDescent="0.2">
      <c r="A37"/>
      <c r="B37"/>
      <c r="C37" s="3" t="s">
        <v>37</v>
      </c>
      <c r="D37" s="2" t="s">
        <v>915</v>
      </c>
      <c r="E37" s="2" t="s">
        <v>3717</v>
      </c>
    </row>
    <row r="38" spans="1:5" ht="48" hidden="1" x14ac:dyDescent="0.2">
      <c r="A38"/>
      <c r="B38"/>
      <c r="C38" s="3" t="s">
        <v>38</v>
      </c>
      <c r="D38" s="2" t="s">
        <v>916</v>
      </c>
      <c r="E38" s="2" t="s">
        <v>1697</v>
      </c>
    </row>
    <row r="39" spans="1:5" ht="32" x14ac:dyDescent="0.2">
      <c r="A39" s="15">
        <v>1</v>
      </c>
      <c r="B39" s="15">
        <v>1</v>
      </c>
      <c r="C39" s="11" t="s">
        <v>39</v>
      </c>
      <c r="D39" s="16" t="s">
        <v>917</v>
      </c>
      <c r="E39" s="16" t="s">
        <v>1698</v>
      </c>
    </row>
    <row r="40" spans="1:5" ht="32" hidden="1" x14ac:dyDescent="0.2">
      <c r="A40"/>
      <c r="B40"/>
      <c r="C40" s="3" t="s">
        <v>40</v>
      </c>
      <c r="D40" s="2" t="s">
        <v>917</v>
      </c>
      <c r="E40" s="2" t="s">
        <v>3718</v>
      </c>
    </row>
    <row r="41" spans="1:5" ht="32" hidden="1" x14ac:dyDescent="0.2">
      <c r="A41"/>
      <c r="B41"/>
      <c r="C41" s="3" t="s">
        <v>41</v>
      </c>
      <c r="D41" s="2" t="s">
        <v>917</v>
      </c>
      <c r="E41" s="2" t="s">
        <v>1699</v>
      </c>
    </row>
    <row r="42" spans="1:5" ht="48" x14ac:dyDescent="0.2">
      <c r="A42" s="15">
        <v>1</v>
      </c>
      <c r="C42" s="11" t="s">
        <v>42</v>
      </c>
      <c r="D42" s="16" t="s">
        <v>918</v>
      </c>
      <c r="E42" s="16" t="s">
        <v>1700</v>
      </c>
    </row>
    <row r="43" spans="1:5" ht="48" x14ac:dyDescent="0.2">
      <c r="A43" s="15">
        <v>1</v>
      </c>
      <c r="C43" s="11" t="s">
        <v>43</v>
      </c>
      <c r="D43" s="16" t="s">
        <v>919</v>
      </c>
      <c r="E43" s="16" t="s">
        <v>1701</v>
      </c>
    </row>
    <row r="44" spans="1:5" ht="32" hidden="1" x14ac:dyDescent="0.2">
      <c r="A44"/>
      <c r="B44"/>
      <c r="C44" s="3" t="s">
        <v>44</v>
      </c>
      <c r="D44" s="2" t="s">
        <v>920</v>
      </c>
      <c r="E44" s="2" t="s">
        <v>1702</v>
      </c>
    </row>
    <row r="45" spans="1:5" ht="64" x14ac:dyDescent="0.2">
      <c r="A45" s="15">
        <v>1</v>
      </c>
      <c r="C45" s="11" t="s">
        <v>45</v>
      </c>
      <c r="D45" s="16" t="s">
        <v>921</v>
      </c>
      <c r="E45" s="16" t="s">
        <v>1703</v>
      </c>
    </row>
    <row r="46" spans="1:5" ht="64" x14ac:dyDescent="0.2">
      <c r="A46" s="15">
        <v>1</v>
      </c>
      <c r="C46" s="11" t="s">
        <v>46</v>
      </c>
      <c r="D46" s="16" t="s">
        <v>922</v>
      </c>
      <c r="E46" s="16" t="s">
        <v>1704</v>
      </c>
    </row>
    <row r="47" spans="1:5" ht="48" x14ac:dyDescent="0.2">
      <c r="A47" s="15">
        <v>1</v>
      </c>
      <c r="B47" s="15">
        <v>1</v>
      </c>
      <c r="C47" s="11" t="s">
        <v>47</v>
      </c>
      <c r="D47" s="16" t="s">
        <v>923</v>
      </c>
      <c r="E47" s="16" t="s">
        <v>3719</v>
      </c>
    </row>
    <row r="48" spans="1:5" ht="96" x14ac:dyDescent="0.2">
      <c r="A48" s="15">
        <v>1</v>
      </c>
      <c r="C48" s="11" t="s">
        <v>48</v>
      </c>
      <c r="D48" s="16" t="s">
        <v>924</v>
      </c>
      <c r="E48" s="16" t="s">
        <v>1705</v>
      </c>
    </row>
    <row r="49" spans="1:5" ht="64" x14ac:dyDescent="0.2">
      <c r="A49" s="15">
        <v>1</v>
      </c>
      <c r="B49" s="15">
        <v>1</v>
      </c>
      <c r="C49" s="11" t="s">
        <v>49</v>
      </c>
      <c r="D49" s="16" t="s">
        <v>925</v>
      </c>
      <c r="E49" s="16" t="s">
        <v>1706</v>
      </c>
    </row>
    <row r="50" spans="1:5" ht="64" hidden="1" x14ac:dyDescent="0.2">
      <c r="A50"/>
      <c r="B50"/>
      <c r="C50" s="3" t="s">
        <v>50</v>
      </c>
      <c r="D50" s="2" t="s">
        <v>926</v>
      </c>
      <c r="E50" s="2" t="s">
        <v>3720</v>
      </c>
    </row>
    <row r="51" spans="1:5" ht="48" x14ac:dyDescent="0.2">
      <c r="A51" s="15">
        <v>1</v>
      </c>
      <c r="C51" s="11" t="s">
        <v>51</v>
      </c>
      <c r="D51" s="16" t="s">
        <v>927</v>
      </c>
      <c r="E51" s="16" t="s">
        <v>3721</v>
      </c>
    </row>
    <row r="52" spans="1:5" ht="48" x14ac:dyDescent="0.2">
      <c r="A52" s="15">
        <v>1</v>
      </c>
      <c r="C52" s="11" t="s">
        <v>52</v>
      </c>
      <c r="D52" s="16" t="s">
        <v>928</v>
      </c>
      <c r="E52" s="16" t="s">
        <v>3722</v>
      </c>
    </row>
    <row r="53" spans="1:5" ht="32" x14ac:dyDescent="0.2">
      <c r="A53" s="15">
        <v>1</v>
      </c>
      <c r="B53" s="15">
        <v>1</v>
      </c>
      <c r="C53" s="11" t="s">
        <v>53</v>
      </c>
      <c r="D53" s="16" t="s">
        <v>929</v>
      </c>
      <c r="E53" s="16" t="s">
        <v>1707</v>
      </c>
    </row>
    <row r="54" spans="1:5" ht="32" x14ac:dyDescent="0.2">
      <c r="A54" s="15">
        <v>1</v>
      </c>
      <c r="C54" s="11" t="s">
        <v>54</v>
      </c>
      <c r="D54" s="16" t="s">
        <v>930</v>
      </c>
      <c r="E54" s="16" t="s">
        <v>1708</v>
      </c>
    </row>
    <row r="55" spans="1:5" ht="32" hidden="1" x14ac:dyDescent="0.2">
      <c r="A55"/>
      <c r="B55"/>
      <c r="C55" s="3" t="s">
        <v>55</v>
      </c>
      <c r="D55" s="2" t="s">
        <v>930</v>
      </c>
      <c r="E55" s="2" t="s">
        <v>1709</v>
      </c>
    </row>
    <row r="56" spans="1:5" ht="64" hidden="1" x14ac:dyDescent="0.2">
      <c r="A56"/>
      <c r="B56"/>
      <c r="C56" s="3" t="s">
        <v>56</v>
      </c>
      <c r="D56" s="2" t="s">
        <v>931</v>
      </c>
      <c r="E56" s="2" t="s">
        <v>1710</v>
      </c>
    </row>
    <row r="57" spans="1:5" ht="96" x14ac:dyDescent="0.2">
      <c r="A57" s="15">
        <v>1</v>
      </c>
      <c r="B57" s="15">
        <v>1</v>
      </c>
      <c r="C57" s="11" t="s">
        <v>57</v>
      </c>
      <c r="D57" s="16" t="s">
        <v>932</v>
      </c>
      <c r="E57" s="16" t="s">
        <v>1711</v>
      </c>
    </row>
    <row r="58" spans="1:5" ht="32" x14ac:dyDescent="0.2">
      <c r="A58" s="15">
        <v>1</v>
      </c>
      <c r="C58" s="11" t="s">
        <v>58</v>
      </c>
      <c r="D58" s="16" t="s">
        <v>933</v>
      </c>
      <c r="E58" s="16" t="s">
        <v>1712</v>
      </c>
    </row>
    <row r="59" spans="1:5" ht="32" x14ac:dyDescent="0.2">
      <c r="A59" s="15">
        <v>1</v>
      </c>
      <c r="C59" s="11" t="s">
        <v>59</v>
      </c>
      <c r="D59" s="16" t="s">
        <v>934</v>
      </c>
      <c r="E59" s="16" t="s">
        <v>1713</v>
      </c>
    </row>
    <row r="60" spans="1:5" ht="64" hidden="1" x14ac:dyDescent="0.2">
      <c r="A60"/>
      <c r="B60"/>
      <c r="C60" s="3" t="s">
        <v>60</v>
      </c>
      <c r="D60" s="2" t="s">
        <v>935</v>
      </c>
      <c r="E60" s="2" t="s">
        <v>1714</v>
      </c>
    </row>
    <row r="61" spans="1:5" ht="32" x14ac:dyDescent="0.2">
      <c r="A61" s="15">
        <v>1</v>
      </c>
      <c r="B61" s="15">
        <v>1</v>
      </c>
      <c r="C61" s="11" t="s">
        <v>61</v>
      </c>
      <c r="D61" s="16" t="s">
        <v>936</v>
      </c>
      <c r="E61" s="16" t="s">
        <v>3723</v>
      </c>
    </row>
    <row r="62" spans="1:5" ht="48" x14ac:dyDescent="0.2">
      <c r="A62" s="15">
        <v>1</v>
      </c>
      <c r="B62" s="15">
        <v>1</v>
      </c>
      <c r="C62" s="11" t="s">
        <v>62</v>
      </c>
      <c r="D62" s="16" t="s">
        <v>937</v>
      </c>
      <c r="E62" s="16" t="s">
        <v>3724</v>
      </c>
    </row>
    <row r="63" spans="1:5" ht="64" x14ac:dyDescent="0.2">
      <c r="A63" s="15">
        <v>1</v>
      </c>
      <c r="B63" s="15">
        <v>1</v>
      </c>
      <c r="C63" s="11" t="s">
        <v>63</v>
      </c>
      <c r="D63" s="16" t="s">
        <v>938</v>
      </c>
      <c r="E63" s="16" t="s">
        <v>3725</v>
      </c>
    </row>
    <row r="64" spans="1:5" ht="64" hidden="1" x14ac:dyDescent="0.2">
      <c r="A64"/>
      <c r="B64"/>
      <c r="C64" s="3" t="s">
        <v>64</v>
      </c>
      <c r="D64" s="2" t="s">
        <v>938</v>
      </c>
      <c r="E64" s="2" t="s">
        <v>1715</v>
      </c>
    </row>
    <row r="65" spans="1:5" ht="64" x14ac:dyDescent="0.2">
      <c r="A65" s="15">
        <v>1</v>
      </c>
      <c r="B65" s="15">
        <v>1</v>
      </c>
      <c r="C65" s="11" t="s">
        <v>65</v>
      </c>
      <c r="D65" s="16" t="s">
        <v>939</v>
      </c>
      <c r="E65" s="16" t="s">
        <v>1716</v>
      </c>
    </row>
    <row r="66" spans="1:5" ht="32" x14ac:dyDescent="0.2">
      <c r="A66" s="15">
        <v>1</v>
      </c>
      <c r="B66" s="15">
        <v>1</v>
      </c>
      <c r="C66" s="11" t="s">
        <v>66</v>
      </c>
      <c r="D66" s="16" t="s">
        <v>940</v>
      </c>
      <c r="E66" s="16" t="s">
        <v>1717</v>
      </c>
    </row>
    <row r="67" spans="1:5" ht="32" x14ac:dyDescent="0.2">
      <c r="A67" s="15">
        <v>1</v>
      </c>
      <c r="B67" s="15">
        <v>1</v>
      </c>
      <c r="C67" s="11" t="s">
        <v>67</v>
      </c>
      <c r="D67" s="16" t="s">
        <v>941</v>
      </c>
      <c r="E67" s="16" t="s">
        <v>3726</v>
      </c>
    </row>
    <row r="68" spans="1:5" ht="112" x14ac:dyDescent="0.2">
      <c r="A68" s="15">
        <v>1</v>
      </c>
      <c r="C68" s="11" t="s">
        <v>68</v>
      </c>
      <c r="D68" s="16" t="s">
        <v>942</v>
      </c>
      <c r="E68" s="16" t="s">
        <v>1718</v>
      </c>
    </row>
    <row r="69" spans="1:5" ht="48" x14ac:dyDescent="0.2">
      <c r="A69" s="15">
        <v>1</v>
      </c>
      <c r="C69" s="11" t="s">
        <v>69</v>
      </c>
      <c r="D69" s="16" t="s">
        <v>943</v>
      </c>
      <c r="E69" s="16" t="s">
        <v>1719</v>
      </c>
    </row>
    <row r="70" spans="1:5" ht="96" x14ac:dyDescent="0.2">
      <c r="A70" s="15">
        <v>1</v>
      </c>
      <c r="C70" s="11" t="s">
        <v>70</v>
      </c>
      <c r="D70" s="16" t="s">
        <v>944</v>
      </c>
      <c r="E70" s="16" t="s">
        <v>1720</v>
      </c>
    </row>
    <row r="71" spans="1:5" ht="48" x14ac:dyDescent="0.2">
      <c r="A71" s="15">
        <v>1</v>
      </c>
      <c r="C71" s="11" t="s">
        <v>71</v>
      </c>
      <c r="D71" s="16" t="s">
        <v>945</v>
      </c>
      <c r="E71" s="16" t="s">
        <v>1721</v>
      </c>
    </row>
    <row r="72" spans="1:5" ht="48" hidden="1" x14ac:dyDescent="0.2">
      <c r="A72"/>
      <c r="B72"/>
      <c r="C72" s="3" t="s">
        <v>72</v>
      </c>
      <c r="D72" s="2" t="s">
        <v>946</v>
      </c>
      <c r="E72" s="2" t="s">
        <v>1722</v>
      </c>
    </row>
    <row r="73" spans="1:5" ht="48" hidden="1" x14ac:dyDescent="0.2">
      <c r="A73"/>
      <c r="B73"/>
      <c r="C73" s="3" t="s">
        <v>73</v>
      </c>
      <c r="D73" s="2" t="s">
        <v>946</v>
      </c>
      <c r="E73" s="2" t="s">
        <v>1723</v>
      </c>
    </row>
    <row r="74" spans="1:5" ht="48" hidden="1" x14ac:dyDescent="0.2">
      <c r="A74"/>
      <c r="B74"/>
      <c r="C74" s="3" t="s">
        <v>74</v>
      </c>
      <c r="D74" s="2" t="s">
        <v>947</v>
      </c>
      <c r="E74" s="2" t="s">
        <v>3727</v>
      </c>
    </row>
    <row r="75" spans="1:5" ht="48" x14ac:dyDescent="0.2">
      <c r="A75" s="15">
        <v>1</v>
      </c>
      <c r="C75" s="11" t="s">
        <v>75</v>
      </c>
      <c r="D75" s="16" t="s">
        <v>948</v>
      </c>
      <c r="E75" s="16" t="s">
        <v>3728</v>
      </c>
    </row>
    <row r="76" spans="1:5" ht="80" x14ac:dyDescent="0.2">
      <c r="A76" s="15">
        <v>1</v>
      </c>
      <c r="B76" s="15">
        <v>1</v>
      </c>
      <c r="C76" s="11" t="s">
        <v>76</v>
      </c>
      <c r="D76" s="16" t="s">
        <v>949</v>
      </c>
      <c r="E76" s="16" t="s">
        <v>1724</v>
      </c>
    </row>
    <row r="77" spans="1:5" ht="80" x14ac:dyDescent="0.2">
      <c r="A77" s="15">
        <v>1</v>
      </c>
      <c r="C77" s="11" t="s">
        <v>77</v>
      </c>
      <c r="D77" s="16" t="s">
        <v>950</v>
      </c>
      <c r="E77" s="16" t="s">
        <v>3729</v>
      </c>
    </row>
    <row r="78" spans="1:5" ht="128" hidden="1" x14ac:dyDescent="0.2">
      <c r="A78"/>
      <c r="B78"/>
      <c r="C78" s="3" t="s">
        <v>78</v>
      </c>
      <c r="D78" s="2" t="s">
        <v>951</v>
      </c>
      <c r="E78" s="2" t="s">
        <v>1725</v>
      </c>
    </row>
    <row r="79" spans="1:5" ht="64" x14ac:dyDescent="0.2">
      <c r="A79" s="15">
        <v>1</v>
      </c>
      <c r="B79" s="15">
        <v>1</v>
      </c>
      <c r="C79" s="11" t="s">
        <v>79</v>
      </c>
      <c r="D79" s="16" t="s">
        <v>952</v>
      </c>
      <c r="E79" s="16" t="s">
        <v>1726</v>
      </c>
    </row>
    <row r="80" spans="1:5" ht="64" x14ac:dyDescent="0.2">
      <c r="A80" s="15">
        <v>1</v>
      </c>
      <c r="C80" s="11" t="s">
        <v>80</v>
      </c>
      <c r="D80" s="16" t="s">
        <v>953</v>
      </c>
      <c r="E80" s="16" t="s">
        <v>3730</v>
      </c>
    </row>
    <row r="81" spans="1:5" ht="64" x14ac:dyDescent="0.2">
      <c r="A81" s="15">
        <v>1</v>
      </c>
      <c r="C81" s="11" t="s">
        <v>81</v>
      </c>
      <c r="D81" s="16" t="s">
        <v>954</v>
      </c>
      <c r="E81" s="16" t="s">
        <v>3731</v>
      </c>
    </row>
    <row r="82" spans="1:5" ht="64" hidden="1" x14ac:dyDescent="0.2">
      <c r="A82"/>
      <c r="B82"/>
      <c r="C82" s="3" t="s">
        <v>82</v>
      </c>
      <c r="D82" s="2" t="s">
        <v>955</v>
      </c>
      <c r="E82" s="2" t="s">
        <v>1727</v>
      </c>
    </row>
    <row r="83" spans="1:5" ht="64" hidden="1" x14ac:dyDescent="0.2">
      <c r="A83"/>
      <c r="B83"/>
      <c r="C83" s="3" t="s">
        <v>83</v>
      </c>
      <c r="D83" s="2" t="s">
        <v>955</v>
      </c>
      <c r="E83" s="2" t="s">
        <v>1728</v>
      </c>
    </row>
    <row r="84" spans="1:5" ht="32" x14ac:dyDescent="0.2">
      <c r="A84" s="15">
        <v>1</v>
      </c>
      <c r="C84" s="11" t="s">
        <v>84</v>
      </c>
      <c r="D84" s="16" t="s">
        <v>956</v>
      </c>
      <c r="E84" s="16" t="s">
        <v>3732</v>
      </c>
    </row>
    <row r="85" spans="1:5" ht="32" x14ac:dyDescent="0.2">
      <c r="A85" s="15">
        <v>1</v>
      </c>
      <c r="C85" s="11" t="s">
        <v>85</v>
      </c>
      <c r="D85" s="16" t="s">
        <v>957</v>
      </c>
      <c r="E85" s="16" t="s">
        <v>1729</v>
      </c>
    </row>
    <row r="86" spans="1:5" ht="64" x14ac:dyDescent="0.2">
      <c r="A86" s="15">
        <v>1</v>
      </c>
      <c r="C86" s="11" t="s">
        <v>86</v>
      </c>
      <c r="D86" s="16" t="s">
        <v>958</v>
      </c>
      <c r="E86" s="16" t="s">
        <v>1730</v>
      </c>
    </row>
    <row r="87" spans="1:5" ht="64" x14ac:dyDescent="0.2">
      <c r="A87" s="15">
        <v>1</v>
      </c>
      <c r="C87" s="11" t="s">
        <v>87</v>
      </c>
      <c r="D87" s="16" t="s">
        <v>959</v>
      </c>
      <c r="E87" s="16" t="s">
        <v>1731</v>
      </c>
    </row>
    <row r="88" spans="1:5" ht="96" x14ac:dyDescent="0.2">
      <c r="A88" s="15">
        <v>1</v>
      </c>
      <c r="C88" s="11" t="s">
        <v>88</v>
      </c>
      <c r="D88" s="16" t="s">
        <v>960</v>
      </c>
      <c r="E88" s="16" t="s">
        <v>3733</v>
      </c>
    </row>
    <row r="89" spans="1:5" ht="80" x14ac:dyDescent="0.2">
      <c r="A89" s="15">
        <v>1</v>
      </c>
      <c r="C89" s="11" t="s">
        <v>89</v>
      </c>
      <c r="D89" s="16" t="s">
        <v>961</v>
      </c>
      <c r="E89" s="16" t="s">
        <v>1732</v>
      </c>
    </row>
    <row r="90" spans="1:5" ht="64" hidden="1" x14ac:dyDescent="0.2">
      <c r="A90"/>
      <c r="B90"/>
      <c r="C90" s="3" t="s">
        <v>90</v>
      </c>
      <c r="D90" s="2" t="s">
        <v>962</v>
      </c>
      <c r="E90" s="2" t="s">
        <v>1733</v>
      </c>
    </row>
    <row r="91" spans="1:5" ht="32" hidden="1" x14ac:dyDescent="0.2">
      <c r="A91"/>
      <c r="B91"/>
      <c r="C91" s="3" t="s">
        <v>91</v>
      </c>
      <c r="D91" s="2" t="s">
        <v>963</v>
      </c>
      <c r="E91" s="2" t="s">
        <v>1734</v>
      </c>
    </row>
    <row r="92" spans="1:5" ht="32" hidden="1" x14ac:dyDescent="0.2">
      <c r="A92"/>
      <c r="B92"/>
      <c r="C92" s="3" t="s">
        <v>92</v>
      </c>
      <c r="D92" s="2" t="s">
        <v>963</v>
      </c>
      <c r="E92" s="2" t="s">
        <v>1735</v>
      </c>
    </row>
    <row r="93" spans="1:5" ht="48" x14ac:dyDescent="0.2">
      <c r="A93" s="15">
        <v>1</v>
      </c>
      <c r="B93" s="15">
        <v>1</v>
      </c>
      <c r="C93" s="11" t="s">
        <v>93</v>
      </c>
      <c r="D93" s="16" t="s">
        <v>964</v>
      </c>
      <c r="E93" s="16" t="s">
        <v>1736</v>
      </c>
    </row>
    <row r="94" spans="1:5" ht="48" x14ac:dyDescent="0.2">
      <c r="A94" s="15">
        <v>1</v>
      </c>
      <c r="B94" s="15">
        <v>1</v>
      </c>
      <c r="C94" s="11" t="s">
        <v>94</v>
      </c>
      <c r="D94" s="16" t="s">
        <v>965</v>
      </c>
      <c r="E94" s="16" t="s">
        <v>1737</v>
      </c>
    </row>
    <row r="95" spans="1:5" ht="64" x14ac:dyDescent="0.2">
      <c r="A95" s="15">
        <v>1</v>
      </c>
      <c r="C95" s="11" t="s">
        <v>95</v>
      </c>
      <c r="D95" s="16" t="s">
        <v>966</v>
      </c>
      <c r="E95" s="16" t="s">
        <v>1738</v>
      </c>
    </row>
    <row r="96" spans="1:5" ht="48" x14ac:dyDescent="0.2">
      <c r="A96" s="15">
        <v>1</v>
      </c>
      <c r="C96" s="11" t="s">
        <v>96</v>
      </c>
      <c r="D96" s="16" t="s">
        <v>967</v>
      </c>
      <c r="E96" s="16" t="s">
        <v>1739</v>
      </c>
    </row>
    <row r="97" spans="1:5" ht="48" x14ac:dyDescent="0.2">
      <c r="A97" s="15">
        <v>1</v>
      </c>
      <c r="B97" s="15">
        <v>1</v>
      </c>
      <c r="C97" s="11" t="s">
        <v>97</v>
      </c>
      <c r="D97" s="16" t="s">
        <v>968</v>
      </c>
      <c r="E97" s="16" t="s">
        <v>3734</v>
      </c>
    </row>
    <row r="98" spans="1:5" ht="48" x14ac:dyDescent="0.2">
      <c r="A98" s="15">
        <v>1</v>
      </c>
      <c r="C98" s="11" t="s">
        <v>98</v>
      </c>
      <c r="D98" s="16" t="s">
        <v>969</v>
      </c>
      <c r="E98" s="16" t="s">
        <v>1740</v>
      </c>
    </row>
    <row r="99" spans="1:5" ht="48" hidden="1" x14ac:dyDescent="0.2">
      <c r="A99"/>
      <c r="B99"/>
      <c r="C99" s="3" t="s">
        <v>99</v>
      </c>
      <c r="D99" s="2" t="s">
        <v>970</v>
      </c>
      <c r="E99" s="2" t="s">
        <v>1741</v>
      </c>
    </row>
    <row r="100" spans="1:5" ht="48" x14ac:dyDescent="0.2">
      <c r="A100" s="15">
        <v>1</v>
      </c>
      <c r="C100" s="11" t="s">
        <v>100</v>
      </c>
      <c r="D100" s="16" t="s">
        <v>971</v>
      </c>
      <c r="E100" s="16" t="s">
        <v>1742</v>
      </c>
    </row>
    <row r="101" spans="1:5" ht="48" x14ac:dyDescent="0.2">
      <c r="A101" s="15">
        <v>1</v>
      </c>
      <c r="B101" s="15">
        <v>1</v>
      </c>
      <c r="C101" s="11" t="s">
        <v>101</v>
      </c>
      <c r="D101" s="16" t="s">
        <v>972</v>
      </c>
      <c r="E101" s="16" t="s">
        <v>1743</v>
      </c>
    </row>
    <row r="102" spans="1:5" ht="48" x14ac:dyDescent="0.2">
      <c r="A102" s="15">
        <v>1</v>
      </c>
      <c r="C102" s="11" t="s">
        <v>102</v>
      </c>
      <c r="D102" s="16" t="s">
        <v>973</v>
      </c>
      <c r="E102" s="16" t="s">
        <v>1744</v>
      </c>
    </row>
    <row r="103" spans="1:5" ht="32" x14ac:dyDescent="0.2">
      <c r="A103" s="15">
        <v>1</v>
      </c>
      <c r="C103" s="11" t="s">
        <v>103</v>
      </c>
      <c r="D103" s="16" t="s">
        <v>974</v>
      </c>
      <c r="E103" s="16" t="s">
        <v>1745</v>
      </c>
    </row>
    <row r="104" spans="1:5" ht="32" hidden="1" x14ac:dyDescent="0.2">
      <c r="A104"/>
      <c r="B104"/>
      <c r="C104" s="3" t="s">
        <v>104</v>
      </c>
      <c r="D104" s="2" t="s">
        <v>974</v>
      </c>
      <c r="E104" s="2" t="s">
        <v>1746</v>
      </c>
    </row>
    <row r="105" spans="1:5" ht="32" x14ac:dyDescent="0.2">
      <c r="A105" s="15">
        <v>1</v>
      </c>
      <c r="B105" s="15">
        <v>1</v>
      </c>
      <c r="C105" s="11" t="s">
        <v>105</v>
      </c>
      <c r="D105" s="16" t="s">
        <v>975</v>
      </c>
      <c r="E105" s="16" t="s">
        <v>3735</v>
      </c>
    </row>
    <row r="106" spans="1:5" ht="32" hidden="1" x14ac:dyDescent="0.2">
      <c r="A106"/>
      <c r="B106"/>
      <c r="C106" s="3" t="s">
        <v>106</v>
      </c>
      <c r="D106" s="2" t="s">
        <v>976</v>
      </c>
      <c r="E106" s="2" t="s">
        <v>3736</v>
      </c>
    </row>
    <row r="107" spans="1:5" ht="80" x14ac:dyDescent="0.2">
      <c r="A107" s="15">
        <v>1</v>
      </c>
      <c r="C107" s="11" t="s">
        <v>107</v>
      </c>
      <c r="D107" s="16" t="s">
        <v>977</v>
      </c>
      <c r="E107" s="16" t="s">
        <v>1747</v>
      </c>
    </row>
    <row r="108" spans="1:5" ht="64" x14ac:dyDescent="0.2">
      <c r="A108" s="15">
        <v>1</v>
      </c>
      <c r="B108" s="15">
        <v>1</v>
      </c>
      <c r="C108" s="11" t="s">
        <v>108</v>
      </c>
      <c r="D108" s="16" t="s">
        <v>978</v>
      </c>
      <c r="E108" s="16" t="s">
        <v>3737</v>
      </c>
    </row>
    <row r="109" spans="1:5" ht="32" x14ac:dyDescent="0.2">
      <c r="A109" s="15">
        <v>1</v>
      </c>
      <c r="C109" s="11" t="s">
        <v>109</v>
      </c>
      <c r="D109" s="16" t="s">
        <v>979</v>
      </c>
      <c r="E109" s="16" t="s">
        <v>1748</v>
      </c>
    </row>
    <row r="110" spans="1:5" ht="48" hidden="1" x14ac:dyDescent="0.2">
      <c r="A110"/>
      <c r="B110"/>
      <c r="C110" s="3" t="s">
        <v>110</v>
      </c>
      <c r="D110" s="2" t="s">
        <v>980</v>
      </c>
      <c r="E110" s="2" t="s">
        <v>1749</v>
      </c>
    </row>
    <row r="111" spans="1:5" ht="64" x14ac:dyDescent="0.2">
      <c r="A111" s="15">
        <v>1</v>
      </c>
      <c r="B111" s="15">
        <v>1</v>
      </c>
      <c r="C111" s="11" t="s">
        <v>111</v>
      </c>
      <c r="D111" s="16" t="s">
        <v>981</v>
      </c>
      <c r="E111" s="16" t="s">
        <v>1750</v>
      </c>
    </row>
    <row r="112" spans="1:5" ht="32" hidden="1" x14ac:dyDescent="0.2">
      <c r="A112"/>
      <c r="B112"/>
      <c r="C112" s="3" t="s">
        <v>112</v>
      </c>
      <c r="D112" s="2" t="s">
        <v>982</v>
      </c>
      <c r="E112" s="2" t="s">
        <v>3738</v>
      </c>
    </row>
    <row r="113" spans="1:5" ht="64" hidden="1" x14ac:dyDescent="0.2">
      <c r="A113"/>
      <c r="B113"/>
      <c r="C113" s="3" t="s">
        <v>113</v>
      </c>
      <c r="D113" s="2" t="s">
        <v>983</v>
      </c>
      <c r="E113" s="2" t="s">
        <v>1751</v>
      </c>
    </row>
    <row r="114" spans="1:5" ht="32" hidden="1" x14ac:dyDescent="0.2">
      <c r="A114"/>
      <c r="B114"/>
      <c r="C114" s="3" t="s">
        <v>114</v>
      </c>
      <c r="D114" s="2" t="s">
        <v>984</v>
      </c>
      <c r="E114" s="2" t="s">
        <v>1752</v>
      </c>
    </row>
    <row r="115" spans="1:5" ht="32" x14ac:dyDescent="0.2">
      <c r="A115" s="15">
        <v>1</v>
      </c>
      <c r="C115" s="11" t="s">
        <v>115</v>
      </c>
      <c r="D115" s="16" t="s">
        <v>985</v>
      </c>
      <c r="E115" s="16" t="s">
        <v>1753</v>
      </c>
    </row>
    <row r="116" spans="1:5" ht="64" x14ac:dyDescent="0.2">
      <c r="A116" s="15">
        <v>1</v>
      </c>
      <c r="C116" s="11" t="s">
        <v>116</v>
      </c>
      <c r="D116" s="16" t="s">
        <v>986</v>
      </c>
      <c r="E116" s="16" t="s">
        <v>1754</v>
      </c>
    </row>
    <row r="117" spans="1:5" ht="64" hidden="1" x14ac:dyDescent="0.2">
      <c r="A117"/>
      <c r="B117"/>
      <c r="C117" s="3" t="s">
        <v>117</v>
      </c>
      <c r="D117" s="2" t="s">
        <v>987</v>
      </c>
      <c r="E117" s="2" t="s">
        <v>3739</v>
      </c>
    </row>
    <row r="118" spans="1:5" ht="64" x14ac:dyDescent="0.2">
      <c r="A118" s="15">
        <v>1</v>
      </c>
      <c r="B118" s="15">
        <v>1</v>
      </c>
      <c r="C118" s="11" t="s">
        <v>118</v>
      </c>
      <c r="D118" s="16" t="s">
        <v>988</v>
      </c>
      <c r="E118" s="16" t="s">
        <v>3740</v>
      </c>
    </row>
    <row r="119" spans="1:5" ht="48" x14ac:dyDescent="0.2">
      <c r="A119" s="15">
        <v>1</v>
      </c>
      <c r="C119" s="11" t="s">
        <v>119</v>
      </c>
      <c r="D119" s="16" t="s">
        <v>989</v>
      </c>
      <c r="E119" s="16" t="s">
        <v>3741</v>
      </c>
    </row>
    <row r="120" spans="1:5" ht="32" x14ac:dyDescent="0.2">
      <c r="A120" s="15">
        <v>1</v>
      </c>
      <c r="C120" s="11" t="s">
        <v>120</v>
      </c>
      <c r="D120" s="16" t="s">
        <v>990</v>
      </c>
      <c r="E120" s="16" t="s">
        <v>1755</v>
      </c>
    </row>
    <row r="121" spans="1:5" ht="64" hidden="1" x14ac:dyDescent="0.2">
      <c r="A121"/>
      <c r="B121"/>
      <c r="C121" s="3" t="s">
        <v>121</v>
      </c>
      <c r="D121" s="2" t="s">
        <v>991</v>
      </c>
      <c r="E121" s="2" t="s">
        <v>1756</v>
      </c>
    </row>
    <row r="122" spans="1:5" ht="48" x14ac:dyDescent="0.2">
      <c r="A122" s="15">
        <v>1</v>
      </c>
      <c r="C122" s="11" t="s">
        <v>122</v>
      </c>
      <c r="D122" s="16" t="s">
        <v>992</v>
      </c>
      <c r="E122" s="16" t="s">
        <v>1757</v>
      </c>
    </row>
    <row r="123" spans="1:5" ht="80" hidden="1" x14ac:dyDescent="0.2">
      <c r="A123"/>
      <c r="B123"/>
      <c r="C123" s="3" t="s">
        <v>123</v>
      </c>
      <c r="D123" s="2" t="s">
        <v>993</v>
      </c>
      <c r="E123" s="2" t="s">
        <v>1758</v>
      </c>
    </row>
    <row r="124" spans="1:5" ht="64" x14ac:dyDescent="0.2">
      <c r="A124" s="15">
        <v>1</v>
      </c>
      <c r="C124" s="11" t="s">
        <v>124</v>
      </c>
      <c r="D124" s="16" t="s">
        <v>994</v>
      </c>
      <c r="E124" s="16" t="s">
        <v>1759</v>
      </c>
    </row>
    <row r="125" spans="1:5" ht="64" x14ac:dyDescent="0.2">
      <c r="A125" s="15">
        <v>1</v>
      </c>
      <c r="B125" s="15">
        <v>1</v>
      </c>
      <c r="C125" s="11" t="s">
        <v>125</v>
      </c>
      <c r="D125" s="16" t="s">
        <v>995</v>
      </c>
      <c r="E125" s="16" t="s">
        <v>1760</v>
      </c>
    </row>
    <row r="126" spans="1:5" ht="32" x14ac:dyDescent="0.2">
      <c r="A126" s="15">
        <v>1</v>
      </c>
      <c r="B126" s="15">
        <v>1</v>
      </c>
      <c r="C126" s="11" t="s">
        <v>126</v>
      </c>
      <c r="D126" s="16" t="s">
        <v>996</v>
      </c>
      <c r="E126" s="16" t="s">
        <v>1761</v>
      </c>
    </row>
    <row r="127" spans="1:5" ht="64" x14ac:dyDescent="0.2">
      <c r="A127" s="15">
        <v>1</v>
      </c>
      <c r="B127" s="15">
        <v>1</v>
      </c>
      <c r="C127" s="11" t="s">
        <v>127</v>
      </c>
      <c r="D127" s="16" t="s">
        <v>997</v>
      </c>
      <c r="E127" s="16" t="s">
        <v>1762</v>
      </c>
    </row>
    <row r="128" spans="1:5" ht="64" hidden="1" x14ac:dyDescent="0.2">
      <c r="A128"/>
      <c r="B128"/>
      <c r="C128" s="3" t="s">
        <v>128</v>
      </c>
      <c r="D128" s="2" t="s">
        <v>998</v>
      </c>
      <c r="E128" s="2" t="s">
        <v>3742</v>
      </c>
    </row>
    <row r="129" spans="1:5" ht="80" x14ac:dyDescent="0.2">
      <c r="A129" s="15">
        <v>1</v>
      </c>
      <c r="B129" s="15">
        <v>1</v>
      </c>
      <c r="C129" s="11" t="s">
        <v>129</v>
      </c>
      <c r="D129" s="16" t="s">
        <v>999</v>
      </c>
      <c r="E129" s="16" t="s">
        <v>1763</v>
      </c>
    </row>
    <row r="130" spans="1:5" ht="48" x14ac:dyDescent="0.2">
      <c r="A130" s="15">
        <v>1</v>
      </c>
      <c r="B130" s="15">
        <v>1</v>
      </c>
      <c r="C130" s="11" t="s">
        <v>130</v>
      </c>
      <c r="D130" s="16" t="s">
        <v>1000</v>
      </c>
      <c r="E130" s="16" t="s">
        <v>3743</v>
      </c>
    </row>
    <row r="131" spans="1:5" ht="64" x14ac:dyDescent="0.2">
      <c r="A131" s="15">
        <v>1</v>
      </c>
      <c r="B131" s="15">
        <v>1</v>
      </c>
      <c r="C131" s="11" t="s">
        <v>131</v>
      </c>
      <c r="D131" s="16" t="s">
        <v>1001</v>
      </c>
      <c r="E131" s="16" t="s">
        <v>3744</v>
      </c>
    </row>
    <row r="132" spans="1:5" ht="32" x14ac:dyDescent="0.2">
      <c r="A132" s="15">
        <v>1</v>
      </c>
      <c r="B132" s="15">
        <v>1</v>
      </c>
      <c r="C132" s="11" t="s">
        <v>132</v>
      </c>
      <c r="D132" s="16" t="s">
        <v>1002</v>
      </c>
      <c r="E132" s="16" t="s">
        <v>1764</v>
      </c>
    </row>
    <row r="133" spans="1:5" ht="80" x14ac:dyDescent="0.2">
      <c r="A133" s="15">
        <v>1</v>
      </c>
      <c r="C133" s="11" t="s">
        <v>133</v>
      </c>
      <c r="D133" s="16" t="s">
        <v>1003</v>
      </c>
      <c r="E133" s="16" t="s">
        <v>1765</v>
      </c>
    </row>
    <row r="134" spans="1:5" ht="48" x14ac:dyDescent="0.2">
      <c r="A134" s="15">
        <v>1</v>
      </c>
      <c r="C134" s="11" t="s">
        <v>134</v>
      </c>
      <c r="D134" s="16" t="s">
        <v>1004</v>
      </c>
      <c r="E134" s="16" t="s">
        <v>1766</v>
      </c>
    </row>
    <row r="135" spans="1:5" ht="64" x14ac:dyDescent="0.2">
      <c r="A135" s="15">
        <v>1</v>
      </c>
      <c r="C135" s="11" t="s">
        <v>135</v>
      </c>
      <c r="D135" s="16" t="s">
        <v>1005</v>
      </c>
      <c r="E135" s="16" t="s">
        <v>3745</v>
      </c>
    </row>
    <row r="136" spans="1:5" ht="32" x14ac:dyDescent="0.2">
      <c r="A136" s="15">
        <v>1</v>
      </c>
      <c r="C136" s="11" t="s">
        <v>136</v>
      </c>
      <c r="D136" s="16" t="s">
        <v>1006</v>
      </c>
      <c r="E136" s="16" t="s">
        <v>1767</v>
      </c>
    </row>
    <row r="137" spans="1:5" ht="32" x14ac:dyDescent="0.2">
      <c r="A137" s="15">
        <v>1</v>
      </c>
      <c r="C137" s="11" t="s">
        <v>137</v>
      </c>
      <c r="D137" s="16" t="s">
        <v>1006</v>
      </c>
      <c r="E137" s="16" t="s">
        <v>1768</v>
      </c>
    </row>
    <row r="138" spans="1:5" ht="48" x14ac:dyDescent="0.2">
      <c r="A138" s="15">
        <v>1</v>
      </c>
      <c r="C138" s="11" t="s">
        <v>138</v>
      </c>
      <c r="D138" s="16" t="s">
        <v>1007</v>
      </c>
      <c r="E138" s="16" t="s">
        <v>1769</v>
      </c>
    </row>
    <row r="139" spans="1:5" ht="64" x14ac:dyDescent="0.2">
      <c r="A139" s="15">
        <v>1</v>
      </c>
      <c r="C139" s="11" t="s">
        <v>139</v>
      </c>
      <c r="D139" s="16" t="s">
        <v>1008</v>
      </c>
      <c r="E139" s="16" t="s">
        <v>1770</v>
      </c>
    </row>
    <row r="140" spans="1:5" ht="32" x14ac:dyDescent="0.2">
      <c r="A140" s="15">
        <v>1</v>
      </c>
      <c r="C140" s="11" t="s">
        <v>140</v>
      </c>
      <c r="D140" s="16" t="s">
        <v>1009</v>
      </c>
      <c r="E140" s="16" t="s">
        <v>1771</v>
      </c>
    </row>
    <row r="141" spans="1:5" ht="96" x14ac:dyDescent="0.2">
      <c r="A141" s="15">
        <v>1</v>
      </c>
      <c r="C141" s="11" t="s">
        <v>141</v>
      </c>
      <c r="D141" s="16" t="s">
        <v>1010</v>
      </c>
      <c r="E141" s="16" t="s">
        <v>1772</v>
      </c>
    </row>
    <row r="142" spans="1:5" ht="64" x14ac:dyDescent="0.2">
      <c r="A142" s="15">
        <v>1</v>
      </c>
      <c r="C142" s="11" t="s">
        <v>142</v>
      </c>
      <c r="D142" s="16" t="s">
        <v>1011</v>
      </c>
      <c r="E142" s="16" t="s">
        <v>1773</v>
      </c>
    </row>
    <row r="143" spans="1:5" ht="80" x14ac:dyDescent="0.2">
      <c r="A143" s="15">
        <v>1</v>
      </c>
      <c r="B143" s="15">
        <v>1</v>
      </c>
      <c r="C143" s="11" t="s">
        <v>143</v>
      </c>
      <c r="D143" s="16" t="s">
        <v>1012</v>
      </c>
      <c r="E143" s="16" t="s">
        <v>1774</v>
      </c>
    </row>
    <row r="144" spans="1:5" ht="64" x14ac:dyDescent="0.2">
      <c r="A144" s="15">
        <v>1</v>
      </c>
      <c r="B144" s="15">
        <v>1</v>
      </c>
      <c r="C144" s="11" t="s">
        <v>144</v>
      </c>
      <c r="D144" s="16" t="s">
        <v>1013</v>
      </c>
      <c r="E144" s="16" t="s">
        <v>1775</v>
      </c>
    </row>
    <row r="145" spans="1:5" ht="48" hidden="1" x14ac:dyDescent="0.2">
      <c r="A145"/>
      <c r="B145"/>
      <c r="C145" s="3" t="s">
        <v>145</v>
      </c>
      <c r="D145" s="2" t="s">
        <v>1014</v>
      </c>
      <c r="E145" s="2" t="s">
        <v>1776</v>
      </c>
    </row>
    <row r="146" spans="1:5" ht="96" x14ac:dyDescent="0.2">
      <c r="A146" s="15">
        <v>1</v>
      </c>
      <c r="C146" s="11" t="s">
        <v>146</v>
      </c>
      <c r="D146" s="16" t="s">
        <v>1015</v>
      </c>
      <c r="E146" s="16" t="s">
        <v>3746</v>
      </c>
    </row>
    <row r="147" spans="1:5" ht="64" x14ac:dyDescent="0.2">
      <c r="A147" s="15">
        <v>1</v>
      </c>
      <c r="C147" s="11" t="s">
        <v>147</v>
      </c>
      <c r="D147" s="16" t="s">
        <v>1016</v>
      </c>
      <c r="E147" s="16" t="s">
        <v>1777</v>
      </c>
    </row>
    <row r="148" spans="1:5" ht="32" x14ac:dyDescent="0.2">
      <c r="A148" s="15">
        <v>1</v>
      </c>
      <c r="C148" s="11" t="s">
        <v>148</v>
      </c>
      <c r="D148" s="16" t="s">
        <v>1017</v>
      </c>
      <c r="E148" s="16" t="s">
        <v>1778</v>
      </c>
    </row>
    <row r="149" spans="1:5" ht="96" x14ac:dyDescent="0.2">
      <c r="A149" s="15">
        <v>1</v>
      </c>
      <c r="C149" s="11" t="s">
        <v>149</v>
      </c>
      <c r="D149" s="16" t="s">
        <v>1018</v>
      </c>
      <c r="E149" s="16" t="s">
        <v>1779</v>
      </c>
    </row>
    <row r="150" spans="1:5" ht="80" x14ac:dyDescent="0.2">
      <c r="A150" s="15">
        <v>1</v>
      </c>
      <c r="B150" s="15">
        <v>1</v>
      </c>
      <c r="C150" s="11" t="s">
        <v>150</v>
      </c>
      <c r="D150" s="16" t="s">
        <v>1019</v>
      </c>
      <c r="E150" s="16" t="s">
        <v>1780</v>
      </c>
    </row>
    <row r="151" spans="1:5" ht="64" hidden="1" x14ac:dyDescent="0.2">
      <c r="A151"/>
      <c r="B151"/>
      <c r="C151" s="3" t="s">
        <v>151</v>
      </c>
      <c r="D151" s="2" t="s">
        <v>1020</v>
      </c>
      <c r="E151" s="2" t="s">
        <v>1781</v>
      </c>
    </row>
    <row r="152" spans="1:5" ht="48" hidden="1" x14ac:dyDescent="0.2">
      <c r="A152"/>
      <c r="B152"/>
      <c r="C152" s="3" t="s">
        <v>152</v>
      </c>
      <c r="D152" s="2" t="s">
        <v>989</v>
      </c>
      <c r="E152" s="2" t="s">
        <v>3747</v>
      </c>
    </row>
    <row r="153" spans="1:5" ht="96" hidden="1" x14ac:dyDescent="0.2">
      <c r="A153"/>
      <c r="B153"/>
      <c r="C153" s="3" t="s">
        <v>153</v>
      </c>
      <c r="D153" s="2" t="s">
        <v>1021</v>
      </c>
      <c r="E153" s="2" t="s">
        <v>3748</v>
      </c>
    </row>
    <row r="154" spans="1:5" ht="48" x14ac:dyDescent="0.2">
      <c r="A154" s="15">
        <v>1</v>
      </c>
      <c r="B154" s="15">
        <v>1</v>
      </c>
      <c r="C154" s="11" t="s">
        <v>154</v>
      </c>
      <c r="D154" s="16" t="s">
        <v>1022</v>
      </c>
      <c r="E154" s="16" t="s">
        <v>1782</v>
      </c>
    </row>
    <row r="155" spans="1:5" ht="48" x14ac:dyDescent="0.2">
      <c r="A155" s="15">
        <v>1</v>
      </c>
      <c r="B155" s="15">
        <v>1</v>
      </c>
      <c r="C155" s="11" t="s">
        <v>155</v>
      </c>
      <c r="D155" s="16" t="s">
        <v>1023</v>
      </c>
      <c r="E155" s="16" t="s">
        <v>3749</v>
      </c>
    </row>
    <row r="156" spans="1:5" ht="64" x14ac:dyDescent="0.2">
      <c r="A156" s="15">
        <v>1</v>
      </c>
      <c r="B156" s="15">
        <v>1</v>
      </c>
      <c r="C156" s="11" t="s">
        <v>156</v>
      </c>
      <c r="D156" s="16" t="s">
        <v>1024</v>
      </c>
      <c r="E156" s="16" t="s">
        <v>3750</v>
      </c>
    </row>
    <row r="157" spans="1:5" ht="48" x14ac:dyDescent="0.2">
      <c r="A157" s="15">
        <v>1</v>
      </c>
      <c r="C157" s="11" t="s">
        <v>157</v>
      </c>
      <c r="D157" s="16" t="s">
        <v>1025</v>
      </c>
      <c r="E157" s="16" t="s">
        <v>3751</v>
      </c>
    </row>
    <row r="158" spans="1:5" ht="48" x14ac:dyDescent="0.2">
      <c r="A158" s="15">
        <v>1</v>
      </c>
      <c r="C158" s="11" t="s">
        <v>158</v>
      </c>
      <c r="D158" s="16" t="s">
        <v>1026</v>
      </c>
      <c r="E158" s="16" t="s">
        <v>3752</v>
      </c>
    </row>
    <row r="159" spans="1:5" ht="80" x14ac:dyDescent="0.2">
      <c r="A159" s="15">
        <v>1</v>
      </c>
      <c r="C159" s="11" t="s">
        <v>159</v>
      </c>
      <c r="D159" s="16" t="s">
        <v>1027</v>
      </c>
      <c r="E159" s="16" t="s">
        <v>3753</v>
      </c>
    </row>
    <row r="160" spans="1:5" ht="32" x14ac:dyDescent="0.2">
      <c r="A160" s="15">
        <v>1</v>
      </c>
      <c r="B160" s="15">
        <v>1</v>
      </c>
      <c r="C160" s="11" t="s">
        <v>160</v>
      </c>
      <c r="D160" s="16" t="s">
        <v>1028</v>
      </c>
      <c r="E160" s="16" t="s">
        <v>1783</v>
      </c>
    </row>
    <row r="161" spans="1:5" ht="48" x14ac:dyDescent="0.2">
      <c r="A161" s="15">
        <v>1</v>
      </c>
      <c r="B161" s="15">
        <v>1</v>
      </c>
      <c r="C161" s="11" t="s">
        <v>161</v>
      </c>
      <c r="D161" s="16" t="s">
        <v>1029</v>
      </c>
      <c r="E161" s="16" t="s">
        <v>1784</v>
      </c>
    </row>
    <row r="162" spans="1:5" ht="80" x14ac:dyDescent="0.2">
      <c r="A162" s="15">
        <v>1</v>
      </c>
      <c r="B162" s="15">
        <v>1</v>
      </c>
      <c r="C162" s="11" t="s">
        <v>162</v>
      </c>
      <c r="D162" s="16" t="s">
        <v>1030</v>
      </c>
      <c r="E162" s="16" t="s">
        <v>1785</v>
      </c>
    </row>
    <row r="163" spans="1:5" ht="64" x14ac:dyDescent="0.2">
      <c r="A163" s="15">
        <v>1</v>
      </c>
      <c r="B163" s="15">
        <v>1</v>
      </c>
      <c r="C163" s="11" t="s">
        <v>163</v>
      </c>
      <c r="D163" s="16" t="s">
        <v>1031</v>
      </c>
      <c r="E163" s="16" t="s">
        <v>3754</v>
      </c>
    </row>
    <row r="164" spans="1:5" ht="64" hidden="1" x14ac:dyDescent="0.2">
      <c r="A164"/>
      <c r="B164"/>
      <c r="C164" s="3" t="s">
        <v>164</v>
      </c>
      <c r="D164" s="2" t="s">
        <v>1031</v>
      </c>
      <c r="E164" s="2" t="s">
        <v>3755</v>
      </c>
    </row>
    <row r="165" spans="1:5" ht="64" x14ac:dyDescent="0.2">
      <c r="A165" s="15">
        <v>1</v>
      </c>
      <c r="C165" s="11" t="s">
        <v>165</v>
      </c>
      <c r="D165" s="16" t="s">
        <v>1032</v>
      </c>
      <c r="E165" s="16" t="s">
        <v>1786</v>
      </c>
    </row>
    <row r="166" spans="1:5" ht="64" x14ac:dyDescent="0.2">
      <c r="A166" s="15">
        <v>1</v>
      </c>
      <c r="C166" s="11" t="s">
        <v>166</v>
      </c>
      <c r="D166" s="16" t="s">
        <v>1033</v>
      </c>
      <c r="E166" s="16" t="s">
        <v>1787</v>
      </c>
    </row>
    <row r="167" spans="1:5" ht="48" x14ac:dyDescent="0.2">
      <c r="A167" s="15">
        <v>1</v>
      </c>
      <c r="B167" s="15">
        <v>1</v>
      </c>
      <c r="C167" s="11" t="s">
        <v>167</v>
      </c>
      <c r="D167" s="16" t="s">
        <v>1034</v>
      </c>
      <c r="E167" s="16" t="s">
        <v>3756</v>
      </c>
    </row>
    <row r="168" spans="1:5" ht="48" x14ac:dyDescent="0.2">
      <c r="A168" s="15">
        <v>1</v>
      </c>
      <c r="C168" s="11" t="s">
        <v>168</v>
      </c>
      <c r="D168" s="16" t="s">
        <v>1035</v>
      </c>
      <c r="E168" s="16" t="s">
        <v>3757</v>
      </c>
    </row>
    <row r="169" spans="1:5" ht="32" hidden="1" x14ac:dyDescent="0.2">
      <c r="A169"/>
      <c r="B169"/>
      <c r="C169" s="3" t="s">
        <v>169</v>
      </c>
      <c r="D169" s="2" t="s">
        <v>1036</v>
      </c>
      <c r="E169" s="2" t="s">
        <v>3758</v>
      </c>
    </row>
    <row r="170" spans="1:5" ht="64" x14ac:dyDescent="0.2">
      <c r="A170" s="15">
        <v>1</v>
      </c>
      <c r="C170" s="11" t="s">
        <v>170</v>
      </c>
      <c r="D170" s="16" t="s">
        <v>1037</v>
      </c>
      <c r="E170" s="16" t="s">
        <v>3759</v>
      </c>
    </row>
    <row r="171" spans="1:5" ht="32" x14ac:dyDescent="0.2">
      <c r="A171" s="15">
        <v>1</v>
      </c>
      <c r="C171" s="11" t="s">
        <v>171</v>
      </c>
      <c r="D171" s="16" t="s">
        <v>1038</v>
      </c>
      <c r="E171" s="16" t="s">
        <v>1788</v>
      </c>
    </row>
    <row r="172" spans="1:5" ht="32" x14ac:dyDescent="0.2">
      <c r="A172" s="15">
        <v>1</v>
      </c>
      <c r="C172" s="11" t="s">
        <v>172</v>
      </c>
      <c r="D172" s="16" t="s">
        <v>1038</v>
      </c>
      <c r="E172" s="16" t="s">
        <v>1788</v>
      </c>
    </row>
    <row r="173" spans="1:5" ht="32" hidden="1" x14ac:dyDescent="0.2">
      <c r="A173"/>
      <c r="B173"/>
      <c r="C173" s="3" t="s">
        <v>173</v>
      </c>
      <c r="D173" s="2" t="s">
        <v>1038</v>
      </c>
      <c r="E173" s="2"/>
    </row>
    <row r="174" spans="1:5" ht="32" hidden="1" x14ac:dyDescent="0.2">
      <c r="A174"/>
      <c r="B174"/>
      <c r="C174" s="3" t="s">
        <v>174</v>
      </c>
      <c r="D174" s="2" t="s">
        <v>1038</v>
      </c>
      <c r="E174" s="2" t="s">
        <v>3760</v>
      </c>
    </row>
    <row r="175" spans="1:5" ht="32" x14ac:dyDescent="0.2">
      <c r="A175" s="15">
        <v>1</v>
      </c>
      <c r="C175" s="11" t="s">
        <v>175</v>
      </c>
      <c r="D175" s="16" t="s">
        <v>1039</v>
      </c>
      <c r="E175" s="16" t="s">
        <v>1789</v>
      </c>
    </row>
    <row r="176" spans="1:5" ht="80" x14ac:dyDescent="0.2">
      <c r="A176" s="15">
        <v>1</v>
      </c>
      <c r="C176" s="11" t="s">
        <v>176</v>
      </c>
      <c r="D176" s="16" t="s">
        <v>1040</v>
      </c>
      <c r="E176" s="16" t="s">
        <v>3761</v>
      </c>
    </row>
    <row r="177" spans="1:5" ht="48" x14ac:dyDescent="0.2">
      <c r="A177" s="15">
        <v>1</v>
      </c>
      <c r="C177" s="11" t="s">
        <v>177</v>
      </c>
      <c r="D177" s="16" t="s">
        <v>1041</v>
      </c>
      <c r="E177" s="16" t="s">
        <v>1790</v>
      </c>
    </row>
    <row r="178" spans="1:5" ht="32" x14ac:dyDescent="0.2">
      <c r="A178" s="15">
        <v>1</v>
      </c>
      <c r="B178" s="15">
        <v>1</v>
      </c>
      <c r="C178" s="11" t="s">
        <v>178</v>
      </c>
      <c r="D178" s="16" t="s">
        <v>1042</v>
      </c>
      <c r="E178" s="16" t="s">
        <v>3762</v>
      </c>
    </row>
    <row r="179" spans="1:5" ht="48" hidden="1" x14ac:dyDescent="0.2">
      <c r="A179"/>
      <c r="B179"/>
      <c r="C179" s="3" t="s">
        <v>179</v>
      </c>
      <c r="D179" s="2" t="s">
        <v>1043</v>
      </c>
      <c r="E179" s="2" t="s">
        <v>1791</v>
      </c>
    </row>
    <row r="180" spans="1:5" ht="48" hidden="1" x14ac:dyDescent="0.2">
      <c r="A180"/>
      <c r="B180"/>
      <c r="C180" s="3" t="s">
        <v>180</v>
      </c>
      <c r="D180" s="2" t="s">
        <v>1043</v>
      </c>
      <c r="E180" s="2" t="s">
        <v>3763</v>
      </c>
    </row>
    <row r="181" spans="1:5" ht="64" x14ac:dyDescent="0.2">
      <c r="A181" s="15">
        <v>1</v>
      </c>
      <c r="C181" s="11" t="s">
        <v>181</v>
      </c>
      <c r="D181" s="16" t="s">
        <v>1044</v>
      </c>
      <c r="E181" s="16" t="s">
        <v>1792</v>
      </c>
    </row>
    <row r="182" spans="1:5" ht="32" x14ac:dyDescent="0.2">
      <c r="A182" s="15">
        <v>1</v>
      </c>
      <c r="B182" s="15">
        <v>1</v>
      </c>
      <c r="C182" s="11" t="s">
        <v>182</v>
      </c>
      <c r="D182" s="16" t="s">
        <v>1045</v>
      </c>
      <c r="E182" s="16" t="s">
        <v>1793</v>
      </c>
    </row>
    <row r="183" spans="1:5" ht="48" x14ac:dyDescent="0.2">
      <c r="A183" s="15">
        <v>1</v>
      </c>
      <c r="B183" s="15">
        <v>1</v>
      </c>
      <c r="C183" s="11" t="s">
        <v>183</v>
      </c>
      <c r="D183" s="16" t="s">
        <v>1046</v>
      </c>
      <c r="E183" s="16" t="s">
        <v>3764</v>
      </c>
    </row>
    <row r="184" spans="1:5" ht="48" x14ac:dyDescent="0.2">
      <c r="A184" s="15">
        <v>1</v>
      </c>
      <c r="B184" s="15">
        <v>1</v>
      </c>
      <c r="C184" s="11" t="s">
        <v>184</v>
      </c>
      <c r="D184" s="16" t="s">
        <v>1047</v>
      </c>
      <c r="E184" s="16" t="s">
        <v>1794</v>
      </c>
    </row>
    <row r="185" spans="1:5" ht="32" x14ac:dyDescent="0.2">
      <c r="A185" s="15">
        <v>1</v>
      </c>
      <c r="C185" s="11" t="s">
        <v>185</v>
      </c>
      <c r="D185" s="16" t="s">
        <v>1048</v>
      </c>
      <c r="E185" s="16" t="s">
        <v>3765</v>
      </c>
    </row>
    <row r="186" spans="1:5" ht="32" x14ac:dyDescent="0.2">
      <c r="A186" s="15">
        <v>1</v>
      </c>
      <c r="C186" s="11" t="s">
        <v>186</v>
      </c>
      <c r="D186" s="16" t="s">
        <v>1049</v>
      </c>
      <c r="E186" s="16" t="s">
        <v>1795</v>
      </c>
    </row>
    <row r="187" spans="1:5" ht="80" x14ac:dyDescent="0.2">
      <c r="A187" s="15">
        <v>1</v>
      </c>
      <c r="B187" s="15">
        <v>1</v>
      </c>
      <c r="C187" s="11" t="s">
        <v>187</v>
      </c>
      <c r="D187" s="16" t="s">
        <v>1050</v>
      </c>
      <c r="E187" s="16" t="s">
        <v>3766</v>
      </c>
    </row>
    <row r="188" spans="1:5" ht="80" hidden="1" x14ac:dyDescent="0.2">
      <c r="A188"/>
      <c r="B188"/>
      <c r="C188" s="3" t="s">
        <v>188</v>
      </c>
      <c r="D188" s="2" t="s">
        <v>1050</v>
      </c>
      <c r="E188" s="2" t="s">
        <v>3767</v>
      </c>
    </row>
    <row r="189" spans="1:5" ht="48" x14ac:dyDescent="0.2">
      <c r="A189" s="15">
        <v>1</v>
      </c>
      <c r="B189" s="15">
        <v>1</v>
      </c>
      <c r="C189" s="11" t="s">
        <v>189</v>
      </c>
      <c r="D189" s="16" t="s">
        <v>1051</v>
      </c>
      <c r="E189" s="16" t="s">
        <v>3768</v>
      </c>
    </row>
    <row r="190" spans="1:5" ht="32" x14ac:dyDescent="0.2">
      <c r="A190" s="15">
        <v>1</v>
      </c>
      <c r="B190" s="15">
        <v>1</v>
      </c>
      <c r="C190" s="11" t="s">
        <v>190</v>
      </c>
      <c r="D190" s="16" t="s">
        <v>1052</v>
      </c>
      <c r="E190" s="16" t="s">
        <v>1796</v>
      </c>
    </row>
    <row r="191" spans="1:5" ht="32" hidden="1" x14ac:dyDescent="0.2">
      <c r="A191"/>
      <c r="B191"/>
      <c r="C191" s="3" t="s">
        <v>191</v>
      </c>
      <c r="D191" s="2" t="s">
        <v>1052</v>
      </c>
      <c r="E191" s="2" t="s">
        <v>1797</v>
      </c>
    </row>
    <row r="192" spans="1:5" ht="32" x14ac:dyDescent="0.2">
      <c r="A192" s="15">
        <v>1</v>
      </c>
      <c r="B192" s="15">
        <v>1</v>
      </c>
      <c r="C192" s="11" t="s">
        <v>192</v>
      </c>
      <c r="D192" s="16" t="s">
        <v>1053</v>
      </c>
      <c r="E192" s="16" t="s">
        <v>1798</v>
      </c>
    </row>
    <row r="193" spans="1:5" ht="48" x14ac:dyDescent="0.2">
      <c r="A193" s="15">
        <v>1</v>
      </c>
      <c r="B193" s="15">
        <v>1</v>
      </c>
      <c r="C193" s="11" t="s">
        <v>193</v>
      </c>
      <c r="D193" s="16" t="s">
        <v>1054</v>
      </c>
      <c r="E193" s="16" t="s">
        <v>3769</v>
      </c>
    </row>
    <row r="194" spans="1:5" ht="48" hidden="1" x14ac:dyDescent="0.2">
      <c r="A194"/>
      <c r="B194"/>
      <c r="C194" s="3" t="s">
        <v>194</v>
      </c>
      <c r="D194" s="2" t="s">
        <v>1055</v>
      </c>
      <c r="E194" s="2" t="s">
        <v>1799</v>
      </c>
    </row>
    <row r="195" spans="1:5" ht="80" x14ac:dyDescent="0.2">
      <c r="A195" s="15">
        <v>1</v>
      </c>
      <c r="B195" s="15">
        <v>1</v>
      </c>
      <c r="C195" s="11" t="s">
        <v>195</v>
      </c>
      <c r="D195" s="16" t="s">
        <v>1056</v>
      </c>
      <c r="E195" s="16" t="s">
        <v>1800</v>
      </c>
    </row>
    <row r="196" spans="1:5" ht="48" x14ac:dyDescent="0.2">
      <c r="A196" s="15">
        <v>1</v>
      </c>
      <c r="C196" s="11" t="s">
        <v>196</v>
      </c>
      <c r="D196" s="16" t="s">
        <v>1055</v>
      </c>
      <c r="E196" s="16" t="s">
        <v>3770</v>
      </c>
    </row>
    <row r="197" spans="1:5" ht="48" x14ac:dyDescent="0.2">
      <c r="A197" s="15">
        <v>1</v>
      </c>
      <c r="C197" s="11" t="s">
        <v>197</v>
      </c>
      <c r="D197" s="16" t="s">
        <v>1057</v>
      </c>
      <c r="E197" s="16" t="s">
        <v>3771</v>
      </c>
    </row>
    <row r="198" spans="1:5" ht="48" x14ac:dyDescent="0.2">
      <c r="A198" s="15">
        <v>1</v>
      </c>
      <c r="C198" s="11" t="s">
        <v>198</v>
      </c>
      <c r="D198" s="16" t="s">
        <v>1058</v>
      </c>
      <c r="E198" s="16" t="s">
        <v>1801</v>
      </c>
    </row>
    <row r="199" spans="1:5" ht="112" x14ac:dyDescent="0.2">
      <c r="A199" s="15">
        <v>1</v>
      </c>
      <c r="C199" s="11" t="s">
        <v>199</v>
      </c>
      <c r="D199" s="16" t="s">
        <v>1059</v>
      </c>
      <c r="E199" s="16" t="s">
        <v>1802</v>
      </c>
    </row>
    <row r="200" spans="1:5" ht="32" hidden="1" x14ac:dyDescent="0.2">
      <c r="A200"/>
      <c r="B200"/>
      <c r="C200" s="3" t="s">
        <v>200</v>
      </c>
      <c r="D200" s="2" t="s">
        <v>1060</v>
      </c>
      <c r="E200" s="2" t="s">
        <v>3772</v>
      </c>
    </row>
    <row r="201" spans="1:5" ht="48" x14ac:dyDescent="0.2">
      <c r="A201" s="15">
        <v>1</v>
      </c>
      <c r="C201" s="11" t="s">
        <v>201</v>
      </c>
      <c r="D201" s="16" t="s">
        <v>1061</v>
      </c>
      <c r="E201" s="16" t="s">
        <v>1803</v>
      </c>
    </row>
    <row r="202" spans="1:5" ht="64" x14ac:dyDescent="0.2">
      <c r="A202" s="15">
        <v>1</v>
      </c>
      <c r="C202" s="11" t="s">
        <v>202</v>
      </c>
      <c r="D202" s="16" t="s">
        <v>1062</v>
      </c>
      <c r="E202" s="16" t="s">
        <v>3773</v>
      </c>
    </row>
    <row r="203" spans="1:5" ht="64" x14ac:dyDescent="0.2">
      <c r="A203" s="15">
        <v>1</v>
      </c>
      <c r="B203" s="15">
        <v>1</v>
      </c>
      <c r="C203" s="11" t="s">
        <v>203</v>
      </c>
      <c r="D203" s="16" t="s">
        <v>1063</v>
      </c>
      <c r="E203" s="16" t="s">
        <v>1804</v>
      </c>
    </row>
    <row r="204" spans="1:5" ht="64" x14ac:dyDescent="0.2">
      <c r="A204" s="15">
        <v>1</v>
      </c>
      <c r="C204" s="11" t="s">
        <v>204</v>
      </c>
      <c r="D204" s="16" t="s">
        <v>1064</v>
      </c>
      <c r="E204" s="16" t="s">
        <v>3774</v>
      </c>
    </row>
    <row r="205" spans="1:5" ht="64" hidden="1" x14ac:dyDescent="0.2">
      <c r="A205"/>
      <c r="B205"/>
      <c r="C205" s="3" t="s">
        <v>205</v>
      </c>
      <c r="D205" s="2" t="s">
        <v>1065</v>
      </c>
      <c r="E205" s="2" t="s">
        <v>1805</v>
      </c>
    </row>
    <row r="206" spans="1:5" ht="64" x14ac:dyDescent="0.2">
      <c r="A206" s="15">
        <v>1</v>
      </c>
      <c r="B206" s="15">
        <v>1</v>
      </c>
      <c r="C206" s="11" t="s">
        <v>206</v>
      </c>
      <c r="D206" s="16" t="s">
        <v>1066</v>
      </c>
      <c r="E206" s="16" t="s">
        <v>1806</v>
      </c>
    </row>
    <row r="207" spans="1:5" ht="48" x14ac:dyDescent="0.2">
      <c r="A207" s="15">
        <v>1</v>
      </c>
      <c r="C207" s="11" t="s">
        <v>207</v>
      </c>
      <c r="D207" s="16" t="s">
        <v>1067</v>
      </c>
      <c r="E207" s="16" t="s">
        <v>3775</v>
      </c>
    </row>
    <row r="208" spans="1:5" ht="64" hidden="1" x14ac:dyDescent="0.2">
      <c r="A208"/>
      <c r="B208"/>
      <c r="C208" s="3" t="s">
        <v>208</v>
      </c>
      <c r="D208" s="2" t="s">
        <v>1066</v>
      </c>
      <c r="E208" s="2" t="s">
        <v>3776</v>
      </c>
    </row>
    <row r="209" spans="1:5" ht="64" hidden="1" x14ac:dyDescent="0.2">
      <c r="A209"/>
      <c r="B209"/>
      <c r="C209" s="3" t="s">
        <v>209</v>
      </c>
      <c r="D209" s="2" t="s">
        <v>1068</v>
      </c>
      <c r="E209" s="2" t="s">
        <v>1807</v>
      </c>
    </row>
    <row r="210" spans="1:5" ht="64" x14ac:dyDescent="0.2">
      <c r="A210" s="15">
        <v>1</v>
      </c>
      <c r="C210" s="11" t="s">
        <v>210</v>
      </c>
      <c r="D210" s="16" t="s">
        <v>1069</v>
      </c>
      <c r="E210" s="16" t="s">
        <v>1808</v>
      </c>
    </row>
    <row r="211" spans="1:5" ht="48" x14ac:dyDescent="0.2">
      <c r="A211" s="15">
        <v>1</v>
      </c>
      <c r="C211" s="11" t="s">
        <v>211</v>
      </c>
      <c r="D211" s="16" t="s">
        <v>1070</v>
      </c>
      <c r="E211" s="16" t="s">
        <v>1809</v>
      </c>
    </row>
    <row r="212" spans="1:5" ht="80" x14ac:dyDescent="0.2">
      <c r="A212" s="15">
        <v>1</v>
      </c>
      <c r="B212" s="15">
        <v>1</v>
      </c>
      <c r="C212" s="11" t="s">
        <v>212</v>
      </c>
      <c r="D212" s="16" t="s">
        <v>1071</v>
      </c>
      <c r="E212" s="16" t="s">
        <v>1810</v>
      </c>
    </row>
    <row r="213" spans="1:5" ht="48" hidden="1" x14ac:dyDescent="0.2">
      <c r="A213"/>
      <c r="B213"/>
      <c r="C213" s="3" t="s">
        <v>213</v>
      </c>
      <c r="D213" s="2" t="s">
        <v>1072</v>
      </c>
      <c r="E213" s="2" t="s">
        <v>1811</v>
      </c>
    </row>
    <row r="214" spans="1:5" ht="32" hidden="1" x14ac:dyDescent="0.2">
      <c r="A214"/>
      <c r="B214"/>
      <c r="C214" s="3" t="s">
        <v>214</v>
      </c>
      <c r="D214" s="2" t="s">
        <v>1073</v>
      </c>
      <c r="E214" s="2" t="s">
        <v>3777</v>
      </c>
    </row>
    <row r="215" spans="1:5" ht="48" x14ac:dyDescent="0.2">
      <c r="A215" s="15">
        <v>1</v>
      </c>
      <c r="C215" s="11" t="s">
        <v>215</v>
      </c>
      <c r="D215" s="16" t="s">
        <v>1074</v>
      </c>
      <c r="E215" s="16" t="s">
        <v>3778</v>
      </c>
    </row>
    <row r="216" spans="1:5" ht="64" hidden="1" x14ac:dyDescent="0.2">
      <c r="A216"/>
      <c r="B216"/>
      <c r="C216" s="3" t="s">
        <v>216</v>
      </c>
      <c r="D216" s="2" t="s">
        <v>1075</v>
      </c>
      <c r="E216" s="2" t="s">
        <v>1812</v>
      </c>
    </row>
    <row r="217" spans="1:5" ht="32" hidden="1" x14ac:dyDescent="0.2">
      <c r="A217"/>
      <c r="B217"/>
      <c r="C217" s="3" t="s">
        <v>217</v>
      </c>
      <c r="D217" s="2" t="s">
        <v>1076</v>
      </c>
      <c r="E217" s="2" t="s">
        <v>1813</v>
      </c>
    </row>
    <row r="218" spans="1:5" ht="32" x14ac:dyDescent="0.2">
      <c r="A218" s="15">
        <v>1</v>
      </c>
      <c r="C218" s="11" t="s">
        <v>218</v>
      </c>
      <c r="D218" s="16" t="s">
        <v>1076</v>
      </c>
      <c r="E218" s="16" t="s">
        <v>3779</v>
      </c>
    </row>
    <row r="219" spans="1:5" ht="80" x14ac:dyDescent="0.2">
      <c r="A219" s="15">
        <v>1</v>
      </c>
      <c r="C219" s="11" t="s">
        <v>219</v>
      </c>
      <c r="D219" s="16" t="s">
        <v>1077</v>
      </c>
      <c r="E219" s="16" t="s">
        <v>1814</v>
      </c>
    </row>
    <row r="220" spans="1:5" ht="32" x14ac:dyDescent="0.2">
      <c r="A220" s="15">
        <v>1</v>
      </c>
      <c r="C220" s="11" t="s">
        <v>220</v>
      </c>
      <c r="D220" s="16" t="s">
        <v>1078</v>
      </c>
      <c r="E220" s="16" t="s">
        <v>3780</v>
      </c>
    </row>
    <row r="221" spans="1:5" ht="48" hidden="1" x14ac:dyDescent="0.2">
      <c r="A221"/>
      <c r="B221"/>
      <c r="C221" s="3" t="s">
        <v>221</v>
      </c>
      <c r="D221" s="2" t="s">
        <v>1079</v>
      </c>
      <c r="E221" s="2" t="s">
        <v>3781</v>
      </c>
    </row>
    <row r="222" spans="1:5" ht="32" x14ac:dyDescent="0.2">
      <c r="A222" s="15">
        <v>1</v>
      </c>
      <c r="B222" s="15">
        <v>1</v>
      </c>
      <c r="C222" s="11" t="s">
        <v>222</v>
      </c>
      <c r="D222" s="16" t="s">
        <v>1080</v>
      </c>
      <c r="E222" s="16" t="s">
        <v>1815</v>
      </c>
    </row>
    <row r="223" spans="1:5" ht="64" x14ac:dyDescent="0.2">
      <c r="A223" s="15">
        <v>1</v>
      </c>
      <c r="B223" s="15">
        <v>1</v>
      </c>
      <c r="C223" s="11" t="s">
        <v>223</v>
      </c>
      <c r="D223" s="16" t="s">
        <v>1081</v>
      </c>
      <c r="E223" s="16" t="s">
        <v>1816</v>
      </c>
    </row>
    <row r="224" spans="1:5" ht="80" hidden="1" x14ac:dyDescent="0.2">
      <c r="A224"/>
      <c r="B224"/>
      <c r="C224" s="3" t="s">
        <v>224</v>
      </c>
      <c r="D224" s="2" t="s">
        <v>1082</v>
      </c>
      <c r="E224" s="2" t="s">
        <v>3782</v>
      </c>
    </row>
    <row r="225" spans="1:5" ht="64" x14ac:dyDescent="0.2">
      <c r="A225" s="15">
        <v>1</v>
      </c>
      <c r="B225" s="15">
        <v>1</v>
      </c>
      <c r="C225" s="11" t="s">
        <v>225</v>
      </c>
      <c r="D225" s="16" t="s">
        <v>1083</v>
      </c>
      <c r="E225" s="16" t="s">
        <v>1817</v>
      </c>
    </row>
    <row r="226" spans="1:5" ht="48" x14ac:dyDescent="0.2">
      <c r="A226" s="15">
        <v>1</v>
      </c>
      <c r="B226" s="15">
        <v>1</v>
      </c>
      <c r="C226" s="11" t="s">
        <v>226</v>
      </c>
      <c r="D226" s="16" t="s">
        <v>1084</v>
      </c>
      <c r="E226" s="16" t="s">
        <v>3783</v>
      </c>
    </row>
    <row r="227" spans="1:5" ht="96" x14ac:dyDescent="0.2">
      <c r="A227" s="15">
        <v>1</v>
      </c>
      <c r="B227" s="15">
        <v>1</v>
      </c>
      <c r="C227" s="11" t="s">
        <v>227</v>
      </c>
      <c r="D227" s="16" t="s">
        <v>1085</v>
      </c>
      <c r="E227" s="16" t="s">
        <v>1818</v>
      </c>
    </row>
    <row r="228" spans="1:5" ht="64" x14ac:dyDescent="0.2">
      <c r="A228" s="15">
        <v>1</v>
      </c>
      <c r="B228" s="15">
        <v>1</v>
      </c>
      <c r="C228" s="11" t="s">
        <v>228</v>
      </c>
      <c r="D228" s="16" t="s">
        <v>1086</v>
      </c>
      <c r="E228" s="16" t="s">
        <v>1819</v>
      </c>
    </row>
    <row r="229" spans="1:5" ht="32" x14ac:dyDescent="0.2">
      <c r="A229" s="15">
        <v>1</v>
      </c>
      <c r="C229" s="11" t="s">
        <v>229</v>
      </c>
      <c r="D229" s="16" t="s">
        <v>1087</v>
      </c>
      <c r="E229" s="16" t="s">
        <v>3784</v>
      </c>
    </row>
    <row r="230" spans="1:5" ht="32" x14ac:dyDescent="0.2">
      <c r="A230" s="15">
        <v>1</v>
      </c>
      <c r="C230" s="11" t="s">
        <v>230</v>
      </c>
      <c r="D230" s="16" t="s">
        <v>1088</v>
      </c>
      <c r="E230" s="16" t="s">
        <v>1820</v>
      </c>
    </row>
    <row r="231" spans="1:5" ht="48" x14ac:dyDescent="0.2">
      <c r="A231" s="15">
        <v>1</v>
      </c>
      <c r="B231" s="15">
        <v>1</v>
      </c>
      <c r="C231" s="11" t="s">
        <v>231</v>
      </c>
      <c r="D231" s="16" t="s">
        <v>1089</v>
      </c>
      <c r="E231" s="16" t="s">
        <v>1821</v>
      </c>
    </row>
    <row r="232" spans="1:5" ht="48" x14ac:dyDescent="0.2">
      <c r="A232" s="15">
        <v>1</v>
      </c>
      <c r="C232" s="11" t="s">
        <v>232</v>
      </c>
      <c r="D232" s="16" t="s">
        <v>1090</v>
      </c>
      <c r="E232" s="16" t="s">
        <v>3785</v>
      </c>
    </row>
    <row r="233" spans="1:5" ht="64" x14ac:dyDescent="0.2">
      <c r="A233" s="15">
        <v>1</v>
      </c>
      <c r="C233" s="11" t="s">
        <v>233</v>
      </c>
      <c r="D233" s="16" t="s">
        <v>1091</v>
      </c>
      <c r="E233" s="16" t="s">
        <v>1822</v>
      </c>
    </row>
    <row r="234" spans="1:5" ht="128" x14ac:dyDescent="0.2">
      <c r="A234" s="15">
        <v>1</v>
      </c>
      <c r="B234" s="15">
        <v>1</v>
      </c>
      <c r="C234" s="11" t="s">
        <v>234</v>
      </c>
      <c r="D234" s="16" t="s">
        <v>1092</v>
      </c>
      <c r="E234" s="16" t="s">
        <v>1823</v>
      </c>
    </row>
    <row r="235" spans="1:5" ht="80" x14ac:dyDescent="0.2">
      <c r="A235" s="15">
        <v>1</v>
      </c>
      <c r="B235" s="15">
        <v>1</v>
      </c>
      <c r="C235" s="11" t="s">
        <v>235</v>
      </c>
      <c r="D235" s="16" t="s">
        <v>1093</v>
      </c>
      <c r="E235" s="16" t="s">
        <v>1824</v>
      </c>
    </row>
    <row r="236" spans="1:5" ht="80" x14ac:dyDescent="0.2">
      <c r="A236" s="15">
        <v>1</v>
      </c>
      <c r="C236" s="11" t="s">
        <v>236</v>
      </c>
      <c r="D236" s="16" t="s">
        <v>1094</v>
      </c>
      <c r="E236" s="16" t="s">
        <v>3786</v>
      </c>
    </row>
    <row r="237" spans="1:5" ht="64" x14ac:dyDescent="0.2">
      <c r="A237" s="15">
        <v>1</v>
      </c>
      <c r="C237" s="11" t="s">
        <v>237</v>
      </c>
      <c r="D237" s="16" t="s">
        <v>1095</v>
      </c>
      <c r="E237" s="16" t="s">
        <v>1825</v>
      </c>
    </row>
    <row r="238" spans="1:5" ht="48" x14ac:dyDescent="0.2">
      <c r="A238" s="15">
        <v>1</v>
      </c>
      <c r="C238" s="11" t="s">
        <v>238</v>
      </c>
      <c r="D238" s="16" t="s">
        <v>1096</v>
      </c>
      <c r="E238" s="16" t="s">
        <v>3787</v>
      </c>
    </row>
    <row r="239" spans="1:5" ht="48" hidden="1" x14ac:dyDescent="0.2">
      <c r="A239"/>
      <c r="B239"/>
      <c r="C239" s="3" t="s">
        <v>239</v>
      </c>
      <c r="D239" s="2" t="s">
        <v>1096</v>
      </c>
      <c r="E239" s="2" t="s">
        <v>3788</v>
      </c>
    </row>
    <row r="240" spans="1:5" ht="80" x14ac:dyDescent="0.2">
      <c r="A240" s="15">
        <v>1</v>
      </c>
      <c r="B240" s="15">
        <v>1</v>
      </c>
      <c r="C240" s="11" t="s">
        <v>240</v>
      </c>
      <c r="D240" s="16" t="s">
        <v>1097</v>
      </c>
      <c r="E240" s="16" t="s">
        <v>1826</v>
      </c>
    </row>
    <row r="241" spans="1:5" ht="64" x14ac:dyDescent="0.2">
      <c r="A241" s="15">
        <v>1</v>
      </c>
      <c r="C241" s="11" t="s">
        <v>241</v>
      </c>
      <c r="D241" s="16" t="s">
        <v>1098</v>
      </c>
      <c r="E241" s="16" t="s">
        <v>1827</v>
      </c>
    </row>
    <row r="242" spans="1:5" ht="64" hidden="1" x14ac:dyDescent="0.2">
      <c r="A242"/>
      <c r="B242"/>
      <c r="C242" s="3" t="s">
        <v>242</v>
      </c>
      <c r="D242" s="2" t="s">
        <v>1098</v>
      </c>
      <c r="E242" s="2" t="s">
        <v>1828</v>
      </c>
    </row>
    <row r="243" spans="1:5" ht="32" x14ac:dyDescent="0.2">
      <c r="A243" s="15">
        <v>1</v>
      </c>
      <c r="B243" s="15">
        <v>1</v>
      </c>
      <c r="C243" s="11" t="s">
        <v>243</v>
      </c>
      <c r="D243" s="16" t="s">
        <v>1099</v>
      </c>
      <c r="E243" s="16" t="s">
        <v>3789</v>
      </c>
    </row>
    <row r="244" spans="1:5" ht="80" x14ac:dyDescent="0.2">
      <c r="A244" s="15">
        <v>1</v>
      </c>
      <c r="B244" s="15">
        <v>1</v>
      </c>
      <c r="C244" s="11" t="s">
        <v>244</v>
      </c>
      <c r="D244" s="16" t="s">
        <v>1100</v>
      </c>
      <c r="E244" s="16" t="s">
        <v>3790</v>
      </c>
    </row>
    <row r="245" spans="1:5" ht="48" x14ac:dyDescent="0.2">
      <c r="A245" s="15">
        <v>1</v>
      </c>
      <c r="B245" s="15">
        <v>1</v>
      </c>
      <c r="C245" s="11" t="s">
        <v>245</v>
      </c>
      <c r="D245" s="16" t="s">
        <v>1101</v>
      </c>
      <c r="E245" s="16" t="s">
        <v>1829</v>
      </c>
    </row>
    <row r="246" spans="1:5" ht="48" x14ac:dyDescent="0.2">
      <c r="A246" s="15">
        <v>1</v>
      </c>
      <c r="B246" s="15">
        <v>1</v>
      </c>
      <c r="C246" s="11" t="s">
        <v>246</v>
      </c>
      <c r="D246" s="16" t="s">
        <v>1102</v>
      </c>
      <c r="E246" s="16" t="s">
        <v>1830</v>
      </c>
    </row>
    <row r="247" spans="1:5" ht="64" x14ac:dyDescent="0.2">
      <c r="A247" s="15">
        <v>1</v>
      </c>
      <c r="B247" s="15">
        <v>1</v>
      </c>
      <c r="C247" s="11" t="s">
        <v>247</v>
      </c>
      <c r="D247" s="16" t="s">
        <v>1103</v>
      </c>
      <c r="E247" s="16" t="s">
        <v>1831</v>
      </c>
    </row>
    <row r="248" spans="1:5" ht="64" hidden="1" x14ac:dyDescent="0.2">
      <c r="A248"/>
      <c r="B248"/>
      <c r="C248" s="3" t="s">
        <v>248</v>
      </c>
      <c r="D248" s="2" t="s">
        <v>1103</v>
      </c>
      <c r="E248" s="2" t="s">
        <v>1832</v>
      </c>
    </row>
    <row r="249" spans="1:5" ht="64" x14ac:dyDescent="0.2">
      <c r="A249" s="15">
        <v>1</v>
      </c>
      <c r="B249" s="15">
        <v>1</v>
      </c>
      <c r="C249" s="11" t="s">
        <v>249</v>
      </c>
      <c r="D249" s="16" t="s">
        <v>1104</v>
      </c>
      <c r="E249" s="16" t="s">
        <v>1833</v>
      </c>
    </row>
    <row r="250" spans="1:5" ht="48" x14ac:dyDescent="0.2">
      <c r="A250" s="15">
        <v>1</v>
      </c>
      <c r="B250" s="15">
        <v>1</v>
      </c>
      <c r="C250" s="11" t="s">
        <v>250</v>
      </c>
      <c r="D250" s="16" t="s">
        <v>1105</v>
      </c>
      <c r="E250" s="16" t="s">
        <v>1834</v>
      </c>
    </row>
    <row r="251" spans="1:5" ht="64" x14ac:dyDescent="0.2">
      <c r="A251" s="15">
        <v>1</v>
      </c>
      <c r="B251" s="15">
        <v>1</v>
      </c>
      <c r="C251" s="11" t="s">
        <v>251</v>
      </c>
      <c r="D251" s="16" t="s">
        <v>1106</v>
      </c>
      <c r="E251" s="16" t="s">
        <v>1835</v>
      </c>
    </row>
    <row r="252" spans="1:5" ht="96" x14ac:dyDescent="0.2">
      <c r="A252" s="15">
        <v>1</v>
      </c>
      <c r="B252" s="15">
        <v>1</v>
      </c>
      <c r="C252" s="11" t="s">
        <v>252</v>
      </c>
      <c r="D252" s="16" t="s">
        <v>1107</v>
      </c>
      <c r="E252" s="16" t="s">
        <v>1836</v>
      </c>
    </row>
    <row r="253" spans="1:5" ht="80" x14ac:dyDescent="0.2">
      <c r="A253" s="15">
        <v>1</v>
      </c>
      <c r="B253" s="15">
        <v>1</v>
      </c>
      <c r="C253" s="11" t="s">
        <v>253</v>
      </c>
      <c r="D253" s="16" t="s">
        <v>1108</v>
      </c>
      <c r="E253" s="16" t="s">
        <v>3791</v>
      </c>
    </row>
    <row r="254" spans="1:5" ht="64" x14ac:dyDescent="0.2">
      <c r="A254" s="15">
        <v>1</v>
      </c>
      <c r="C254" s="11" t="s">
        <v>254</v>
      </c>
      <c r="D254" s="16" t="s">
        <v>1109</v>
      </c>
      <c r="E254" s="16" t="s">
        <v>1837</v>
      </c>
    </row>
    <row r="255" spans="1:5" ht="80" hidden="1" x14ac:dyDescent="0.2">
      <c r="A255"/>
      <c r="B255"/>
      <c r="C255" s="3" t="s">
        <v>255</v>
      </c>
      <c r="D255" s="2" t="s">
        <v>1108</v>
      </c>
      <c r="E255" s="2" t="s">
        <v>1838</v>
      </c>
    </row>
    <row r="256" spans="1:5" ht="80" x14ac:dyDescent="0.2">
      <c r="A256" s="15">
        <v>1</v>
      </c>
      <c r="C256" s="11" t="s">
        <v>256</v>
      </c>
      <c r="D256" s="16" t="s">
        <v>1110</v>
      </c>
      <c r="E256" s="16" t="s">
        <v>1839</v>
      </c>
    </row>
    <row r="257" spans="1:5" ht="64" x14ac:dyDescent="0.2">
      <c r="A257" s="15">
        <v>1</v>
      </c>
      <c r="C257" s="11" t="s">
        <v>257</v>
      </c>
      <c r="D257" s="16" t="s">
        <v>1111</v>
      </c>
      <c r="E257" s="16" t="s">
        <v>1840</v>
      </c>
    </row>
    <row r="258" spans="1:5" ht="80" x14ac:dyDescent="0.2">
      <c r="A258" s="15">
        <v>1</v>
      </c>
      <c r="B258" s="15">
        <v>1</v>
      </c>
      <c r="C258" s="11" t="s">
        <v>258</v>
      </c>
      <c r="D258" s="16" t="s">
        <v>1112</v>
      </c>
      <c r="E258" s="16" t="s">
        <v>1841</v>
      </c>
    </row>
    <row r="259" spans="1:5" ht="64" x14ac:dyDescent="0.2">
      <c r="A259" s="15">
        <v>1</v>
      </c>
      <c r="C259" s="11" t="s">
        <v>259</v>
      </c>
      <c r="D259" s="16" t="s">
        <v>1113</v>
      </c>
      <c r="E259" s="16" t="s">
        <v>1842</v>
      </c>
    </row>
    <row r="260" spans="1:5" ht="64" hidden="1" x14ac:dyDescent="0.2">
      <c r="A260"/>
      <c r="B260"/>
      <c r="C260" s="3" t="s">
        <v>260</v>
      </c>
      <c r="D260" s="2" t="s">
        <v>1113</v>
      </c>
      <c r="E260" s="2" t="s">
        <v>1843</v>
      </c>
    </row>
    <row r="261" spans="1:5" ht="80" x14ac:dyDescent="0.2">
      <c r="A261" s="15">
        <v>1</v>
      </c>
      <c r="C261" s="11" t="s">
        <v>261</v>
      </c>
      <c r="D261" s="16" t="s">
        <v>1114</v>
      </c>
      <c r="E261" s="16" t="s">
        <v>1844</v>
      </c>
    </row>
    <row r="262" spans="1:5" ht="48" hidden="1" x14ac:dyDescent="0.2">
      <c r="A262"/>
      <c r="B262"/>
      <c r="C262" s="3" t="s">
        <v>262</v>
      </c>
      <c r="D262" s="2" t="s">
        <v>1115</v>
      </c>
      <c r="E262" s="2" t="s">
        <v>3792</v>
      </c>
    </row>
    <row r="263" spans="1:5" ht="48" x14ac:dyDescent="0.2">
      <c r="A263" s="15">
        <v>1</v>
      </c>
      <c r="B263" s="15">
        <v>1</v>
      </c>
      <c r="C263" s="11" t="s">
        <v>263</v>
      </c>
      <c r="D263" s="16" t="s">
        <v>1115</v>
      </c>
      <c r="E263" s="16" t="s">
        <v>3793</v>
      </c>
    </row>
    <row r="264" spans="1:5" ht="32" x14ac:dyDescent="0.2">
      <c r="A264" s="15">
        <v>1</v>
      </c>
      <c r="B264" s="15">
        <v>1</v>
      </c>
      <c r="C264" s="11" t="s">
        <v>264</v>
      </c>
      <c r="D264" s="16" t="s">
        <v>1116</v>
      </c>
      <c r="E264" s="16" t="s">
        <v>1845</v>
      </c>
    </row>
    <row r="265" spans="1:5" ht="32" hidden="1" x14ac:dyDescent="0.2">
      <c r="A265"/>
      <c r="B265"/>
      <c r="C265" s="3" t="s">
        <v>265</v>
      </c>
      <c r="D265" s="2" t="s">
        <v>1116</v>
      </c>
      <c r="E265" s="2" t="s">
        <v>1846</v>
      </c>
    </row>
    <row r="266" spans="1:5" ht="48" x14ac:dyDescent="0.2">
      <c r="A266" s="15">
        <v>1</v>
      </c>
      <c r="C266" s="11" t="s">
        <v>266</v>
      </c>
      <c r="D266" s="16" t="s">
        <v>1117</v>
      </c>
      <c r="E266" s="16" t="s">
        <v>1847</v>
      </c>
    </row>
    <row r="267" spans="1:5" ht="48" x14ac:dyDescent="0.2">
      <c r="A267" s="15">
        <v>1</v>
      </c>
      <c r="B267" s="15">
        <v>1</v>
      </c>
      <c r="C267" s="11" t="s">
        <v>267</v>
      </c>
      <c r="D267" s="16" t="s">
        <v>1118</v>
      </c>
      <c r="E267" s="16" t="s">
        <v>1848</v>
      </c>
    </row>
    <row r="268" spans="1:5" ht="32" x14ac:dyDescent="0.2">
      <c r="A268" s="15">
        <v>1</v>
      </c>
      <c r="C268" s="11" t="s">
        <v>268</v>
      </c>
      <c r="D268" s="16" t="s">
        <v>1119</v>
      </c>
      <c r="E268" s="16" t="s">
        <v>1849</v>
      </c>
    </row>
    <row r="269" spans="1:5" ht="48" x14ac:dyDescent="0.2">
      <c r="A269" s="15">
        <v>1</v>
      </c>
      <c r="B269" s="15">
        <v>1</v>
      </c>
      <c r="C269" s="11" t="s">
        <v>269</v>
      </c>
      <c r="D269" s="16" t="s">
        <v>1120</v>
      </c>
      <c r="E269" s="16" t="s">
        <v>1850</v>
      </c>
    </row>
    <row r="270" spans="1:5" ht="32" x14ac:dyDescent="0.2">
      <c r="A270" s="15">
        <v>1</v>
      </c>
      <c r="B270" s="15">
        <v>1</v>
      </c>
      <c r="C270" s="11" t="s">
        <v>270</v>
      </c>
      <c r="D270" s="16" t="s">
        <v>1121</v>
      </c>
      <c r="E270" s="16" t="s">
        <v>3794</v>
      </c>
    </row>
    <row r="271" spans="1:5" ht="32" x14ac:dyDescent="0.2">
      <c r="A271" s="15">
        <v>1</v>
      </c>
      <c r="C271" s="11" t="s">
        <v>271</v>
      </c>
      <c r="D271" s="16" t="s">
        <v>1120</v>
      </c>
      <c r="E271" s="16" t="s">
        <v>1851</v>
      </c>
    </row>
    <row r="272" spans="1:5" ht="80" x14ac:dyDescent="0.2">
      <c r="A272" s="15">
        <v>1</v>
      </c>
      <c r="C272" s="11" t="s">
        <v>272</v>
      </c>
      <c r="D272" s="16" t="s">
        <v>1122</v>
      </c>
      <c r="E272" s="16" t="s">
        <v>3795</v>
      </c>
    </row>
    <row r="273" spans="1:5" ht="48" x14ac:dyDescent="0.2">
      <c r="A273" s="15">
        <v>1</v>
      </c>
      <c r="B273" s="15">
        <v>1</v>
      </c>
      <c r="C273" s="11" t="s">
        <v>273</v>
      </c>
      <c r="D273" s="16" t="s">
        <v>1123</v>
      </c>
      <c r="E273" s="16" t="s">
        <v>3796</v>
      </c>
    </row>
    <row r="274" spans="1:5" ht="48" hidden="1" x14ac:dyDescent="0.2">
      <c r="A274"/>
      <c r="B274"/>
      <c r="C274" s="3" t="s">
        <v>274</v>
      </c>
      <c r="D274" s="2" t="s">
        <v>1124</v>
      </c>
      <c r="E274" s="2" t="s">
        <v>1852</v>
      </c>
    </row>
    <row r="275" spans="1:5" ht="48" hidden="1" x14ac:dyDescent="0.2">
      <c r="A275"/>
      <c r="B275"/>
      <c r="C275" s="3" t="s">
        <v>275</v>
      </c>
      <c r="D275" s="2" t="s">
        <v>1124</v>
      </c>
      <c r="E275" s="2" t="s">
        <v>1853</v>
      </c>
    </row>
    <row r="276" spans="1:5" ht="32" x14ac:dyDescent="0.2">
      <c r="A276" s="15">
        <v>1</v>
      </c>
      <c r="B276" s="15">
        <v>1</v>
      </c>
      <c r="C276" s="11" t="s">
        <v>276</v>
      </c>
      <c r="D276" s="16" t="s">
        <v>1125</v>
      </c>
      <c r="E276" s="16" t="s">
        <v>1854</v>
      </c>
    </row>
    <row r="277" spans="1:5" ht="80" x14ac:dyDescent="0.2">
      <c r="A277" s="15">
        <v>1</v>
      </c>
      <c r="C277" s="11" t="s">
        <v>277</v>
      </c>
      <c r="D277" s="16" t="s">
        <v>1126</v>
      </c>
      <c r="E277" s="16" t="s">
        <v>3797</v>
      </c>
    </row>
    <row r="278" spans="1:5" ht="48" x14ac:dyDescent="0.2">
      <c r="A278" s="15">
        <v>1</v>
      </c>
      <c r="B278" s="15">
        <v>1</v>
      </c>
      <c r="C278" s="11" t="s">
        <v>278</v>
      </c>
      <c r="D278" s="16" t="s">
        <v>1127</v>
      </c>
      <c r="E278" s="16" t="s">
        <v>1855</v>
      </c>
    </row>
    <row r="279" spans="1:5" ht="32" x14ac:dyDescent="0.2">
      <c r="A279" s="15">
        <v>1</v>
      </c>
      <c r="B279" s="15">
        <v>1</v>
      </c>
      <c r="C279" s="11" t="s">
        <v>279</v>
      </c>
      <c r="D279" s="16" t="s">
        <v>1128</v>
      </c>
      <c r="E279" s="16" t="s">
        <v>1856</v>
      </c>
    </row>
    <row r="280" spans="1:5" ht="32" x14ac:dyDescent="0.2">
      <c r="A280" s="15">
        <v>1</v>
      </c>
      <c r="C280" s="11" t="s">
        <v>280</v>
      </c>
      <c r="D280" s="16" t="s">
        <v>1129</v>
      </c>
      <c r="E280" s="16" t="s">
        <v>1857</v>
      </c>
    </row>
    <row r="281" spans="1:5" ht="80" x14ac:dyDescent="0.2">
      <c r="A281" s="15">
        <v>1</v>
      </c>
      <c r="C281" s="11" t="s">
        <v>281</v>
      </c>
      <c r="D281" s="16" t="s">
        <v>1130</v>
      </c>
      <c r="E281" s="16" t="s">
        <v>1858</v>
      </c>
    </row>
    <row r="282" spans="1:5" ht="32" x14ac:dyDescent="0.2">
      <c r="A282" s="15">
        <v>1</v>
      </c>
      <c r="B282" s="15">
        <v>1</v>
      </c>
      <c r="C282" s="11" t="s">
        <v>282</v>
      </c>
      <c r="D282" s="16" t="s">
        <v>1131</v>
      </c>
      <c r="E282" s="16" t="s">
        <v>1859</v>
      </c>
    </row>
    <row r="283" spans="1:5" ht="80" x14ac:dyDescent="0.2">
      <c r="A283" s="15">
        <v>1</v>
      </c>
      <c r="B283" s="15">
        <v>1</v>
      </c>
      <c r="C283" s="11" t="s">
        <v>283</v>
      </c>
      <c r="D283" s="16" t="s">
        <v>1132</v>
      </c>
      <c r="E283" s="16" t="s">
        <v>1860</v>
      </c>
    </row>
    <row r="284" spans="1:5" ht="32" x14ac:dyDescent="0.2">
      <c r="A284" s="15">
        <v>1</v>
      </c>
      <c r="C284" s="11" t="s">
        <v>284</v>
      </c>
      <c r="D284" s="16" t="s">
        <v>1133</v>
      </c>
      <c r="E284" s="16" t="s">
        <v>1861</v>
      </c>
    </row>
    <row r="285" spans="1:5" ht="48" x14ac:dyDescent="0.2">
      <c r="A285" s="15">
        <v>1</v>
      </c>
      <c r="C285" s="11" t="s">
        <v>285</v>
      </c>
      <c r="D285" s="16" t="s">
        <v>1134</v>
      </c>
      <c r="E285" s="16" t="s">
        <v>3798</v>
      </c>
    </row>
    <row r="286" spans="1:5" ht="64" x14ac:dyDescent="0.2">
      <c r="A286" s="15">
        <v>1</v>
      </c>
      <c r="C286" s="11" t="s">
        <v>286</v>
      </c>
      <c r="D286" s="16" t="s">
        <v>1135</v>
      </c>
      <c r="E286" s="16" t="s">
        <v>1862</v>
      </c>
    </row>
    <row r="287" spans="1:5" ht="64" hidden="1" x14ac:dyDescent="0.2">
      <c r="A287"/>
      <c r="B287"/>
      <c r="C287" s="3" t="s">
        <v>287</v>
      </c>
      <c r="D287" s="2" t="s">
        <v>1136</v>
      </c>
      <c r="E287" s="2" t="s">
        <v>1863</v>
      </c>
    </row>
    <row r="288" spans="1:5" ht="64" x14ac:dyDescent="0.2">
      <c r="A288" s="15">
        <v>1</v>
      </c>
      <c r="B288" s="15">
        <v>1</v>
      </c>
      <c r="C288" s="11" t="s">
        <v>288</v>
      </c>
      <c r="D288" s="16" t="s">
        <v>1137</v>
      </c>
      <c r="E288" s="16" t="s">
        <v>1864</v>
      </c>
    </row>
    <row r="289" spans="1:5" ht="64" hidden="1" x14ac:dyDescent="0.2">
      <c r="A289"/>
      <c r="B289"/>
      <c r="C289" s="3" t="s">
        <v>289</v>
      </c>
      <c r="D289" s="2" t="s">
        <v>1137</v>
      </c>
      <c r="E289" s="2" t="s">
        <v>1865</v>
      </c>
    </row>
    <row r="290" spans="1:5" ht="48" x14ac:dyDescent="0.2">
      <c r="A290" s="15">
        <v>1</v>
      </c>
      <c r="C290" s="11" t="s">
        <v>290</v>
      </c>
      <c r="D290" s="16" t="s">
        <v>1138</v>
      </c>
      <c r="E290" s="16" t="s">
        <v>1866</v>
      </c>
    </row>
    <row r="291" spans="1:5" ht="48" x14ac:dyDescent="0.2">
      <c r="A291" s="15">
        <v>1</v>
      </c>
      <c r="C291" s="11" t="s">
        <v>291</v>
      </c>
      <c r="D291" s="16" t="s">
        <v>1139</v>
      </c>
      <c r="E291" s="16" t="s">
        <v>3799</v>
      </c>
    </row>
    <row r="292" spans="1:5" ht="32" x14ac:dyDescent="0.2">
      <c r="A292" s="15">
        <v>1</v>
      </c>
      <c r="B292" s="15">
        <v>1</v>
      </c>
      <c r="C292" s="11" t="s">
        <v>292</v>
      </c>
      <c r="D292" s="16" t="s">
        <v>1140</v>
      </c>
      <c r="E292" s="16" t="s">
        <v>3800</v>
      </c>
    </row>
    <row r="293" spans="1:5" ht="64" hidden="1" x14ac:dyDescent="0.2">
      <c r="A293"/>
      <c r="B293"/>
      <c r="C293" s="3" t="s">
        <v>293</v>
      </c>
      <c r="D293" s="2" t="s">
        <v>1141</v>
      </c>
      <c r="E293" s="2" t="s">
        <v>1867</v>
      </c>
    </row>
    <row r="294" spans="1:5" ht="32" hidden="1" x14ac:dyDescent="0.2">
      <c r="A294"/>
      <c r="B294"/>
      <c r="C294" s="3" t="s">
        <v>294</v>
      </c>
      <c r="D294" s="2" t="s">
        <v>1141</v>
      </c>
      <c r="E294" s="2" t="s">
        <v>3801</v>
      </c>
    </row>
    <row r="295" spans="1:5" ht="64" hidden="1" x14ac:dyDescent="0.2">
      <c r="A295"/>
      <c r="B295"/>
      <c r="C295" s="3" t="s">
        <v>295</v>
      </c>
      <c r="D295" s="2" t="s">
        <v>1142</v>
      </c>
      <c r="E295" s="2" t="s">
        <v>1868</v>
      </c>
    </row>
    <row r="296" spans="1:5" ht="80" x14ac:dyDescent="0.2">
      <c r="A296" s="15">
        <v>1</v>
      </c>
      <c r="B296" s="15">
        <v>1</v>
      </c>
      <c r="C296" s="11" t="s">
        <v>296</v>
      </c>
      <c r="D296" s="16" t="s">
        <v>1143</v>
      </c>
      <c r="E296" s="16" t="s">
        <v>1869</v>
      </c>
    </row>
    <row r="297" spans="1:5" ht="96" hidden="1" x14ac:dyDescent="0.2">
      <c r="A297"/>
      <c r="B297"/>
      <c r="C297" s="3" t="s">
        <v>297</v>
      </c>
      <c r="D297" s="2" t="s">
        <v>1144</v>
      </c>
      <c r="E297" s="2" t="s">
        <v>1870</v>
      </c>
    </row>
    <row r="298" spans="1:5" ht="48" x14ac:dyDescent="0.2">
      <c r="A298" s="15">
        <v>1</v>
      </c>
      <c r="C298" s="11" t="s">
        <v>298</v>
      </c>
      <c r="D298" s="16" t="s">
        <v>1145</v>
      </c>
      <c r="E298" s="16" t="s">
        <v>3802</v>
      </c>
    </row>
    <row r="299" spans="1:5" ht="64" x14ac:dyDescent="0.2">
      <c r="A299" s="15">
        <v>1</v>
      </c>
      <c r="C299" s="11" t="s">
        <v>299</v>
      </c>
      <c r="D299" s="16" t="s">
        <v>1146</v>
      </c>
      <c r="E299" s="16" t="s">
        <v>1871</v>
      </c>
    </row>
    <row r="300" spans="1:5" ht="80" hidden="1" x14ac:dyDescent="0.2">
      <c r="A300"/>
      <c r="B300"/>
      <c r="C300" s="3" t="s">
        <v>300</v>
      </c>
      <c r="D300" s="2" t="s">
        <v>1147</v>
      </c>
      <c r="E300" s="2" t="s">
        <v>1872</v>
      </c>
    </row>
    <row r="301" spans="1:5" ht="32" x14ac:dyDescent="0.2">
      <c r="A301" s="15">
        <v>1</v>
      </c>
      <c r="B301" s="15">
        <v>1</v>
      </c>
      <c r="C301" s="11" t="s">
        <v>301</v>
      </c>
      <c r="D301" s="16" t="s">
        <v>1148</v>
      </c>
      <c r="E301" s="16" t="s">
        <v>1873</v>
      </c>
    </row>
    <row r="302" spans="1:5" ht="64" x14ac:dyDescent="0.2">
      <c r="A302" s="15">
        <v>1</v>
      </c>
      <c r="C302" s="11" t="s">
        <v>302</v>
      </c>
      <c r="D302" s="16" t="s">
        <v>1149</v>
      </c>
      <c r="E302" s="16" t="s">
        <v>1874</v>
      </c>
    </row>
    <row r="303" spans="1:5" ht="96" hidden="1" x14ac:dyDescent="0.2">
      <c r="A303"/>
      <c r="B303"/>
      <c r="C303" s="3" t="s">
        <v>303</v>
      </c>
      <c r="D303" s="2" t="s">
        <v>1150</v>
      </c>
      <c r="E303" s="2" t="s">
        <v>1875</v>
      </c>
    </row>
    <row r="304" spans="1:5" ht="32" x14ac:dyDescent="0.2">
      <c r="A304" s="15">
        <v>1</v>
      </c>
      <c r="C304" s="11" t="s">
        <v>304</v>
      </c>
      <c r="D304" s="16" t="s">
        <v>985</v>
      </c>
      <c r="E304" s="16" t="s">
        <v>3803</v>
      </c>
    </row>
    <row r="305" spans="1:5" ht="32" x14ac:dyDescent="0.2">
      <c r="A305" s="15">
        <v>1</v>
      </c>
      <c r="C305" s="11" t="s">
        <v>305</v>
      </c>
      <c r="D305" s="16" t="s">
        <v>985</v>
      </c>
      <c r="E305" s="16" t="s">
        <v>1876</v>
      </c>
    </row>
    <row r="306" spans="1:5" ht="32" hidden="1" x14ac:dyDescent="0.2">
      <c r="A306"/>
      <c r="B306"/>
      <c r="C306" s="3" t="s">
        <v>306</v>
      </c>
      <c r="D306" s="2" t="s">
        <v>1151</v>
      </c>
      <c r="E306" s="2" t="s">
        <v>3804</v>
      </c>
    </row>
    <row r="307" spans="1:5" ht="48" x14ac:dyDescent="0.2">
      <c r="A307" s="15">
        <v>1</v>
      </c>
      <c r="C307" s="11" t="s">
        <v>307</v>
      </c>
      <c r="D307" s="16" t="s">
        <v>1152</v>
      </c>
      <c r="E307" s="16" t="s">
        <v>1877</v>
      </c>
    </row>
    <row r="308" spans="1:5" ht="48" x14ac:dyDescent="0.2">
      <c r="A308" s="15">
        <v>1</v>
      </c>
      <c r="C308" s="11" t="s">
        <v>308</v>
      </c>
      <c r="D308" s="16" t="s">
        <v>1152</v>
      </c>
      <c r="E308" s="16" t="s">
        <v>3805</v>
      </c>
    </row>
    <row r="309" spans="1:5" ht="48" hidden="1" x14ac:dyDescent="0.2">
      <c r="A309"/>
      <c r="B309"/>
      <c r="C309" s="3" t="s">
        <v>309</v>
      </c>
      <c r="D309" s="2" t="s">
        <v>1153</v>
      </c>
      <c r="E309" s="2" t="s">
        <v>3806</v>
      </c>
    </row>
    <row r="310" spans="1:5" ht="32" x14ac:dyDescent="0.2">
      <c r="A310" s="15">
        <v>1</v>
      </c>
      <c r="B310" s="15">
        <v>1</v>
      </c>
      <c r="C310" s="11" t="s">
        <v>310</v>
      </c>
      <c r="D310" s="16" t="s">
        <v>1154</v>
      </c>
      <c r="E310" s="16" t="s">
        <v>1878</v>
      </c>
    </row>
    <row r="311" spans="1:5" ht="32" x14ac:dyDescent="0.2">
      <c r="A311" s="15">
        <v>1</v>
      </c>
      <c r="B311" s="15">
        <v>1</v>
      </c>
      <c r="C311" s="11" t="s">
        <v>311</v>
      </c>
      <c r="D311" s="16" t="s">
        <v>1155</v>
      </c>
      <c r="E311" s="16" t="s">
        <v>1879</v>
      </c>
    </row>
    <row r="312" spans="1:5" ht="32" x14ac:dyDescent="0.2">
      <c r="A312" s="15">
        <v>1</v>
      </c>
      <c r="C312" s="11" t="s">
        <v>312</v>
      </c>
      <c r="D312" s="16" t="s">
        <v>1156</v>
      </c>
      <c r="E312" s="16" t="s">
        <v>1880</v>
      </c>
    </row>
    <row r="313" spans="1:5" ht="32" hidden="1" x14ac:dyDescent="0.2">
      <c r="A313"/>
      <c r="B313"/>
      <c r="C313" s="3" t="s">
        <v>313</v>
      </c>
      <c r="D313" s="2" t="s">
        <v>1156</v>
      </c>
      <c r="E313" s="2"/>
    </row>
    <row r="314" spans="1:5" ht="64" x14ac:dyDescent="0.2">
      <c r="A314" s="15">
        <v>1</v>
      </c>
      <c r="B314" s="15">
        <v>1</v>
      </c>
      <c r="C314" s="11" t="s">
        <v>314</v>
      </c>
      <c r="D314" s="16" t="s">
        <v>1157</v>
      </c>
      <c r="E314" s="16" t="s">
        <v>1881</v>
      </c>
    </row>
    <row r="315" spans="1:5" ht="80" x14ac:dyDescent="0.2">
      <c r="A315" s="15">
        <v>1</v>
      </c>
      <c r="C315" s="11" t="s">
        <v>315</v>
      </c>
      <c r="D315" s="16" t="s">
        <v>1158</v>
      </c>
      <c r="E315" s="16" t="s">
        <v>3807</v>
      </c>
    </row>
    <row r="316" spans="1:5" ht="32" x14ac:dyDescent="0.2">
      <c r="A316" s="15">
        <v>1</v>
      </c>
      <c r="B316" s="15">
        <v>1</v>
      </c>
      <c r="C316" s="11" t="s">
        <v>316</v>
      </c>
      <c r="D316" s="16" t="s">
        <v>1159</v>
      </c>
      <c r="E316" s="16" t="s">
        <v>3808</v>
      </c>
    </row>
    <row r="317" spans="1:5" ht="64" x14ac:dyDescent="0.2">
      <c r="A317" s="15">
        <v>1</v>
      </c>
      <c r="C317" s="11" t="s">
        <v>317</v>
      </c>
      <c r="D317" s="16" t="s">
        <v>1160</v>
      </c>
      <c r="E317" s="16" t="s">
        <v>1882</v>
      </c>
    </row>
    <row r="318" spans="1:5" ht="32" x14ac:dyDescent="0.2">
      <c r="A318" s="15">
        <v>1</v>
      </c>
      <c r="B318" s="15">
        <v>1</v>
      </c>
      <c r="C318" s="11" t="s">
        <v>318</v>
      </c>
      <c r="D318" s="16" t="s">
        <v>1161</v>
      </c>
      <c r="E318" s="16" t="s">
        <v>3809</v>
      </c>
    </row>
    <row r="319" spans="1:5" ht="32" x14ac:dyDescent="0.2">
      <c r="A319" s="15">
        <v>1</v>
      </c>
      <c r="B319" s="15">
        <v>1</v>
      </c>
      <c r="C319" s="11" t="s">
        <v>319</v>
      </c>
      <c r="D319" s="16" t="s">
        <v>1162</v>
      </c>
      <c r="E319" s="16" t="s">
        <v>3810</v>
      </c>
    </row>
    <row r="320" spans="1:5" ht="64" x14ac:dyDescent="0.2">
      <c r="A320" s="15">
        <v>1</v>
      </c>
      <c r="B320" s="15">
        <v>1</v>
      </c>
      <c r="C320" s="11" t="s">
        <v>320</v>
      </c>
      <c r="D320" s="16" t="s">
        <v>1163</v>
      </c>
      <c r="E320" s="16" t="s">
        <v>1883</v>
      </c>
    </row>
    <row r="321" spans="1:5" ht="64" x14ac:dyDescent="0.2">
      <c r="A321" s="15">
        <v>1</v>
      </c>
      <c r="B321" s="15">
        <v>1</v>
      </c>
      <c r="C321" s="11" t="s">
        <v>321</v>
      </c>
      <c r="D321" s="16" t="s">
        <v>1164</v>
      </c>
      <c r="E321" s="16" t="s">
        <v>3811</v>
      </c>
    </row>
    <row r="322" spans="1:5" ht="48" x14ac:dyDescent="0.2">
      <c r="A322" s="15">
        <v>1</v>
      </c>
      <c r="B322" s="15">
        <v>1</v>
      </c>
      <c r="C322" s="11" t="s">
        <v>322</v>
      </c>
      <c r="D322" s="16" t="s">
        <v>1165</v>
      </c>
      <c r="E322" s="16" t="s">
        <v>1884</v>
      </c>
    </row>
    <row r="323" spans="1:5" ht="48" x14ac:dyDescent="0.2">
      <c r="A323" s="15">
        <v>1</v>
      </c>
      <c r="C323" s="11" t="s">
        <v>323</v>
      </c>
      <c r="D323" s="16" t="s">
        <v>1166</v>
      </c>
      <c r="E323" s="16" t="s">
        <v>3812</v>
      </c>
    </row>
    <row r="324" spans="1:5" ht="64" x14ac:dyDescent="0.2">
      <c r="A324" s="15">
        <v>1</v>
      </c>
      <c r="C324" s="11" t="s">
        <v>324</v>
      </c>
      <c r="D324" s="16" t="s">
        <v>1167</v>
      </c>
      <c r="E324" s="16" t="s">
        <v>3813</v>
      </c>
    </row>
    <row r="325" spans="1:5" ht="80" x14ac:dyDescent="0.2">
      <c r="A325" s="15">
        <v>1</v>
      </c>
      <c r="B325" s="15">
        <v>1</v>
      </c>
      <c r="C325" s="11" t="s">
        <v>325</v>
      </c>
      <c r="D325" s="16" t="s">
        <v>1168</v>
      </c>
      <c r="E325" s="16" t="s">
        <v>1885</v>
      </c>
    </row>
    <row r="326" spans="1:5" ht="64" x14ac:dyDescent="0.2">
      <c r="A326" s="15">
        <v>1</v>
      </c>
      <c r="B326" s="15">
        <v>1</v>
      </c>
      <c r="C326" s="11" t="s">
        <v>326</v>
      </c>
      <c r="D326" s="16" t="s">
        <v>1169</v>
      </c>
      <c r="E326" s="16" t="s">
        <v>1886</v>
      </c>
    </row>
    <row r="327" spans="1:5" ht="48" x14ac:dyDescent="0.2">
      <c r="A327" s="15">
        <v>1</v>
      </c>
      <c r="C327" s="11" t="s">
        <v>327</v>
      </c>
      <c r="D327" s="16" t="s">
        <v>1170</v>
      </c>
      <c r="E327" s="16" t="s">
        <v>1887</v>
      </c>
    </row>
    <row r="328" spans="1:5" ht="48" x14ac:dyDescent="0.2">
      <c r="A328" s="15">
        <v>1</v>
      </c>
      <c r="B328" s="15">
        <v>1</v>
      </c>
      <c r="C328" s="11" t="s">
        <v>328</v>
      </c>
      <c r="D328" s="16" t="s">
        <v>1171</v>
      </c>
      <c r="E328" s="16" t="s">
        <v>1888</v>
      </c>
    </row>
    <row r="329" spans="1:5" ht="80" x14ac:dyDescent="0.2">
      <c r="A329" s="15">
        <v>1</v>
      </c>
      <c r="B329" s="15">
        <v>1</v>
      </c>
      <c r="C329" s="11" t="s">
        <v>329</v>
      </c>
      <c r="D329" s="16" t="s">
        <v>1172</v>
      </c>
      <c r="E329" s="16" t="s">
        <v>3814</v>
      </c>
    </row>
    <row r="330" spans="1:5" ht="48" hidden="1" x14ac:dyDescent="0.2">
      <c r="A330"/>
      <c r="B330"/>
      <c r="C330" s="3" t="s">
        <v>330</v>
      </c>
      <c r="D330" s="2" t="s">
        <v>1173</v>
      </c>
      <c r="E330" s="2" t="s">
        <v>1889</v>
      </c>
    </row>
    <row r="331" spans="1:5" ht="48" x14ac:dyDescent="0.2">
      <c r="A331" s="15">
        <v>1</v>
      </c>
      <c r="B331" s="15">
        <v>1</v>
      </c>
      <c r="C331" s="11" t="s">
        <v>331</v>
      </c>
      <c r="D331" s="16" t="s">
        <v>1174</v>
      </c>
      <c r="E331" s="16" t="s">
        <v>3815</v>
      </c>
    </row>
    <row r="332" spans="1:5" ht="64" x14ac:dyDescent="0.2">
      <c r="A332" s="15">
        <v>1</v>
      </c>
      <c r="B332" s="15">
        <v>1</v>
      </c>
      <c r="C332" s="11" t="s">
        <v>332</v>
      </c>
      <c r="D332" s="16" t="s">
        <v>1175</v>
      </c>
      <c r="E332" s="16" t="s">
        <v>1890</v>
      </c>
    </row>
    <row r="333" spans="1:5" ht="64" hidden="1" x14ac:dyDescent="0.2">
      <c r="A333"/>
      <c r="B333"/>
      <c r="C333" s="3" t="s">
        <v>333</v>
      </c>
      <c r="D333" s="2" t="s">
        <v>1175</v>
      </c>
      <c r="E333" s="2" t="s">
        <v>3816</v>
      </c>
    </row>
    <row r="334" spans="1:5" ht="32" x14ac:dyDescent="0.2">
      <c r="A334" s="15">
        <v>1</v>
      </c>
      <c r="B334" s="15">
        <v>1</v>
      </c>
      <c r="C334" s="11" t="s">
        <v>334</v>
      </c>
      <c r="D334" s="16" t="s">
        <v>1176</v>
      </c>
      <c r="E334" s="16" t="s">
        <v>3817</v>
      </c>
    </row>
    <row r="335" spans="1:5" ht="32" hidden="1" x14ac:dyDescent="0.2">
      <c r="A335"/>
      <c r="B335"/>
      <c r="C335" s="3" t="s">
        <v>335</v>
      </c>
      <c r="D335" s="2" t="s">
        <v>1176</v>
      </c>
      <c r="E335" s="2" t="s">
        <v>1891</v>
      </c>
    </row>
    <row r="336" spans="1:5" ht="32" hidden="1" x14ac:dyDescent="0.2">
      <c r="A336"/>
      <c r="B336"/>
      <c r="C336" s="3" t="s">
        <v>336</v>
      </c>
      <c r="D336" s="2" t="s">
        <v>1177</v>
      </c>
      <c r="E336" s="2" t="s">
        <v>1892</v>
      </c>
    </row>
    <row r="337" spans="1:5" ht="64" x14ac:dyDescent="0.2">
      <c r="A337" s="15">
        <v>1</v>
      </c>
      <c r="C337" s="11" t="s">
        <v>337</v>
      </c>
      <c r="D337" s="16" t="s">
        <v>1178</v>
      </c>
      <c r="E337" s="16" t="s">
        <v>1893</v>
      </c>
    </row>
    <row r="338" spans="1:5" ht="64" x14ac:dyDescent="0.2">
      <c r="A338" s="15">
        <v>1</v>
      </c>
      <c r="C338" s="11" t="s">
        <v>338</v>
      </c>
      <c r="D338" s="16" t="s">
        <v>1178</v>
      </c>
      <c r="E338" s="16" t="s">
        <v>1894</v>
      </c>
    </row>
    <row r="339" spans="1:5" ht="64" x14ac:dyDescent="0.2">
      <c r="A339" s="15">
        <v>1</v>
      </c>
      <c r="B339" s="15">
        <v>1</v>
      </c>
      <c r="C339" s="11" t="s">
        <v>339</v>
      </c>
      <c r="D339" s="16" t="s">
        <v>1179</v>
      </c>
      <c r="E339" s="16" t="s">
        <v>3818</v>
      </c>
    </row>
    <row r="340" spans="1:5" ht="64" x14ac:dyDescent="0.2">
      <c r="A340" s="15">
        <v>1</v>
      </c>
      <c r="C340" s="11" t="s">
        <v>340</v>
      </c>
      <c r="D340" s="16" t="s">
        <v>1180</v>
      </c>
      <c r="E340" s="16" t="s">
        <v>3819</v>
      </c>
    </row>
    <row r="341" spans="1:5" ht="64" x14ac:dyDescent="0.2">
      <c r="A341" s="15">
        <v>1</v>
      </c>
      <c r="B341" s="15">
        <v>1</v>
      </c>
      <c r="C341" s="11" t="s">
        <v>341</v>
      </c>
      <c r="D341" s="16" t="s">
        <v>1181</v>
      </c>
      <c r="E341" s="16" t="s">
        <v>1895</v>
      </c>
    </row>
    <row r="342" spans="1:5" ht="48" x14ac:dyDescent="0.2">
      <c r="A342" s="15">
        <v>1</v>
      </c>
      <c r="B342" s="15">
        <v>1</v>
      </c>
      <c r="C342" s="11" t="s">
        <v>342</v>
      </c>
      <c r="D342" s="16" t="s">
        <v>1182</v>
      </c>
      <c r="E342" s="16" t="s">
        <v>1896</v>
      </c>
    </row>
    <row r="343" spans="1:5" ht="64" hidden="1" x14ac:dyDescent="0.2">
      <c r="A343"/>
      <c r="B343"/>
      <c r="C343" s="3" t="s">
        <v>343</v>
      </c>
      <c r="D343" s="2" t="s">
        <v>1183</v>
      </c>
      <c r="E343" s="2" t="s">
        <v>1897</v>
      </c>
    </row>
    <row r="344" spans="1:5" ht="80" x14ac:dyDescent="0.2">
      <c r="A344" s="15">
        <v>1</v>
      </c>
      <c r="B344" s="15">
        <v>1</v>
      </c>
      <c r="C344" s="11" t="s">
        <v>344</v>
      </c>
      <c r="D344" s="16" t="s">
        <v>1184</v>
      </c>
      <c r="E344" s="16" t="s">
        <v>1898</v>
      </c>
    </row>
    <row r="345" spans="1:5" ht="64" hidden="1" x14ac:dyDescent="0.2">
      <c r="A345"/>
      <c r="B345"/>
      <c r="C345" s="3" t="s">
        <v>345</v>
      </c>
      <c r="D345" s="2" t="s">
        <v>1185</v>
      </c>
      <c r="E345" s="2" t="s">
        <v>3820</v>
      </c>
    </row>
    <row r="346" spans="1:5" ht="48" hidden="1" x14ac:dyDescent="0.2">
      <c r="A346"/>
      <c r="B346"/>
      <c r="C346" s="3" t="s">
        <v>346</v>
      </c>
      <c r="D346" s="2" t="s">
        <v>1170</v>
      </c>
      <c r="E346" s="2" t="s">
        <v>1899</v>
      </c>
    </row>
    <row r="347" spans="1:5" ht="48" hidden="1" x14ac:dyDescent="0.2">
      <c r="A347"/>
      <c r="B347"/>
      <c r="C347" s="3" t="s">
        <v>347</v>
      </c>
      <c r="D347" s="2" t="s">
        <v>1186</v>
      </c>
      <c r="E347" s="2" t="s">
        <v>3821</v>
      </c>
    </row>
    <row r="348" spans="1:5" ht="64" x14ac:dyDescent="0.2">
      <c r="A348" s="15">
        <v>1</v>
      </c>
      <c r="B348" s="15">
        <v>1</v>
      </c>
      <c r="C348" s="11" t="s">
        <v>348</v>
      </c>
      <c r="D348" s="16" t="s">
        <v>1187</v>
      </c>
      <c r="E348" s="16" t="s">
        <v>1900</v>
      </c>
    </row>
    <row r="349" spans="1:5" ht="32" x14ac:dyDescent="0.2">
      <c r="A349" s="15">
        <v>1</v>
      </c>
      <c r="C349" s="11" t="s">
        <v>349</v>
      </c>
      <c r="D349" s="16" t="s">
        <v>1188</v>
      </c>
      <c r="E349" s="16" t="s">
        <v>3822</v>
      </c>
    </row>
    <row r="350" spans="1:5" ht="32" hidden="1" x14ac:dyDescent="0.2">
      <c r="A350"/>
      <c r="B350"/>
      <c r="C350" s="3" t="s">
        <v>350</v>
      </c>
      <c r="D350" s="2" t="s">
        <v>1188</v>
      </c>
      <c r="E350" s="2" t="s">
        <v>3823</v>
      </c>
    </row>
    <row r="351" spans="1:5" ht="64" hidden="1" x14ac:dyDescent="0.2">
      <c r="A351"/>
      <c r="B351"/>
      <c r="C351" s="3" t="s">
        <v>351</v>
      </c>
      <c r="D351" s="2" t="s">
        <v>1187</v>
      </c>
      <c r="E351" s="2" t="s">
        <v>3824</v>
      </c>
    </row>
    <row r="352" spans="1:5" ht="48" x14ac:dyDescent="0.2">
      <c r="A352" s="15">
        <v>1</v>
      </c>
      <c r="B352" s="15">
        <v>1</v>
      </c>
      <c r="C352" s="11" t="s">
        <v>352</v>
      </c>
      <c r="D352" s="16" t="s">
        <v>1189</v>
      </c>
      <c r="E352" s="16" t="s">
        <v>3825</v>
      </c>
    </row>
    <row r="353" spans="1:5" ht="48" x14ac:dyDescent="0.2">
      <c r="A353" s="15">
        <v>1</v>
      </c>
      <c r="B353" s="15">
        <v>1</v>
      </c>
      <c r="C353" s="11" t="s">
        <v>353</v>
      </c>
      <c r="D353" s="16" t="s">
        <v>1190</v>
      </c>
      <c r="E353" s="16" t="s">
        <v>3826</v>
      </c>
    </row>
    <row r="354" spans="1:5" ht="48" x14ac:dyDescent="0.2">
      <c r="A354" s="15">
        <v>1</v>
      </c>
      <c r="C354" s="11" t="s">
        <v>354</v>
      </c>
      <c r="D354" s="16" t="s">
        <v>1191</v>
      </c>
      <c r="E354" s="16" t="s">
        <v>1901</v>
      </c>
    </row>
    <row r="355" spans="1:5" ht="48" x14ac:dyDescent="0.2">
      <c r="A355" s="15">
        <v>1</v>
      </c>
      <c r="B355" s="15">
        <v>1</v>
      </c>
      <c r="C355" s="11" t="s">
        <v>355</v>
      </c>
      <c r="D355" s="16" t="s">
        <v>1192</v>
      </c>
      <c r="E355" s="16" t="s">
        <v>3827</v>
      </c>
    </row>
    <row r="356" spans="1:5" ht="48" x14ac:dyDescent="0.2">
      <c r="A356" s="15">
        <v>1</v>
      </c>
      <c r="C356" s="11" t="s">
        <v>356</v>
      </c>
      <c r="D356" s="16" t="s">
        <v>1193</v>
      </c>
      <c r="E356" s="16" t="s">
        <v>3828</v>
      </c>
    </row>
    <row r="357" spans="1:5" ht="64" x14ac:dyDescent="0.2">
      <c r="A357" s="15">
        <v>1</v>
      </c>
      <c r="C357" s="11" t="s">
        <v>357</v>
      </c>
      <c r="D357" s="16" t="s">
        <v>1194</v>
      </c>
      <c r="E357" s="16" t="s">
        <v>1902</v>
      </c>
    </row>
    <row r="358" spans="1:5" ht="32" x14ac:dyDescent="0.2">
      <c r="A358" s="15">
        <v>1</v>
      </c>
      <c r="B358" s="15">
        <v>1</v>
      </c>
      <c r="C358" s="11" t="s">
        <v>358</v>
      </c>
      <c r="D358" s="16" t="s">
        <v>1195</v>
      </c>
      <c r="E358" s="16" t="s">
        <v>1903</v>
      </c>
    </row>
    <row r="359" spans="1:5" ht="32" hidden="1" x14ac:dyDescent="0.2">
      <c r="A359"/>
      <c r="B359"/>
      <c r="C359" s="3" t="s">
        <v>359</v>
      </c>
      <c r="D359" s="2" t="s">
        <v>1196</v>
      </c>
      <c r="E359" s="2" t="s">
        <v>1904</v>
      </c>
    </row>
    <row r="360" spans="1:5" ht="80" x14ac:dyDescent="0.2">
      <c r="A360" s="15">
        <v>1</v>
      </c>
      <c r="C360" s="11" t="s">
        <v>360</v>
      </c>
      <c r="D360" s="16" t="s">
        <v>1197</v>
      </c>
      <c r="E360" s="16" t="s">
        <v>1905</v>
      </c>
    </row>
    <row r="361" spans="1:5" ht="96" x14ac:dyDescent="0.2">
      <c r="A361" s="15">
        <v>1</v>
      </c>
      <c r="C361" s="11" t="s">
        <v>361</v>
      </c>
      <c r="D361" s="16" t="s">
        <v>1198</v>
      </c>
      <c r="E361" s="16" t="s">
        <v>1906</v>
      </c>
    </row>
    <row r="362" spans="1:5" ht="48" hidden="1" x14ac:dyDescent="0.2">
      <c r="A362"/>
      <c r="B362"/>
      <c r="C362" s="3" t="s">
        <v>362</v>
      </c>
      <c r="D362" s="2" t="s">
        <v>1186</v>
      </c>
      <c r="E362" s="2" t="s">
        <v>1907</v>
      </c>
    </row>
    <row r="363" spans="1:5" ht="64" hidden="1" x14ac:dyDescent="0.2">
      <c r="A363"/>
      <c r="B363"/>
      <c r="C363" s="3" t="s">
        <v>363</v>
      </c>
      <c r="D363" s="2" t="s">
        <v>1199</v>
      </c>
      <c r="E363" s="2" t="s">
        <v>1908</v>
      </c>
    </row>
    <row r="364" spans="1:5" ht="64" x14ac:dyDescent="0.2">
      <c r="A364" s="15">
        <v>1</v>
      </c>
      <c r="B364" s="15">
        <v>1</v>
      </c>
      <c r="C364" s="11" t="s">
        <v>364</v>
      </c>
      <c r="D364" s="16" t="s">
        <v>1200</v>
      </c>
      <c r="E364" s="16" t="s">
        <v>1909</v>
      </c>
    </row>
    <row r="365" spans="1:5" ht="64" x14ac:dyDescent="0.2">
      <c r="A365" s="15">
        <v>1</v>
      </c>
      <c r="B365" s="15">
        <v>1</v>
      </c>
      <c r="C365" s="11" t="s">
        <v>365</v>
      </c>
      <c r="D365" s="16" t="s">
        <v>1201</v>
      </c>
      <c r="E365" s="16" t="s">
        <v>1910</v>
      </c>
    </row>
    <row r="366" spans="1:5" ht="32" hidden="1" x14ac:dyDescent="0.2">
      <c r="A366"/>
      <c r="B366"/>
      <c r="C366" s="3" t="s">
        <v>366</v>
      </c>
      <c r="D366" s="2" t="s">
        <v>1202</v>
      </c>
      <c r="E366" s="2" t="s">
        <v>1911</v>
      </c>
    </row>
    <row r="367" spans="1:5" ht="80" x14ac:dyDescent="0.2">
      <c r="A367" s="15">
        <v>1</v>
      </c>
      <c r="B367" s="15">
        <v>1</v>
      </c>
      <c r="C367" s="11" t="s">
        <v>367</v>
      </c>
      <c r="D367" s="16" t="s">
        <v>1203</v>
      </c>
      <c r="E367" s="16" t="s">
        <v>1912</v>
      </c>
    </row>
    <row r="368" spans="1:5" ht="80" hidden="1" x14ac:dyDescent="0.2">
      <c r="A368"/>
      <c r="B368"/>
      <c r="C368" s="3" t="s">
        <v>368</v>
      </c>
      <c r="D368" s="2" t="s">
        <v>1203</v>
      </c>
      <c r="E368" s="2" t="s">
        <v>3829</v>
      </c>
    </row>
    <row r="369" spans="1:5" ht="64" x14ac:dyDescent="0.2">
      <c r="A369" s="15">
        <v>1</v>
      </c>
      <c r="B369" s="15">
        <v>1</v>
      </c>
      <c r="C369" s="11" t="s">
        <v>369</v>
      </c>
      <c r="D369" s="16" t="s">
        <v>1204</v>
      </c>
      <c r="E369" s="16" t="s">
        <v>1913</v>
      </c>
    </row>
    <row r="370" spans="1:5" ht="64" hidden="1" x14ac:dyDescent="0.2">
      <c r="A370"/>
      <c r="B370"/>
      <c r="C370" s="3" t="s">
        <v>370</v>
      </c>
      <c r="D370" s="2" t="s">
        <v>1204</v>
      </c>
      <c r="E370" s="2" t="s">
        <v>1914</v>
      </c>
    </row>
    <row r="371" spans="1:5" ht="80" hidden="1" x14ac:dyDescent="0.2">
      <c r="A371"/>
      <c r="B371"/>
      <c r="C371" s="3" t="s">
        <v>371</v>
      </c>
      <c r="D371" s="2" t="s">
        <v>1205</v>
      </c>
      <c r="E371" s="2" t="s">
        <v>1915</v>
      </c>
    </row>
    <row r="372" spans="1:5" ht="48" hidden="1" x14ac:dyDescent="0.2">
      <c r="A372"/>
      <c r="B372"/>
      <c r="C372" s="3" t="s">
        <v>372</v>
      </c>
      <c r="D372" s="2" t="s">
        <v>1206</v>
      </c>
      <c r="E372" s="2" t="s">
        <v>1916</v>
      </c>
    </row>
    <row r="373" spans="1:5" ht="64" x14ac:dyDescent="0.2">
      <c r="A373" s="15">
        <v>1</v>
      </c>
      <c r="B373" s="15">
        <v>1</v>
      </c>
      <c r="C373" s="11" t="s">
        <v>373</v>
      </c>
      <c r="D373" s="16" t="s">
        <v>1207</v>
      </c>
      <c r="E373" s="16" t="s">
        <v>1917</v>
      </c>
    </row>
    <row r="374" spans="1:5" ht="48" x14ac:dyDescent="0.2">
      <c r="A374" s="15">
        <v>1</v>
      </c>
      <c r="B374" s="15">
        <v>1</v>
      </c>
      <c r="C374" s="11" t="s">
        <v>374</v>
      </c>
      <c r="D374" s="16" t="s">
        <v>1208</v>
      </c>
      <c r="E374" s="16" t="s">
        <v>1918</v>
      </c>
    </row>
    <row r="375" spans="1:5" ht="48" hidden="1" x14ac:dyDescent="0.2">
      <c r="A375"/>
      <c r="B375"/>
      <c r="C375" s="3" t="s">
        <v>375</v>
      </c>
      <c r="D375" s="2" t="s">
        <v>1208</v>
      </c>
      <c r="E375" s="2" t="s">
        <v>3830</v>
      </c>
    </row>
    <row r="376" spans="1:5" ht="48" x14ac:dyDescent="0.2">
      <c r="A376" s="15">
        <v>1</v>
      </c>
      <c r="C376" s="11" t="s">
        <v>376</v>
      </c>
      <c r="D376" s="16" t="s">
        <v>1209</v>
      </c>
      <c r="E376" s="16" t="s">
        <v>3831</v>
      </c>
    </row>
    <row r="377" spans="1:5" ht="32" hidden="1" x14ac:dyDescent="0.2">
      <c r="A377"/>
      <c r="B377"/>
      <c r="C377" s="3" t="s">
        <v>377</v>
      </c>
      <c r="D377" s="2" t="s">
        <v>1209</v>
      </c>
      <c r="E377" s="2" t="s">
        <v>1919</v>
      </c>
    </row>
    <row r="378" spans="1:5" ht="64" x14ac:dyDescent="0.2">
      <c r="A378" s="15">
        <v>1</v>
      </c>
      <c r="C378" s="11" t="s">
        <v>378</v>
      </c>
      <c r="D378" s="16" t="s">
        <v>1210</v>
      </c>
      <c r="E378" s="16" t="s">
        <v>1920</v>
      </c>
    </row>
    <row r="379" spans="1:5" ht="64" hidden="1" x14ac:dyDescent="0.2">
      <c r="A379"/>
      <c r="B379"/>
      <c r="C379" s="3" t="s">
        <v>379</v>
      </c>
      <c r="D379" s="2" t="s">
        <v>1210</v>
      </c>
      <c r="E379" s="2" t="s">
        <v>1921</v>
      </c>
    </row>
    <row r="380" spans="1:5" ht="48" x14ac:dyDescent="0.2">
      <c r="A380" s="15">
        <v>1</v>
      </c>
      <c r="B380" s="15">
        <v>1</v>
      </c>
      <c r="C380" s="11" t="s">
        <v>380</v>
      </c>
      <c r="D380" s="16" t="s">
        <v>1211</v>
      </c>
      <c r="E380" s="16" t="s">
        <v>3832</v>
      </c>
    </row>
    <row r="381" spans="1:5" ht="32" x14ac:dyDescent="0.2">
      <c r="A381" s="15">
        <v>1</v>
      </c>
      <c r="B381" s="15">
        <v>1</v>
      </c>
      <c r="C381" s="11" t="s">
        <v>381</v>
      </c>
      <c r="D381" s="16" t="s">
        <v>1212</v>
      </c>
      <c r="E381" s="16" t="s">
        <v>1922</v>
      </c>
    </row>
    <row r="382" spans="1:5" ht="64" x14ac:dyDescent="0.2">
      <c r="A382" s="15">
        <v>1</v>
      </c>
      <c r="B382" s="15">
        <v>1</v>
      </c>
      <c r="C382" s="11" t="s">
        <v>382</v>
      </c>
      <c r="D382" s="16" t="s">
        <v>1213</v>
      </c>
      <c r="E382" s="16" t="s">
        <v>1923</v>
      </c>
    </row>
    <row r="383" spans="1:5" ht="48" hidden="1" x14ac:dyDescent="0.2">
      <c r="A383"/>
      <c r="B383"/>
      <c r="C383" s="3" t="s">
        <v>383</v>
      </c>
      <c r="D383" s="2" t="s">
        <v>1214</v>
      </c>
      <c r="E383" s="2" t="s">
        <v>3833</v>
      </c>
    </row>
    <row r="384" spans="1:5" ht="80" hidden="1" x14ac:dyDescent="0.2">
      <c r="A384"/>
      <c r="B384"/>
      <c r="C384" s="3" t="s">
        <v>384</v>
      </c>
      <c r="D384" s="2" t="s">
        <v>1215</v>
      </c>
      <c r="E384" s="2" t="s">
        <v>1924</v>
      </c>
    </row>
    <row r="385" spans="1:5" ht="32" hidden="1" x14ac:dyDescent="0.2">
      <c r="A385"/>
      <c r="B385"/>
      <c r="C385" s="3" t="s">
        <v>385</v>
      </c>
      <c r="D385" s="2" t="s">
        <v>1216</v>
      </c>
      <c r="E385" s="2" t="s">
        <v>3834</v>
      </c>
    </row>
    <row r="386" spans="1:5" ht="80" x14ac:dyDescent="0.2">
      <c r="A386" s="15">
        <v>1</v>
      </c>
      <c r="B386" s="15">
        <v>1</v>
      </c>
      <c r="C386" s="11" t="s">
        <v>386</v>
      </c>
      <c r="D386" s="16" t="s">
        <v>1217</v>
      </c>
      <c r="E386" s="16" t="s">
        <v>1925</v>
      </c>
    </row>
    <row r="387" spans="1:5" ht="64" x14ac:dyDescent="0.2">
      <c r="A387" s="15">
        <v>1</v>
      </c>
      <c r="B387" s="15">
        <v>1</v>
      </c>
      <c r="C387" s="11" t="s">
        <v>387</v>
      </c>
      <c r="D387" s="16" t="s">
        <v>1218</v>
      </c>
      <c r="E387" s="16" t="s">
        <v>1926</v>
      </c>
    </row>
    <row r="388" spans="1:5" ht="32" x14ac:dyDescent="0.2">
      <c r="A388" s="15">
        <v>1</v>
      </c>
      <c r="B388" s="15">
        <v>1</v>
      </c>
      <c r="C388" s="11" t="s">
        <v>388</v>
      </c>
      <c r="D388" s="16" t="s">
        <v>1219</v>
      </c>
      <c r="E388" s="16" t="s">
        <v>3835</v>
      </c>
    </row>
    <row r="389" spans="1:5" ht="80" hidden="1" x14ac:dyDescent="0.2">
      <c r="A389"/>
      <c r="B389"/>
      <c r="C389" s="3" t="s">
        <v>389</v>
      </c>
      <c r="D389" s="2" t="s">
        <v>1220</v>
      </c>
      <c r="E389" s="2" t="s">
        <v>1927</v>
      </c>
    </row>
    <row r="390" spans="1:5" ht="32" x14ac:dyDescent="0.2">
      <c r="A390" s="15">
        <v>1</v>
      </c>
      <c r="B390" s="15">
        <v>1</v>
      </c>
      <c r="C390" s="11" t="s">
        <v>390</v>
      </c>
      <c r="D390" s="16" t="s">
        <v>1221</v>
      </c>
      <c r="E390" s="16" t="s">
        <v>3836</v>
      </c>
    </row>
    <row r="391" spans="1:5" ht="80" x14ac:dyDescent="0.2">
      <c r="A391" s="15">
        <v>1</v>
      </c>
      <c r="B391" s="15">
        <v>1</v>
      </c>
      <c r="C391" s="11" t="s">
        <v>391</v>
      </c>
      <c r="D391" s="16" t="s">
        <v>1222</v>
      </c>
      <c r="E391" s="16" t="s">
        <v>1928</v>
      </c>
    </row>
    <row r="392" spans="1:5" ht="32" x14ac:dyDescent="0.2">
      <c r="A392" s="15">
        <v>1</v>
      </c>
      <c r="B392" s="15">
        <v>1</v>
      </c>
      <c r="C392" s="11" t="s">
        <v>392</v>
      </c>
      <c r="D392" s="16" t="s">
        <v>1223</v>
      </c>
      <c r="E392" s="16" t="s">
        <v>3837</v>
      </c>
    </row>
    <row r="393" spans="1:5" ht="48" x14ac:dyDescent="0.2">
      <c r="A393" s="15">
        <v>1</v>
      </c>
      <c r="B393" s="15">
        <v>1</v>
      </c>
      <c r="C393" s="11" t="s">
        <v>393</v>
      </c>
      <c r="D393" s="16" t="s">
        <v>1224</v>
      </c>
      <c r="E393" s="16" t="s">
        <v>3838</v>
      </c>
    </row>
    <row r="394" spans="1:5" ht="32" x14ac:dyDescent="0.2">
      <c r="A394" s="15">
        <v>1</v>
      </c>
      <c r="B394" s="15">
        <v>1</v>
      </c>
      <c r="C394" s="11" t="s">
        <v>394</v>
      </c>
      <c r="D394" s="16" t="s">
        <v>1225</v>
      </c>
      <c r="E394" s="16" t="s">
        <v>1929</v>
      </c>
    </row>
    <row r="395" spans="1:5" ht="96" hidden="1" x14ac:dyDescent="0.2">
      <c r="A395"/>
      <c r="B395"/>
      <c r="C395" s="3" t="s">
        <v>395</v>
      </c>
      <c r="D395" s="2" t="s">
        <v>1226</v>
      </c>
      <c r="E395" s="2" t="s">
        <v>1930</v>
      </c>
    </row>
    <row r="396" spans="1:5" ht="48" hidden="1" x14ac:dyDescent="0.2">
      <c r="A396"/>
      <c r="B396"/>
      <c r="C396" s="3" t="s">
        <v>396</v>
      </c>
      <c r="D396" s="2" t="s">
        <v>1227</v>
      </c>
      <c r="E396" s="2" t="s">
        <v>1931</v>
      </c>
    </row>
    <row r="397" spans="1:5" ht="48" hidden="1" x14ac:dyDescent="0.2">
      <c r="A397"/>
      <c r="B397"/>
      <c r="C397" s="3" t="s">
        <v>397</v>
      </c>
      <c r="D397" s="2" t="s">
        <v>1227</v>
      </c>
      <c r="E397" s="2" t="s">
        <v>1932</v>
      </c>
    </row>
    <row r="398" spans="1:5" ht="48" hidden="1" x14ac:dyDescent="0.2">
      <c r="A398"/>
      <c r="B398"/>
      <c r="C398" s="3" t="s">
        <v>398</v>
      </c>
      <c r="D398" s="2" t="s">
        <v>1228</v>
      </c>
      <c r="E398" s="2" t="s">
        <v>3839</v>
      </c>
    </row>
    <row r="399" spans="1:5" ht="48" hidden="1" x14ac:dyDescent="0.2">
      <c r="A399"/>
      <c r="B399"/>
      <c r="C399" s="3" t="s">
        <v>399</v>
      </c>
      <c r="D399" s="2" t="s">
        <v>1229</v>
      </c>
      <c r="E399" s="2" t="s">
        <v>1933</v>
      </c>
    </row>
    <row r="400" spans="1:5" ht="48" x14ac:dyDescent="0.2">
      <c r="A400" s="15">
        <v>1</v>
      </c>
      <c r="B400" s="15">
        <v>1</v>
      </c>
      <c r="C400" s="11" t="s">
        <v>400</v>
      </c>
      <c r="D400" s="16" t="s">
        <v>1230</v>
      </c>
      <c r="E400" s="16" t="s">
        <v>3840</v>
      </c>
    </row>
    <row r="401" spans="1:5" ht="48" x14ac:dyDescent="0.2">
      <c r="A401" s="15">
        <v>1</v>
      </c>
      <c r="B401" s="15">
        <v>1</v>
      </c>
      <c r="C401" s="11" t="s">
        <v>401</v>
      </c>
      <c r="D401" s="16" t="s">
        <v>1231</v>
      </c>
      <c r="E401" s="16" t="s">
        <v>1934</v>
      </c>
    </row>
    <row r="402" spans="1:5" ht="64" x14ac:dyDescent="0.2">
      <c r="A402" s="15">
        <v>1</v>
      </c>
      <c r="B402" s="15">
        <v>1</v>
      </c>
      <c r="C402" s="11" t="s">
        <v>402</v>
      </c>
      <c r="D402" s="16" t="s">
        <v>1232</v>
      </c>
      <c r="E402" s="16" t="s">
        <v>1935</v>
      </c>
    </row>
    <row r="403" spans="1:5" ht="64" x14ac:dyDescent="0.2">
      <c r="A403" s="15">
        <v>1</v>
      </c>
      <c r="C403" s="11" t="s">
        <v>403</v>
      </c>
      <c r="D403" s="16" t="s">
        <v>1233</v>
      </c>
      <c r="E403" s="16" t="s">
        <v>3841</v>
      </c>
    </row>
    <row r="404" spans="1:5" ht="80" x14ac:dyDescent="0.2">
      <c r="A404" s="15">
        <v>1</v>
      </c>
      <c r="B404" s="15">
        <v>1</v>
      </c>
      <c r="C404" s="11" t="s">
        <v>404</v>
      </c>
      <c r="D404" s="16" t="s">
        <v>1234</v>
      </c>
      <c r="E404" s="16" t="s">
        <v>1936</v>
      </c>
    </row>
    <row r="405" spans="1:5" ht="48" x14ac:dyDescent="0.2">
      <c r="A405" s="15">
        <v>1</v>
      </c>
      <c r="B405" s="15">
        <v>1</v>
      </c>
      <c r="C405" s="11" t="s">
        <v>405</v>
      </c>
      <c r="D405" s="16" t="s">
        <v>1235</v>
      </c>
      <c r="E405" s="16" t="s">
        <v>3842</v>
      </c>
    </row>
    <row r="406" spans="1:5" ht="48" hidden="1" x14ac:dyDescent="0.2">
      <c r="A406"/>
      <c r="B406"/>
      <c r="C406" s="3" t="s">
        <v>406</v>
      </c>
      <c r="D406" s="2" t="s">
        <v>1235</v>
      </c>
      <c r="E406" s="2" t="s">
        <v>1937</v>
      </c>
    </row>
    <row r="407" spans="1:5" ht="48" x14ac:dyDescent="0.2">
      <c r="A407" s="15">
        <v>1</v>
      </c>
      <c r="C407" s="11" t="s">
        <v>407</v>
      </c>
      <c r="D407" s="16" t="s">
        <v>1236</v>
      </c>
      <c r="E407" s="16" t="s">
        <v>1938</v>
      </c>
    </row>
    <row r="408" spans="1:5" ht="32" x14ac:dyDescent="0.2">
      <c r="A408" s="15">
        <v>1</v>
      </c>
      <c r="C408" s="11" t="s">
        <v>408</v>
      </c>
      <c r="D408" s="16" t="s">
        <v>1237</v>
      </c>
      <c r="E408" s="16" t="s">
        <v>1939</v>
      </c>
    </row>
    <row r="409" spans="1:5" ht="64" x14ac:dyDescent="0.2">
      <c r="A409" s="15">
        <v>1</v>
      </c>
      <c r="C409" s="11" t="s">
        <v>409</v>
      </c>
      <c r="D409" s="16" t="s">
        <v>1238</v>
      </c>
      <c r="E409" s="16" t="s">
        <v>1940</v>
      </c>
    </row>
    <row r="410" spans="1:5" ht="64" x14ac:dyDescent="0.2">
      <c r="A410" s="15">
        <v>1</v>
      </c>
      <c r="C410" s="11" t="s">
        <v>410</v>
      </c>
      <c r="D410" s="16" t="s">
        <v>1239</v>
      </c>
      <c r="E410" s="16" t="s">
        <v>3843</v>
      </c>
    </row>
    <row r="411" spans="1:5" ht="32" x14ac:dyDescent="0.2">
      <c r="A411" s="15">
        <v>1</v>
      </c>
      <c r="C411" s="11" t="s">
        <v>411</v>
      </c>
      <c r="D411" s="16" t="s">
        <v>1240</v>
      </c>
      <c r="E411" s="16" t="s">
        <v>3844</v>
      </c>
    </row>
    <row r="412" spans="1:5" ht="48" x14ac:dyDescent="0.2">
      <c r="A412" s="15">
        <v>1</v>
      </c>
      <c r="C412" s="11" t="s">
        <v>412</v>
      </c>
      <c r="D412" s="16" t="s">
        <v>1241</v>
      </c>
      <c r="E412" s="16" t="s">
        <v>1941</v>
      </c>
    </row>
    <row r="413" spans="1:5" ht="48" x14ac:dyDescent="0.2">
      <c r="A413" s="15">
        <v>1</v>
      </c>
      <c r="B413" s="15">
        <v>1</v>
      </c>
      <c r="C413" s="11" t="s">
        <v>413</v>
      </c>
      <c r="D413" s="16" t="s">
        <v>1242</v>
      </c>
      <c r="E413" s="16" t="s">
        <v>3845</v>
      </c>
    </row>
    <row r="414" spans="1:5" ht="80" x14ac:dyDescent="0.2">
      <c r="A414" s="15">
        <v>1</v>
      </c>
      <c r="C414" s="11" t="s">
        <v>414</v>
      </c>
      <c r="D414" s="16" t="s">
        <v>1243</v>
      </c>
      <c r="E414" s="16" t="s">
        <v>1942</v>
      </c>
    </row>
    <row r="415" spans="1:5" ht="112" x14ac:dyDescent="0.2">
      <c r="A415" s="15">
        <v>1</v>
      </c>
      <c r="B415" s="15">
        <v>1</v>
      </c>
      <c r="C415" s="11" t="s">
        <v>415</v>
      </c>
      <c r="D415" s="16" t="s">
        <v>1244</v>
      </c>
      <c r="E415" s="16" t="s">
        <v>1943</v>
      </c>
    </row>
    <row r="416" spans="1:5" ht="64" x14ac:dyDescent="0.2">
      <c r="A416" s="15">
        <v>1</v>
      </c>
      <c r="B416" s="15">
        <v>1</v>
      </c>
      <c r="C416" s="11" t="s">
        <v>416</v>
      </c>
      <c r="D416" s="16" t="s">
        <v>1245</v>
      </c>
      <c r="E416" s="16" t="s">
        <v>1944</v>
      </c>
    </row>
    <row r="417" spans="1:5" ht="32" x14ac:dyDescent="0.2">
      <c r="A417" s="15">
        <v>1</v>
      </c>
      <c r="B417" s="15">
        <v>1</v>
      </c>
      <c r="C417" s="11" t="s">
        <v>417</v>
      </c>
      <c r="D417" s="16" t="s">
        <v>1246</v>
      </c>
      <c r="E417" s="16" t="s">
        <v>1945</v>
      </c>
    </row>
    <row r="418" spans="1:5" ht="64" x14ac:dyDescent="0.2">
      <c r="A418" s="15">
        <v>1</v>
      </c>
      <c r="B418" s="15">
        <v>1</v>
      </c>
      <c r="C418" s="11" t="s">
        <v>418</v>
      </c>
      <c r="D418" s="16" t="s">
        <v>1245</v>
      </c>
      <c r="E418" s="16" t="s">
        <v>1946</v>
      </c>
    </row>
    <row r="419" spans="1:5" ht="64" x14ac:dyDescent="0.2">
      <c r="A419" s="15">
        <v>1</v>
      </c>
      <c r="B419" s="15">
        <v>1</v>
      </c>
      <c r="C419" s="11" t="s">
        <v>419</v>
      </c>
      <c r="D419" s="16" t="s">
        <v>1247</v>
      </c>
      <c r="E419" s="16" t="s">
        <v>1947</v>
      </c>
    </row>
    <row r="420" spans="1:5" ht="48" hidden="1" x14ac:dyDescent="0.2">
      <c r="A420"/>
      <c r="B420"/>
      <c r="C420" s="3" t="s">
        <v>420</v>
      </c>
      <c r="D420" s="2" t="s">
        <v>1248</v>
      </c>
      <c r="E420" s="2" t="s">
        <v>3846</v>
      </c>
    </row>
    <row r="421" spans="1:5" ht="64" hidden="1" x14ac:dyDescent="0.2">
      <c r="A421"/>
      <c r="B421"/>
      <c r="C421" s="3" t="s">
        <v>421</v>
      </c>
      <c r="D421" s="2" t="s">
        <v>1247</v>
      </c>
      <c r="E421" s="2" t="s">
        <v>1948</v>
      </c>
    </row>
    <row r="422" spans="1:5" ht="32" x14ac:dyDescent="0.2">
      <c r="A422" s="15">
        <v>1</v>
      </c>
      <c r="B422" s="15">
        <v>1</v>
      </c>
      <c r="C422" s="11" t="s">
        <v>422</v>
      </c>
      <c r="D422" s="16" t="s">
        <v>1249</v>
      </c>
      <c r="E422" s="16" t="s">
        <v>1949</v>
      </c>
    </row>
    <row r="423" spans="1:5" ht="64" x14ac:dyDescent="0.2">
      <c r="A423" s="15">
        <v>1</v>
      </c>
      <c r="B423" s="15">
        <v>1</v>
      </c>
      <c r="C423" s="11" t="s">
        <v>423</v>
      </c>
      <c r="D423" s="16" t="s">
        <v>1250</v>
      </c>
      <c r="E423" s="16" t="s">
        <v>1950</v>
      </c>
    </row>
    <row r="424" spans="1:5" ht="80" x14ac:dyDescent="0.2">
      <c r="A424" s="15">
        <v>1</v>
      </c>
      <c r="B424" s="15">
        <v>1</v>
      </c>
      <c r="C424" s="11" t="s">
        <v>424</v>
      </c>
      <c r="D424" s="16" t="s">
        <v>1251</v>
      </c>
      <c r="E424" s="16" t="s">
        <v>3847</v>
      </c>
    </row>
    <row r="425" spans="1:5" ht="80" x14ac:dyDescent="0.2">
      <c r="A425" s="15">
        <v>1</v>
      </c>
      <c r="B425" s="15">
        <v>1</v>
      </c>
      <c r="C425" s="11" t="s">
        <v>425</v>
      </c>
      <c r="D425" s="16" t="s">
        <v>1252</v>
      </c>
      <c r="E425" s="16" t="s">
        <v>1951</v>
      </c>
    </row>
    <row r="426" spans="1:5" ht="80" hidden="1" x14ac:dyDescent="0.2">
      <c r="A426"/>
      <c r="B426"/>
      <c r="C426" s="3" t="s">
        <v>426</v>
      </c>
      <c r="D426" s="2" t="s">
        <v>1253</v>
      </c>
      <c r="E426" s="2" t="s">
        <v>3848</v>
      </c>
    </row>
    <row r="427" spans="1:5" ht="48" x14ac:dyDescent="0.2">
      <c r="A427" s="15">
        <v>1</v>
      </c>
      <c r="B427" s="15">
        <v>1</v>
      </c>
      <c r="C427" s="11" t="s">
        <v>427</v>
      </c>
      <c r="D427" s="16" t="s">
        <v>1254</v>
      </c>
      <c r="E427" s="16" t="s">
        <v>3849</v>
      </c>
    </row>
    <row r="428" spans="1:5" ht="144" x14ac:dyDescent="0.2">
      <c r="A428" s="15">
        <v>1</v>
      </c>
      <c r="C428" s="11" t="s">
        <v>428</v>
      </c>
      <c r="D428" s="16" t="s">
        <v>1255</v>
      </c>
      <c r="E428" s="16" t="s">
        <v>3850</v>
      </c>
    </row>
    <row r="429" spans="1:5" ht="80" x14ac:dyDescent="0.2">
      <c r="A429" s="15">
        <v>1</v>
      </c>
      <c r="C429" s="11" t="s">
        <v>429</v>
      </c>
      <c r="D429" s="16" t="s">
        <v>1256</v>
      </c>
      <c r="E429" s="16" t="s">
        <v>1952</v>
      </c>
    </row>
    <row r="430" spans="1:5" ht="80" hidden="1" x14ac:dyDescent="0.2">
      <c r="A430"/>
      <c r="B430"/>
      <c r="C430" s="3" t="s">
        <v>430</v>
      </c>
      <c r="D430" s="2" t="s">
        <v>1256</v>
      </c>
      <c r="E430" s="2" t="s">
        <v>3851</v>
      </c>
    </row>
    <row r="431" spans="1:5" ht="64" x14ac:dyDescent="0.2">
      <c r="A431" s="15">
        <v>1</v>
      </c>
      <c r="C431" s="11" t="s">
        <v>431</v>
      </c>
      <c r="D431" s="16" t="s">
        <v>1257</v>
      </c>
      <c r="E431" s="16" t="s">
        <v>1953</v>
      </c>
    </row>
    <row r="432" spans="1:5" ht="48" x14ac:dyDescent="0.2">
      <c r="A432" s="15">
        <v>1</v>
      </c>
      <c r="C432" s="11" t="s">
        <v>432</v>
      </c>
      <c r="D432" s="16" t="s">
        <v>1258</v>
      </c>
      <c r="E432" s="16" t="s">
        <v>3852</v>
      </c>
    </row>
    <row r="433" spans="1:5" ht="32" x14ac:dyDescent="0.2">
      <c r="A433" s="15">
        <v>1</v>
      </c>
      <c r="C433" s="11" t="s">
        <v>433</v>
      </c>
      <c r="D433" s="16" t="s">
        <v>1259</v>
      </c>
      <c r="E433" s="16" t="s">
        <v>1954</v>
      </c>
    </row>
    <row r="434" spans="1:5" ht="64" x14ac:dyDescent="0.2">
      <c r="A434" s="15">
        <v>1</v>
      </c>
      <c r="B434" s="15">
        <v>1</v>
      </c>
      <c r="C434" s="11" t="s">
        <v>434</v>
      </c>
      <c r="D434" s="16" t="s">
        <v>1260</v>
      </c>
      <c r="E434" s="16" t="s">
        <v>3853</v>
      </c>
    </row>
    <row r="435" spans="1:5" ht="32" hidden="1" x14ac:dyDescent="0.2">
      <c r="A435"/>
      <c r="B435"/>
      <c r="C435" s="3" t="s">
        <v>435</v>
      </c>
      <c r="D435" s="2" t="s">
        <v>1261</v>
      </c>
      <c r="E435" s="2" t="s">
        <v>3854</v>
      </c>
    </row>
    <row r="436" spans="1:5" ht="80" x14ac:dyDescent="0.2">
      <c r="A436" s="15">
        <v>1</v>
      </c>
      <c r="C436" s="11" t="s">
        <v>436</v>
      </c>
      <c r="D436" s="16" t="s">
        <v>1262</v>
      </c>
      <c r="E436" s="16" t="s">
        <v>1955</v>
      </c>
    </row>
    <row r="437" spans="1:5" ht="80" x14ac:dyDescent="0.2">
      <c r="A437" s="15">
        <v>1</v>
      </c>
      <c r="C437" s="11" t="s">
        <v>437</v>
      </c>
      <c r="D437" s="16" t="s">
        <v>1263</v>
      </c>
      <c r="E437" s="16" t="s">
        <v>1956</v>
      </c>
    </row>
    <row r="438" spans="1:5" ht="32" x14ac:dyDescent="0.2">
      <c r="A438" s="15">
        <v>1</v>
      </c>
      <c r="C438" s="11" t="s">
        <v>438</v>
      </c>
      <c r="D438" s="16" t="s">
        <v>1264</v>
      </c>
      <c r="E438" s="16" t="s">
        <v>1957</v>
      </c>
    </row>
    <row r="439" spans="1:5" ht="48" hidden="1" x14ac:dyDescent="0.2">
      <c r="A439"/>
      <c r="B439"/>
      <c r="C439" s="3" t="s">
        <v>439</v>
      </c>
      <c r="D439" s="2" t="s">
        <v>1265</v>
      </c>
      <c r="E439" s="2" t="s">
        <v>3855</v>
      </c>
    </row>
    <row r="440" spans="1:5" ht="64" x14ac:dyDescent="0.2">
      <c r="A440" s="15">
        <v>1</v>
      </c>
      <c r="C440" s="11" t="s">
        <v>440</v>
      </c>
      <c r="D440" s="16" t="s">
        <v>1266</v>
      </c>
      <c r="E440" s="16" t="s">
        <v>1958</v>
      </c>
    </row>
    <row r="441" spans="1:5" ht="64" x14ac:dyDescent="0.2">
      <c r="A441" s="15">
        <v>1</v>
      </c>
      <c r="C441" s="11" t="s">
        <v>441</v>
      </c>
      <c r="D441" s="16" t="s">
        <v>1267</v>
      </c>
      <c r="E441" s="16" t="s">
        <v>1959</v>
      </c>
    </row>
    <row r="442" spans="1:5" ht="96" x14ac:dyDescent="0.2">
      <c r="A442" s="15">
        <v>1</v>
      </c>
      <c r="C442" s="11" t="s">
        <v>442</v>
      </c>
      <c r="D442" s="16" t="s">
        <v>1268</v>
      </c>
      <c r="E442" s="16" t="s">
        <v>1960</v>
      </c>
    </row>
    <row r="443" spans="1:5" ht="80" x14ac:dyDescent="0.2">
      <c r="A443" s="15">
        <v>1</v>
      </c>
      <c r="C443" s="11" t="s">
        <v>443</v>
      </c>
      <c r="D443" s="16" t="s">
        <v>1269</v>
      </c>
      <c r="E443" s="16" t="s">
        <v>1961</v>
      </c>
    </row>
    <row r="444" spans="1:5" ht="48" hidden="1" x14ac:dyDescent="0.2">
      <c r="A444"/>
      <c r="B444"/>
      <c r="C444" s="3" t="s">
        <v>444</v>
      </c>
      <c r="D444" s="2" t="s">
        <v>1270</v>
      </c>
      <c r="E444" s="2" t="s">
        <v>3856</v>
      </c>
    </row>
    <row r="445" spans="1:5" ht="80" hidden="1" x14ac:dyDescent="0.2">
      <c r="A445"/>
      <c r="B445"/>
      <c r="C445" s="3" t="s">
        <v>445</v>
      </c>
      <c r="D445" s="2" t="s">
        <v>1271</v>
      </c>
      <c r="E445" s="2" t="s">
        <v>1962</v>
      </c>
    </row>
    <row r="446" spans="1:5" ht="80" hidden="1" x14ac:dyDescent="0.2">
      <c r="A446"/>
      <c r="B446"/>
      <c r="C446" s="3" t="s">
        <v>446</v>
      </c>
      <c r="D446" s="2" t="s">
        <v>1269</v>
      </c>
      <c r="E446" s="2" t="s">
        <v>1963</v>
      </c>
    </row>
    <row r="447" spans="1:5" ht="48" x14ac:dyDescent="0.2">
      <c r="A447" s="15">
        <v>1</v>
      </c>
      <c r="B447" s="15">
        <v>1</v>
      </c>
      <c r="C447" s="11" t="s">
        <v>447</v>
      </c>
      <c r="D447" s="16" t="s">
        <v>1272</v>
      </c>
      <c r="E447" s="16" t="s">
        <v>3857</v>
      </c>
    </row>
    <row r="448" spans="1:5" ht="96" x14ac:dyDescent="0.2">
      <c r="A448" s="15">
        <v>1</v>
      </c>
      <c r="B448" s="15">
        <v>1</v>
      </c>
      <c r="C448" s="11" t="s">
        <v>448</v>
      </c>
      <c r="D448" s="16" t="s">
        <v>1273</v>
      </c>
      <c r="E448" s="16" t="s">
        <v>1964</v>
      </c>
    </row>
    <row r="449" spans="1:5" ht="64" hidden="1" x14ac:dyDescent="0.2">
      <c r="A449"/>
      <c r="B449"/>
      <c r="C449" s="3" t="s">
        <v>449</v>
      </c>
      <c r="D449" s="2" t="s">
        <v>1274</v>
      </c>
      <c r="E449" s="2" t="s">
        <v>1965</v>
      </c>
    </row>
    <row r="450" spans="1:5" ht="64" x14ac:dyDescent="0.2">
      <c r="A450" s="15">
        <v>1</v>
      </c>
      <c r="B450" s="15">
        <v>1</v>
      </c>
      <c r="C450" s="11" t="s">
        <v>450</v>
      </c>
      <c r="D450" s="16" t="s">
        <v>1275</v>
      </c>
      <c r="E450" s="16" t="s">
        <v>1966</v>
      </c>
    </row>
    <row r="451" spans="1:5" ht="48" hidden="1" x14ac:dyDescent="0.2">
      <c r="A451"/>
      <c r="B451"/>
      <c r="C451" s="3" t="s">
        <v>451</v>
      </c>
      <c r="D451" s="2" t="s">
        <v>1276</v>
      </c>
      <c r="E451" s="2" t="s">
        <v>1967</v>
      </c>
    </row>
    <row r="452" spans="1:5" ht="64" hidden="1" x14ac:dyDescent="0.2">
      <c r="A452"/>
      <c r="B452"/>
      <c r="C452" s="3" t="s">
        <v>452</v>
      </c>
      <c r="D452" s="2" t="s">
        <v>1277</v>
      </c>
      <c r="E452" s="2" t="s">
        <v>1968</v>
      </c>
    </row>
    <row r="453" spans="1:5" ht="48" x14ac:dyDescent="0.2">
      <c r="A453" s="15">
        <v>1</v>
      </c>
      <c r="C453" s="11" t="s">
        <v>453</v>
      </c>
      <c r="D453" s="16" t="s">
        <v>1278</v>
      </c>
      <c r="E453" s="16" t="s">
        <v>3858</v>
      </c>
    </row>
    <row r="454" spans="1:5" ht="64" x14ac:dyDescent="0.2">
      <c r="A454" s="15">
        <v>1</v>
      </c>
      <c r="C454" s="11" t="s">
        <v>454</v>
      </c>
      <c r="D454" s="16" t="s">
        <v>1279</v>
      </c>
      <c r="E454" s="16" t="s">
        <v>1969</v>
      </c>
    </row>
    <row r="455" spans="1:5" ht="32" x14ac:dyDescent="0.2">
      <c r="A455" s="15">
        <v>1</v>
      </c>
      <c r="C455" s="11" t="s">
        <v>455</v>
      </c>
      <c r="D455" s="16" t="s">
        <v>1280</v>
      </c>
      <c r="E455" s="16" t="s">
        <v>1970</v>
      </c>
    </row>
    <row r="456" spans="1:5" ht="48" x14ac:dyDescent="0.2">
      <c r="A456" s="15">
        <v>1</v>
      </c>
      <c r="B456" s="15">
        <v>1</v>
      </c>
      <c r="C456" s="11" t="s">
        <v>456</v>
      </c>
      <c r="D456" s="16" t="s">
        <v>1281</v>
      </c>
      <c r="E456" s="16" t="s">
        <v>1971</v>
      </c>
    </row>
    <row r="457" spans="1:5" ht="64" x14ac:dyDescent="0.2">
      <c r="A457" s="15">
        <v>1</v>
      </c>
      <c r="C457" s="11" t="s">
        <v>457</v>
      </c>
      <c r="D457" s="16" t="s">
        <v>1282</v>
      </c>
      <c r="E457" s="16" t="s">
        <v>1972</v>
      </c>
    </row>
    <row r="458" spans="1:5" ht="32" x14ac:dyDescent="0.2">
      <c r="A458" s="15">
        <v>1</v>
      </c>
      <c r="B458" s="15">
        <v>1</v>
      </c>
      <c r="C458" s="11" t="s">
        <v>458</v>
      </c>
      <c r="D458" s="16" t="s">
        <v>1283</v>
      </c>
      <c r="E458" s="16" t="s">
        <v>1973</v>
      </c>
    </row>
    <row r="459" spans="1:5" ht="48" x14ac:dyDescent="0.2">
      <c r="A459" s="15">
        <v>1</v>
      </c>
      <c r="C459" s="11" t="s">
        <v>459</v>
      </c>
      <c r="D459" s="16" t="s">
        <v>1284</v>
      </c>
      <c r="E459" s="16" t="s">
        <v>3859</v>
      </c>
    </row>
    <row r="460" spans="1:5" ht="48" x14ac:dyDescent="0.2">
      <c r="A460" s="15">
        <v>1</v>
      </c>
      <c r="C460" s="11" t="s">
        <v>460</v>
      </c>
      <c r="D460" s="16" t="s">
        <v>1285</v>
      </c>
      <c r="E460" s="16" t="s">
        <v>3860</v>
      </c>
    </row>
    <row r="461" spans="1:5" ht="64" x14ac:dyDescent="0.2">
      <c r="A461" s="15">
        <v>1</v>
      </c>
      <c r="B461" s="15">
        <v>1</v>
      </c>
      <c r="C461" s="11" t="s">
        <v>461</v>
      </c>
      <c r="D461" s="16" t="s">
        <v>1286</v>
      </c>
      <c r="E461" s="16" t="s">
        <v>3861</v>
      </c>
    </row>
    <row r="462" spans="1:5" ht="32" x14ac:dyDescent="0.2">
      <c r="A462" s="15">
        <v>1</v>
      </c>
      <c r="C462" s="11" t="s">
        <v>462</v>
      </c>
      <c r="D462" s="16" t="s">
        <v>1287</v>
      </c>
      <c r="E462" s="16" t="s">
        <v>3862</v>
      </c>
    </row>
    <row r="463" spans="1:5" ht="48" x14ac:dyDescent="0.2">
      <c r="A463" s="15">
        <v>1</v>
      </c>
      <c r="B463" s="15">
        <v>1</v>
      </c>
      <c r="C463" s="11" t="s">
        <v>463</v>
      </c>
      <c r="D463" s="16" t="s">
        <v>1288</v>
      </c>
      <c r="E463" s="16" t="s">
        <v>3863</v>
      </c>
    </row>
    <row r="464" spans="1:5" ht="48" x14ac:dyDescent="0.2">
      <c r="A464" s="15">
        <v>1</v>
      </c>
      <c r="C464" s="11" t="s">
        <v>464</v>
      </c>
      <c r="D464" s="16" t="s">
        <v>1289</v>
      </c>
      <c r="E464" s="16" t="s">
        <v>1974</v>
      </c>
    </row>
    <row r="465" spans="1:5" ht="64" x14ac:dyDescent="0.2">
      <c r="A465" s="15">
        <v>1</v>
      </c>
      <c r="C465" s="11" t="s">
        <v>465</v>
      </c>
      <c r="D465" s="16" t="s">
        <v>1290</v>
      </c>
      <c r="E465" s="16" t="s">
        <v>1975</v>
      </c>
    </row>
    <row r="466" spans="1:5" ht="48" x14ac:dyDescent="0.2">
      <c r="A466" s="15">
        <v>1</v>
      </c>
      <c r="B466" s="15">
        <v>1</v>
      </c>
      <c r="C466" s="11" t="s">
        <v>466</v>
      </c>
      <c r="D466" s="16" t="s">
        <v>1291</v>
      </c>
      <c r="E466" s="16" t="s">
        <v>1976</v>
      </c>
    </row>
    <row r="467" spans="1:5" ht="48" x14ac:dyDescent="0.2">
      <c r="A467" s="15">
        <v>1</v>
      </c>
      <c r="B467" s="15">
        <v>1</v>
      </c>
      <c r="C467" s="11" t="s">
        <v>467</v>
      </c>
      <c r="D467" s="16" t="s">
        <v>1292</v>
      </c>
      <c r="E467" s="16" t="s">
        <v>3864</v>
      </c>
    </row>
    <row r="468" spans="1:5" ht="48" x14ac:dyDescent="0.2">
      <c r="A468" s="15">
        <v>1</v>
      </c>
      <c r="B468" s="15">
        <v>1</v>
      </c>
      <c r="C468" s="11" t="s">
        <v>468</v>
      </c>
      <c r="D468" s="16" t="s">
        <v>1293</v>
      </c>
      <c r="E468" s="16" t="s">
        <v>1977</v>
      </c>
    </row>
    <row r="469" spans="1:5" ht="32" x14ac:dyDescent="0.2">
      <c r="A469" s="15">
        <v>1</v>
      </c>
      <c r="C469" s="11" t="s">
        <v>469</v>
      </c>
      <c r="D469" s="16" t="s">
        <v>1294</v>
      </c>
      <c r="E469" s="16" t="s">
        <v>1978</v>
      </c>
    </row>
    <row r="470" spans="1:5" ht="32" hidden="1" x14ac:dyDescent="0.2">
      <c r="A470"/>
      <c r="B470"/>
      <c r="C470" s="3" t="s">
        <v>470</v>
      </c>
      <c r="D470" s="2" t="s">
        <v>1295</v>
      </c>
      <c r="E470" s="2" t="s">
        <v>1979</v>
      </c>
    </row>
    <row r="471" spans="1:5" ht="80" x14ac:dyDescent="0.2">
      <c r="A471" s="15">
        <v>1</v>
      </c>
      <c r="B471" s="15">
        <v>1</v>
      </c>
      <c r="C471" s="11" t="s">
        <v>471</v>
      </c>
      <c r="D471" s="16" t="s">
        <v>1296</v>
      </c>
      <c r="E471" s="16" t="s">
        <v>1980</v>
      </c>
    </row>
    <row r="472" spans="1:5" ht="64" x14ac:dyDescent="0.2">
      <c r="A472" s="15">
        <v>1</v>
      </c>
      <c r="C472" s="11" t="s">
        <v>472</v>
      </c>
      <c r="D472" s="16" t="s">
        <v>1297</v>
      </c>
      <c r="E472" s="16" t="s">
        <v>1981</v>
      </c>
    </row>
    <row r="473" spans="1:5" ht="48" x14ac:dyDescent="0.2">
      <c r="A473" s="15">
        <v>1</v>
      </c>
      <c r="B473" s="15">
        <v>1</v>
      </c>
      <c r="C473" s="11" t="s">
        <v>473</v>
      </c>
      <c r="D473" s="16" t="s">
        <v>1298</v>
      </c>
      <c r="E473" s="16" t="s">
        <v>1982</v>
      </c>
    </row>
    <row r="474" spans="1:5" ht="32" hidden="1" x14ac:dyDescent="0.2">
      <c r="A474"/>
      <c r="B474"/>
      <c r="C474" s="3" t="s">
        <v>474</v>
      </c>
      <c r="D474" s="2" t="s">
        <v>1299</v>
      </c>
      <c r="E474" s="2" t="s">
        <v>1983</v>
      </c>
    </row>
    <row r="475" spans="1:5" ht="48" hidden="1" x14ac:dyDescent="0.2">
      <c r="A475"/>
      <c r="B475"/>
      <c r="C475" s="3" t="s">
        <v>475</v>
      </c>
      <c r="D475" s="2" t="s">
        <v>1299</v>
      </c>
      <c r="E475" s="2" t="s">
        <v>1984</v>
      </c>
    </row>
    <row r="476" spans="1:5" ht="48" hidden="1" x14ac:dyDescent="0.2">
      <c r="A476"/>
      <c r="B476"/>
      <c r="C476" s="3" t="s">
        <v>476</v>
      </c>
      <c r="D476" s="2" t="s">
        <v>1300</v>
      </c>
      <c r="E476" s="2" t="s">
        <v>1985</v>
      </c>
    </row>
    <row r="477" spans="1:5" ht="48" x14ac:dyDescent="0.2">
      <c r="A477" s="15">
        <v>1</v>
      </c>
      <c r="C477" s="11" t="s">
        <v>477</v>
      </c>
      <c r="D477" s="16" t="s">
        <v>1301</v>
      </c>
      <c r="E477" s="16" t="s">
        <v>3865</v>
      </c>
    </row>
    <row r="478" spans="1:5" ht="32" x14ac:dyDescent="0.2">
      <c r="A478" s="15">
        <v>1</v>
      </c>
      <c r="B478" s="15">
        <v>1</v>
      </c>
      <c r="C478" s="11" t="s">
        <v>478</v>
      </c>
      <c r="D478" s="16" t="s">
        <v>1302</v>
      </c>
      <c r="E478" s="16" t="s">
        <v>3866</v>
      </c>
    </row>
    <row r="479" spans="1:5" ht="32" x14ac:dyDescent="0.2">
      <c r="A479" s="15">
        <v>1</v>
      </c>
      <c r="C479" s="11" t="s">
        <v>479</v>
      </c>
      <c r="D479" s="16" t="s">
        <v>1303</v>
      </c>
      <c r="E479" s="16" t="s">
        <v>3867</v>
      </c>
    </row>
    <row r="480" spans="1:5" ht="64" x14ac:dyDescent="0.2">
      <c r="A480" s="15">
        <v>1</v>
      </c>
      <c r="C480" s="11" t="s">
        <v>480</v>
      </c>
      <c r="D480" s="16" t="s">
        <v>1304</v>
      </c>
      <c r="E480" s="16" t="s">
        <v>1986</v>
      </c>
    </row>
    <row r="481" spans="1:5" ht="48" x14ac:dyDescent="0.2">
      <c r="A481" s="15">
        <v>1</v>
      </c>
      <c r="B481" s="15">
        <v>1</v>
      </c>
      <c r="C481" s="11" t="s">
        <v>481</v>
      </c>
      <c r="D481" s="16" t="s">
        <v>1305</v>
      </c>
      <c r="E481" s="16" t="s">
        <v>3868</v>
      </c>
    </row>
    <row r="482" spans="1:5" ht="32" hidden="1" x14ac:dyDescent="0.2">
      <c r="A482"/>
      <c r="B482"/>
      <c r="C482" s="3" t="s">
        <v>482</v>
      </c>
      <c r="D482" s="2" t="s">
        <v>1306</v>
      </c>
      <c r="E482" s="2" t="s">
        <v>1987</v>
      </c>
    </row>
    <row r="483" spans="1:5" ht="64" hidden="1" x14ac:dyDescent="0.2">
      <c r="A483"/>
      <c r="B483"/>
      <c r="C483" s="3" t="s">
        <v>483</v>
      </c>
      <c r="D483" s="2" t="s">
        <v>1307</v>
      </c>
      <c r="E483" s="2" t="s">
        <v>1988</v>
      </c>
    </row>
    <row r="484" spans="1:5" ht="48" x14ac:dyDescent="0.2">
      <c r="A484" s="15">
        <v>1</v>
      </c>
      <c r="B484" s="15">
        <v>1</v>
      </c>
      <c r="C484" s="11" t="s">
        <v>484</v>
      </c>
      <c r="D484" s="16" t="s">
        <v>1308</v>
      </c>
      <c r="E484" s="16" t="s">
        <v>1989</v>
      </c>
    </row>
    <row r="485" spans="1:5" ht="32" hidden="1" x14ac:dyDescent="0.2">
      <c r="A485"/>
      <c r="B485"/>
      <c r="C485" s="3" t="s">
        <v>485</v>
      </c>
      <c r="D485" s="2" t="s">
        <v>1309</v>
      </c>
      <c r="E485" s="2" t="s">
        <v>1990</v>
      </c>
    </row>
    <row r="486" spans="1:5" ht="48" x14ac:dyDescent="0.2">
      <c r="A486" s="15">
        <v>1</v>
      </c>
      <c r="B486" s="15">
        <v>1</v>
      </c>
      <c r="C486" s="11" t="s">
        <v>486</v>
      </c>
      <c r="D486" s="16" t="s">
        <v>1310</v>
      </c>
      <c r="E486" s="16" t="s">
        <v>1991</v>
      </c>
    </row>
    <row r="487" spans="1:5" ht="64" x14ac:dyDescent="0.2">
      <c r="A487" s="15">
        <v>1</v>
      </c>
      <c r="B487" s="15">
        <v>1</v>
      </c>
      <c r="C487" s="11" t="s">
        <v>487</v>
      </c>
      <c r="D487" s="16" t="s">
        <v>1311</v>
      </c>
      <c r="E487" s="16" t="s">
        <v>3869</v>
      </c>
    </row>
    <row r="488" spans="1:5" ht="32" hidden="1" x14ac:dyDescent="0.2">
      <c r="A488"/>
      <c r="B488"/>
      <c r="C488" s="3" t="s">
        <v>488</v>
      </c>
      <c r="D488" s="2" t="s">
        <v>1312</v>
      </c>
      <c r="E488" s="2" t="s">
        <v>1992</v>
      </c>
    </row>
    <row r="489" spans="1:5" ht="32" x14ac:dyDescent="0.2">
      <c r="A489" s="15">
        <v>1</v>
      </c>
      <c r="C489" s="11" t="s">
        <v>489</v>
      </c>
      <c r="D489" s="16" t="s">
        <v>1313</v>
      </c>
      <c r="E489" s="16" t="s">
        <v>1993</v>
      </c>
    </row>
    <row r="490" spans="1:5" ht="32" x14ac:dyDescent="0.2">
      <c r="A490" s="15">
        <v>1</v>
      </c>
      <c r="C490" s="11" t="s">
        <v>490</v>
      </c>
      <c r="D490" s="16" t="s">
        <v>1313</v>
      </c>
      <c r="E490" s="16" t="s">
        <v>1994</v>
      </c>
    </row>
    <row r="491" spans="1:5" ht="32" hidden="1" x14ac:dyDescent="0.2">
      <c r="A491"/>
      <c r="B491"/>
      <c r="C491" s="3" t="s">
        <v>491</v>
      </c>
      <c r="D491" s="2" t="s">
        <v>1313</v>
      </c>
      <c r="E491" s="2"/>
    </row>
    <row r="492" spans="1:5" ht="32" hidden="1" x14ac:dyDescent="0.2">
      <c r="A492"/>
      <c r="B492"/>
      <c r="C492" s="3" t="s">
        <v>492</v>
      </c>
      <c r="D492" s="2" t="s">
        <v>1313</v>
      </c>
      <c r="E492" s="2" t="s">
        <v>3870</v>
      </c>
    </row>
    <row r="493" spans="1:5" ht="32" x14ac:dyDescent="0.2">
      <c r="A493" s="15">
        <v>1</v>
      </c>
      <c r="C493" s="11" t="s">
        <v>493</v>
      </c>
      <c r="D493" s="16" t="s">
        <v>1314</v>
      </c>
      <c r="E493" s="16" t="s">
        <v>1995</v>
      </c>
    </row>
    <row r="494" spans="1:5" ht="32" x14ac:dyDescent="0.2">
      <c r="A494" s="15">
        <v>1</v>
      </c>
      <c r="B494" s="15">
        <v>1</v>
      </c>
      <c r="C494" s="11" t="s">
        <v>494</v>
      </c>
      <c r="D494" s="16" t="s">
        <v>1315</v>
      </c>
      <c r="E494" s="16" t="s">
        <v>3871</v>
      </c>
    </row>
    <row r="495" spans="1:5" ht="80" hidden="1" x14ac:dyDescent="0.2">
      <c r="A495"/>
      <c r="B495"/>
      <c r="C495" s="3" t="s">
        <v>495</v>
      </c>
      <c r="D495" s="2" t="s">
        <v>1316</v>
      </c>
      <c r="E495" s="2" t="s">
        <v>1996</v>
      </c>
    </row>
    <row r="496" spans="1:5" ht="80" hidden="1" x14ac:dyDescent="0.2">
      <c r="A496"/>
      <c r="B496"/>
      <c r="C496" s="3" t="s">
        <v>496</v>
      </c>
      <c r="D496" s="2" t="s">
        <v>1316</v>
      </c>
      <c r="E496" s="2" t="s">
        <v>3872</v>
      </c>
    </row>
    <row r="497" spans="1:5" ht="32" x14ac:dyDescent="0.2">
      <c r="A497" s="15">
        <v>1</v>
      </c>
      <c r="C497" s="11" t="s">
        <v>497</v>
      </c>
      <c r="D497" s="16" t="s">
        <v>1317</v>
      </c>
      <c r="E497" s="16" t="s">
        <v>1997</v>
      </c>
    </row>
    <row r="498" spans="1:5" ht="64" x14ac:dyDescent="0.2">
      <c r="A498" s="15">
        <v>1</v>
      </c>
      <c r="B498" s="15">
        <v>1</v>
      </c>
      <c r="C498" s="11" t="s">
        <v>498</v>
      </c>
      <c r="D498" s="16" t="s">
        <v>1318</v>
      </c>
      <c r="E498" s="16" t="s">
        <v>1998</v>
      </c>
    </row>
    <row r="499" spans="1:5" ht="80" x14ac:dyDescent="0.2">
      <c r="A499" s="15">
        <v>1</v>
      </c>
      <c r="C499" s="11" t="s">
        <v>499</v>
      </c>
      <c r="D499" s="16" t="s">
        <v>1319</v>
      </c>
      <c r="E499" s="16" t="s">
        <v>1999</v>
      </c>
    </row>
    <row r="500" spans="1:5" ht="64" x14ac:dyDescent="0.2">
      <c r="A500" s="15">
        <v>1</v>
      </c>
      <c r="C500" s="11" t="s">
        <v>500</v>
      </c>
      <c r="D500" s="16" t="s">
        <v>1320</v>
      </c>
      <c r="E500" s="16" t="s">
        <v>2000</v>
      </c>
    </row>
    <row r="501" spans="1:5" ht="48" x14ac:dyDescent="0.2">
      <c r="A501" s="15">
        <v>1</v>
      </c>
      <c r="B501" s="15">
        <v>1</v>
      </c>
      <c r="C501" s="11" t="s">
        <v>501</v>
      </c>
      <c r="D501" s="16" t="s">
        <v>1321</v>
      </c>
      <c r="E501" s="16" t="s">
        <v>3873</v>
      </c>
    </row>
    <row r="502" spans="1:5" ht="64" x14ac:dyDescent="0.2">
      <c r="A502" s="15">
        <v>1</v>
      </c>
      <c r="B502" s="15">
        <v>1</v>
      </c>
      <c r="C502" s="11" t="s">
        <v>502</v>
      </c>
      <c r="D502" s="16" t="s">
        <v>1322</v>
      </c>
      <c r="E502" s="16" t="s">
        <v>2001</v>
      </c>
    </row>
    <row r="503" spans="1:5" ht="64" hidden="1" x14ac:dyDescent="0.2">
      <c r="A503"/>
      <c r="B503"/>
      <c r="C503" s="3" t="s">
        <v>503</v>
      </c>
      <c r="D503" s="2" t="s">
        <v>1323</v>
      </c>
      <c r="E503" s="2" t="s">
        <v>2002</v>
      </c>
    </row>
    <row r="504" spans="1:5" ht="64" hidden="1" x14ac:dyDescent="0.2">
      <c r="A504"/>
      <c r="B504"/>
      <c r="C504" s="3" t="s">
        <v>504</v>
      </c>
      <c r="D504" s="2" t="s">
        <v>1323</v>
      </c>
      <c r="E504" s="2" t="s">
        <v>2003</v>
      </c>
    </row>
    <row r="505" spans="1:5" ht="32" x14ac:dyDescent="0.2">
      <c r="A505" s="15">
        <v>1</v>
      </c>
      <c r="B505" s="15">
        <v>1</v>
      </c>
      <c r="C505" s="11" t="s">
        <v>505</v>
      </c>
      <c r="D505" s="16" t="s">
        <v>1324</v>
      </c>
      <c r="E505" s="16" t="s">
        <v>2004</v>
      </c>
    </row>
    <row r="506" spans="1:5" ht="32" hidden="1" x14ac:dyDescent="0.2">
      <c r="A506"/>
      <c r="B506"/>
      <c r="C506" s="3" t="s">
        <v>506</v>
      </c>
      <c r="D506" s="2" t="s">
        <v>1324</v>
      </c>
      <c r="E506" s="2"/>
    </row>
    <row r="507" spans="1:5" ht="48" x14ac:dyDescent="0.2">
      <c r="A507" s="15">
        <v>1</v>
      </c>
      <c r="B507" s="15">
        <v>1</v>
      </c>
      <c r="C507" s="11" t="s">
        <v>507</v>
      </c>
      <c r="D507" s="16" t="s">
        <v>1325</v>
      </c>
      <c r="E507" s="16" t="s">
        <v>3874</v>
      </c>
    </row>
    <row r="508" spans="1:5" ht="80" x14ac:dyDescent="0.2">
      <c r="A508" s="15">
        <v>1</v>
      </c>
      <c r="B508" s="15">
        <v>1</v>
      </c>
      <c r="C508" s="11" t="s">
        <v>508</v>
      </c>
      <c r="D508" s="16" t="s">
        <v>1326</v>
      </c>
      <c r="E508" s="16" t="s">
        <v>2005</v>
      </c>
    </row>
    <row r="509" spans="1:5" ht="32" x14ac:dyDescent="0.2">
      <c r="A509" s="15">
        <v>1</v>
      </c>
      <c r="B509" s="15">
        <v>1</v>
      </c>
      <c r="C509" s="11" t="s">
        <v>509</v>
      </c>
      <c r="D509" s="16" t="s">
        <v>1327</v>
      </c>
      <c r="E509" s="16" t="s">
        <v>2006</v>
      </c>
    </row>
    <row r="510" spans="1:5" ht="48" x14ac:dyDescent="0.2">
      <c r="A510" s="15">
        <v>1</v>
      </c>
      <c r="B510" s="15">
        <v>1</v>
      </c>
      <c r="C510" s="11" t="s">
        <v>510</v>
      </c>
      <c r="D510" s="16" t="s">
        <v>1328</v>
      </c>
      <c r="E510" s="16" t="s">
        <v>2007</v>
      </c>
    </row>
    <row r="511" spans="1:5" ht="64" x14ac:dyDescent="0.2">
      <c r="A511" s="15">
        <v>1</v>
      </c>
      <c r="B511" s="15">
        <v>1</v>
      </c>
      <c r="C511" s="11" t="s">
        <v>511</v>
      </c>
      <c r="D511" s="16" t="s">
        <v>1329</v>
      </c>
      <c r="E511" s="16" t="s">
        <v>2008</v>
      </c>
    </row>
    <row r="512" spans="1:5" ht="48" x14ac:dyDescent="0.2">
      <c r="A512" s="15">
        <v>1</v>
      </c>
      <c r="B512" s="15">
        <v>1</v>
      </c>
      <c r="C512" s="11" t="s">
        <v>512</v>
      </c>
      <c r="D512" s="16" t="s">
        <v>1330</v>
      </c>
      <c r="E512" s="16" t="s">
        <v>2009</v>
      </c>
    </row>
    <row r="513" spans="1:5" ht="32" hidden="1" x14ac:dyDescent="0.2">
      <c r="A513"/>
      <c r="B513"/>
      <c r="C513" s="3" t="s">
        <v>513</v>
      </c>
      <c r="D513" s="2" t="s">
        <v>1331</v>
      </c>
      <c r="E513" s="2" t="s">
        <v>3875</v>
      </c>
    </row>
    <row r="514" spans="1:5" ht="48" x14ac:dyDescent="0.2">
      <c r="A514" s="15">
        <v>1</v>
      </c>
      <c r="C514" s="11" t="s">
        <v>514</v>
      </c>
      <c r="D514" s="16" t="s">
        <v>1332</v>
      </c>
      <c r="E514" s="16" t="s">
        <v>2010</v>
      </c>
    </row>
    <row r="515" spans="1:5" ht="48" x14ac:dyDescent="0.2">
      <c r="A515" s="15">
        <v>1</v>
      </c>
      <c r="C515" s="11" t="s">
        <v>515</v>
      </c>
      <c r="D515" s="16" t="s">
        <v>1333</v>
      </c>
      <c r="E515" s="16" t="s">
        <v>3876</v>
      </c>
    </row>
    <row r="516" spans="1:5" ht="32" x14ac:dyDescent="0.2">
      <c r="A516" s="15">
        <v>1</v>
      </c>
      <c r="B516" s="15">
        <v>1</v>
      </c>
      <c r="C516" s="11" t="s">
        <v>516</v>
      </c>
      <c r="D516" s="16" t="s">
        <v>1334</v>
      </c>
      <c r="E516" s="16" t="s">
        <v>2011</v>
      </c>
    </row>
    <row r="517" spans="1:5" ht="64" hidden="1" x14ac:dyDescent="0.2">
      <c r="A517"/>
      <c r="B517"/>
      <c r="C517" s="3" t="s">
        <v>517</v>
      </c>
      <c r="D517" s="2" t="s">
        <v>1335</v>
      </c>
      <c r="E517" s="2" t="s">
        <v>2012</v>
      </c>
    </row>
    <row r="518" spans="1:5" ht="64" hidden="1" x14ac:dyDescent="0.2">
      <c r="A518"/>
      <c r="B518"/>
      <c r="C518" s="3" t="s">
        <v>518</v>
      </c>
      <c r="D518" s="2" t="s">
        <v>1336</v>
      </c>
      <c r="E518" s="2" t="s">
        <v>2013</v>
      </c>
    </row>
    <row r="519" spans="1:5" ht="64" hidden="1" x14ac:dyDescent="0.2">
      <c r="A519"/>
      <c r="B519"/>
      <c r="C519" s="3" t="s">
        <v>519</v>
      </c>
      <c r="D519" s="2" t="s">
        <v>1337</v>
      </c>
      <c r="E519" s="2" t="s">
        <v>2014</v>
      </c>
    </row>
    <row r="520" spans="1:5" ht="48" hidden="1" x14ac:dyDescent="0.2">
      <c r="A520"/>
      <c r="B520"/>
      <c r="C520" s="3" t="s">
        <v>520</v>
      </c>
      <c r="D520" s="2" t="s">
        <v>1338</v>
      </c>
      <c r="E520" s="2" t="s">
        <v>2015</v>
      </c>
    </row>
    <row r="521" spans="1:5" ht="64" hidden="1" x14ac:dyDescent="0.2">
      <c r="A521"/>
      <c r="B521"/>
      <c r="C521" s="3" t="s">
        <v>521</v>
      </c>
      <c r="D521" s="2" t="s">
        <v>1339</v>
      </c>
      <c r="E521" s="2" t="s">
        <v>3877</v>
      </c>
    </row>
    <row r="522" spans="1:5" ht="80" hidden="1" x14ac:dyDescent="0.2">
      <c r="A522"/>
      <c r="B522"/>
      <c r="C522" s="3" t="s">
        <v>522</v>
      </c>
      <c r="D522" s="2" t="s">
        <v>1340</v>
      </c>
      <c r="E522" s="2" t="s">
        <v>2016</v>
      </c>
    </row>
    <row r="523" spans="1:5" ht="32" x14ac:dyDescent="0.2">
      <c r="A523" s="15">
        <v>1</v>
      </c>
      <c r="B523" s="15">
        <v>1</v>
      </c>
      <c r="C523" s="11" t="s">
        <v>523</v>
      </c>
      <c r="D523" s="16" t="s">
        <v>1341</v>
      </c>
      <c r="E523" s="16" t="s">
        <v>2017</v>
      </c>
    </row>
    <row r="524" spans="1:5" ht="64" hidden="1" x14ac:dyDescent="0.2">
      <c r="A524"/>
      <c r="B524"/>
      <c r="C524" s="3" t="s">
        <v>524</v>
      </c>
      <c r="D524" s="2" t="s">
        <v>1342</v>
      </c>
      <c r="E524" s="2" t="s">
        <v>3878</v>
      </c>
    </row>
    <row r="525" spans="1:5" ht="32" hidden="1" x14ac:dyDescent="0.2">
      <c r="A525"/>
      <c r="B525"/>
      <c r="C525" s="3" t="s">
        <v>525</v>
      </c>
      <c r="D525" s="2" t="s">
        <v>1343</v>
      </c>
      <c r="E525" s="2" t="s">
        <v>2018</v>
      </c>
    </row>
    <row r="526" spans="1:5" ht="48" x14ac:dyDescent="0.2">
      <c r="A526" s="15">
        <v>1</v>
      </c>
      <c r="B526" s="15">
        <v>1</v>
      </c>
      <c r="C526" s="11" t="s">
        <v>526</v>
      </c>
      <c r="D526" s="16" t="s">
        <v>1344</v>
      </c>
      <c r="E526" s="16" t="s">
        <v>2019</v>
      </c>
    </row>
    <row r="527" spans="1:5" ht="32" x14ac:dyDescent="0.2">
      <c r="A527" s="15">
        <v>1</v>
      </c>
      <c r="C527" s="11" t="s">
        <v>527</v>
      </c>
      <c r="D527" s="16" t="s">
        <v>1345</v>
      </c>
      <c r="E527" s="16" t="s">
        <v>3879</v>
      </c>
    </row>
    <row r="528" spans="1:5" ht="64" hidden="1" x14ac:dyDescent="0.2">
      <c r="A528"/>
      <c r="B528"/>
      <c r="C528" s="3" t="s">
        <v>528</v>
      </c>
      <c r="D528" s="2" t="s">
        <v>1346</v>
      </c>
      <c r="E528" s="2" t="s">
        <v>2020</v>
      </c>
    </row>
    <row r="529" spans="1:5" ht="64" x14ac:dyDescent="0.2">
      <c r="A529" s="15">
        <v>1</v>
      </c>
      <c r="C529" s="11" t="s">
        <v>529</v>
      </c>
      <c r="D529" s="16" t="s">
        <v>1347</v>
      </c>
      <c r="E529" s="16" t="s">
        <v>3880</v>
      </c>
    </row>
    <row r="530" spans="1:5" ht="48" x14ac:dyDescent="0.2">
      <c r="A530" s="15">
        <v>1</v>
      </c>
      <c r="C530" s="11" t="s">
        <v>530</v>
      </c>
      <c r="D530" s="16" t="s">
        <v>1348</v>
      </c>
      <c r="E530" s="16" t="s">
        <v>3881</v>
      </c>
    </row>
    <row r="531" spans="1:5" ht="64" x14ac:dyDescent="0.2">
      <c r="A531" s="15">
        <v>1</v>
      </c>
      <c r="C531" s="11" t="s">
        <v>531</v>
      </c>
      <c r="D531" s="16" t="s">
        <v>1349</v>
      </c>
      <c r="E531" s="16" t="s">
        <v>2021</v>
      </c>
    </row>
    <row r="532" spans="1:5" ht="32" hidden="1" x14ac:dyDescent="0.2">
      <c r="A532"/>
      <c r="B532"/>
      <c r="C532" s="3" t="s">
        <v>532</v>
      </c>
      <c r="D532" s="2" t="s">
        <v>1350</v>
      </c>
      <c r="E532" s="2" t="s">
        <v>2022</v>
      </c>
    </row>
    <row r="533" spans="1:5" ht="64" hidden="1" x14ac:dyDescent="0.2">
      <c r="A533"/>
      <c r="B533"/>
      <c r="C533" s="3" t="s">
        <v>533</v>
      </c>
      <c r="D533" s="2" t="s">
        <v>1351</v>
      </c>
      <c r="E533" s="2" t="s">
        <v>2023</v>
      </c>
    </row>
    <row r="534" spans="1:5" ht="80" hidden="1" x14ac:dyDescent="0.2">
      <c r="A534"/>
      <c r="B534"/>
      <c r="C534" s="3" t="s">
        <v>534</v>
      </c>
      <c r="D534" s="2" t="s">
        <v>1352</v>
      </c>
      <c r="E534" s="2" t="s">
        <v>2024</v>
      </c>
    </row>
    <row r="535" spans="1:5" ht="48" x14ac:dyDescent="0.2">
      <c r="A535" s="15">
        <v>1</v>
      </c>
      <c r="C535" s="11" t="s">
        <v>535</v>
      </c>
      <c r="D535" s="16" t="s">
        <v>1353</v>
      </c>
      <c r="E535" s="16" t="s">
        <v>2025</v>
      </c>
    </row>
    <row r="536" spans="1:5" ht="32" hidden="1" x14ac:dyDescent="0.2">
      <c r="A536"/>
      <c r="B536"/>
      <c r="C536" s="3" t="s">
        <v>536</v>
      </c>
      <c r="D536" s="2" t="s">
        <v>1354</v>
      </c>
      <c r="E536" s="2" t="s">
        <v>2026</v>
      </c>
    </row>
    <row r="537" spans="1:5" ht="64" x14ac:dyDescent="0.2">
      <c r="A537" s="15">
        <v>1</v>
      </c>
      <c r="C537" s="11" t="s">
        <v>537</v>
      </c>
      <c r="D537" s="16" t="s">
        <v>1355</v>
      </c>
      <c r="E537" s="16" t="s">
        <v>2027</v>
      </c>
    </row>
    <row r="538" spans="1:5" ht="48" hidden="1" x14ac:dyDescent="0.2">
      <c r="A538"/>
      <c r="B538"/>
      <c r="C538" s="3" t="s">
        <v>538</v>
      </c>
      <c r="D538" s="2" t="s">
        <v>1356</v>
      </c>
      <c r="E538" s="2" t="s">
        <v>2028</v>
      </c>
    </row>
    <row r="539" spans="1:5" ht="32" hidden="1" x14ac:dyDescent="0.2">
      <c r="A539"/>
      <c r="B539"/>
      <c r="C539" s="3" t="s">
        <v>539</v>
      </c>
      <c r="D539" s="2" t="s">
        <v>1357</v>
      </c>
      <c r="E539" s="2" t="s">
        <v>2029</v>
      </c>
    </row>
    <row r="540" spans="1:5" ht="96" x14ac:dyDescent="0.2">
      <c r="A540" s="15">
        <v>1</v>
      </c>
      <c r="C540" s="11" t="s">
        <v>540</v>
      </c>
      <c r="D540" s="16" t="s">
        <v>1358</v>
      </c>
      <c r="E540" s="16" t="s">
        <v>2030</v>
      </c>
    </row>
    <row r="541" spans="1:5" ht="80" hidden="1" x14ac:dyDescent="0.2">
      <c r="A541"/>
      <c r="B541"/>
      <c r="C541" s="3" t="s">
        <v>541</v>
      </c>
      <c r="D541" s="2" t="s">
        <v>1359</v>
      </c>
      <c r="E541" s="2" t="s">
        <v>3882</v>
      </c>
    </row>
    <row r="542" spans="1:5" ht="48" hidden="1" x14ac:dyDescent="0.2">
      <c r="A542"/>
      <c r="B542"/>
      <c r="C542" s="3" t="s">
        <v>542</v>
      </c>
      <c r="D542" s="2" t="s">
        <v>1360</v>
      </c>
      <c r="E542" s="2" t="s">
        <v>2031</v>
      </c>
    </row>
    <row r="543" spans="1:5" ht="64" hidden="1" x14ac:dyDescent="0.2">
      <c r="A543"/>
      <c r="B543"/>
      <c r="C543" s="3" t="s">
        <v>543</v>
      </c>
      <c r="D543" s="2" t="s">
        <v>1361</v>
      </c>
      <c r="E543" s="2" t="s">
        <v>2032</v>
      </c>
    </row>
    <row r="544" spans="1:5" ht="32" x14ac:dyDescent="0.2">
      <c r="A544" s="15">
        <v>1</v>
      </c>
      <c r="C544" s="11" t="s">
        <v>544</v>
      </c>
      <c r="D544" s="16" t="s">
        <v>1362</v>
      </c>
      <c r="E544" s="16" t="s">
        <v>3883</v>
      </c>
    </row>
    <row r="545" spans="1:5" ht="48" hidden="1" x14ac:dyDescent="0.2">
      <c r="A545"/>
      <c r="B545"/>
      <c r="C545" s="3" t="s">
        <v>545</v>
      </c>
      <c r="D545" s="2" t="s">
        <v>1363</v>
      </c>
      <c r="E545" s="2" t="s">
        <v>3884</v>
      </c>
    </row>
    <row r="546" spans="1:5" ht="32" x14ac:dyDescent="0.2">
      <c r="A546" s="15">
        <v>1</v>
      </c>
      <c r="B546" s="15">
        <v>1</v>
      </c>
      <c r="C546" s="11" t="s">
        <v>546</v>
      </c>
      <c r="D546" s="16" t="s">
        <v>1364</v>
      </c>
      <c r="E546" s="16" t="s">
        <v>2033</v>
      </c>
    </row>
    <row r="547" spans="1:5" ht="96" hidden="1" x14ac:dyDescent="0.2">
      <c r="A547"/>
      <c r="B547"/>
      <c r="C547" s="3" t="s">
        <v>547</v>
      </c>
      <c r="D547" s="2" t="s">
        <v>1365</v>
      </c>
      <c r="E547" s="2" t="s">
        <v>2034</v>
      </c>
    </row>
    <row r="548" spans="1:5" ht="80" x14ac:dyDescent="0.2">
      <c r="A548" s="15">
        <v>1</v>
      </c>
      <c r="B548" s="15">
        <v>1</v>
      </c>
      <c r="C548" s="11" t="s">
        <v>548</v>
      </c>
      <c r="D548" s="16" t="s">
        <v>1366</v>
      </c>
      <c r="E548" s="16" t="s">
        <v>2035</v>
      </c>
    </row>
    <row r="549" spans="1:5" ht="64" x14ac:dyDescent="0.2">
      <c r="A549" s="15">
        <v>1</v>
      </c>
      <c r="C549" s="11" t="s">
        <v>549</v>
      </c>
      <c r="D549" s="16" t="s">
        <v>1367</v>
      </c>
      <c r="E549" s="16" t="s">
        <v>2036</v>
      </c>
    </row>
    <row r="550" spans="1:5" ht="32" hidden="1" x14ac:dyDescent="0.2">
      <c r="A550"/>
      <c r="B550"/>
      <c r="C550" s="3" t="s">
        <v>550</v>
      </c>
      <c r="D550" s="2" t="s">
        <v>1368</v>
      </c>
      <c r="E550" s="2" t="s">
        <v>2037</v>
      </c>
    </row>
    <row r="551" spans="1:5" ht="32" x14ac:dyDescent="0.2">
      <c r="A551" s="15">
        <v>1</v>
      </c>
      <c r="C551" s="11" t="s">
        <v>551</v>
      </c>
      <c r="D551" s="16" t="s">
        <v>1368</v>
      </c>
      <c r="E551" s="16" t="s">
        <v>3885</v>
      </c>
    </row>
    <row r="552" spans="1:5" ht="48" x14ac:dyDescent="0.2">
      <c r="A552" s="15">
        <v>1</v>
      </c>
      <c r="B552" s="15">
        <v>1</v>
      </c>
      <c r="C552" s="11" t="s">
        <v>552</v>
      </c>
      <c r="D552" s="16" t="s">
        <v>1369</v>
      </c>
      <c r="E552" s="16" t="s">
        <v>3886</v>
      </c>
    </row>
    <row r="553" spans="1:5" ht="32" x14ac:dyDescent="0.2">
      <c r="A553" s="15">
        <v>1</v>
      </c>
      <c r="C553" s="11" t="s">
        <v>553</v>
      </c>
      <c r="D553" s="16" t="s">
        <v>1370</v>
      </c>
      <c r="E553" s="16" t="s">
        <v>2038</v>
      </c>
    </row>
    <row r="554" spans="1:5" ht="48" x14ac:dyDescent="0.2">
      <c r="A554" s="15">
        <v>1</v>
      </c>
      <c r="C554" s="11" t="s">
        <v>554</v>
      </c>
      <c r="D554" s="16" t="s">
        <v>1371</v>
      </c>
      <c r="E554" s="16" t="s">
        <v>3887</v>
      </c>
    </row>
    <row r="555" spans="1:5" ht="64" x14ac:dyDescent="0.2">
      <c r="A555" s="15">
        <v>1</v>
      </c>
      <c r="B555" s="15">
        <v>1</v>
      </c>
      <c r="C555" s="11" t="s">
        <v>555</v>
      </c>
      <c r="D555" s="16" t="s">
        <v>1372</v>
      </c>
      <c r="E555" s="16" t="s">
        <v>2039</v>
      </c>
    </row>
    <row r="556" spans="1:5" ht="64" x14ac:dyDescent="0.2">
      <c r="A556" s="15">
        <v>1</v>
      </c>
      <c r="B556" s="15">
        <v>1</v>
      </c>
      <c r="C556" s="11" t="s">
        <v>556</v>
      </c>
      <c r="D556" s="16" t="s">
        <v>1373</v>
      </c>
      <c r="E556" s="16" t="s">
        <v>3888</v>
      </c>
    </row>
    <row r="557" spans="1:5" ht="64" x14ac:dyDescent="0.2">
      <c r="A557" s="15">
        <v>1</v>
      </c>
      <c r="B557" s="15">
        <v>1</v>
      </c>
      <c r="C557" s="11" t="s">
        <v>557</v>
      </c>
      <c r="D557" s="16" t="s">
        <v>1374</v>
      </c>
      <c r="E557" s="16" t="s">
        <v>2040</v>
      </c>
    </row>
    <row r="558" spans="1:5" ht="32" x14ac:dyDescent="0.2">
      <c r="A558" s="15">
        <v>1</v>
      </c>
      <c r="C558" s="11" t="s">
        <v>558</v>
      </c>
      <c r="D558" s="16" t="s">
        <v>1375</v>
      </c>
      <c r="E558" s="16" t="s">
        <v>3889</v>
      </c>
    </row>
    <row r="559" spans="1:5" ht="32" hidden="1" x14ac:dyDescent="0.2">
      <c r="A559"/>
      <c r="B559"/>
      <c r="C559" s="3" t="s">
        <v>559</v>
      </c>
      <c r="D559" s="2" t="s">
        <v>1375</v>
      </c>
      <c r="E559" s="2" t="s">
        <v>3890</v>
      </c>
    </row>
    <row r="560" spans="1:5" ht="80" hidden="1" x14ac:dyDescent="0.2">
      <c r="A560"/>
      <c r="B560"/>
      <c r="C560" s="3" t="s">
        <v>560</v>
      </c>
      <c r="D560" s="2" t="s">
        <v>1376</v>
      </c>
      <c r="E560" s="2" t="s">
        <v>3891</v>
      </c>
    </row>
    <row r="561" spans="1:5" ht="80" x14ac:dyDescent="0.2">
      <c r="A561" s="15">
        <v>1</v>
      </c>
      <c r="C561" s="11" t="s">
        <v>561</v>
      </c>
      <c r="D561" s="16" t="s">
        <v>1377</v>
      </c>
      <c r="E561" s="16" t="s">
        <v>2041</v>
      </c>
    </row>
    <row r="562" spans="1:5" ht="64" x14ac:dyDescent="0.2">
      <c r="A562" s="15">
        <v>1</v>
      </c>
      <c r="C562" s="11" t="s">
        <v>562</v>
      </c>
      <c r="D562" s="16" t="s">
        <v>1378</v>
      </c>
      <c r="E562" s="16" t="s">
        <v>3892</v>
      </c>
    </row>
    <row r="563" spans="1:5" ht="64" x14ac:dyDescent="0.2">
      <c r="A563" s="15">
        <v>1</v>
      </c>
      <c r="B563" s="15">
        <v>1</v>
      </c>
      <c r="C563" s="11" t="s">
        <v>563</v>
      </c>
      <c r="D563" s="16" t="s">
        <v>1379</v>
      </c>
      <c r="E563" s="16" t="s">
        <v>2042</v>
      </c>
    </row>
    <row r="564" spans="1:5" ht="64" x14ac:dyDescent="0.2">
      <c r="A564" s="15">
        <v>1</v>
      </c>
      <c r="B564" s="15">
        <v>1</v>
      </c>
      <c r="C564" s="11" t="s">
        <v>564</v>
      </c>
      <c r="D564" s="16" t="s">
        <v>1380</v>
      </c>
      <c r="E564" s="16" t="s">
        <v>2043</v>
      </c>
    </row>
    <row r="565" spans="1:5" ht="64" x14ac:dyDescent="0.2">
      <c r="A565" s="15">
        <v>1</v>
      </c>
      <c r="C565" s="11" t="s">
        <v>565</v>
      </c>
      <c r="D565" s="16" t="s">
        <v>1381</v>
      </c>
      <c r="E565" s="16" t="s">
        <v>2044</v>
      </c>
    </row>
    <row r="566" spans="1:5" ht="48" hidden="1" x14ac:dyDescent="0.2">
      <c r="A566"/>
      <c r="B566"/>
      <c r="C566" s="3" t="s">
        <v>566</v>
      </c>
      <c r="D566" s="2" t="s">
        <v>1382</v>
      </c>
      <c r="E566" s="2" t="s">
        <v>3893</v>
      </c>
    </row>
    <row r="567" spans="1:5" ht="80" x14ac:dyDescent="0.2">
      <c r="A567" s="15">
        <v>1</v>
      </c>
      <c r="B567" s="15">
        <v>1</v>
      </c>
      <c r="C567" s="11" t="s">
        <v>567</v>
      </c>
      <c r="D567" s="16" t="s">
        <v>1383</v>
      </c>
      <c r="E567" s="16" t="s">
        <v>3894</v>
      </c>
    </row>
    <row r="568" spans="1:5" ht="32" x14ac:dyDescent="0.2">
      <c r="A568" s="15">
        <v>1</v>
      </c>
      <c r="B568" s="15">
        <v>1</v>
      </c>
      <c r="C568" s="11" t="s">
        <v>568</v>
      </c>
      <c r="D568" s="16" t="s">
        <v>1294</v>
      </c>
      <c r="E568" s="16" t="s">
        <v>2045</v>
      </c>
    </row>
    <row r="569" spans="1:5" ht="32" x14ac:dyDescent="0.2">
      <c r="A569" s="15">
        <v>1</v>
      </c>
      <c r="B569" s="15">
        <v>1</v>
      </c>
      <c r="C569" s="11" t="s">
        <v>569</v>
      </c>
      <c r="D569" s="16" t="s">
        <v>1384</v>
      </c>
      <c r="E569" s="16" t="s">
        <v>2046</v>
      </c>
    </row>
    <row r="570" spans="1:5" ht="80" x14ac:dyDescent="0.2">
      <c r="A570" s="15">
        <v>1</v>
      </c>
      <c r="C570" s="11" t="s">
        <v>570</v>
      </c>
      <c r="D570" s="16" t="s">
        <v>1385</v>
      </c>
      <c r="E570" s="16" t="s">
        <v>3895</v>
      </c>
    </row>
    <row r="571" spans="1:5" ht="48" x14ac:dyDescent="0.2">
      <c r="A571" s="15">
        <v>1</v>
      </c>
      <c r="B571" s="15">
        <v>1</v>
      </c>
      <c r="C571" s="11" t="s">
        <v>571</v>
      </c>
      <c r="D571" s="16" t="s">
        <v>1386</v>
      </c>
      <c r="E571" s="16" t="s">
        <v>3896</v>
      </c>
    </row>
    <row r="572" spans="1:5" ht="48" hidden="1" x14ac:dyDescent="0.2">
      <c r="A572"/>
      <c r="B572"/>
      <c r="C572" s="3" t="s">
        <v>572</v>
      </c>
      <c r="D572" s="2" t="s">
        <v>1387</v>
      </c>
      <c r="E572" s="2" t="s">
        <v>3897</v>
      </c>
    </row>
    <row r="573" spans="1:5" ht="48" hidden="1" x14ac:dyDescent="0.2">
      <c r="A573"/>
      <c r="B573"/>
      <c r="C573" s="3" t="s">
        <v>573</v>
      </c>
      <c r="D573" s="2" t="s">
        <v>1386</v>
      </c>
      <c r="E573" s="2" t="s">
        <v>3898</v>
      </c>
    </row>
    <row r="574" spans="1:5" ht="64" x14ac:dyDescent="0.2">
      <c r="A574" s="15">
        <v>1</v>
      </c>
      <c r="B574" s="15">
        <v>1</v>
      </c>
      <c r="C574" s="11" t="s">
        <v>574</v>
      </c>
      <c r="D574" s="16" t="s">
        <v>1388</v>
      </c>
      <c r="E574" s="16" t="s">
        <v>2047</v>
      </c>
    </row>
    <row r="575" spans="1:5" ht="48" x14ac:dyDescent="0.2">
      <c r="A575" s="15">
        <v>1</v>
      </c>
      <c r="B575" s="15">
        <v>1</v>
      </c>
      <c r="C575" s="11" t="s">
        <v>575</v>
      </c>
      <c r="D575" s="16" t="s">
        <v>1389</v>
      </c>
      <c r="E575" s="16" t="s">
        <v>2048</v>
      </c>
    </row>
    <row r="576" spans="1:5" ht="80" x14ac:dyDescent="0.2">
      <c r="A576" s="15">
        <v>1</v>
      </c>
      <c r="B576" s="15">
        <v>1</v>
      </c>
      <c r="C576" s="11" t="s">
        <v>576</v>
      </c>
      <c r="D576" s="16" t="s">
        <v>1390</v>
      </c>
      <c r="E576" s="16" t="s">
        <v>2049</v>
      </c>
    </row>
    <row r="577" spans="1:5" ht="48" x14ac:dyDescent="0.2">
      <c r="A577" s="15">
        <v>1</v>
      </c>
      <c r="B577" s="15">
        <v>1</v>
      </c>
      <c r="C577" s="11" t="s">
        <v>577</v>
      </c>
      <c r="D577" s="16" t="s">
        <v>1391</v>
      </c>
      <c r="E577" s="16" t="s">
        <v>2050</v>
      </c>
    </row>
    <row r="578" spans="1:5" ht="64" x14ac:dyDescent="0.2">
      <c r="A578" s="15">
        <v>1</v>
      </c>
      <c r="B578" s="15">
        <v>1</v>
      </c>
      <c r="C578" s="11" t="s">
        <v>578</v>
      </c>
      <c r="D578" s="16" t="s">
        <v>1392</v>
      </c>
      <c r="E578" s="16" t="s">
        <v>3899</v>
      </c>
    </row>
    <row r="579" spans="1:5" ht="80" x14ac:dyDescent="0.2">
      <c r="A579" s="15">
        <v>1</v>
      </c>
      <c r="C579" s="11" t="s">
        <v>579</v>
      </c>
      <c r="D579" s="16" t="s">
        <v>1393</v>
      </c>
      <c r="E579" s="16" t="s">
        <v>2051</v>
      </c>
    </row>
    <row r="580" spans="1:5" ht="80" hidden="1" x14ac:dyDescent="0.2">
      <c r="A580"/>
      <c r="B580"/>
      <c r="C580" s="3" t="s">
        <v>580</v>
      </c>
      <c r="D580" s="2" t="s">
        <v>1394</v>
      </c>
      <c r="E580" s="2" t="s">
        <v>3900</v>
      </c>
    </row>
    <row r="581" spans="1:5" ht="48" hidden="1" x14ac:dyDescent="0.2">
      <c r="A581"/>
      <c r="B581"/>
      <c r="C581" s="3" t="s">
        <v>581</v>
      </c>
      <c r="D581" s="2" t="s">
        <v>1395</v>
      </c>
      <c r="E581" s="2" t="s">
        <v>3901</v>
      </c>
    </row>
    <row r="582" spans="1:5" ht="48" x14ac:dyDescent="0.2">
      <c r="A582" s="15">
        <v>1</v>
      </c>
      <c r="C582" s="11" t="s">
        <v>582</v>
      </c>
      <c r="D582" s="16" t="s">
        <v>1396</v>
      </c>
      <c r="E582" s="16" t="s">
        <v>2052</v>
      </c>
    </row>
    <row r="583" spans="1:5" ht="48" x14ac:dyDescent="0.2">
      <c r="A583" s="15">
        <v>1</v>
      </c>
      <c r="B583" s="15">
        <v>1</v>
      </c>
      <c r="C583" s="11" t="s">
        <v>583</v>
      </c>
      <c r="D583" s="16" t="s">
        <v>1397</v>
      </c>
      <c r="E583" s="16" t="s">
        <v>2053</v>
      </c>
    </row>
    <row r="584" spans="1:5" ht="64" x14ac:dyDescent="0.2">
      <c r="A584" s="15">
        <v>1</v>
      </c>
      <c r="B584" s="15">
        <v>1</v>
      </c>
      <c r="C584" s="11" t="s">
        <v>584</v>
      </c>
      <c r="D584" s="16" t="s">
        <v>1398</v>
      </c>
      <c r="E584" s="16" t="s">
        <v>3902</v>
      </c>
    </row>
    <row r="585" spans="1:5" ht="32" hidden="1" x14ac:dyDescent="0.2">
      <c r="A585"/>
      <c r="B585"/>
      <c r="C585" s="3" t="s">
        <v>585</v>
      </c>
      <c r="D585" s="2" t="s">
        <v>1399</v>
      </c>
      <c r="E585" s="2" t="s">
        <v>3903</v>
      </c>
    </row>
    <row r="586" spans="1:5" ht="48" x14ac:dyDescent="0.2">
      <c r="A586" s="15">
        <v>1</v>
      </c>
      <c r="C586" s="11" t="s">
        <v>586</v>
      </c>
      <c r="D586" s="16" t="s">
        <v>1400</v>
      </c>
      <c r="E586" s="16" t="s">
        <v>3904</v>
      </c>
    </row>
    <row r="587" spans="1:5" ht="48" hidden="1" x14ac:dyDescent="0.2">
      <c r="A587"/>
      <c r="B587"/>
      <c r="C587" s="3" t="s">
        <v>587</v>
      </c>
      <c r="D587" s="2" t="s">
        <v>1400</v>
      </c>
      <c r="E587" s="2" t="s">
        <v>3905</v>
      </c>
    </row>
    <row r="588" spans="1:5" ht="48" x14ac:dyDescent="0.2">
      <c r="A588" s="15">
        <v>1</v>
      </c>
      <c r="B588" s="15">
        <v>1</v>
      </c>
      <c r="C588" s="11" t="s">
        <v>588</v>
      </c>
      <c r="D588" s="16" t="s">
        <v>1401</v>
      </c>
      <c r="E588" s="16" t="s">
        <v>3906</v>
      </c>
    </row>
    <row r="589" spans="1:5" ht="32" x14ac:dyDescent="0.2">
      <c r="A589" s="15">
        <v>1</v>
      </c>
      <c r="C589" s="11" t="s">
        <v>589</v>
      </c>
      <c r="D589" s="16" t="s">
        <v>1402</v>
      </c>
      <c r="E589" s="16" t="s">
        <v>2054</v>
      </c>
    </row>
    <row r="590" spans="1:5" ht="32" x14ac:dyDescent="0.2">
      <c r="A590" s="15">
        <v>1</v>
      </c>
      <c r="B590" s="15">
        <v>1</v>
      </c>
      <c r="C590" s="11" t="s">
        <v>590</v>
      </c>
      <c r="D590" s="16" t="s">
        <v>1403</v>
      </c>
      <c r="E590" s="16" t="s">
        <v>2055</v>
      </c>
    </row>
    <row r="591" spans="1:5" ht="32" x14ac:dyDescent="0.2">
      <c r="A591" s="15">
        <v>1</v>
      </c>
      <c r="C591" s="11" t="s">
        <v>591</v>
      </c>
      <c r="D591" s="16" t="s">
        <v>1404</v>
      </c>
      <c r="E591" s="16" t="s">
        <v>3907</v>
      </c>
    </row>
    <row r="592" spans="1:5" ht="32" hidden="1" x14ac:dyDescent="0.2">
      <c r="A592"/>
      <c r="B592"/>
      <c r="C592" s="3" t="s">
        <v>592</v>
      </c>
      <c r="D592" s="2" t="s">
        <v>1404</v>
      </c>
      <c r="E592" s="2" t="s">
        <v>2056</v>
      </c>
    </row>
    <row r="593" spans="1:5" ht="48" x14ac:dyDescent="0.2">
      <c r="A593" s="15">
        <v>1</v>
      </c>
      <c r="B593" s="15">
        <v>1</v>
      </c>
      <c r="C593" s="11" t="s">
        <v>593</v>
      </c>
      <c r="D593" s="16" t="s">
        <v>1405</v>
      </c>
      <c r="E593" s="16" t="s">
        <v>3908</v>
      </c>
    </row>
    <row r="594" spans="1:5" ht="80" x14ac:dyDescent="0.2">
      <c r="A594" s="15">
        <v>1</v>
      </c>
      <c r="B594" s="15">
        <v>1</v>
      </c>
      <c r="C594" s="11" t="s">
        <v>594</v>
      </c>
      <c r="D594" s="16" t="s">
        <v>1406</v>
      </c>
      <c r="E594" s="16" t="s">
        <v>2057</v>
      </c>
    </row>
    <row r="595" spans="1:5" ht="32" x14ac:dyDescent="0.2">
      <c r="A595" s="15">
        <v>1</v>
      </c>
      <c r="B595" s="15">
        <v>1</v>
      </c>
      <c r="C595" s="11" t="s">
        <v>595</v>
      </c>
      <c r="D595" s="16" t="s">
        <v>1407</v>
      </c>
      <c r="E595" s="16" t="s">
        <v>3909</v>
      </c>
    </row>
    <row r="596" spans="1:5" ht="32" x14ac:dyDescent="0.2">
      <c r="A596" s="15">
        <v>1</v>
      </c>
      <c r="B596" s="15">
        <v>1</v>
      </c>
      <c r="C596" s="11" t="s">
        <v>596</v>
      </c>
      <c r="D596" s="16" t="s">
        <v>1287</v>
      </c>
      <c r="E596" s="16" t="s">
        <v>2058</v>
      </c>
    </row>
    <row r="597" spans="1:5" ht="32" x14ac:dyDescent="0.2">
      <c r="A597" s="15">
        <v>1</v>
      </c>
      <c r="B597" s="15">
        <v>1</v>
      </c>
      <c r="C597" s="11" t="s">
        <v>597</v>
      </c>
      <c r="D597" s="16" t="s">
        <v>1408</v>
      </c>
      <c r="E597" s="16" t="s">
        <v>3910</v>
      </c>
    </row>
    <row r="598" spans="1:5" ht="32" hidden="1" x14ac:dyDescent="0.2">
      <c r="A598"/>
      <c r="B598"/>
      <c r="C598" s="3" t="s">
        <v>598</v>
      </c>
      <c r="D598" s="2" t="s">
        <v>1408</v>
      </c>
      <c r="E598" s="2" t="s">
        <v>2059</v>
      </c>
    </row>
    <row r="599" spans="1:5" ht="48" x14ac:dyDescent="0.2">
      <c r="A599" s="15">
        <v>1</v>
      </c>
      <c r="B599" s="15">
        <v>1</v>
      </c>
      <c r="C599" s="11" t="s">
        <v>599</v>
      </c>
      <c r="D599" s="16" t="s">
        <v>1409</v>
      </c>
      <c r="E599" s="16" t="s">
        <v>2060</v>
      </c>
    </row>
    <row r="600" spans="1:5" ht="32" x14ac:dyDescent="0.2">
      <c r="A600" s="15">
        <v>1</v>
      </c>
      <c r="B600" s="15">
        <v>1</v>
      </c>
      <c r="C600" s="11" t="s">
        <v>600</v>
      </c>
      <c r="D600" s="16" t="s">
        <v>1410</v>
      </c>
      <c r="E600" s="16" t="s">
        <v>2061</v>
      </c>
    </row>
    <row r="601" spans="1:5" ht="32" x14ac:dyDescent="0.2">
      <c r="A601" s="15">
        <v>1</v>
      </c>
      <c r="B601" s="15">
        <v>1</v>
      </c>
      <c r="C601" s="11" t="s">
        <v>601</v>
      </c>
      <c r="D601" s="16" t="s">
        <v>1411</v>
      </c>
      <c r="E601" s="16" t="s">
        <v>3911</v>
      </c>
    </row>
    <row r="602" spans="1:5" ht="48" x14ac:dyDescent="0.2">
      <c r="A602" s="15">
        <v>1</v>
      </c>
      <c r="B602" s="15">
        <v>1</v>
      </c>
      <c r="C602" s="11" t="s">
        <v>602</v>
      </c>
      <c r="D602" s="16" t="s">
        <v>1412</v>
      </c>
      <c r="E602" s="16" t="s">
        <v>2062</v>
      </c>
    </row>
    <row r="603" spans="1:5" ht="48" x14ac:dyDescent="0.2">
      <c r="A603" s="15">
        <v>1</v>
      </c>
      <c r="B603" s="15">
        <v>1</v>
      </c>
      <c r="C603" s="11" t="s">
        <v>603</v>
      </c>
      <c r="D603" s="16" t="s">
        <v>1413</v>
      </c>
      <c r="E603" s="16" t="s">
        <v>2063</v>
      </c>
    </row>
    <row r="604" spans="1:5" ht="64" x14ac:dyDescent="0.2">
      <c r="A604" s="15">
        <v>1</v>
      </c>
      <c r="B604" s="15">
        <v>1</v>
      </c>
      <c r="C604" s="11" t="s">
        <v>604</v>
      </c>
      <c r="D604" s="16" t="s">
        <v>1414</v>
      </c>
      <c r="E604" s="16" t="s">
        <v>2064</v>
      </c>
    </row>
    <row r="605" spans="1:5" ht="64" x14ac:dyDescent="0.2">
      <c r="A605" s="15">
        <v>1</v>
      </c>
      <c r="B605" s="15">
        <v>1</v>
      </c>
      <c r="C605" s="11" t="s">
        <v>605</v>
      </c>
      <c r="D605" s="16" t="s">
        <v>1415</v>
      </c>
      <c r="E605" s="16" t="s">
        <v>2065</v>
      </c>
    </row>
    <row r="606" spans="1:5" ht="64" x14ac:dyDescent="0.2">
      <c r="A606" s="15">
        <v>1</v>
      </c>
      <c r="B606" s="15">
        <v>1</v>
      </c>
      <c r="C606" s="11" t="s">
        <v>606</v>
      </c>
      <c r="D606" s="16" t="s">
        <v>1416</v>
      </c>
      <c r="E606" s="16" t="s">
        <v>2066</v>
      </c>
    </row>
    <row r="607" spans="1:5" ht="32" x14ac:dyDescent="0.2">
      <c r="A607" s="15">
        <v>1</v>
      </c>
      <c r="B607" s="15">
        <v>1</v>
      </c>
      <c r="C607" s="11" t="s">
        <v>607</v>
      </c>
      <c r="D607" s="16" t="s">
        <v>1417</v>
      </c>
      <c r="E607" s="16" t="s">
        <v>3912</v>
      </c>
    </row>
    <row r="608" spans="1:5" ht="96" x14ac:dyDescent="0.2">
      <c r="A608" s="15">
        <v>1</v>
      </c>
      <c r="B608" s="15">
        <v>1</v>
      </c>
      <c r="C608" s="11" t="s">
        <v>608</v>
      </c>
      <c r="D608" s="16" t="s">
        <v>1418</v>
      </c>
      <c r="E608" s="16" t="s">
        <v>2067</v>
      </c>
    </row>
    <row r="609" spans="1:5" ht="64" x14ac:dyDescent="0.2">
      <c r="A609" s="15">
        <v>1</v>
      </c>
      <c r="C609" s="11" t="s">
        <v>609</v>
      </c>
      <c r="D609" s="16" t="s">
        <v>1419</v>
      </c>
      <c r="E609" s="16" t="s">
        <v>2068</v>
      </c>
    </row>
    <row r="610" spans="1:5" ht="48" x14ac:dyDescent="0.2">
      <c r="A610" s="15">
        <v>1</v>
      </c>
      <c r="B610" s="15">
        <v>1</v>
      </c>
      <c r="C610" s="11" t="s">
        <v>610</v>
      </c>
      <c r="D610" s="16" t="s">
        <v>1420</v>
      </c>
      <c r="E610" s="16" t="s">
        <v>2069</v>
      </c>
    </row>
    <row r="611" spans="1:5" ht="80" x14ac:dyDescent="0.2">
      <c r="A611" s="15">
        <v>1</v>
      </c>
      <c r="B611" s="15">
        <v>1</v>
      </c>
      <c r="C611" s="11" t="s">
        <v>611</v>
      </c>
      <c r="D611" s="16" t="s">
        <v>1421</v>
      </c>
      <c r="E611" s="16" t="s">
        <v>2070</v>
      </c>
    </row>
    <row r="612" spans="1:5" ht="64" x14ac:dyDescent="0.2">
      <c r="A612" s="15">
        <v>1</v>
      </c>
      <c r="B612" s="15">
        <v>1</v>
      </c>
      <c r="C612" s="11" t="s">
        <v>612</v>
      </c>
      <c r="D612" s="16" t="s">
        <v>1422</v>
      </c>
      <c r="E612" s="16" t="s">
        <v>3913</v>
      </c>
    </row>
    <row r="613" spans="1:5" ht="64" x14ac:dyDescent="0.2">
      <c r="A613" s="15">
        <v>1</v>
      </c>
      <c r="C613" s="11" t="s">
        <v>613</v>
      </c>
      <c r="D613" s="16" t="s">
        <v>1423</v>
      </c>
      <c r="E613" s="16" t="s">
        <v>3914</v>
      </c>
    </row>
    <row r="614" spans="1:5" ht="80" hidden="1" x14ac:dyDescent="0.2">
      <c r="A614"/>
      <c r="B614"/>
      <c r="C614" s="3" t="s">
        <v>614</v>
      </c>
      <c r="D614" s="2" t="s">
        <v>1424</v>
      </c>
      <c r="E614" s="2" t="s">
        <v>3915</v>
      </c>
    </row>
    <row r="615" spans="1:5" ht="80" x14ac:dyDescent="0.2">
      <c r="A615" s="15">
        <v>1</v>
      </c>
      <c r="B615" s="15">
        <v>1</v>
      </c>
      <c r="C615" s="11" t="s">
        <v>615</v>
      </c>
      <c r="D615" s="16" t="s">
        <v>1425</v>
      </c>
      <c r="E615" s="16" t="s">
        <v>2071</v>
      </c>
    </row>
    <row r="616" spans="1:5" ht="96" x14ac:dyDescent="0.2">
      <c r="A616" s="15">
        <v>1</v>
      </c>
      <c r="C616" s="11" t="s">
        <v>616</v>
      </c>
      <c r="D616" s="16" t="s">
        <v>1426</v>
      </c>
      <c r="E616" s="16" t="s">
        <v>2072</v>
      </c>
    </row>
    <row r="617" spans="1:5" ht="32" x14ac:dyDescent="0.2">
      <c r="A617" s="15">
        <v>1</v>
      </c>
      <c r="B617" s="15">
        <v>1</v>
      </c>
      <c r="C617" s="11" t="s">
        <v>617</v>
      </c>
      <c r="D617" s="16" t="s">
        <v>1427</v>
      </c>
      <c r="E617" s="16" t="s">
        <v>2073</v>
      </c>
    </row>
    <row r="618" spans="1:5" ht="64" x14ac:dyDescent="0.2">
      <c r="A618" s="15">
        <v>1</v>
      </c>
      <c r="B618" s="15">
        <v>1</v>
      </c>
      <c r="C618" s="11" t="s">
        <v>618</v>
      </c>
      <c r="D618" s="16" t="s">
        <v>1428</v>
      </c>
      <c r="E618" s="16" t="s">
        <v>3916</v>
      </c>
    </row>
    <row r="619" spans="1:5" ht="48" x14ac:dyDescent="0.2">
      <c r="A619" s="15">
        <v>1</v>
      </c>
      <c r="C619" s="11" t="s">
        <v>619</v>
      </c>
      <c r="D619" s="16" t="s">
        <v>1429</v>
      </c>
      <c r="E619" s="16" t="s">
        <v>2074</v>
      </c>
    </row>
    <row r="620" spans="1:5" ht="48" x14ac:dyDescent="0.2">
      <c r="A620" s="15">
        <v>1</v>
      </c>
      <c r="B620" s="15">
        <v>1</v>
      </c>
      <c r="C620" s="11" t="s">
        <v>620</v>
      </c>
      <c r="D620" s="16" t="s">
        <v>1430</v>
      </c>
      <c r="E620" s="16" t="s">
        <v>2075</v>
      </c>
    </row>
    <row r="621" spans="1:5" ht="48" x14ac:dyDescent="0.2">
      <c r="A621" s="15">
        <v>1</v>
      </c>
      <c r="B621" s="15">
        <v>1</v>
      </c>
      <c r="C621" s="11" t="s">
        <v>621</v>
      </c>
      <c r="D621" s="16" t="s">
        <v>1431</v>
      </c>
      <c r="E621" s="16" t="s">
        <v>3917</v>
      </c>
    </row>
    <row r="622" spans="1:5" ht="64" x14ac:dyDescent="0.2">
      <c r="A622" s="15">
        <v>1</v>
      </c>
      <c r="B622" s="15">
        <v>1</v>
      </c>
      <c r="C622" s="11" t="s">
        <v>622</v>
      </c>
      <c r="D622" s="16" t="s">
        <v>1432</v>
      </c>
      <c r="E622" s="16" t="s">
        <v>2076</v>
      </c>
    </row>
    <row r="623" spans="1:5" ht="64" x14ac:dyDescent="0.2">
      <c r="A623" s="15">
        <v>1</v>
      </c>
      <c r="B623" s="15">
        <v>1</v>
      </c>
      <c r="C623" s="11" t="s">
        <v>623</v>
      </c>
      <c r="D623" s="16" t="s">
        <v>1433</v>
      </c>
      <c r="E623" s="16" t="s">
        <v>3918</v>
      </c>
    </row>
    <row r="624" spans="1:5" ht="64" x14ac:dyDescent="0.2">
      <c r="A624" s="15">
        <v>1</v>
      </c>
      <c r="B624" s="15">
        <v>1</v>
      </c>
      <c r="C624" s="11" t="s">
        <v>624</v>
      </c>
      <c r="D624" s="16" t="s">
        <v>1434</v>
      </c>
      <c r="E624" s="16" t="s">
        <v>2077</v>
      </c>
    </row>
    <row r="625" spans="1:5" ht="64" x14ac:dyDescent="0.2">
      <c r="A625" s="15">
        <v>1</v>
      </c>
      <c r="B625" s="15">
        <v>1</v>
      </c>
      <c r="C625" s="11" t="s">
        <v>625</v>
      </c>
      <c r="D625" s="16" t="s">
        <v>1435</v>
      </c>
      <c r="E625" s="16" t="s">
        <v>2078</v>
      </c>
    </row>
    <row r="626" spans="1:5" ht="32" x14ac:dyDescent="0.2">
      <c r="A626" s="15">
        <v>1</v>
      </c>
      <c r="B626" s="15">
        <v>1</v>
      </c>
      <c r="C626" s="11" t="s">
        <v>626</v>
      </c>
      <c r="D626" s="16" t="s">
        <v>1436</v>
      </c>
      <c r="E626" s="16" t="s">
        <v>3919</v>
      </c>
    </row>
    <row r="627" spans="1:5" ht="64" x14ac:dyDescent="0.2">
      <c r="A627" s="15">
        <v>1</v>
      </c>
      <c r="B627" s="15">
        <v>1</v>
      </c>
      <c r="C627" s="11" t="s">
        <v>627</v>
      </c>
      <c r="D627" s="16" t="s">
        <v>1437</v>
      </c>
      <c r="E627" s="16" t="s">
        <v>3920</v>
      </c>
    </row>
    <row r="628" spans="1:5" ht="32" x14ac:dyDescent="0.2">
      <c r="A628" s="15">
        <v>1</v>
      </c>
      <c r="B628" s="15">
        <v>1</v>
      </c>
      <c r="C628" s="11" t="s">
        <v>628</v>
      </c>
      <c r="D628" s="16" t="s">
        <v>1438</v>
      </c>
      <c r="E628" s="16" t="s">
        <v>3921</v>
      </c>
    </row>
    <row r="629" spans="1:5" ht="64" hidden="1" x14ac:dyDescent="0.2">
      <c r="A629"/>
      <c r="B629"/>
      <c r="C629" s="3" t="s">
        <v>629</v>
      </c>
      <c r="D629" s="2" t="s">
        <v>1439</v>
      </c>
      <c r="E629" s="2" t="s">
        <v>2079</v>
      </c>
    </row>
    <row r="630" spans="1:5" ht="128" x14ac:dyDescent="0.2">
      <c r="A630" s="15">
        <v>1</v>
      </c>
      <c r="C630" s="11" t="s">
        <v>630</v>
      </c>
      <c r="D630" s="16" t="s">
        <v>1440</v>
      </c>
      <c r="E630" s="16" t="s">
        <v>2080</v>
      </c>
    </row>
    <row r="631" spans="1:5" ht="64" x14ac:dyDescent="0.2">
      <c r="A631" s="15">
        <v>1</v>
      </c>
      <c r="C631" s="11" t="s">
        <v>631</v>
      </c>
      <c r="D631" s="16" t="s">
        <v>1441</v>
      </c>
      <c r="E631" s="16" t="s">
        <v>3922</v>
      </c>
    </row>
    <row r="632" spans="1:5" ht="48" x14ac:dyDescent="0.2">
      <c r="A632" s="15">
        <v>1</v>
      </c>
      <c r="B632" s="15">
        <v>1</v>
      </c>
      <c r="C632" s="11" t="s">
        <v>632</v>
      </c>
      <c r="D632" s="16" t="s">
        <v>1442</v>
      </c>
      <c r="E632" s="16" t="s">
        <v>3923</v>
      </c>
    </row>
    <row r="633" spans="1:5" ht="48" hidden="1" x14ac:dyDescent="0.2">
      <c r="A633"/>
      <c r="B633"/>
      <c r="C633" s="3" t="s">
        <v>633</v>
      </c>
      <c r="D633" s="2" t="s">
        <v>1443</v>
      </c>
      <c r="E633" s="2" t="s">
        <v>2081</v>
      </c>
    </row>
    <row r="634" spans="1:5" ht="32" x14ac:dyDescent="0.2">
      <c r="A634" s="15">
        <v>1</v>
      </c>
      <c r="B634" s="15">
        <v>1</v>
      </c>
      <c r="C634" s="11" t="s">
        <v>634</v>
      </c>
      <c r="D634" s="16" t="s">
        <v>1444</v>
      </c>
      <c r="E634" s="16" t="s">
        <v>2082</v>
      </c>
    </row>
    <row r="635" spans="1:5" ht="32" x14ac:dyDescent="0.2">
      <c r="A635" s="15">
        <v>1</v>
      </c>
      <c r="C635" s="11" t="s">
        <v>635</v>
      </c>
      <c r="D635" s="16" t="s">
        <v>1445</v>
      </c>
      <c r="E635" s="16" t="s">
        <v>2083</v>
      </c>
    </row>
    <row r="636" spans="1:5" ht="48" x14ac:dyDescent="0.2">
      <c r="A636" s="15">
        <v>1</v>
      </c>
      <c r="C636" s="11" t="s">
        <v>636</v>
      </c>
      <c r="D636" s="16" t="s">
        <v>1446</v>
      </c>
      <c r="E636" s="16" t="s">
        <v>3924</v>
      </c>
    </row>
    <row r="637" spans="1:5" ht="48" x14ac:dyDescent="0.2">
      <c r="A637" s="15">
        <v>1</v>
      </c>
      <c r="B637" s="15">
        <v>1</v>
      </c>
      <c r="C637" s="11" t="s">
        <v>637</v>
      </c>
      <c r="D637" s="16" t="s">
        <v>1447</v>
      </c>
      <c r="E637" s="16" t="s">
        <v>2084</v>
      </c>
    </row>
    <row r="638" spans="1:5" ht="32" x14ac:dyDescent="0.2">
      <c r="A638" s="15">
        <v>1</v>
      </c>
      <c r="B638" s="15">
        <v>1</v>
      </c>
      <c r="C638" s="11" t="s">
        <v>638</v>
      </c>
      <c r="D638" s="16" t="s">
        <v>1448</v>
      </c>
      <c r="E638" s="16" t="s">
        <v>2085</v>
      </c>
    </row>
    <row r="639" spans="1:5" ht="64" x14ac:dyDescent="0.2">
      <c r="A639" s="15">
        <v>1</v>
      </c>
      <c r="B639" s="15">
        <v>1</v>
      </c>
      <c r="C639" s="11" t="s">
        <v>639</v>
      </c>
      <c r="D639" s="16" t="s">
        <v>1449</v>
      </c>
      <c r="E639" s="16" t="s">
        <v>2086</v>
      </c>
    </row>
    <row r="640" spans="1:5" ht="80" hidden="1" x14ac:dyDescent="0.2">
      <c r="A640"/>
      <c r="B640"/>
      <c r="C640" s="3" t="s">
        <v>640</v>
      </c>
      <c r="D640" s="2" t="s">
        <v>1450</v>
      </c>
      <c r="E640" s="2" t="s">
        <v>3925</v>
      </c>
    </row>
    <row r="641" spans="1:5" ht="64" hidden="1" x14ac:dyDescent="0.2">
      <c r="A641"/>
      <c r="B641"/>
      <c r="C641" s="3" t="s">
        <v>641</v>
      </c>
      <c r="D641" s="2" t="s">
        <v>1449</v>
      </c>
      <c r="E641" s="2" t="s">
        <v>2087</v>
      </c>
    </row>
    <row r="642" spans="1:5" ht="112" x14ac:dyDescent="0.2">
      <c r="A642" s="15">
        <v>1</v>
      </c>
      <c r="C642" s="11" t="s">
        <v>642</v>
      </c>
      <c r="D642" s="16" t="s">
        <v>1451</v>
      </c>
      <c r="E642" s="16" t="s">
        <v>2088</v>
      </c>
    </row>
    <row r="643" spans="1:5" ht="48" x14ac:dyDescent="0.2">
      <c r="A643" s="15">
        <v>1</v>
      </c>
      <c r="C643" s="11" t="s">
        <v>643</v>
      </c>
      <c r="D643" s="16" t="s">
        <v>1452</v>
      </c>
      <c r="E643" s="16" t="s">
        <v>3926</v>
      </c>
    </row>
    <row r="644" spans="1:5" ht="32" x14ac:dyDescent="0.2">
      <c r="A644" s="15">
        <v>1</v>
      </c>
      <c r="C644" s="11" t="s">
        <v>644</v>
      </c>
      <c r="D644" s="16" t="s">
        <v>1453</v>
      </c>
      <c r="E644" s="16" t="s">
        <v>3927</v>
      </c>
    </row>
    <row r="645" spans="1:5" ht="32" hidden="1" x14ac:dyDescent="0.2">
      <c r="A645"/>
      <c r="B645"/>
      <c r="C645" s="3" t="s">
        <v>645</v>
      </c>
      <c r="D645" s="2" t="s">
        <v>1453</v>
      </c>
      <c r="E645" s="2" t="s">
        <v>3928</v>
      </c>
    </row>
    <row r="646" spans="1:5" ht="64" x14ac:dyDescent="0.2">
      <c r="A646" s="15">
        <v>1</v>
      </c>
      <c r="C646" s="11" t="s">
        <v>646</v>
      </c>
      <c r="D646" s="16" t="s">
        <v>1454</v>
      </c>
      <c r="E646" s="16" t="s">
        <v>2089</v>
      </c>
    </row>
    <row r="647" spans="1:5" ht="48" x14ac:dyDescent="0.2">
      <c r="A647" s="15">
        <v>1</v>
      </c>
      <c r="C647" s="11" t="s">
        <v>647</v>
      </c>
      <c r="D647" s="16" t="s">
        <v>1455</v>
      </c>
      <c r="E647" s="16" t="s">
        <v>2090</v>
      </c>
    </row>
    <row r="648" spans="1:5" ht="48" x14ac:dyDescent="0.2">
      <c r="A648" s="15">
        <v>1</v>
      </c>
      <c r="B648" s="15">
        <v>1</v>
      </c>
      <c r="C648" s="11" t="s">
        <v>648</v>
      </c>
      <c r="D648" s="16" t="s">
        <v>1456</v>
      </c>
      <c r="E648" s="16" t="s">
        <v>2091</v>
      </c>
    </row>
    <row r="649" spans="1:5" ht="48" x14ac:dyDescent="0.2">
      <c r="A649" s="15">
        <v>1</v>
      </c>
      <c r="C649" s="11" t="s">
        <v>649</v>
      </c>
      <c r="D649" s="16" t="s">
        <v>1457</v>
      </c>
      <c r="E649" s="16" t="s">
        <v>2092</v>
      </c>
    </row>
    <row r="650" spans="1:5" ht="48" x14ac:dyDescent="0.2">
      <c r="A650" s="15">
        <v>1</v>
      </c>
      <c r="C650" s="11" t="s">
        <v>650</v>
      </c>
      <c r="D650" s="16" t="s">
        <v>1458</v>
      </c>
      <c r="E650" s="16" t="s">
        <v>3929</v>
      </c>
    </row>
    <row r="651" spans="1:5" ht="32" x14ac:dyDescent="0.2">
      <c r="A651" s="15">
        <v>1</v>
      </c>
      <c r="B651" s="15">
        <v>1</v>
      </c>
      <c r="C651" s="11" t="s">
        <v>651</v>
      </c>
      <c r="D651" s="16" t="s">
        <v>1459</v>
      </c>
      <c r="E651" s="16" t="s">
        <v>3930</v>
      </c>
    </row>
    <row r="652" spans="1:5" ht="48" x14ac:dyDescent="0.2">
      <c r="A652" s="15">
        <v>1</v>
      </c>
      <c r="B652" s="15">
        <v>1</v>
      </c>
      <c r="C652" s="11" t="s">
        <v>652</v>
      </c>
      <c r="D652" s="16" t="s">
        <v>1460</v>
      </c>
      <c r="E652" s="16" t="s">
        <v>2093</v>
      </c>
    </row>
    <row r="653" spans="1:5" ht="32" x14ac:dyDescent="0.2">
      <c r="A653" s="15">
        <v>1</v>
      </c>
      <c r="B653" s="15">
        <v>1</v>
      </c>
      <c r="C653" s="11" t="s">
        <v>653</v>
      </c>
      <c r="D653" s="16" t="s">
        <v>1461</v>
      </c>
      <c r="E653" s="16" t="s">
        <v>3931</v>
      </c>
    </row>
    <row r="654" spans="1:5" ht="80" x14ac:dyDescent="0.2">
      <c r="A654" s="15">
        <v>1</v>
      </c>
      <c r="C654" s="11" t="s">
        <v>654</v>
      </c>
      <c r="D654" s="16" t="s">
        <v>1462</v>
      </c>
      <c r="E654" s="16" t="s">
        <v>2094</v>
      </c>
    </row>
    <row r="655" spans="1:5" ht="32" x14ac:dyDescent="0.2">
      <c r="A655" s="15">
        <v>1</v>
      </c>
      <c r="C655" s="11" t="s">
        <v>655</v>
      </c>
      <c r="D655" s="16" t="s">
        <v>1463</v>
      </c>
      <c r="E655" s="16" t="s">
        <v>2095</v>
      </c>
    </row>
    <row r="656" spans="1:5" ht="64" x14ac:dyDescent="0.2">
      <c r="A656" s="15">
        <v>1</v>
      </c>
      <c r="B656" s="15">
        <v>1</v>
      </c>
      <c r="C656" s="11" t="s">
        <v>656</v>
      </c>
      <c r="D656" s="16" t="s">
        <v>1464</v>
      </c>
      <c r="E656" s="16" t="s">
        <v>3932</v>
      </c>
    </row>
    <row r="657" spans="1:5" ht="64" hidden="1" x14ac:dyDescent="0.2">
      <c r="A657"/>
      <c r="B657"/>
      <c r="C657" s="3" t="s">
        <v>657</v>
      </c>
      <c r="D657" s="2" t="s">
        <v>1465</v>
      </c>
      <c r="E657" s="2" t="s">
        <v>2096</v>
      </c>
    </row>
    <row r="658" spans="1:5" ht="112" hidden="1" x14ac:dyDescent="0.2">
      <c r="A658"/>
      <c r="B658"/>
      <c r="C658" s="3" t="s">
        <v>658</v>
      </c>
      <c r="D658" s="2" t="s">
        <v>1466</v>
      </c>
      <c r="E658" s="2" t="s">
        <v>2097</v>
      </c>
    </row>
    <row r="659" spans="1:5" ht="64" x14ac:dyDescent="0.2">
      <c r="A659" s="15">
        <v>1</v>
      </c>
      <c r="C659" s="11" t="s">
        <v>659</v>
      </c>
      <c r="D659" s="16" t="s">
        <v>1467</v>
      </c>
      <c r="E659" s="16" t="s">
        <v>2098</v>
      </c>
    </row>
    <row r="660" spans="1:5" ht="64" x14ac:dyDescent="0.2">
      <c r="A660" s="15">
        <v>1</v>
      </c>
      <c r="B660" s="15">
        <v>1</v>
      </c>
      <c r="C660" s="11" t="s">
        <v>660</v>
      </c>
      <c r="D660" s="16" t="s">
        <v>1468</v>
      </c>
      <c r="E660" s="16" t="s">
        <v>3933</v>
      </c>
    </row>
    <row r="661" spans="1:5" ht="64" hidden="1" x14ac:dyDescent="0.2">
      <c r="A661"/>
      <c r="B661"/>
      <c r="C661" s="3" t="s">
        <v>661</v>
      </c>
      <c r="D661" s="2" t="s">
        <v>1468</v>
      </c>
      <c r="E661" s="2" t="s">
        <v>3934</v>
      </c>
    </row>
    <row r="662" spans="1:5" ht="32" x14ac:dyDescent="0.2">
      <c r="A662" s="15">
        <v>1</v>
      </c>
      <c r="B662" s="15">
        <v>1</v>
      </c>
      <c r="C662" s="11" t="s">
        <v>662</v>
      </c>
      <c r="D662" s="16" t="s">
        <v>1469</v>
      </c>
      <c r="E662" s="16" t="s">
        <v>2099</v>
      </c>
    </row>
    <row r="663" spans="1:5" ht="48" x14ac:dyDescent="0.2">
      <c r="A663" s="15">
        <v>1</v>
      </c>
      <c r="B663" s="15">
        <v>1</v>
      </c>
      <c r="C663" s="11" t="s">
        <v>663</v>
      </c>
      <c r="D663" s="16" t="s">
        <v>1470</v>
      </c>
      <c r="E663" s="16" t="s">
        <v>3935</v>
      </c>
    </row>
    <row r="664" spans="1:5" ht="64" hidden="1" x14ac:dyDescent="0.2">
      <c r="A664"/>
      <c r="B664"/>
      <c r="C664" s="3" t="s">
        <v>664</v>
      </c>
      <c r="D664" s="2" t="s">
        <v>1467</v>
      </c>
      <c r="E664" s="2" t="s">
        <v>2100</v>
      </c>
    </row>
    <row r="665" spans="1:5" ht="48" x14ac:dyDescent="0.2">
      <c r="A665" s="15">
        <v>1</v>
      </c>
      <c r="B665" s="15">
        <v>1</v>
      </c>
      <c r="C665" s="11" t="s">
        <v>665</v>
      </c>
      <c r="D665" s="16" t="s">
        <v>1471</v>
      </c>
      <c r="E665" s="16" t="s">
        <v>3936</v>
      </c>
    </row>
    <row r="666" spans="1:5" ht="32" hidden="1" x14ac:dyDescent="0.2">
      <c r="A666"/>
      <c r="B666"/>
      <c r="C666" s="3" t="s">
        <v>666</v>
      </c>
      <c r="D666" s="2" t="s">
        <v>1472</v>
      </c>
      <c r="E666" s="2" t="s">
        <v>3937</v>
      </c>
    </row>
    <row r="667" spans="1:5" ht="80" x14ac:dyDescent="0.2">
      <c r="A667" s="15">
        <v>1</v>
      </c>
      <c r="B667" s="15">
        <v>1</v>
      </c>
      <c r="C667" s="11" t="s">
        <v>667</v>
      </c>
      <c r="D667" s="16" t="s">
        <v>1473</v>
      </c>
      <c r="E667" s="16" t="s">
        <v>2101</v>
      </c>
    </row>
    <row r="668" spans="1:5" ht="64" x14ac:dyDescent="0.2">
      <c r="A668" s="15">
        <v>1</v>
      </c>
      <c r="B668" s="15">
        <v>1</v>
      </c>
      <c r="C668" s="11" t="s">
        <v>668</v>
      </c>
      <c r="D668" s="16" t="s">
        <v>1474</v>
      </c>
      <c r="E668" s="16" t="s">
        <v>3938</v>
      </c>
    </row>
    <row r="669" spans="1:5" ht="80" x14ac:dyDescent="0.2">
      <c r="A669" s="15">
        <v>1</v>
      </c>
      <c r="C669" s="11" t="s">
        <v>669</v>
      </c>
      <c r="D669" s="16" t="s">
        <v>1475</v>
      </c>
      <c r="E669" s="16" t="s">
        <v>3939</v>
      </c>
    </row>
    <row r="670" spans="1:5" ht="48" x14ac:dyDescent="0.2">
      <c r="A670" s="15">
        <v>1</v>
      </c>
      <c r="B670" s="15">
        <v>1</v>
      </c>
      <c r="C670" s="11" t="s">
        <v>670</v>
      </c>
      <c r="D670" s="16" t="s">
        <v>1476</v>
      </c>
      <c r="E670" s="16" t="s">
        <v>3940</v>
      </c>
    </row>
    <row r="671" spans="1:5" ht="64" x14ac:dyDescent="0.2">
      <c r="A671" s="15">
        <v>1</v>
      </c>
      <c r="B671" s="15">
        <v>1</v>
      </c>
      <c r="C671" s="11" t="s">
        <v>671</v>
      </c>
      <c r="D671" s="16" t="s">
        <v>1477</v>
      </c>
      <c r="E671" s="16" t="s">
        <v>2102</v>
      </c>
    </row>
    <row r="672" spans="1:5" ht="64" hidden="1" x14ac:dyDescent="0.2">
      <c r="A672"/>
      <c r="B672"/>
      <c r="C672" s="3" t="s">
        <v>672</v>
      </c>
      <c r="D672" s="2" t="s">
        <v>1477</v>
      </c>
      <c r="E672" s="2" t="s">
        <v>3941</v>
      </c>
    </row>
    <row r="673" spans="1:5" ht="64" x14ac:dyDescent="0.2">
      <c r="A673" s="15">
        <v>1</v>
      </c>
      <c r="B673" s="15">
        <v>1</v>
      </c>
      <c r="C673" s="11" t="s">
        <v>673</v>
      </c>
      <c r="D673" s="16" t="s">
        <v>1478</v>
      </c>
      <c r="E673" s="16" t="s">
        <v>3942</v>
      </c>
    </row>
    <row r="674" spans="1:5" ht="80" x14ac:dyDescent="0.2">
      <c r="A674" s="15">
        <v>1</v>
      </c>
      <c r="B674" s="15">
        <v>1</v>
      </c>
      <c r="C674" s="11" t="s">
        <v>674</v>
      </c>
      <c r="D674" s="16" t="s">
        <v>1479</v>
      </c>
      <c r="E674" s="16" t="s">
        <v>2103</v>
      </c>
    </row>
    <row r="675" spans="1:5" ht="64" x14ac:dyDescent="0.2">
      <c r="A675" s="15">
        <v>1</v>
      </c>
      <c r="B675" s="15">
        <v>1</v>
      </c>
      <c r="C675" s="11" t="s">
        <v>675</v>
      </c>
      <c r="D675" s="16" t="s">
        <v>1480</v>
      </c>
      <c r="E675" s="16" t="s">
        <v>2104</v>
      </c>
    </row>
    <row r="676" spans="1:5" ht="48" x14ac:dyDescent="0.2">
      <c r="A676" s="15">
        <v>1</v>
      </c>
      <c r="B676" s="15">
        <v>1</v>
      </c>
      <c r="C676" s="11" t="s">
        <v>676</v>
      </c>
      <c r="D676" s="16" t="s">
        <v>1481</v>
      </c>
      <c r="E676" s="16" t="s">
        <v>2105</v>
      </c>
    </row>
    <row r="677" spans="1:5" ht="128" x14ac:dyDescent="0.2">
      <c r="A677" s="15">
        <v>1</v>
      </c>
      <c r="C677" s="11" t="s">
        <v>677</v>
      </c>
      <c r="D677" s="16" t="s">
        <v>1482</v>
      </c>
      <c r="E677" s="16" t="s">
        <v>2106</v>
      </c>
    </row>
    <row r="678" spans="1:5" ht="80" x14ac:dyDescent="0.2">
      <c r="A678" s="15">
        <v>1</v>
      </c>
      <c r="B678" s="15">
        <v>1</v>
      </c>
      <c r="C678" s="11" t="s">
        <v>678</v>
      </c>
      <c r="D678" s="16" t="s">
        <v>1483</v>
      </c>
      <c r="E678" s="16" t="s">
        <v>3943</v>
      </c>
    </row>
    <row r="679" spans="1:5" ht="64" hidden="1" x14ac:dyDescent="0.2">
      <c r="A679"/>
      <c r="B679"/>
      <c r="C679" s="3" t="s">
        <v>679</v>
      </c>
      <c r="D679" s="2" t="s">
        <v>1484</v>
      </c>
      <c r="E679" s="2" t="s">
        <v>3944</v>
      </c>
    </row>
    <row r="680" spans="1:5" ht="80" hidden="1" x14ac:dyDescent="0.2">
      <c r="A680"/>
      <c r="B680"/>
      <c r="C680" s="3" t="s">
        <v>680</v>
      </c>
      <c r="D680" s="2" t="s">
        <v>1483</v>
      </c>
      <c r="E680" s="2" t="s">
        <v>3945</v>
      </c>
    </row>
    <row r="681" spans="1:5" ht="48" x14ac:dyDescent="0.2">
      <c r="A681" s="15">
        <v>1</v>
      </c>
      <c r="B681" s="15">
        <v>1</v>
      </c>
      <c r="C681" s="11" t="s">
        <v>681</v>
      </c>
      <c r="D681" s="16" t="s">
        <v>1485</v>
      </c>
      <c r="E681" s="16" t="s">
        <v>2107</v>
      </c>
    </row>
    <row r="682" spans="1:5" ht="64" x14ac:dyDescent="0.2">
      <c r="A682" s="15">
        <v>1</v>
      </c>
      <c r="B682" s="15">
        <v>1</v>
      </c>
      <c r="C682" s="11" t="s">
        <v>682</v>
      </c>
      <c r="D682" s="16" t="s">
        <v>1486</v>
      </c>
      <c r="E682" s="16" t="s">
        <v>2108</v>
      </c>
    </row>
    <row r="683" spans="1:5" ht="96" x14ac:dyDescent="0.2">
      <c r="A683" s="15">
        <v>1</v>
      </c>
      <c r="B683" s="15">
        <v>1</v>
      </c>
      <c r="C683" s="11" t="s">
        <v>683</v>
      </c>
      <c r="D683" s="16" t="s">
        <v>1487</v>
      </c>
      <c r="E683" s="16" t="s">
        <v>2109</v>
      </c>
    </row>
    <row r="684" spans="1:5" ht="48" x14ac:dyDescent="0.2">
      <c r="A684" s="15">
        <v>1</v>
      </c>
      <c r="C684" s="11" t="s">
        <v>684</v>
      </c>
      <c r="D684" s="16" t="s">
        <v>1488</v>
      </c>
      <c r="E684" s="16" t="s">
        <v>3946</v>
      </c>
    </row>
    <row r="685" spans="1:5" ht="48" x14ac:dyDescent="0.2">
      <c r="A685" s="15">
        <v>1</v>
      </c>
      <c r="B685" s="15">
        <v>1</v>
      </c>
      <c r="C685" s="11" t="s">
        <v>685</v>
      </c>
      <c r="D685" s="16" t="s">
        <v>1489</v>
      </c>
      <c r="E685" s="16" t="s">
        <v>2110</v>
      </c>
    </row>
    <row r="686" spans="1:5" ht="32" x14ac:dyDescent="0.2">
      <c r="A686" s="15">
        <v>1</v>
      </c>
      <c r="B686" s="15">
        <v>1</v>
      </c>
      <c r="C686" s="11" t="s">
        <v>686</v>
      </c>
      <c r="D686" s="16" t="s">
        <v>1490</v>
      </c>
      <c r="E686" s="16" t="s">
        <v>2111</v>
      </c>
    </row>
    <row r="687" spans="1:5" ht="64" x14ac:dyDescent="0.2">
      <c r="A687" s="15">
        <v>1</v>
      </c>
      <c r="C687" s="11" t="s">
        <v>687</v>
      </c>
      <c r="D687" s="16" t="s">
        <v>1491</v>
      </c>
      <c r="E687" s="16" t="s">
        <v>2112</v>
      </c>
    </row>
    <row r="688" spans="1:5" ht="32" x14ac:dyDescent="0.2">
      <c r="A688" s="15">
        <v>1</v>
      </c>
      <c r="C688" s="11" t="s">
        <v>688</v>
      </c>
      <c r="D688" s="16" t="s">
        <v>1492</v>
      </c>
      <c r="E688" s="16" t="s">
        <v>2113</v>
      </c>
    </row>
    <row r="689" spans="1:5" ht="32" x14ac:dyDescent="0.2">
      <c r="A689" s="15">
        <v>1</v>
      </c>
      <c r="B689" s="15">
        <v>1</v>
      </c>
      <c r="C689" s="11" t="s">
        <v>689</v>
      </c>
      <c r="D689" s="16" t="s">
        <v>1493</v>
      </c>
      <c r="E689" s="16" t="s">
        <v>2114</v>
      </c>
    </row>
    <row r="690" spans="1:5" ht="64" x14ac:dyDescent="0.2">
      <c r="A690" s="15">
        <v>1</v>
      </c>
      <c r="C690" s="11" t="s">
        <v>690</v>
      </c>
      <c r="D690" s="16" t="s">
        <v>1494</v>
      </c>
      <c r="E690" s="16" t="s">
        <v>2115</v>
      </c>
    </row>
    <row r="691" spans="1:5" ht="32" x14ac:dyDescent="0.2">
      <c r="A691" s="15">
        <v>1</v>
      </c>
      <c r="B691" s="15">
        <v>1</v>
      </c>
      <c r="C691" s="11" t="s">
        <v>691</v>
      </c>
      <c r="D691" s="16" t="s">
        <v>1495</v>
      </c>
      <c r="E691" s="16" t="s">
        <v>3947</v>
      </c>
    </row>
    <row r="692" spans="1:5" ht="80" x14ac:dyDescent="0.2">
      <c r="A692" s="15">
        <v>1</v>
      </c>
      <c r="B692" s="15">
        <v>1</v>
      </c>
      <c r="C692" s="11" t="s">
        <v>692</v>
      </c>
      <c r="D692" s="16" t="s">
        <v>1496</v>
      </c>
      <c r="E692" s="16" t="s">
        <v>3948</v>
      </c>
    </row>
    <row r="693" spans="1:5" ht="32" x14ac:dyDescent="0.2">
      <c r="A693" s="15">
        <v>1</v>
      </c>
      <c r="C693" s="11" t="s">
        <v>693</v>
      </c>
      <c r="D693" s="16" t="s">
        <v>1497</v>
      </c>
      <c r="E693" s="16" t="s">
        <v>2116</v>
      </c>
    </row>
    <row r="694" spans="1:5" ht="80" hidden="1" x14ac:dyDescent="0.2">
      <c r="A694"/>
      <c r="B694"/>
      <c r="C694" s="3" t="s">
        <v>694</v>
      </c>
      <c r="D694" s="2" t="s">
        <v>1498</v>
      </c>
      <c r="E694" s="2" t="s">
        <v>2117</v>
      </c>
    </row>
    <row r="695" spans="1:5" ht="80" x14ac:dyDescent="0.2">
      <c r="A695" s="15">
        <v>1</v>
      </c>
      <c r="B695" s="15">
        <v>1</v>
      </c>
      <c r="C695" s="11" t="s">
        <v>695</v>
      </c>
      <c r="D695" s="16" t="s">
        <v>1499</v>
      </c>
      <c r="E695" s="16" t="s">
        <v>2118</v>
      </c>
    </row>
    <row r="696" spans="1:5" ht="48" x14ac:dyDescent="0.2">
      <c r="A696" s="15">
        <v>1</v>
      </c>
      <c r="B696" s="15">
        <v>1</v>
      </c>
      <c r="C696" s="11" t="s">
        <v>696</v>
      </c>
      <c r="D696" s="16" t="s">
        <v>1500</v>
      </c>
      <c r="E696" s="16" t="s">
        <v>3949</v>
      </c>
    </row>
    <row r="697" spans="1:5" ht="64" hidden="1" x14ac:dyDescent="0.2">
      <c r="A697"/>
      <c r="B697"/>
      <c r="C697" s="3" t="s">
        <v>697</v>
      </c>
      <c r="D697" s="2" t="s">
        <v>1501</v>
      </c>
      <c r="E697" s="2" t="s">
        <v>2119</v>
      </c>
    </row>
    <row r="698" spans="1:5" ht="48" x14ac:dyDescent="0.2">
      <c r="A698" s="15">
        <v>1</v>
      </c>
      <c r="B698" s="15">
        <v>1</v>
      </c>
      <c r="C698" s="11" t="s">
        <v>698</v>
      </c>
      <c r="D698" s="16" t="s">
        <v>1502</v>
      </c>
      <c r="E698" s="16" t="s">
        <v>2120</v>
      </c>
    </row>
    <row r="699" spans="1:5" ht="64" x14ac:dyDescent="0.2">
      <c r="A699" s="15">
        <v>1</v>
      </c>
      <c r="C699" s="11" t="s">
        <v>699</v>
      </c>
      <c r="D699" s="16" t="s">
        <v>1503</v>
      </c>
      <c r="E699" s="16" t="s">
        <v>2121</v>
      </c>
    </row>
    <row r="700" spans="1:5" ht="64" x14ac:dyDescent="0.2">
      <c r="A700" s="15">
        <v>1</v>
      </c>
      <c r="B700" s="15">
        <v>1</v>
      </c>
      <c r="C700" s="11" t="s">
        <v>700</v>
      </c>
      <c r="D700" s="16" t="s">
        <v>1504</v>
      </c>
      <c r="E700" s="16" t="s">
        <v>3950</v>
      </c>
    </row>
    <row r="701" spans="1:5" ht="32" x14ac:dyDescent="0.2">
      <c r="A701" s="15">
        <v>1</v>
      </c>
      <c r="C701" s="11" t="s">
        <v>701</v>
      </c>
      <c r="D701" s="16" t="s">
        <v>1505</v>
      </c>
      <c r="E701" s="16" t="s">
        <v>2122</v>
      </c>
    </row>
    <row r="702" spans="1:5" ht="32" x14ac:dyDescent="0.2">
      <c r="A702" s="15">
        <v>1</v>
      </c>
      <c r="C702" s="11" t="s">
        <v>702</v>
      </c>
      <c r="D702" s="16" t="s">
        <v>1506</v>
      </c>
      <c r="E702" s="16" t="s">
        <v>3951</v>
      </c>
    </row>
    <row r="703" spans="1:5" ht="32" x14ac:dyDescent="0.2">
      <c r="A703" s="15">
        <v>1</v>
      </c>
      <c r="C703" s="11" t="s">
        <v>703</v>
      </c>
      <c r="D703" s="16" t="s">
        <v>1505</v>
      </c>
      <c r="E703" s="16" t="s">
        <v>2122</v>
      </c>
    </row>
    <row r="704" spans="1:5" ht="48" x14ac:dyDescent="0.2">
      <c r="A704" s="15">
        <v>1</v>
      </c>
      <c r="C704" s="11" t="s">
        <v>704</v>
      </c>
      <c r="D704" s="16" t="s">
        <v>1507</v>
      </c>
      <c r="E704" s="16" t="s">
        <v>2123</v>
      </c>
    </row>
    <row r="705" spans="1:5" ht="32" x14ac:dyDescent="0.2">
      <c r="A705" s="15">
        <v>1</v>
      </c>
      <c r="B705" s="15">
        <v>1</v>
      </c>
      <c r="C705" s="11" t="s">
        <v>705</v>
      </c>
      <c r="D705" s="16" t="s">
        <v>1508</v>
      </c>
      <c r="E705" s="16" t="s">
        <v>2124</v>
      </c>
    </row>
    <row r="706" spans="1:5" ht="48" x14ac:dyDescent="0.2">
      <c r="A706" s="15">
        <v>1</v>
      </c>
      <c r="C706" s="11" t="s">
        <v>706</v>
      </c>
      <c r="D706" s="16" t="s">
        <v>1509</v>
      </c>
      <c r="E706" s="16" t="s">
        <v>2125</v>
      </c>
    </row>
    <row r="707" spans="1:5" ht="48" x14ac:dyDescent="0.2">
      <c r="A707" s="15">
        <v>1</v>
      </c>
      <c r="C707" s="11" t="s">
        <v>707</v>
      </c>
      <c r="D707" s="16" t="s">
        <v>1510</v>
      </c>
      <c r="E707" s="16" t="s">
        <v>2126</v>
      </c>
    </row>
    <row r="708" spans="1:5" ht="64" x14ac:dyDescent="0.2">
      <c r="A708" s="15">
        <v>1</v>
      </c>
      <c r="C708" s="11" t="s">
        <v>708</v>
      </c>
      <c r="D708" s="16" t="s">
        <v>1511</v>
      </c>
      <c r="E708" s="16" t="s">
        <v>3952</v>
      </c>
    </row>
    <row r="709" spans="1:5" ht="32" x14ac:dyDescent="0.2">
      <c r="A709" s="15">
        <v>1</v>
      </c>
      <c r="C709" s="11" t="s">
        <v>709</v>
      </c>
      <c r="D709" s="16" t="s">
        <v>1512</v>
      </c>
      <c r="E709" s="16" t="s">
        <v>3953</v>
      </c>
    </row>
    <row r="710" spans="1:5" ht="32" x14ac:dyDescent="0.2">
      <c r="A710" s="15">
        <v>1</v>
      </c>
      <c r="C710" s="11" t="s">
        <v>710</v>
      </c>
      <c r="D710" s="16" t="s">
        <v>1513</v>
      </c>
      <c r="E710" s="16" t="s">
        <v>2127</v>
      </c>
    </row>
    <row r="711" spans="1:5" ht="32" x14ac:dyDescent="0.2">
      <c r="A711" s="15">
        <v>1</v>
      </c>
      <c r="C711" s="11" t="s">
        <v>711</v>
      </c>
      <c r="D711" s="16" t="s">
        <v>1514</v>
      </c>
      <c r="E711" s="16" t="s">
        <v>3954</v>
      </c>
    </row>
    <row r="712" spans="1:5" ht="32" x14ac:dyDescent="0.2">
      <c r="A712" s="15">
        <v>1</v>
      </c>
      <c r="B712" s="15">
        <v>1</v>
      </c>
      <c r="C712" s="11" t="s">
        <v>712</v>
      </c>
      <c r="D712" s="16" t="s">
        <v>1515</v>
      </c>
      <c r="E712" s="16" t="s">
        <v>3955</v>
      </c>
    </row>
    <row r="713" spans="1:5" ht="80" x14ac:dyDescent="0.2">
      <c r="A713" s="15">
        <v>1</v>
      </c>
      <c r="C713" s="11" t="s">
        <v>713</v>
      </c>
      <c r="D713" s="16" t="s">
        <v>1516</v>
      </c>
      <c r="E713" s="16" t="s">
        <v>3956</v>
      </c>
    </row>
    <row r="714" spans="1:5" ht="80" hidden="1" x14ac:dyDescent="0.2">
      <c r="A714"/>
      <c r="B714"/>
      <c r="C714" s="3" t="s">
        <v>714</v>
      </c>
      <c r="D714" s="2" t="s">
        <v>1516</v>
      </c>
      <c r="E714" s="2" t="s">
        <v>2128</v>
      </c>
    </row>
    <row r="715" spans="1:5" ht="64" x14ac:dyDescent="0.2">
      <c r="A715" s="15">
        <v>1</v>
      </c>
      <c r="C715" s="11" t="s">
        <v>715</v>
      </c>
      <c r="D715" s="16" t="s">
        <v>1517</v>
      </c>
      <c r="E715" s="16" t="s">
        <v>2129</v>
      </c>
    </row>
    <row r="716" spans="1:5" ht="64" hidden="1" x14ac:dyDescent="0.2">
      <c r="A716"/>
      <c r="B716"/>
      <c r="C716" s="3" t="s">
        <v>716</v>
      </c>
      <c r="D716" s="2" t="s">
        <v>1517</v>
      </c>
      <c r="E716" s="2" t="s">
        <v>2130</v>
      </c>
    </row>
    <row r="717" spans="1:5" ht="64" x14ac:dyDescent="0.2">
      <c r="A717" s="15">
        <v>1</v>
      </c>
      <c r="C717" s="11" t="s">
        <v>717</v>
      </c>
      <c r="D717" s="16" t="s">
        <v>1518</v>
      </c>
      <c r="E717" s="16" t="s">
        <v>2131</v>
      </c>
    </row>
    <row r="718" spans="1:5" ht="64" x14ac:dyDescent="0.2">
      <c r="A718" s="15">
        <v>1</v>
      </c>
      <c r="B718" s="15">
        <v>1</v>
      </c>
      <c r="C718" s="11" t="s">
        <v>718</v>
      </c>
      <c r="D718" s="16" t="s">
        <v>1519</v>
      </c>
      <c r="E718" s="16" t="s">
        <v>2132</v>
      </c>
    </row>
    <row r="719" spans="1:5" ht="48" x14ac:dyDescent="0.2">
      <c r="A719" s="15">
        <v>1</v>
      </c>
      <c r="B719" s="15">
        <v>1</v>
      </c>
      <c r="C719" s="11" t="s">
        <v>719</v>
      </c>
      <c r="D719" s="16" t="s">
        <v>1520</v>
      </c>
      <c r="E719" s="16" t="s">
        <v>3957</v>
      </c>
    </row>
    <row r="720" spans="1:5" ht="48" x14ac:dyDescent="0.2">
      <c r="A720" s="15">
        <v>1</v>
      </c>
      <c r="C720" s="11" t="s">
        <v>720</v>
      </c>
      <c r="D720" s="16" t="s">
        <v>1521</v>
      </c>
      <c r="E720" s="16" t="s">
        <v>2133</v>
      </c>
    </row>
    <row r="721" spans="1:5" ht="32" x14ac:dyDescent="0.2">
      <c r="A721" s="15">
        <v>1</v>
      </c>
      <c r="C721" s="11" t="s">
        <v>721</v>
      </c>
      <c r="D721" s="16" t="s">
        <v>1522</v>
      </c>
      <c r="E721" s="16" t="s">
        <v>3958</v>
      </c>
    </row>
    <row r="722" spans="1:5" ht="48" hidden="1" x14ac:dyDescent="0.2">
      <c r="A722"/>
      <c r="B722"/>
      <c r="C722" s="3" t="s">
        <v>722</v>
      </c>
      <c r="D722" s="2" t="s">
        <v>1523</v>
      </c>
      <c r="E722" s="2" t="s">
        <v>2134</v>
      </c>
    </row>
    <row r="723" spans="1:5" ht="48" x14ac:dyDescent="0.2">
      <c r="A723" s="15">
        <v>1</v>
      </c>
      <c r="B723" s="15">
        <v>1</v>
      </c>
      <c r="C723" s="11" t="s">
        <v>723</v>
      </c>
      <c r="D723" s="16" t="s">
        <v>1524</v>
      </c>
      <c r="E723" s="16" t="s">
        <v>3959</v>
      </c>
    </row>
    <row r="724" spans="1:5" ht="48" hidden="1" x14ac:dyDescent="0.2">
      <c r="A724"/>
      <c r="B724"/>
      <c r="C724" s="3" t="s">
        <v>724</v>
      </c>
      <c r="D724" s="2" t="s">
        <v>1525</v>
      </c>
      <c r="E724" s="2" t="s">
        <v>3960</v>
      </c>
    </row>
    <row r="725" spans="1:5" ht="32" x14ac:dyDescent="0.2">
      <c r="A725" s="15">
        <v>1</v>
      </c>
      <c r="B725" s="15">
        <v>1</v>
      </c>
      <c r="C725" s="11" t="s">
        <v>725</v>
      </c>
      <c r="D725" s="16" t="s">
        <v>1526</v>
      </c>
      <c r="E725" s="16" t="s">
        <v>2135</v>
      </c>
    </row>
    <row r="726" spans="1:5" ht="32" hidden="1" x14ac:dyDescent="0.2">
      <c r="A726"/>
      <c r="B726"/>
      <c r="C726" s="3" t="s">
        <v>726</v>
      </c>
      <c r="D726" s="2" t="s">
        <v>1526</v>
      </c>
      <c r="E726" s="2" t="s">
        <v>2136</v>
      </c>
    </row>
    <row r="727" spans="1:5" ht="32" hidden="1" x14ac:dyDescent="0.2">
      <c r="A727"/>
      <c r="B727"/>
      <c r="C727" s="3" t="s">
        <v>727</v>
      </c>
      <c r="D727" s="2" t="s">
        <v>1527</v>
      </c>
      <c r="E727" s="2" t="s">
        <v>3961</v>
      </c>
    </row>
    <row r="728" spans="1:5" ht="32" hidden="1" x14ac:dyDescent="0.2">
      <c r="A728"/>
      <c r="B728"/>
      <c r="C728" s="3" t="s">
        <v>728</v>
      </c>
      <c r="D728" s="2" t="s">
        <v>1528</v>
      </c>
      <c r="E728" s="2" t="s">
        <v>2137</v>
      </c>
    </row>
    <row r="729" spans="1:5" ht="64" x14ac:dyDescent="0.2">
      <c r="A729" s="15">
        <v>1</v>
      </c>
      <c r="B729" s="15">
        <v>1</v>
      </c>
      <c r="C729" s="11" t="s">
        <v>729</v>
      </c>
      <c r="D729" s="16" t="s">
        <v>1529</v>
      </c>
      <c r="E729" s="16" t="s">
        <v>3962</v>
      </c>
    </row>
    <row r="730" spans="1:5" ht="64" x14ac:dyDescent="0.2">
      <c r="A730" s="15">
        <v>1</v>
      </c>
      <c r="B730" s="15">
        <v>1</v>
      </c>
      <c r="C730" s="11" t="s">
        <v>730</v>
      </c>
      <c r="D730" s="16" t="s">
        <v>1530</v>
      </c>
      <c r="E730" s="16" t="s">
        <v>2138</v>
      </c>
    </row>
    <row r="731" spans="1:5" ht="64" x14ac:dyDescent="0.2">
      <c r="A731" s="15">
        <v>1</v>
      </c>
      <c r="B731" s="15">
        <v>1</v>
      </c>
      <c r="C731" s="11" t="s">
        <v>731</v>
      </c>
      <c r="D731" s="16" t="s">
        <v>1531</v>
      </c>
      <c r="E731" s="16" t="s">
        <v>2139</v>
      </c>
    </row>
    <row r="732" spans="1:5" ht="64" x14ac:dyDescent="0.2">
      <c r="A732" s="15">
        <v>1</v>
      </c>
      <c r="B732" s="15">
        <v>1</v>
      </c>
      <c r="C732" s="11" t="s">
        <v>732</v>
      </c>
      <c r="D732" s="16" t="s">
        <v>1532</v>
      </c>
      <c r="E732" s="16" t="s">
        <v>2140</v>
      </c>
    </row>
    <row r="733" spans="1:5" ht="128" x14ac:dyDescent="0.2">
      <c r="A733" s="15">
        <v>1</v>
      </c>
      <c r="B733" s="15">
        <v>1</v>
      </c>
      <c r="C733" s="11" t="s">
        <v>733</v>
      </c>
      <c r="D733" s="16" t="s">
        <v>1533</v>
      </c>
      <c r="E733" s="16" t="s">
        <v>2141</v>
      </c>
    </row>
    <row r="734" spans="1:5" ht="48" x14ac:dyDescent="0.2">
      <c r="A734" s="15">
        <v>1</v>
      </c>
      <c r="C734" s="11" t="s">
        <v>734</v>
      </c>
      <c r="D734" s="16" t="s">
        <v>1534</v>
      </c>
      <c r="E734" s="16" t="s">
        <v>2142</v>
      </c>
    </row>
    <row r="735" spans="1:5" ht="80" x14ac:dyDescent="0.2">
      <c r="A735" s="15">
        <v>1</v>
      </c>
      <c r="B735" s="15">
        <v>1</v>
      </c>
      <c r="C735" s="11" t="s">
        <v>735</v>
      </c>
      <c r="D735" s="16" t="s">
        <v>1535</v>
      </c>
      <c r="E735" s="16" t="s">
        <v>2143</v>
      </c>
    </row>
    <row r="736" spans="1:5" ht="48" x14ac:dyDescent="0.2">
      <c r="A736" s="15">
        <v>1</v>
      </c>
      <c r="B736" s="15">
        <v>1</v>
      </c>
      <c r="C736" s="11" t="s">
        <v>736</v>
      </c>
      <c r="D736" s="16" t="s">
        <v>1536</v>
      </c>
      <c r="E736" s="16" t="s">
        <v>3963</v>
      </c>
    </row>
    <row r="737" spans="1:5" ht="64" x14ac:dyDescent="0.2">
      <c r="A737" s="15">
        <v>1</v>
      </c>
      <c r="B737" s="15">
        <v>1</v>
      </c>
      <c r="C737" s="11" t="s">
        <v>737</v>
      </c>
      <c r="D737" s="16" t="s">
        <v>1537</v>
      </c>
      <c r="E737" s="16" t="s">
        <v>2144</v>
      </c>
    </row>
    <row r="738" spans="1:5" ht="32" x14ac:dyDescent="0.2">
      <c r="A738" s="15">
        <v>1</v>
      </c>
      <c r="B738" s="15">
        <v>1</v>
      </c>
      <c r="C738" s="11" t="s">
        <v>738</v>
      </c>
      <c r="D738" s="16" t="s">
        <v>1538</v>
      </c>
      <c r="E738" s="16" t="s">
        <v>2145</v>
      </c>
    </row>
    <row r="739" spans="1:5" ht="32" x14ac:dyDescent="0.2">
      <c r="A739" s="15">
        <v>1</v>
      </c>
      <c r="B739" s="15">
        <v>1</v>
      </c>
      <c r="C739" s="11" t="s">
        <v>739</v>
      </c>
      <c r="D739" s="16" t="s">
        <v>1539</v>
      </c>
      <c r="E739" s="16" t="s">
        <v>2146</v>
      </c>
    </row>
    <row r="740" spans="1:5" ht="32" x14ac:dyDescent="0.2">
      <c r="A740" s="15">
        <v>1</v>
      </c>
      <c r="C740" s="11" t="s">
        <v>740</v>
      </c>
      <c r="D740" s="16" t="s">
        <v>1540</v>
      </c>
      <c r="E740" s="16" t="s">
        <v>2147</v>
      </c>
    </row>
    <row r="741" spans="1:5" ht="64" x14ac:dyDescent="0.2">
      <c r="A741" s="15">
        <v>1</v>
      </c>
      <c r="B741" s="15">
        <v>1</v>
      </c>
      <c r="C741" s="11" t="s">
        <v>741</v>
      </c>
      <c r="D741" s="16" t="s">
        <v>1541</v>
      </c>
      <c r="E741" s="16" t="s">
        <v>2148</v>
      </c>
    </row>
    <row r="742" spans="1:5" ht="32" x14ac:dyDescent="0.2">
      <c r="A742" s="15">
        <v>1</v>
      </c>
      <c r="B742" s="15">
        <v>1</v>
      </c>
      <c r="C742" s="11" t="s">
        <v>742</v>
      </c>
      <c r="D742" s="16" t="s">
        <v>1542</v>
      </c>
      <c r="E742" s="16" t="s">
        <v>2149</v>
      </c>
    </row>
    <row r="743" spans="1:5" ht="32" x14ac:dyDescent="0.2">
      <c r="A743" s="15">
        <v>1</v>
      </c>
      <c r="B743" s="15">
        <v>1</v>
      </c>
      <c r="C743" s="11" t="s">
        <v>743</v>
      </c>
      <c r="D743" s="16" t="s">
        <v>1543</v>
      </c>
      <c r="E743" s="16" t="s">
        <v>3964</v>
      </c>
    </row>
    <row r="744" spans="1:5" ht="64" x14ac:dyDescent="0.2">
      <c r="A744" s="15">
        <v>1</v>
      </c>
      <c r="C744" s="11" t="s">
        <v>744</v>
      </c>
      <c r="D744" s="16" t="s">
        <v>1544</v>
      </c>
      <c r="E744" s="16" t="s">
        <v>3965</v>
      </c>
    </row>
    <row r="745" spans="1:5" ht="64" x14ac:dyDescent="0.2">
      <c r="A745" s="15">
        <v>1</v>
      </c>
      <c r="C745" s="11" t="s">
        <v>745</v>
      </c>
      <c r="D745" s="16" t="s">
        <v>1545</v>
      </c>
      <c r="E745" s="16" t="s">
        <v>3966</v>
      </c>
    </row>
    <row r="746" spans="1:5" ht="48" x14ac:dyDescent="0.2">
      <c r="A746" s="15">
        <v>1</v>
      </c>
      <c r="B746" s="15">
        <v>1</v>
      </c>
      <c r="C746" s="11" t="s">
        <v>746</v>
      </c>
      <c r="D746" s="16" t="s">
        <v>1546</v>
      </c>
      <c r="E746" s="16" t="s">
        <v>2150</v>
      </c>
    </row>
    <row r="747" spans="1:5" ht="64" x14ac:dyDescent="0.2">
      <c r="A747" s="15">
        <v>1</v>
      </c>
      <c r="C747" s="11" t="s">
        <v>747</v>
      </c>
      <c r="D747" s="16" t="s">
        <v>1547</v>
      </c>
      <c r="E747" s="16" t="s">
        <v>2151</v>
      </c>
    </row>
    <row r="748" spans="1:5" ht="64" x14ac:dyDescent="0.2">
      <c r="A748" s="15">
        <v>1</v>
      </c>
      <c r="B748" s="15">
        <v>1</v>
      </c>
      <c r="C748" s="11" t="s">
        <v>748</v>
      </c>
      <c r="D748" s="16" t="s">
        <v>1548</v>
      </c>
      <c r="E748" s="16" t="s">
        <v>3967</v>
      </c>
    </row>
    <row r="749" spans="1:5" ht="32" x14ac:dyDescent="0.2">
      <c r="A749" s="15">
        <v>1</v>
      </c>
      <c r="B749" s="15">
        <v>1</v>
      </c>
      <c r="C749" s="11" t="s">
        <v>749</v>
      </c>
      <c r="D749" s="16" t="s">
        <v>1549</v>
      </c>
      <c r="E749" s="16" t="s">
        <v>3968</v>
      </c>
    </row>
    <row r="750" spans="1:5" ht="48" x14ac:dyDescent="0.2">
      <c r="A750" s="15">
        <v>1</v>
      </c>
      <c r="B750" s="15">
        <v>1</v>
      </c>
      <c r="C750" s="11" t="s">
        <v>750</v>
      </c>
      <c r="D750" s="16" t="s">
        <v>1550</v>
      </c>
      <c r="E750" s="16" t="s">
        <v>2152</v>
      </c>
    </row>
    <row r="751" spans="1:5" ht="48" x14ac:dyDescent="0.2">
      <c r="A751" s="15">
        <v>1</v>
      </c>
      <c r="C751" s="11" t="s">
        <v>751</v>
      </c>
      <c r="D751" s="16" t="s">
        <v>1551</v>
      </c>
      <c r="E751" s="16" t="s">
        <v>3969</v>
      </c>
    </row>
    <row r="752" spans="1:5" ht="32" x14ac:dyDescent="0.2">
      <c r="A752" s="15">
        <v>1</v>
      </c>
      <c r="C752" s="11" t="s">
        <v>752</v>
      </c>
      <c r="D752" s="16" t="s">
        <v>1552</v>
      </c>
      <c r="E752" s="16" t="s">
        <v>2153</v>
      </c>
    </row>
    <row r="753" spans="1:5" ht="64" x14ac:dyDescent="0.2">
      <c r="A753" s="15">
        <v>1</v>
      </c>
      <c r="B753" s="15">
        <v>1</v>
      </c>
      <c r="C753" s="11" t="s">
        <v>753</v>
      </c>
      <c r="D753" s="16" t="s">
        <v>1553</v>
      </c>
      <c r="E753" s="16" t="s">
        <v>2154</v>
      </c>
    </row>
    <row r="754" spans="1:5" ht="64" hidden="1" x14ac:dyDescent="0.2">
      <c r="A754"/>
      <c r="B754"/>
      <c r="C754" s="3" t="s">
        <v>754</v>
      </c>
      <c r="D754" s="2" t="s">
        <v>1554</v>
      </c>
      <c r="E754" s="2" t="s">
        <v>2155</v>
      </c>
    </row>
    <row r="755" spans="1:5" ht="48" x14ac:dyDescent="0.2">
      <c r="A755" s="15">
        <v>1</v>
      </c>
      <c r="B755" s="15">
        <v>1</v>
      </c>
      <c r="C755" s="11" t="s">
        <v>755</v>
      </c>
      <c r="D755" s="16" t="s">
        <v>1555</v>
      </c>
      <c r="E755" s="16" t="s">
        <v>3970</v>
      </c>
    </row>
    <row r="756" spans="1:5" ht="48" x14ac:dyDescent="0.2">
      <c r="A756" s="15">
        <v>1</v>
      </c>
      <c r="C756" s="11" t="s">
        <v>756</v>
      </c>
      <c r="D756" s="16" t="s">
        <v>1556</v>
      </c>
      <c r="E756" s="16" t="s">
        <v>2156</v>
      </c>
    </row>
    <row r="757" spans="1:5" ht="48" x14ac:dyDescent="0.2">
      <c r="A757" s="15">
        <v>1</v>
      </c>
      <c r="C757" s="11" t="s">
        <v>757</v>
      </c>
      <c r="D757" s="16" t="s">
        <v>1557</v>
      </c>
      <c r="E757" s="16" t="s">
        <v>3971</v>
      </c>
    </row>
    <row r="758" spans="1:5" ht="32" x14ac:dyDescent="0.2">
      <c r="A758" s="15">
        <v>1</v>
      </c>
      <c r="C758" s="11" t="s">
        <v>758</v>
      </c>
      <c r="D758" s="16" t="s">
        <v>1558</v>
      </c>
      <c r="E758" s="16" t="s">
        <v>2157</v>
      </c>
    </row>
    <row r="759" spans="1:5" ht="32" x14ac:dyDescent="0.2">
      <c r="A759" s="15">
        <v>1</v>
      </c>
      <c r="C759" s="11" t="s">
        <v>759</v>
      </c>
      <c r="D759" s="16" t="s">
        <v>1559</v>
      </c>
      <c r="E759" s="16" t="s">
        <v>3972</v>
      </c>
    </row>
    <row r="760" spans="1:5" ht="64" x14ac:dyDescent="0.2">
      <c r="A760" s="15">
        <v>1</v>
      </c>
      <c r="C760" s="11" t="s">
        <v>760</v>
      </c>
      <c r="D760" s="16" t="s">
        <v>1560</v>
      </c>
      <c r="E760" s="16" t="s">
        <v>3895</v>
      </c>
    </row>
    <row r="761" spans="1:5" ht="80" x14ac:dyDescent="0.2">
      <c r="A761" s="15">
        <v>1</v>
      </c>
      <c r="C761" s="11" t="s">
        <v>761</v>
      </c>
      <c r="D761" s="16" t="s">
        <v>1561</v>
      </c>
      <c r="E761" s="16" t="s">
        <v>2158</v>
      </c>
    </row>
    <row r="762" spans="1:5" ht="32" x14ac:dyDescent="0.2">
      <c r="A762" s="15">
        <v>1</v>
      </c>
      <c r="B762" s="15">
        <v>1</v>
      </c>
      <c r="C762" s="11" t="s">
        <v>762</v>
      </c>
      <c r="D762" s="16" t="s">
        <v>1562</v>
      </c>
      <c r="E762" s="16" t="s">
        <v>3973</v>
      </c>
    </row>
    <row r="763" spans="1:5" ht="32" x14ac:dyDescent="0.2">
      <c r="A763" s="15">
        <v>1</v>
      </c>
      <c r="B763" s="15">
        <v>1</v>
      </c>
      <c r="C763" s="11" t="s">
        <v>763</v>
      </c>
      <c r="D763" s="16" t="s">
        <v>1563</v>
      </c>
      <c r="E763" s="16" t="s">
        <v>2159</v>
      </c>
    </row>
    <row r="764" spans="1:5" ht="32" hidden="1" x14ac:dyDescent="0.2">
      <c r="A764"/>
      <c r="B764"/>
      <c r="C764" s="3" t="s">
        <v>764</v>
      </c>
      <c r="D764" s="2" t="s">
        <v>1564</v>
      </c>
      <c r="E764" s="2" t="s">
        <v>2160</v>
      </c>
    </row>
    <row r="765" spans="1:5" ht="48" x14ac:dyDescent="0.2">
      <c r="A765" s="15">
        <v>1</v>
      </c>
      <c r="C765" s="11" t="s">
        <v>765</v>
      </c>
      <c r="D765" s="16" t="s">
        <v>1565</v>
      </c>
      <c r="E765" s="16" t="s">
        <v>2161</v>
      </c>
    </row>
    <row r="766" spans="1:5" ht="64" x14ac:dyDescent="0.2">
      <c r="A766" s="15">
        <v>1</v>
      </c>
      <c r="C766" s="11" t="s">
        <v>766</v>
      </c>
      <c r="D766" s="16" t="s">
        <v>1566</v>
      </c>
      <c r="E766" s="16" t="s">
        <v>3974</v>
      </c>
    </row>
    <row r="767" spans="1:5" ht="64" x14ac:dyDescent="0.2">
      <c r="A767" s="15">
        <v>1</v>
      </c>
      <c r="C767" s="11" t="s">
        <v>767</v>
      </c>
      <c r="D767" s="16" t="s">
        <v>1567</v>
      </c>
      <c r="E767" s="16" t="s">
        <v>2162</v>
      </c>
    </row>
    <row r="768" spans="1:5" ht="32" hidden="1" x14ac:dyDescent="0.2">
      <c r="A768"/>
      <c r="B768"/>
      <c r="C768" s="3" t="s">
        <v>768</v>
      </c>
      <c r="D768" s="2" t="s">
        <v>1568</v>
      </c>
      <c r="E768" s="2" t="s">
        <v>2163</v>
      </c>
    </row>
    <row r="769" spans="1:5" ht="32" x14ac:dyDescent="0.2">
      <c r="A769" s="15">
        <v>1</v>
      </c>
      <c r="C769" s="11" t="s">
        <v>769</v>
      </c>
      <c r="D769" s="16" t="s">
        <v>1569</v>
      </c>
      <c r="E769" s="16" t="s">
        <v>2164</v>
      </c>
    </row>
    <row r="770" spans="1:5" ht="32" hidden="1" x14ac:dyDescent="0.2">
      <c r="A770"/>
      <c r="B770"/>
      <c r="C770" s="3" t="s">
        <v>770</v>
      </c>
      <c r="D770" s="2" t="s">
        <v>1569</v>
      </c>
      <c r="E770" s="2" t="s">
        <v>2165</v>
      </c>
    </row>
    <row r="771" spans="1:5" ht="64" x14ac:dyDescent="0.2">
      <c r="A771" s="15">
        <v>1</v>
      </c>
      <c r="C771" s="11" t="s">
        <v>771</v>
      </c>
      <c r="D771" s="16" t="s">
        <v>1570</v>
      </c>
      <c r="E771" s="16" t="s">
        <v>2166</v>
      </c>
    </row>
    <row r="772" spans="1:5" ht="80" x14ac:dyDescent="0.2">
      <c r="A772" s="15">
        <v>1</v>
      </c>
      <c r="C772" s="11" t="s">
        <v>772</v>
      </c>
      <c r="D772" s="16" t="s">
        <v>1571</v>
      </c>
      <c r="E772" s="16" t="s">
        <v>3975</v>
      </c>
    </row>
    <row r="773" spans="1:5" ht="48" hidden="1" x14ac:dyDescent="0.2">
      <c r="A773"/>
      <c r="B773"/>
      <c r="C773" s="3" t="s">
        <v>773</v>
      </c>
      <c r="D773" s="2" t="s">
        <v>1572</v>
      </c>
      <c r="E773" s="2" t="s">
        <v>2167</v>
      </c>
    </row>
    <row r="774" spans="1:5" ht="64" x14ac:dyDescent="0.2">
      <c r="A774" s="15">
        <v>1</v>
      </c>
      <c r="C774" s="11" t="s">
        <v>774</v>
      </c>
      <c r="D774" s="16" t="s">
        <v>1573</v>
      </c>
      <c r="E774" s="16" t="s">
        <v>3976</v>
      </c>
    </row>
    <row r="775" spans="1:5" ht="64" x14ac:dyDescent="0.2">
      <c r="A775" s="15">
        <v>1</v>
      </c>
      <c r="B775" s="15">
        <v>1</v>
      </c>
      <c r="C775" s="11" t="s">
        <v>775</v>
      </c>
      <c r="D775" s="16" t="s">
        <v>1574</v>
      </c>
      <c r="E775" s="16" t="s">
        <v>2168</v>
      </c>
    </row>
    <row r="776" spans="1:5" ht="80" hidden="1" x14ac:dyDescent="0.2">
      <c r="A776"/>
      <c r="B776"/>
      <c r="C776" s="3" t="s">
        <v>776</v>
      </c>
      <c r="D776" s="2" t="s">
        <v>1575</v>
      </c>
      <c r="E776" s="2" t="s">
        <v>2169</v>
      </c>
    </row>
    <row r="777" spans="1:5" ht="64" x14ac:dyDescent="0.2">
      <c r="A777" s="15">
        <v>1</v>
      </c>
      <c r="C777" s="11" t="s">
        <v>777</v>
      </c>
      <c r="D777" s="16" t="s">
        <v>1576</v>
      </c>
      <c r="E777" s="16" t="s">
        <v>2170</v>
      </c>
    </row>
    <row r="778" spans="1:5" ht="48" hidden="1" x14ac:dyDescent="0.2">
      <c r="A778"/>
      <c r="B778"/>
      <c r="C778" s="3" t="s">
        <v>778</v>
      </c>
      <c r="D778" s="2" t="s">
        <v>1577</v>
      </c>
      <c r="E778" s="2" t="s">
        <v>2171</v>
      </c>
    </row>
    <row r="779" spans="1:5" ht="32" x14ac:dyDescent="0.2">
      <c r="A779" s="15">
        <v>1</v>
      </c>
      <c r="C779" s="11" t="s">
        <v>779</v>
      </c>
      <c r="D779" s="16" t="s">
        <v>1578</v>
      </c>
      <c r="E779" s="16" t="s">
        <v>3977</v>
      </c>
    </row>
    <row r="780" spans="1:5" ht="48" hidden="1" x14ac:dyDescent="0.2">
      <c r="A780"/>
      <c r="B780"/>
      <c r="C780" s="3" t="s">
        <v>780</v>
      </c>
      <c r="D780" s="2" t="s">
        <v>1579</v>
      </c>
      <c r="E780" s="2" t="s">
        <v>2172</v>
      </c>
    </row>
    <row r="781" spans="1:5" ht="64" x14ac:dyDescent="0.2">
      <c r="A781" s="15">
        <v>1</v>
      </c>
      <c r="C781" s="11" t="s">
        <v>781</v>
      </c>
      <c r="D781" s="16" t="s">
        <v>1580</v>
      </c>
      <c r="E781" s="16" t="s">
        <v>2173</v>
      </c>
    </row>
    <row r="782" spans="1:5" ht="32" hidden="1" x14ac:dyDescent="0.2">
      <c r="A782"/>
      <c r="B782"/>
      <c r="C782" s="3" t="s">
        <v>782</v>
      </c>
      <c r="D782" s="2" t="s">
        <v>1581</v>
      </c>
      <c r="E782" s="2" t="s">
        <v>2174</v>
      </c>
    </row>
    <row r="783" spans="1:5" ht="32" x14ac:dyDescent="0.2">
      <c r="A783" s="15">
        <v>1</v>
      </c>
      <c r="C783" s="11" t="s">
        <v>783</v>
      </c>
      <c r="D783" s="16" t="s">
        <v>1582</v>
      </c>
      <c r="E783" s="16" t="s">
        <v>3978</v>
      </c>
    </row>
    <row r="784" spans="1:5" ht="96" x14ac:dyDescent="0.2">
      <c r="A784" s="15">
        <v>1</v>
      </c>
      <c r="C784" s="11" t="s">
        <v>784</v>
      </c>
      <c r="D784" s="16" t="s">
        <v>1583</v>
      </c>
      <c r="E784" s="16" t="s">
        <v>2175</v>
      </c>
    </row>
    <row r="785" spans="1:5" ht="64" x14ac:dyDescent="0.2">
      <c r="A785" s="15">
        <v>1</v>
      </c>
      <c r="B785" s="15">
        <v>1</v>
      </c>
      <c r="C785" s="11" t="s">
        <v>785</v>
      </c>
      <c r="D785" s="16" t="s">
        <v>1584</v>
      </c>
      <c r="E785" s="16" t="s">
        <v>3979</v>
      </c>
    </row>
    <row r="786" spans="1:5" ht="96" x14ac:dyDescent="0.2">
      <c r="A786" s="15">
        <v>1</v>
      </c>
      <c r="B786" s="15">
        <v>1</v>
      </c>
      <c r="C786" s="11" t="s">
        <v>786</v>
      </c>
      <c r="D786" s="16" t="s">
        <v>1585</v>
      </c>
      <c r="E786" s="16" t="s">
        <v>3980</v>
      </c>
    </row>
    <row r="787" spans="1:5" ht="32" x14ac:dyDescent="0.2">
      <c r="A787" s="15">
        <v>1</v>
      </c>
      <c r="B787" s="15">
        <v>1</v>
      </c>
      <c r="C787" s="11" t="s">
        <v>787</v>
      </c>
      <c r="D787" s="16" t="s">
        <v>1586</v>
      </c>
      <c r="E787" s="16" t="s">
        <v>3981</v>
      </c>
    </row>
    <row r="788" spans="1:5" ht="64" x14ac:dyDescent="0.2">
      <c r="A788" s="15">
        <v>1</v>
      </c>
      <c r="B788" s="15">
        <v>1</v>
      </c>
      <c r="C788" s="11" t="s">
        <v>788</v>
      </c>
      <c r="D788" s="16" t="s">
        <v>1587</v>
      </c>
      <c r="E788" s="16" t="s">
        <v>3982</v>
      </c>
    </row>
    <row r="789" spans="1:5" ht="80" x14ac:dyDescent="0.2">
      <c r="A789" s="15">
        <v>1</v>
      </c>
      <c r="B789" s="15">
        <v>1</v>
      </c>
      <c r="C789" s="11" t="s">
        <v>789</v>
      </c>
      <c r="D789" s="16" t="s">
        <v>1588</v>
      </c>
      <c r="E789" s="16" t="s">
        <v>2176</v>
      </c>
    </row>
    <row r="790" spans="1:5" ht="80" hidden="1" x14ac:dyDescent="0.2">
      <c r="A790"/>
      <c r="B790"/>
      <c r="C790" s="3" t="s">
        <v>790</v>
      </c>
      <c r="D790" s="2" t="s">
        <v>1588</v>
      </c>
      <c r="E790" s="2" t="s">
        <v>2177</v>
      </c>
    </row>
    <row r="791" spans="1:5" ht="32" x14ac:dyDescent="0.2">
      <c r="A791" s="15">
        <v>1</v>
      </c>
      <c r="C791" s="11" t="s">
        <v>791</v>
      </c>
      <c r="D791" s="16" t="s">
        <v>1589</v>
      </c>
      <c r="E791" s="16" t="s">
        <v>3983</v>
      </c>
    </row>
    <row r="792" spans="1:5" ht="48" x14ac:dyDescent="0.2">
      <c r="A792" s="15">
        <v>1</v>
      </c>
      <c r="B792" s="15">
        <v>1</v>
      </c>
      <c r="C792" s="11" t="s">
        <v>792</v>
      </c>
      <c r="D792" s="16" t="s">
        <v>1590</v>
      </c>
      <c r="E792" s="16" t="s">
        <v>2178</v>
      </c>
    </row>
    <row r="793" spans="1:5" ht="80" x14ac:dyDescent="0.2">
      <c r="A793" s="15">
        <v>1</v>
      </c>
      <c r="B793" s="15">
        <v>1</v>
      </c>
      <c r="C793" s="11" t="s">
        <v>793</v>
      </c>
      <c r="D793" s="16" t="s">
        <v>1591</v>
      </c>
      <c r="E793" s="16" t="s">
        <v>2179</v>
      </c>
    </row>
    <row r="794" spans="1:5" ht="32" x14ac:dyDescent="0.2">
      <c r="A794" s="15">
        <v>1</v>
      </c>
      <c r="B794" s="15">
        <v>1</v>
      </c>
      <c r="C794" s="11" t="s">
        <v>794</v>
      </c>
      <c r="D794" s="16" t="s">
        <v>1592</v>
      </c>
      <c r="E794" s="16" t="s">
        <v>3984</v>
      </c>
    </row>
    <row r="795" spans="1:5" ht="32" hidden="1" x14ac:dyDescent="0.2">
      <c r="A795"/>
      <c r="B795"/>
      <c r="C795" s="3" t="s">
        <v>795</v>
      </c>
      <c r="D795" s="2" t="s">
        <v>1593</v>
      </c>
      <c r="E795" s="2" t="s">
        <v>2180</v>
      </c>
    </row>
    <row r="796" spans="1:5" ht="64" x14ac:dyDescent="0.2">
      <c r="A796" s="15">
        <v>1</v>
      </c>
      <c r="B796" s="15">
        <v>1</v>
      </c>
      <c r="C796" s="11" t="s">
        <v>796</v>
      </c>
      <c r="D796" s="16" t="s">
        <v>1594</v>
      </c>
      <c r="E796" s="16" t="s">
        <v>3985</v>
      </c>
    </row>
    <row r="797" spans="1:5" ht="64" x14ac:dyDescent="0.2">
      <c r="A797" s="15">
        <v>1</v>
      </c>
      <c r="B797" s="15">
        <v>1</v>
      </c>
      <c r="C797" s="11" t="s">
        <v>797</v>
      </c>
      <c r="D797" s="16" t="s">
        <v>1595</v>
      </c>
      <c r="E797" s="16" t="s">
        <v>2181</v>
      </c>
    </row>
    <row r="798" spans="1:5" ht="64" hidden="1" x14ac:dyDescent="0.2">
      <c r="A798"/>
      <c r="B798"/>
      <c r="C798" s="3" t="s">
        <v>798</v>
      </c>
      <c r="D798" s="2" t="s">
        <v>1596</v>
      </c>
      <c r="E798" s="2" t="s">
        <v>2182</v>
      </c>
    </row>
    <row r="799" spans="1:5" ht="64" x14ac:dyDescent="0.2">
      <c r="A799" s="15">
        <v>1</v>
      </c>
      <c r="B799" s="15">
        <v>1</v>
      </c>
      <c r="C799" s="11" t="s">
        <v>799</v>
      </c>
      <c r="D799" s="16" t="s">
        <v>1597</v>
      </c>
      <c r="E799" s="16" t="s">
        <v>2183</v>
      </c>
    </row>
    <row r="800" spans="1:5" ht="32" x14ac:dyDescent="0.2">
      <c r="A800" s="15">
        <v>1</v>
      </c>
      <c r="B800" s="15">
        <v>1</v>
      </c>
      <c r="C800" s="11" t="s">
        <v>800</v>
      </c>
      <c r="D800" s="16" t="s">
        <v>1598</v>
      </c>
      <c r="E800" s="16" t="s">
        <v>3986</v>
      </c>
    </row>
    <row r="801" spans="1:5" ht="32" x14ac:dyDescent="0.2">
      <c r="A801" s="15">
        <v>1</v>
      </c>
      <c r="B801" s="15">
        <v>1</v>
      </c>
      <c r="C801" s="11" t="s">
        <v>801</v>
      </c>
      <c r="D801" s="16" t="s">
        <v>1599</v>
      </c>
      <c r="E801" s="16" t="s">
        <v>3987</v>
      </c>
    </row>
    <row r="802" spans="1:5" ht="64" x14ac:dyDescent="0.2">
      <c r="A802" s="15">
        <v>1</v>
      </c>
      <c r="B802" s="15">
        <v>1</v>
      </c>
      <c r="C802" s="11" t="s">
        <v>802</v>
      </c>
      <c r="D802" s="16" t="s">
        <v>1600</v>
      </c>
      <c r="E802" s="16" t="s">
        <v>2184</v>
      </c>
    </row>
    <row r="803" spans="1:5" ht="80" x14ac:dyDescent="0.2">
      <c r="A803" s="15">
        <v>1</v>
      </c>
      <c r="C803" s="11" t="s">
        <v>803</v>
      </c>
      <c r="D803" s="16" t="s">
        <v>1601</v>
      </c>
      <c r="E803" s="16" t="s">
        <v>2185</v>
      </c>
    </row>
    <row r="804" spans="1:5" ht="96" x14ac:dyDescent="0.2">
      <c r="A804" s="15">
        <v>1</v>
      </c>
      <c r="C804" s="11" t="s">
        <v>804</v>
      </c>
      <c r="D804" s="16" t="s">
        <v>1602</v>
      </c>
      <c r="E804" s="16" t="s">
        <v>3988</v>
      </c>
    </row>
    <row r="805" spans="1:5" ht="32" hidden="1" x14ac:dyDescent="0.2">
      <c r="A805"/>
      <c r="B805"/>
      <c r="C805" s="3" t="s">
        <v>805</v>
      </c>
      <c r="D805" s="2" t="s">
        <v>1603</v>
      </c>
      <c r="E805" s="2" t="s">
        <v>3989</v>
      </c>
    </row>
    <row r="806" spans="1:5" ht="64" x14ac:dyDescent="0.2">
      <c r="A806" s="15">
        <v>1</v>
      </c>
      <c r="B806" s="15">
        <v>1</v>
      </c>
      <c r="C806" s="11" t="s">
        <v>806</v>
      </c>
      <c r="D806" s="16" t="s">
        <v>1604</v>
      </c>
      <c r="E806" s="16" t="s">
        <v>2186</v>
      </c>
    </row>
    <row r="807" spans="1:5" ht="48" x14ac:dyDescent="0.2">
      <c r="A807" s="15">
        <v>1</v>
      </c>
      <c r="C807" s="11" t="s">
        <v>807</v>
      </c>
      <c r="D807" s="16" t="s">
        <v>1605</v>
      </c>
      <c r="E807" s="16" t="s">
        <v>2187</v>
      </c>
    </row>
    <row r="808" spans="1:5" ht="64" x14ac:dyDescent="0.2">
      <c r="A808" s="15">
        <v>1</v>
      </c>
      <c r="C808" s="11" t="s">
        <v>808</v>
      </c>
      <c r="D808" s="16" t="s">
        <v>1606</v>
      </c>
      <c r="E808" s="16" t="s">
        <v>3990</v>
      </c>
    </row>
    <row r="809" spans="1:5" ht="48" x14ac:dyDescent="0.2">
      <c r="A809" s="15">
        <v>1</v>
      </c>
      <c r="B809" s="15">
        <v>1</v>
      </c>
      <c r="C809" s="11" t="s">
        <v>809</v>
      </c>
      <c r="D809" s="16" t="s">
        <v>1607</v>
      </c>
      <c r="E809" s="16" t="s">
        <v>3991</v>
      </c>
    </row>
    <row r="810" spans="1:5" ht="64" x14ac:dyDescent="0.2">
      <c r="A810" s="15">
        <v>1</v>
      </c>
      <c r="B810" s="15">
        <v>1</v>
      </c>
      <c r="C810" s="11" t="s">
        <v>810</v>
      </c>
      <c r="D810" s="16" t="s">
        <v>1608</v>
      </c>
      <c r="E810" s="16" t="s">
        <v>3992</v>
      </c>
    </row>
    <row r="811" spans="1:5" ht="64" hidden="1" x14ac:dyDescent="0.2">
      <c r="A811"/>
      <c r="B811"/>
      <c r="C811" s="3" t="s">
        <v>811</v>
      </c>
      <c r="D811" s="2" t="s">
        <v>1608</v>
      </c>
      <c r="E811" s="2" t="s">
        <v>3993</v>
      </c>
    </row>
    <row r="812" spans="1:5" ht="48" x14ac:dyDescent="0.2">
      <c r="A812" s="15">
        <v>1</v>
      </c>
      <c r="C812" s="11" t="s">
        <v>812</v>
      </c>
      <c r="D812" s="16" t="s">
        <v>1609</v>
      </c>
      <c r="E812" s="16" t="s">
        <v>3994</v>
      </c>
    </row>
    <row r="813" spans="1:5" ht="48" x14ac:dyDescent="0.2">
      <c r="A813" s="15">
        <v>1</v>
      </c>
      <c r="B813" s="15">
        <v>1</v>
      </c>
      <c r="C813" s="11" t="s">
        <v>813</v>
      </c>
      <c r="D813" s="16" t="s">
        <v>1610</v>
      </c>
      <c r="E813" s="16" t="s">
        <v>3995</v>
      </c>
    </row>
    <row r="814" spans="1:5" ht="64" x14ac:dyDescent="0.2">
      <c r="A814" s="15">
        <v>1</v>
      </c>
      <c r="B814" s="15">
        <v>1</v>
      </c>
      <c r="C814" s="11" t="s">
        <v>814</v>
      </c>
      <c r="D814" s="16" t="s">
        <v>1611</v>
      </c>
      <c r="E814" s="16" t="s">
        <v>2188</v>
      </c>
    </row>
    <row r="815" spans="1:5" ht="64" x14ac:dyDescent="0.2">
      <c r="A815" s="15">
        <v>1</v>
      </c>
      <c r="B815" s="15">
        <v>1</v>
      </c>
      <c r="C815" s="11" t="s">
        <v>815</v>
      </c>
      <c r="D815" s="16" t="s">
        <v>1612</v>
      </c>
      <c r="E815" s="16" t="s">
        <v>2189</v>
      </c>
    </row>
    <row r="816" spans="1:5" ht="48" x14ac:dyDescent="0.2">
      <c r="A816" s="15">
        <v>1</v>
      </c>
      <c r="B816" s="15">
        <v>1</v>
      </c>
      <c r="C816" s="11" t="s">
        <v>816</v>
      </c>
      <c r="D816" s="16" t="s">
        <v>1613</v>
      </c>
      <c r="E816" s="16" t="s">
        <v>2190</v>
      </c>
    </row>
    <row r="817" spans="1:5" ht="48" hidden="1" x14ac:dyDescent="0.2">
      <c r="A817"/>
      <c r="B817"/>
      <c r="C817" s="3" t="s">
        <v>817</v>
      </c>
      <c r="D817" s="2" t="s">
        <v>1613</v>
      </c>
      <c r="E817" s="2" t="s">
        <v>3996</v>
      </c>
    </row>
    <row r="818" spans="1:5" ht="64" x14ac:dyDescent="0.2">
      <c r="A818" s="15">
        <v>1</v>
      </c>
      <c r="B818" s="15">
        <v>1</v>
      </c>
      <c r="C818" s="11" t="s">
        <v>818</v>
      </c>
      <c r="D818" s="16" t="s">
        <v>1614</v>
      </c>
      <c r="E818" s="16" t="s">
        <v>2191</v>
      </c>
    </row>
    <row r="819" spans="1:5" ht="48" x14ac:dyDescent="0.2">
      <c r="A819" s="15">
        <v>1</v>
      </c>
      <c r="B819" s="15">
        <v>1</v>
      </c>
      <c r="C819" s="11" t="s">
        <v>819</v>
      </c>
      <c r="D819" s="16" t="s">
        <v>1615</v>
      </c>
      <c r="E819" s="16" t="s">
        <v>2192</v>
      </c>
    </row>
    <row r="820" spans="1:5" ht="64" hidden="1" x14ac:dyDescent="0.2">
      <c r="A820"/>
      <c r="B820"/>
      <c r="C820" s="3" t="s">
        <v>820</v>
      </c>
      <c r="D820" s="2" t="s">
        <v>1616</v>
      </c>
      <c r="E820" s="2" t="s">
        <v>3997</v>
      </c>
    </row>
    <row r="821" spans="1:5" ht="48" x14ac:dyDescent="0.2">
      <c r="A821" s="15">
        <v>1</v>
      </c>
      <c r="B821" s="15">
        <v>1</v>
      </c>
      <c r="C821" s="11" t="s">
        <v>821</v>
      </c>
      <c r="D821" s="16" t="s">
        <v>1617</v>
      </c>
      <c r="E821" s="16" t="s">
        <v>3998</v>
      </c>
    </row>
    <row r="822" spans="1:5" ht="64" x14ac:dyDescent="0.2">
      <c r="A822" s="15">
        <v>1</v>
      </c>
      <c r="C822" s="11" t="s">
        <v>822</v>
      </c>
      <c r="D822" s="16" t="s">
        <v>1618</v>
      </c>
      <c r="E822" s="16" t="s">
        <v>2193</v>
      </c>
    </row>
    <row r="823" spans="1:5" ht="64" x14ac:dyDescent="0.2">
      <c r="A823" s="15">
        <v>1</v>
      </c>
      <c r="C823" s="11" t="s">
        <v>823</v>
      </c>
      <c r="D823" s="16" t="s">
        <v>1619</v>
      </c>
      <c r="E823" s="16" t="s">
        <v>2194</v>
      </c>
    </row>
    <row r="824" spans="1:5" ht="64" x14ac:dyDescent="0.2">
      <c r="A824" s="15">
        <v>1</v>
      </c>
      <c r="B824" s="15">
        <v>1</v>
      </c>
      <c r="C824" s="11" t="s">
        <v>824</v>
      </c>
      <c r="D824" s="16" t="s">
        <v>1620</v>
      </c>
      <c r="E824" s="16" t="s">
        <v>3999</v>
      </c>
    </row>
    <row r="825" spans="1:5" ht="48" hidden="1" x14ac:dyDescent="0.2">
      <c r="A825"/>
      <c r="B825"/>
      <c r="C825" s="3" t="s">
        <v>825</v>
      </c>
      <c r="D825" s="2" t="s">
        <v>1621</v>
      </c>
      <c r="E825" s="2" t="s">
        <v>4000</v>
      </c>
    </row>
    <row r="826" spans="1:5" ht="48" x14ac:dyDescent="0.2">
      <c r="A826" s="15">
        <v>1</v>
      </c>
      <c r="B826" s="15">
        <v>1</v>
      </c>
      <c r="C826" s="11" t="s">
        <v>826</v>
      </c>
      <c r="D826" s="16" t="s">
        <v>1622</v>
      </c>
      <c r="E826" s="16" t="s">
        <v>2195</v>
      </c>
    </row>
    <row r="827" spans="1:5" ht="80" x14ac:dyDescent="0.2">
      <c r="A827" s="15">
        <v>1</v>
      </c>
      <c r="C827" s="11" t="s">
        <v>827</v>
      </c>
      <c r="D827" s="16" t="s">
        <v>1623</v>
      </c>
      <c r="E827" s="16" t="s">
        <v>2196</v>
      </c>
    </row>
    <row r="828" spans="1:5" ht="64" x14ac:dyDescent="0.2">
      <c r="A828" s="15">
        <v>1</v>
      </c>
      <c r="C828" s="11" t="s">
        <v>828</v>
      </c>
      <c r="D828" s="16" t="s">
        <v>1624</v>
      </c>
      <c r="E828" s="16" t="s">
        <v>2197</v>
      </c>
    </row>
    <row r="829" spans="1:5" ht="64" x14ac:dyDescent="0.2">
      <c r="A829" s="15">
        <v>1</v>
      </c>
      <c r="B829" s="15">
        <v>1</v>
      </c>
      <c r="C829" s="11" t="s">
        <v>829</v>
      </c>
      <c r="D829" s="16" t="s">
        <v>1625</v>
      </c>
      <c r="E829" s="16" t="s">
        <v>2198</v>
      </c>
    </row>
    <row r="830" spans="1:5" ht="64" x14ac:dyDescent="0.2">
      <c r="A830" s="15">
        <v>1</v>
      </c>
      <c r="C830" s="11" t="s">
        <v>830</v>
      </c>
      <c r="D830" s="16" t="s">
        <v>1626</v>
      </c>
      <c r="E830" s="16" t="s">
        <v>2199</v>
      </c>
    </row>
    <row r="831" spans="1:5" ht="48" x14ac:dyDescent="0.2">
      <c r="A831" s="15">
        <v>1</v>
      </c>
      <c r="C831" s="11" t="s">
        <v>831</v>
      </c>
      <c r="D831" s="16" t="s">
        <v>1627</v>
      </c>
      <c r="E831" s="16" t="s">
        <v>4001</v>
      </c>
    </row>
    <row r="832" spans="1:5" ht="64" x14ac:dyDescent="0.2">
      <c r="A832" s="15">
        <v>1</v>
      </c>
      <c r="B832" s="15">
        <v>1</v>
      </c>
      <c r="C832" s="11" t="s">
        <v>832</v>
      </c>
      <c r="D832" s="16" t="s">
        <v>1628</v>
      </c>
      <c r="E832" s="16" t="s">
        <v>4002</v>
      </c>
    </row>
    <row r="833" spans="1:5" ht="48" x14ac:dyDescent="0.2">
      <c r="A833" s="15">
        <v>1</v>
      </c>
      <c r="B833" s="15">
        <v>1</v>
      </c>
      <c r="C833" s="11" t="s">
        <v>833</v>
      </c>
      <c r="D833" s="16" t="s">
        <v>1629</v>
      </c>
      <c r="E833" s="16" t="s">
        <v>4003</v>
      </c>
    </row>
    <row r="834" spans="1:5" ht="64" x14ac:dyDescent="0.2">
      <c r="A834" s="15">
        <v>1</v>
      </c>
      <c r="C834" s="11" t="s">
        <v>834</v>
      </c>
      <c r="D834" s="16" t="s">
        <v>1630</v>
      </c>
      <c r="E834" s="16" t="s">
        <v>2200</v>
      </c>
    </row>
    <row r="835" spans="1:5" ht="128" x14ac:dyDescent="0.2">
      <c r="A835" s="15">
        <v>1</v>
      </c>
      <c r="C835" s="11" t="s">
        <v>835</v>
      </c>
      <c r="D835" s="16" t="s">
        <v>1631</v>
      </c>
      <c r="E835" s="16" t="s">
        <v>2201</v>
      </c>
    </row>
    <row r="836" spans="1:5" ht="48" x14ac:dyDescent="0.2">
      <c r="A836" s="15">
        <v>1</v>
      </c>
      <c r="C836" s="11" t="s">
        <v>836</v>
      </c>
      <c r="D836" s="16" t="s">
        <v>1632</v>
      </c>
      <c r="E836" s="16" t="s">
        <v>2202</v>
      </c>
    </row>
    <row r="837" spans="1:5" ht="48" x14ac:dyDescent="0.2">
      <c r="A837" s="15">
        <v>1</v>
      </c>
      <c r="C837" s="11" t="s">
        <v>837</v>
      </c>
      <c r="D837" s="16" t="s">
        <v>1633</v>
      </c>
      <c r="E837" s="16" t="s">
        <v>2203</v>
      </c>
    </row>
    <row r="838" spans="1:5" ht="80" x14ac:dyDescent="0.2">
      <c r="A838" s="15">
        <v>1</v>
      </c>
      <c r="C838" s="11" t="s">
        <v>838</v>
      </c>
      <c r="D838" s="16" t="s">
        <v>1634</v>
      </c>
      <c r="E838" s="16" t="s">
        <v>2204</v>
      </c>
    </row>
    <row r="839" spans="1:5" ht="32" x14ac:dyDescent="0.2">
      <c r="A839" s="15">
        <v>1</v>
      </c>
      <c r="C839" s="11" t="s">
        <v>839</v>
      </c>
      <c r="D839" s="16" t="s">
        <v>1635</v>
      </c>
      <c r="E839" s="16" t="s">
        <v>4004</v>
      </c>
    </row>
    <row r="840" spans="1:5" ht="32" x14ac:dyDescent="0.2">
      <c r="A840" s="15">
        <v>1</v>
      </c>
      <c r="B840" s="15">
        <v>1</v>
      </c>
      <c r="C840" s="11" t="s">
        <v>840</v>
      </c>
      <c r="D840" s="16" t="s">
        <v>1636</v>
      </c>
      <c r="E840" s="16" t="s">
        <v>2205</v>
      </c>
    </row>
    <row r="841" spans="1:5" ht="64" x14ac:dyDescent="0.2">
      <c r="A841" s="15">
        <v>1</v>
      </c>
      <c r="C841" s="11" t="s">
        <v>841</v>
      </c>
      <c r="D841" s="16" t="s">
        <v>1637</v>
      </c>
      <c r="E841" s="16" t="s">
        <v>4005</v>
      </c>
    </row>
    <row r="842" spans="1:5" ht="64" x14ac:dyDescent="0.2">
      <c r="A842" s="15">
        <v>1</v>
      </c>
      <c r="B842" s="15">
        <v>1</v>
      </c>
      <c r="C842" s="11" t="s">
        <v>842</v>
      </c>
      <c r="D842" s="16" t="s">
        <v>1638</v>
      </c>
      <c r="E842" s="16" t="s">
        <v>2206</v>
      </c>
    </row>
    <row r="843" spans="1:5" ht="32" x14ac:dyDescent="0.2">
      <c r="A843" s="15">
        <v>1</v>
      </c>
      <c r="C843" s="11" t="s">
        <v>843</v>
      </c>
      <c r="D843" s="16" t="s">
        <v>1639</v>
      </c>
      <c r="E843" s="16" t="s">
        <v>4006</v>
      </c>
    </row>
    <row r="844" spans="1:5" ht="80" x14ac:dyDescent="0.2">
      <c r="A844" s="15">
        <v>1</v>
      </c>
      <c r="B844" s="15">
        <v>1</v>
      </c>
      <c r="C844" s="11" t="s">
        <v>844</v>
      </c>
      <c r="D844" s="16" t="s">
        <v>1640</v>
      </c>
      <c r="E844" s="16" t="s">
        <v>2207</v>
      </c>
    </row>
    <row r="845" spans="1:5" ht="32" hidden="1" x14ac:dyDescent="0.2">
      <c r="A845"/>
      <c r="B845"/>
      <c r="C845" s="3" t="s">
        <v>845</v>
      </c>
      <c r="D845" s="2" t="s">
        <v>1639</v>
      </c>
      <c r="E845" s="2" t="s">
        <v>2208</v>
      </c>
    </row>
    <row r="846" spans="1:5" ht="32" x14ac:dyDescent="0.2">
      <c r="A846" s="15">
        <v>1</v>
      </c>
      <c r="C846" s="11" t="s">
        <v>846</v>
      </c>
      <c r="D846" s="16" t="s">
        <v>1641</v>
      </c>
      <c r="E846" s="16" t="s">
        <v>2209</v>
      </c>
    </row>
    <row r="847" spans="1:5" ht="48" x14ac:dyDescent="0.2">
      <c r="A847" s="15">
        <v>1</v>
      </c>
      <c r="B847" s="15">
        <v>1</v>
      </c>
      <c r="C847" s="11" t="s">
        <v>847</v>
      </c>
      <c r="D847" s="16" t="s">
        <v>1642</v>
      </c>
      <c r="E847" s="16" t="s">
        <v>2210</v>
      </c>
    </row>
    <row r="848" spans="1:5" ht="64" x14ac:dyDescent="0.2">
      <c r="A848" s="15">
        <v>1</v>
      </c>
      <c r="C848" s="11" t="s">
        <v>848</v>
      </c>
      <c r="D848" s="16" t="s">
        <v>1643</v>
      </c>
      <c r="E848" s="16" t="s">
        <v>2211</v>
      </c>
    </row>
    <row r="849" spans="1:5" ht="48" x14ac:dyDescent="0.2">
      <c r="A849" s="15">
        <v>1</v>
      </c>
      <c r="B849" s="15">
        <v>1</v>
      </c>
      <c r="C849" s="11" t="s">
        <v>849</v>
      </c>
      <c r="D849" s="16" t="s">
        <v>1644</v>
      </c>
      <c r="E849" s="16" t="s">
        <v>2212</v>
      </c>
    </row>
    <row r="850" spans="1:5" ht="64" x14ac:dyDescent="0.2">
      <c r="A850" s="15">
        <v>1</v>
      </c>
      <c r="B850" s="15">
        <v>1</v>
      </c>
      <c r="C850" s="11" t="s">
        <v>850</v>
      </c>
      <c r="D850" s="16" t="s">
        <v>1645</v>
      </c>
      <c r="E850" s="16" t="s">
        <v>2213</v>
      </c>
    </row>
    <row r="851" spans="1:5" ht="64" hidden="1" x14ac:dyDescent="0.2">
      <c r="A851"/>
      <c r="B851"/>
      <c r="C851" s="3" t="s">
        <v>851</v>
      </c>
      <c r="D851" s="2" t="s">
        <v>1645</v>
      </c>
      <c r="E851" s="2" t="s">
        <v>2214</v>
      </c>
    </row>
    <row r="852" spans="1:5" ht="48" hidden="1" x14ac:dyDescent="0.2">
      <c r="A852"/>
      <c r="B852"/>
      <c r="C852" s="3" t="s">
        <v>852</v>
      </c>
      <c r="D852" s="2" t="s">
        <v>1644</v>
      </c>
      <c r="E852" s="2" t="s">
        <v>2215</v>
      </c>
    </row>
    <row r="853" spans="1:5" ht="64" x14ac:dyDescent="0.2">
      <c r="A853" s="15">
        <v>1</v>
      </c>
      <c r="B853" s="15">
        <v>1</v>
      </c>
      <c r="C853" s="11" t="s">
        <v>853</v>
      </c>
      <c r="D853" s="16" t="s">
        <v>1646</v>
      </c>
      <c r="E853" s="16" t="s">
        <v>2216</v>
      </c>
    </row>
    <row r="854" spans="1:5" ht="48" x14ac:dyDescent="0.2">
      <c r="A854" s="15">
        <v>1</v>
      </c>
      <c r="B854" s="15">
        <v>1</v>
      </c>
      <c r="C854" s="11" t="s">
        <v>854</v>
      </c>
      <c r="D854" s="16" t="s">
        <v>1647</v>
      </c>
      <c r="E854" s="16" t="s">
        <v>2217</v>
      </c>
    </row>
    <row r="855" spans="1:5" ht="48" hidden="1" x14ac:dyDescent="0.2">
      <c r="A855"/>
      <c r="B855"/>
      <c r="C855" s="3" t="s">
        <v>855</v>
      </c>
      <c r="D855" s="2" t="s">
        <v>1648</v>
      </c>
      <c r="E855" s="2" t="s">
        <v>2218</v>
      </c>
    </row>
    <row r="856" spans="1:5" ht="64" x14ac:dyDescent="0.2">
      <c r="A856" s="15">
        <v>1</v>
      </c>
      <c r="B856" s="15">
        <v>1</v>
      </c>
      <c r="C856" s="11" t="s">
        <v>856</v>
      </c>
      <c r="D856" s="16" t="s">
        <v>1649</v>
      </c>
      <c r="E856" s="16" t="s">
        <v>4007</v>
      </c>
    </row>
    <row r="857" spans="1:5" ht="32" x14ac:dyDescent="0.2">
      <c r="A857" s="15">
        <v>1</v>
      </c>
      <c r="B857" s="15">
        <v>1</v>
      </c>
      <c r="C857" s="11" t="s">
        <v>857</v>
      </c>
      <c r="D857" s="16" t="s">
        <v>1650</v>
      </c>
      <c r="E857" s="16" t="s">
        <v>2219</v>
      </c>
    </row>
    <row r="858" spans="1:5" ht="48" x14ac:dyDescent="0.2">
      <c r="A858" s="15">
        <v>1</v>
      </c>
      <c r="B858" s="15">
        <v>1</v>
      </c>
      <c r="C858" s="11" t="s">
        <v>858</v>
      </c>
      <c r="D858" s="16" t="s">
        <v>1651</v>
      </c>
      <c r="E858" s="16" t="s">
        <v>2220</v>
      </c>
    </row>
    <row r="859" spans="1:5" ht="48" hidden="1" x14ac:dyDescent="0.2">
      <c r="A859"/>
      <c r="B859"/>
      <c r="C859" s="3" t="s">
        <v>859</v>
      </c>
      <c r="D859" s="2" t="s">
        <v>1651</v>
      </c>
      <c r="E859" s="2" t="s">
        <v>2221</v>
      </c>
    </row>
    <row r="860" spans="1:5" ht="80" x14ac:dyDescent="0.2">
      <c r="A860" s="15">
        <v>1</v>
      </c>
      <c r="B860" s="15">
        <v>1</v>
      </c>
      <c r="C860" s="11" t="s">
        <v>860</v>
      </c>
      <c r="D860" s="16" t="s">
        <v>1652</v>
      </c>
      <c r="E860" s="16" t="s">
        <v>2222</v>
      </c>
    </row>
    <row r="861" spans="1:5" ht="48" hidden="1" x14ac:dyDescent="0.2">
      <c r="A861"/>
      <c r="B861"/>
      <c r="C861" s="3" t="s">
        <v>861</v>
      </c>
      <c r="D861" s="2" t="s">
        <v>1653</v>
      </c>
      <c r="E861" s="2" t="s">
        <v>4008</v>
      </c>
    </row>
    <row r="862" spans="1:5" ht="96" hidden="1" x14ac:dyDescent="0.2">
      <c r="A862"/>
      <c r="B862"/>
      <c r="C862" s="3" t="s">
        <v>862</v>
      </c>
      <c r="D862" s="2" t="s">
        <v>1654</v>
      </c>
      <c r="E862" s="2" t="s">
        <v>2223</v>
      </c>
    </row>
    <row r="863" spans="1:5" ht="64" x14ac:dyDescent="0.2">
      <c r="A863" s="15">
        <v>1</v>
      </c>
      <c r="C863" s="11" t="s">
        <v>863</v>
      </c>
      <c r="D863" s="16" t="s">
        <v>1655</v>
      </c>
      <c r="E863" s="16" t="s">
        <v>2224</v>
      </c>
    </row>
    <row r="864" spans="1:5" ht="80" x14ac:dyDescent="0.2">
      <c r="A864" s="15">
        <v>1</v>
      </c>
      <c r="C864" s="11" t="s">
        <v>864</v>
      </c>
      <c r="D864" s="16" t="s">
        <v>1656</v>
      </c>
      <c r="E864" s="16" t="s">
        <v>4009</v>
      </c>
    </row>
    <row r="865" spans="1:5" ht="64" x14ac:dyDescent="0.2">
      <c r="A865" s="15">
        <v>1</v>
      </c>
      <c r="B865" s="15">
        <v>1</v>
      </c>
      <c r="C865" s="11" t="s">
        <v>865</v>
      </c>
      <c r="D865" s="16" t="s">
        <v>1657</v>
      </c>
      <c r="E865" s="16" t="s">
        <v>2225</v>
      </c>
    </row>
    <row r="866" spans="1:5" ht="64" x14ac:dyDescent="0.2">
      <c r="A866" s="15">
        <v>1</v>
      </c>
      <c r="C866" s="11" t="s">
        <v>866</v>
      </c>
      <c r="D866" s="16" t="s">
        <v>1658</v>
      </c>
      <c r="E866" s="16" t="s">
        <v>4010</v>
      </c>
    </row>
    <row r="867" spans="1:5" ht="48" x14ac:dyDescent="0.2">
      <c r="A867" s="15">
        <v>1</v>
      </c>
      <c r="C867" s="11" t="s">
        <v>867</v>
      </c>
      <c r="D867" s="16" t="s">
        <v>1659</v>
      </c>
      <c r="E867" s="16" t="s">
        <v>2226</v>
      </c>
    </row>
    <row r="868" spans="1:5" ht="80" x14ac:dyDescent="0.2">
      <c r="A868" s="15">
        <v>1</v>
      </c>
      <c r="B868" s="15">
        <v>1</v>
      </c>
      <c r="C868" s="11" t="s">
        <v>868</v>
      </c>
      <c r="D868" s="16" t="s">
        <v>1660</v>
      </c>
      <c r="E868" s="16" t="s">
        <v>2227</v>
      </c>
    </row>
    <row r="869" spans="1:5" ht="48" x14ac:dyDescent="0.2">
      <c r="A869" s="15">
        <v>1</v>
      </c>
      <c r="B869" s="15">
        <v>1</v>
      </c>
      <c r="C869" s="11" t="s">
        <v>869</v>
      </c>
      <c r="D869" s="16" t="s">
        <v>1661</v>
      </c>
      <c r="E869" s="16" t="s">
        <v>2228</v>
      </c>
    </row>
    <row r="870" spans="1:5" ht="64" x14ac:dyDescent="0.2">
      <c r="A870" s="15">
        <v>1</v>
      </c>
      <c r="C870" s="11" t="s">
        <v>870</v>
      </c>
      <c r="D870" s="16" t="s">
        <v>1662</v>
      </c>
      <c r="E870" s="16" t="s">
        <v>4011</v>
      </c>
    </row>
    <row r="871" spans="1:5" ht="96" x14ac:dyDescent="0.2">
      <c r="A871" s="15">
        <v>1</v>
      </c>
      <c r="B871" s="15">
        <v>1</v>
      </c>
      <c r="C871" s="11" t="s">
        <v>871</v>
      </c>
      <c r="D871" s="16" t="s">
        <v>1663</v>
      </c>
      <c r="E871" s="16" t="s">
        <v>2229</v>
      </c>
    </row>
    <row r="872" spans="1:5" ht="64" x14ac:dyDescent="0.2">
      <c r="A872" s="15">
        <v>1</v>
      </c>
      <c r="B872" s="15">
        <v>1</v>
      </c>
      <c r="C872" s="11" t="s">
        <v>872</v>
      </c>
      <c r="D872" s="16" t="s">
        <v>1664</v>
      </c>
      <c r="E872" s="16" t="s">
        <v>2230</v>
      </c>
    </row>
    <row r="873" spans="1:5" ht="48" x14ac:dyDescent="0.2">
      <c r="A873" s="15">
        <v>1</v>
      </c>
      <c r="C873" s="11" t="s">
        <v>873</v>
      </c>
      <c r="D873" s="16" t="s">
        <v>1665</v>
      </c>
      <c r="E873" s="16" t="s">
        <v>2231</v>
      </c>
    </row>
    <row r="874" spans="1:5" ht="48" hidden="1" x14ac:dyDescent="0.2">
      <c r="A874"/>
      <c r="B874"/>
      <c r="C874" s="3" t="s">
        <v>874</v>
      </c>
      <c r="D874" s="2" t="s">
        <v>1666</v>
      </c>
      <c r="E874" s="2" t="s">
        <v>2232</v>
      </c>
    </row>
    <row r="875" spans="1:5" ht="32" x14ac:dyDescent="0.2">
      <c r="A875" s="15">
        <v>1</v>
      </c>
      <c r="C875" s="11" t="s">
        <v>875</v>
      </c>
      <c r="D875" s="16" t="s">
        <v>1667</v>
      </c>
      <c r="E875" s="16" t="s">
        <v>2233</v>
      </c>
    </row>
    <row r="876" spans="1:5" ht="48" x14ac:dyDescent="0.2">
      <c r="A876" s="15">
        <v>1</v>
      </c>
      <c r="C876" s="11" t="s">
        <v>876</v>
      </c>
      <c r="D876" s="16" t="s">
        <v>1668</v>
      </c>
      <c r="E876" s="16" t="s">
        <v>4012</v>
      </c>
    </row>
    <row r="877" spans="1:5" ht="48" hidden="1" x14ac:dyDescent="0.2">
      <c r="A877"/>
      <c r="B877"/>
      <c r="C877" s="3" t="s">
        <v>877</v>
      </c>
      <c r="D877" s="2" t="s">
        <v>1668</v>
      </c>
      <c r="E877" s="2" t="s">
        <v>4013</v>
      </c>
    </row>
    <row r="878" spans="1:5" ht="32" hidden="1" x14ac:dyDescent="0.2">
      <c r="A878"/>
      <c r="B878"/>
      <c r="C878" s="3" t="s">
        <v>878</v>
      </c>
      <c r="D878" s="2" t="s">
        <v>1669</v>
      </c>
      <c r="E878" s="2" t="s">
        <v>2234</v>
      </c>
    </row>
    <row r="879" spans="1:5" ht="48" x14ac:dyDescent="0.2">
      <c r="A879" s="15">
        <v>1</v>
      </c>
      <c r="B879" s="15">
        <v>1</v>
      </c>
      <c r="C879" s="11" t="s">
        <v>879</v>
      </c>
      <c r="D879" s="16" t="s">
        <v>1670</v>
      </c>
      <c r="E879" s="16" t="s">
        <v>2235</v>
      </c>
    </row>
    <row r="880" spans="1:5" ht="48" x14ac:dyDescent="0.2">
      <c r="A880" s="15">
        <v>1</v>
      </c>
      <c r="C880" s="11" t="s">
        <v>880</v>
      </c>
      <c r="D880" s="16" t="s">
        <v>1671</v>
      </c>
      <c r="E880" s="16" t="s">
        <v>2236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072AD-A476-3347-83EB-253FB85928A8}">
  <dimension ref="A1:D347"/>
  <sheetViews>
    <sheetView zoomScale="120" zoomScaleNormal="120" workbookViewId="0">
      <selection activeCell="B5" sqref="B5"/>
    </sheetView>
  </sheetViews>
  <sheetFormatPr baseColWidth="10" defaultRowHeight="15" x14ac:dyDescent="0.2"/>
  <cols>
    <col min="1" max="1" width="10.33203125" bestFit="1" customWidth="1"/>
    <col min="2" max="2" width="79.33203125" customWidth="1"/>
    <col min="3" max="3" width="77.33203125" customWidth="1"/>
    <col min="4" max="4" width="79.33203125" customWidth="1"/>
  </cols>
  <sheetData>
    <row r="1" spans="1:4" x14ac:dyDescent="0.2">
      <c r="A1" s="21" t="s">
        <v>2237</v>
      </c>
      <c r="B1" s="21" t="s">
        <v>4047</v>
      </c>
      <c r="C1" s="21" t="s">
        <v>1</v>
      </c>
      <c r="D1" s="21" t="s">
        <v>4016</v>
      </c>
    </row>
    <row r="2" spans="1:4" ht="32" x14ac:dyDescent="0.2">
      <c r="A2" s="19" t="s">
        <v>5</v>
      </c>
      <c r="B2" s="20" t="s">
        <v>884</v>
      </c>
      <c r="C2" s="20" t="s">
        <v>3707</v>
      </c>
      <c r="D2" s="20" t="s">
        <v>884</v>
      </c>
    </row>
    <row r="3" spans="1:4" ht="32" x14ac:dyDescent="0.2">
      <c r="A3" s="13" t="s">
        <v>6</v>
      </c>
      <c r="B3" s="17" t="s">
        <v>885</v>
      </c>
      <c r="C3" s="17" t="s">
        <v>1675</v>
      </c>
      <c r="D3" s="17" t="s">
        <v>885</v>
      </c>
    </row>
    <row r="4" spans="1:4" ht="48" x14ac:dyDescent="0.2">
      <c r="A4" s="13" t="s">
        <v>10</v>
      </c>
      <c r="B4" s="17" t="s">
        <v>4029</v>
      </c>
      <c r="C4" s="17" t="s">
        <v>1677</v>
      </c>
      <c r="D4" s="17" t="s">
        <v>888</v>
      </c>
    </row>
    <row r="5" spans="1:4" ht="48" x14ac:dyDescent="0.2">
      <c r="A5" s="11" t="s">
        <v>11</v>
      </c>
      <c r="B5" s="16" t="s">
        <v>889</v>
      </c>
      <c r="C5" s="16" t="s">
        <v>1678</v>
      </c>
      <c r="D5" s="16" t="s">
        <v>889</v>
      </c>
    </row>
    <row r="6" spans="1:4" ht="48" x14ac:dyDescent="0.2">
      <c r="A6" s="13" t="s">
        <v>24</v>
      </c>
      <c r="B6" s="17" t="s">
        <v>4028</v>
      </c>
      <c r="C6" s="17" t="s">
        <v>3712</v>
      </c>
      <c r="D6" s="17" t="s">
        <v>902</v>
      </c>
    </row>
    <row r="7" spans="1:4" ht="80" x14ac:dyDescent="0.2">
      <c r="A7" s="11" t="s">
        <v>33</v>
      </c>
      <c r="B7" s="16" t="s">
        <v>4027</v>
      </c>
      <c r="C7" s="16" t="s">
        <v>1695</v>
      </c>
      <c r="D7" s="16" t="s">
        <v>911</v>
      </c>
    </row>
    <row r="8" spans="1:4" ht="64" x14ac:dyDescent="0.2">
      <c r="A8" s="19" t="s">
        <v>36</v>
      </c>
      <c r="B8" s="20" t="s">
        <v>4026</v>
      </c>
      <c r="C8" s="20" t="s">
        <v>3716</v>
      </c>
      <c r="D8" s="20" t="s">
        <v>914</v>
      </c>
    </row>
    <row r="9" spans="1:4" ht="32" x14ac:dyDescent="0.2">
      <c r="A9" s="13" t="s">
        <v>39</v>
      </c>
      <c r="B9" s="17" t="s">
        <v>4025</v>
      </c>
      <c r="C9" s="17" t="s">
        <v>1698</v>
      </c>
      <c r="D9" s="17" t="s">
        <v>917</v>
      </c>
    </row>
    <row r="10" spans="1:4" ht="64" x14ac:dyDescent="0.2">
      <c r="A10" s="19" t="s">
        <v>47</v>
      </c>
      <c r="B10" s="20" t="s">
        <v>4024</v>
      </c>
      <c r="C10" s="20" t="s">
        <v>3719</v>
      </c>
      <c r="D10" s="20" t="s">
        <v>923</v>
      </c>
    </row>
    <row r="11" spans="1:4" ht="64" x14ac:dyDescent="0.2">
      <c r="A11" s="11" t="s">
        <v>49</v>
      </c>
      <c r="B11" s="16" t="s">
        <v>4023</v>
      </c>
      <c r="C11" s="16" t="s">
        <v>1706</v>
      </c>
      <c r="D11" s="16" t="s">
        <v>925</v>
      </c>
    </row>
    <row r="12" spans="1:4" ht="32" x14ac:dyDescent="0.2">
      <c r="A12" s="13" t="s">
        <v>53</v>
      </c>
      <c r="B12" s="17" t="s">
        <v>929</v>
      </c>
      <c r="C12" s="17" t="s">
        <v>1707</v>
      </c>
      <c r="D12" s="17" t="s">
        <v>929</v>
      </c>
    </row>
    <row r="13" spans="1:4" ht="96" x14ac:dyDescent="0.2">
      <c r="A13" s="13" t="s">
        <v>57</v>
      </c>
      <c r="B13" s="17" t="s">
        <v>4022</v>
      </c>
      <c r="C13" s="17" t="s">
        <v>1711</v>
      </c>
      <c r="D13" s="17" t="s">
        <v>932</v>
      </c>
    </row>
    <row r="14" spans="1:4" ht="32" x14ac:dyDescent="0.2">
      <c r="A14" s="19" t="s">
        <v>61</v>
      </c>
      <c r="B14" s="20" t="s">
        <v>936</v>
      </c>
      <c r="C14" s="20" t="s">
        <v>3723</v>
      </c>
      <c r="D14" s="20" t="s">
        <v>936</v>
      </c>
    </row>
    <row r="15" spans="1:4" ht="48" x14ac:dyDescent="0.2">
      <c r="A15" s="13" t="s">
        <v>62</v>
      </c>
      <c r="B15" s="17" t="s">
        <v>4021</v>
      </c>
      <c r="C15" s="17" t="s">
        <v>3724</v>
      </c>
      <c r="D15" s="17" t="s">
        <v>937</v>
      </c>
    </row>
    <row r="16" spans="1:4" ht="64" x14ac:dyDescent="0.2">
      <c r="A16" s="19" t="s">
        <v>63</v>
      </c>
      <c r="B16" s="20" t="s">
        <v>4020</v>
      </c>
      <c r="C16" s="20" t="s">
        <v>3725</v>
      </c>
      <c r="D16" s="20" t="s">
        <v>938</v>
      </c>
    </row>
    <row r="17" spans="1:4" ht="80" x14ac:dyDescent="0.2">
      <c r="A17" s="13" t="s">
        <v>65</v>
      </c>
      <c r="B17" s="17" t="s">
        <v>4030</v>
      </c>
      <c r="C17" s="17" t="s">
        <v>1716</v>
      </c>
      <c r="D17" s="17" t="s">
        <v>939</v>
      </c>
    </row>
    <row r="18" spans="1:4" ht="48" x14ac:dyDescent="0.2">
      <c r="A18" s="19" t="s">
        <v>66</v>
      </c>
      <c r="B18" s="20" t="s">
        <v>4019</v>
      </c>
      <c r="C18" s="20" t="s">
        <v>1717</v>
      </c>
      <c r="D18" s="20" t="s">
        <v>940</v>
      </c>
    </row>
    <row r="19" spans="1:4" ht="32" x14ac:dyDescent="0.2">
      <c r="A19" s="13" t="s">
        <v>67</v>
      </c>
      <c r="B19" s="17" t="s">
        <v>941</v>
      </c>
      <c r="C19" s="17" t="s">
        <v>3726</v>
      </c>
      <c r="D19" s="17" t="s">
        <v>941</v>
      </c>
    </row>
    <row r="20" spans="1:4" ht="80" x14ac:dyDescent="0.2">
      <c r="A20" s="13" t="s">
        <v>76</v>
      </c>
      <c r="B20" s="17" t="s">
        <v>4018</v>
      </c>
      <c r="C20" s="17" t="s">
        <v>1724</v>
      </c>
      <c r="D20" s="17" t="s">
        <v>949</v>
      </c>
    </row>
    <row r="21" spans="1:4" ht="64" x14ac:dyDescent="0.2">
      <c r="A21" s="13" t="s">
        <v>79</v>
      </c>
      <c r="B21" s="17" t="s">
        <v>4017</v>
      </c>
      <c r="C21" s="17" t="s">
        <v>1726</v>
      </c>
      <c r="D21" s="17" t="s">
        <v>952</v>
      </c>
    </row>
    <row r="22" spans="1:4" ht="64" x14ac:dyDescent="0.2">
      <c r="A22" s="19" t="s">
        <v>93</v>
      </c>
      <c r="B22" s="20" t="s">
        <v>4031</v>
      </c>
      <c r="C22" s="20" t="s">
        <v>1736</v>
      </c>
      <c r="D22" s="20" t="s">
        <v>964</v>
      </c>
    </row>
    <row r="23" spans="1:4" ht="48" x14ac:dyDescent="0.2">
      <c r="A23" s="13" t="s">
        <v>94</v>
      </c>
      <c r="B23" s="17" t="s">
        <v>4032</v>
      </c>
      <c r="C23" s="17" t="s">
        <v>1737</v>
      </c>
      <c r="D23" s="17" t="s">
        <v>965</v>
      </c>
    </row>
    <row r="24" spans="1:4" ht="48" x14ac:dyDescent="0.2">
      <c r="A24" s="19" t="s">
        <v>97</v>
      </c>
      <c r="B24" s="20" t="s">
        <v>968</v>
      </c>
      <c r="C24" s="20" t="s">
        <v>3734</v>
      </c>
      <c r="D24" s="20" t="s">
        <v>968</v>
      </c>
    </row>
    <row r="25" spans="1:4" ht="64" x14ac:dyDescent="0.2">
      <c r="A25" s="13" t="s">
        <v>101</v>
      </c>
      <c r="B25" s="17" t="s">
        <v>4033</v>
      </c>
      <c r="C25" s="17" t="s">
        <v>1743</v>
      </c>
      <c r="D25" s="17" t="s">
        <v>972</v>
      </c>
    </row>
    <row r="26" spans="1:4" ht="32" x14ac:dyDescent="0.2">
      <c r="A26" s="19" t="s">
        <v>105</v>
      </c>
      <c r="B26" s="20" t="s">
        <v>975</v>
      </c>
      <c r="C26" s="20" t="s">
        <v>3735</v>
      </c>
      <c r="D26" s="20" t="s">
        <v>975</v>
      </c>
    </row>
    <row r="27" spans="1:4" ht="80" x14ac:dyDescent="0.2">
      <c r="A27" s="11" t="s">
        <v>108</v>
      </c>
      <c r="B27" s="16" t="s">
        <v>4034</v>
      </c>
      <c r="C27" s="16" t="s">
        <v>3737</v>
      </c>
      <c r="D27" s="16" t="s">
        <v>978</v>
      </c>
    </row>
    <row r="28" spans="1:4" ht="64" x14ac:dyDescent="0.2">
      <c r="A28" s="19" t="s">
        <v>111</v>
      </c>
      <c r="B28" s="20" t="s">
        <v>4035</v>
      </c>
      <c r="C28" s="20" t="s">
        <v>1750</v>
      </c>
      <c r="D28" s="20" t="s">
        <v>981</v>
      </c>
    </row>
    <row r="29" spans="1:4" ht="64" x14ac:dyDescent="0.2">
      <c r="A29" s="13" t="s">
        <v>118</v>
      </c>
      <c r="B29" s="17" t="s">
        <v>4036</v>
      </c>
      <c r="C29" s="17" t="s">
        <v>3740</v>
      </c>
      <c r="D29" s="17" t="s">
        <v>988</v>
      </c>
    </row>
    <row r="30" spans="1:4" ht="64" x14ac:dyDescent="0.2">
      <c r="A30" s="19" t="s">
        <v>125</v>
      </c>
      <c r="B30" s="20" t="s">
        <v>4037</v>
      </c>
      <c r="C30" s="20" t="s">
        <v>1760</v>
      </c>
      <c r="D30" s="20" t="s">
        <v>995</v>
      </c>
    </row>
    <row r="31" spans="1:4" ht="48" x14ac:dyDescent="0.2">
      <c r="A31" s="13" t="s">
        <v>126</v>
      </c>
      <c r="B31" s="17" t="s">
        <v>996</v>
      </c>
      <c r="C31" s="17" t="s">
        <v>1761</v>
      </c>
      <c r="D31" s="17" t="s">
        <v>996</v>
      </c>
    </row>
    <row r="32" spans="1:4" ht="64" x14ac:dyDescent="0.2">
      <c r="A32" s="19" t="s">
        <v>127</v>
      </c>
      <c r="B32" s="20" t="s">
        <v>4038</v>
      </c>
      <c r="C32" s="20" t="s">
        <v>1762</v>
      </c>
      <c r="D32" s="20" t="s">
        <v>997</v>
      </c>
    </row>
    <row r="33" spans="1:4" ht="96" x14ac:dyDescent="0.2">
      <c r="A33" s="13" t="s">
        <v>129</v>
      </c>
      <c r="B33" s="17" t="s">
        <v>4046</v>
      </c>
      <c r="C33" s="17" t="s">
        <v>1763</v>
      </c>
      <c r="D33" s="17" t="s">
        <v>999</v>
      </c>
    </row>
    <row r="34" spans="1:4" ht="64" x14ac:dyDescent="0.2">
      <c r="A34" s="19" t="s">
        <v>130</v>
      </c>
      <c r="B34" s="20" t="s">
        <v>4039</v>
      </c>
      <c r="C34" s="20" t="s">
        <v>3743</v>
      </c>
      <c r="D34" s="20" t="s">
        <v>1000</v>
      </c>
    </row>
    <row r="35" spans="1:4" ht="96" x14ac:dyDescent="0.2">
      <c r="A35" s="13" t="s">
        <v>131</v>
      </c>
      <c r="B35" s="17" t="s">
        <v>4045</v>
      </c>
      <c r="C35" s="17" t="s">
        <v>3744</v>
      </c>
      <c r="D35" s="17" t="s">
        <v>1001</v>
      </c>
    </row>
    <row r="36" spans="1:4" ht="48" x14ac:dyDescent="0.2">
      <c r="A36" s="19" t="s">
        <v>132</v>
      </c>
      <c r="B36" s="20" t="s">
        <v>4040</v>
      </c>
      <c r="C36" s="20" t="s">
        <v>1764</v>
      </c>
      <c r="D36" s="20" t="s">
        <v>1002</v>
      </c>
    </row>
    <row r="37" spans="1:4" ht="80" x14ac:dyDescent="0.2">
      <c r="A37" s="13" t="s">
        <v>143</v>
      </c>
      <c r="B37" s="17" t="s">
        <v>4041</v>
      </c>
      <c r="C37" s="17" t="s">
        <v>1774</v>
      </c>
      <c r="D37" s="17" t="s">
        <v>1012</v>
      </c>
    </row>
    <row r="38" spans="1:4" ht="80" x14ac:dyDescent="0.2">
      <c r="A38" s="19" t="s">
        <v>144</v>
      </c>
      <c r="B38" s="20" t="s">
        <v>4042</v>
      </c>
      <c r="C38" s="20" t="s">
        <v>1775</v>
      </c>
      <c r="D38" s="20" t="s">
        <v>1013</v>
      </c>
    </row>
    <row r="39" spans="1:4" ht="80" x14ac:dyDescent="0.2">
      <c r="A39" s="13" t="s">
        <v>150</v>
      </c>
      <c r="B39" s="17" t="s">
        <v>4043</v>
      </c>
      <c r="C39" s="17" t="s">
        <v>1780</v>
      </c>
      <c r="D39" s="17" t="s">
        <v>1019</v>
      </c>
    </row>
    <row r="40" spans="1:4" ht="48" x14ac:dyDescent="0.2">
      <c r="A40" s="19" t="s">
        <v>154</v>
      </c>
      <c r="B40" s="20" t="s">
        <v>4044</v>
      </c>
      <c r="C40" s="20" t="s">
        <v>1782</v>
      </c>
      <c r="D40" s="20" t="s">
        <v>1022</v>
      </c>
    </row>
    <row r="41" spans="1:4" ht="48" x14ac:dyDescent="0.2">
      <c r="A41" s="13" t="s">
        <v>155</v>
      </c>
      <c r="B41" s="17" t="s">
        <v>1023</v>
      </c>
      <c r="C41" s="17" t="s">
        <v>3749</v>
      </c>
      <c r="D41" s="17" t="s">
        <v>1023</v>
      </c>
    </row>
    <row r="42" spans="1:4" ht="80" x14ac:dyDescent="0.2">
      <c r="A42" s="19" t="s">
        <v>156</v>
      </c>
      <c r="B42" s="20" t="s">
        <v>1024</v>
      </c>
      <c r="C42" s="20" t="s">
        <v>3750</v>
      </c>
      <c r="D42" s="20" t="s">
        <v>1024</v>
      </c>
    </row>
    <row r="43" spans="1:4" ht="32" x14ac:dyDescent="0.2">
      <c r="A43" s="11" t="s">
        <v>160</v>
      </c>
      <c r="B43" s="16" t="s">
        <v>1028</v>
      </c>
      <c r="C43" s="16" t="s">
        <v>1783</v>
      </c>
      <c r="D43" s="16" t="s">
        <v>1028</v>
      </c>
    </row>
    <row r="44" spans="1:4" ht="64" x14ac:dyDescent="0.2">
      <c r="A44" s="13" t="s">
        <v>161</v>
      </c>
      <c r="B44" s="17" t="s">
        <v>1029</v>
      </c>
      <c r="C44" s="17" t="s">
        <v>1784</v>
      </c>
      <c r="D44" s="17" t="s">
        <v>1029</v>
      </c>
    </row>
    <row r="45" spans="1:4" ht="80" x14ac:dyDescent="0.2">
      <c r="A45" s="11" t="s">
        <v>162</v>
      </c>
      <c r="B45" s="16" t="s">
        <v>1030</v>
      </c>
      <c r="C45" s="16" t="s">
        <v>1785</v>
      </c>
      <c r="D45" s="16" t="s">
        <v>1030</v>
      </c>
    </row>
    <row r="46" spans="1:4" ht="80" x14ac:dyDescent="0.2">
      <c r="A46" s="13" t="s">
        <v>163</v>
      </c>
      <c r="B46" s="17" t="s">
        <v>1031</v>
      </c>
      <c r="C46" s="17" t="s">
        <v>3754</v>
      </c>
      <c r="D46" s="17" t="s">
        <v>1031</v>
      </c>
    </row>
    <row r="47" spans="1:4" ht="64" x14ac:dyDescent="0.2">
      <c r="A47" s="11" t="s">
        <v>167</v>
      </c>
      <c r="B47" s="16" t="s">
        <v>1034</v>
      </c>
      <c r="C47" s="16" t="s">
        <v>3756</v>
      </c>
      <c r="D47" s="16" t="s">
        <v>1034</v>
      </c>
    </row>
    <row r="48" spans="1:4" ht="32" x14ac:dyDescent="0.2">
      <c r="A48" s="19" t="s">
        <v>178</v>
      </c>
      <c r="B48" s="20" t="s">
        <v>1042</v>
      </c>
      <c r="C48" s="20" t="s">
        <v>3762</v>
      </c>
      <c r="D48" s="20" t="s">
        <v>1042</v>
      </c>
    </row>
    <row r="49" spans="1:4" ht="48" x14ac:dyDescent="0.2">
      <c r="A49" s="11" t="s">
        <v>182</v>
      </c>
      <c r="B49" s="16" t="s">
        <v>1045</v>
      </c>
      <c r="C49" s="16" t="s">
        <v>1793</v>
      </c>
      <c r="D49" s="16" t="s">
        <v>1045</v>
      </c>
    </row>
    <row r="50" spans="1:4" ht="64" x14ac:dyDescent="0.2">
      <c r="A50" s="13" t="s">
        <v>183</v>
      </c>
      <c r="B50" s="17" t="s">
        <v>1046</v>
      </c>
      <c r="C50" s="17" t="s">
        <v>3764</v>
      </c>
      <c r="D50" s="17" t="s">
        <v>1046</v>
      </c>
    </row>
    <row r="51" spans="1:4" ht="64" x14ac:dyDescent="0.2">
      <c r="A51" s="11" t="s">
        <v>184</v>
      </c>
      <c r="B51" s="16" t="s">
        <v>1047</v>
      </c>
      <c r="C51" s="16" t="s">
        <v>1794</v>
      </c>
      <c r="D51" s="16" t="s">
        <v>1047</v>
      </c>
    </row>
    <row r="52" spans="1:4" ht="112" x14ac:dyDescent="0.2">
      <c r="A52" s="13" t="s">
        <v>187</v>
      </c>
      <c r="B52" s="17" t="s">
        <v>1050</v>
      </c>
      <c r="C52" s="17" t="s">
        <v>3766</v>
      </c>
      <c r="D52" s="17" t="s">
        <v>1050</v>
      </c>
    </row>
    <row r="53" spans="1:4" ht="48" x14ac:dyDescent="0.2">
      <c r="A53" s="11" t="s">
        <v>189</v>
      </c>
      <c r="B53" s="16" t="s">
        <v>1051</v>
      </c>
      <c r="C53" s="16" t="s">
        <v>3768</v>
      </c>
      <c r="D53" s="16" t="s">
        <v>1051</v>
      </c>
    </row>
    <row r="54" spans="1:4" ht="32" x14ac:dyDescent="0.2">
      <c r="A54" s="13" t="s">
        <v>190</v>
      </c>
      <c r="B54" s="17" t="s">
        <v>1052</v>
      </c>
      <c r="C54" s="17" t="s">
        <v>1796</v>
      </c>
      <c r="D54" s="17" t="s">
        <v>1052</v>
      </c>
    </row>
    <row r="55" spans="1:4" ht="32" x14ac:dyDescent="0.2">
      <c r="A55" s="11" t="s">
        <v>192</v>
      </c>
      <c r="B55" s="16" t="s">
        <v>1053</v>
      </c>
      <c r="C55" s="16" t="s">
        <v>1798</v>
      </c>
      <c r="D55" s="16" t="s">
        <v>1053</v>
      </c>
    </row>
    <row r="56" spans="1:4" ht="64" x14ac:dyDescent="0.2">
      <c r="A56" s="13" t="s">
        <v>193</v>
      </c>
      <c r="B56" s="17" t="s">
        <v>1054</v>
      </c>
      <c r="C56" s="17" t="s">
        <v>3769</v>
      </c>
      <c r="D56" s="17" t="s">
        <v>1054</v>
      </c>
    </row>
    <row r="57" spans="1:4" ht="80" x14ac:dyDescent="0.2">
      <c r="A57" s="11" t="s">
        <v>195</v>
      </c>
      <c r="B57" s="16" t="s">
        <v>1056</v>
      </c>
      <c r="C57" s="16" t="s">
        <v>1800</v>
      </c>
      <c r="D57" s="16" t="s">
        <v>1056</v>
      </c>
    </row>
    <row r="58" spans="1:4" ht="64" x14ac:dyDescent="0.2">
      <c r="A58" s="13" t="s">
        <v>203</v>
      </c>
      <c r="B58" s="17" t="s">
        <v>1063</v>
      </c>
      <c r="C58" s="17" t="s">
        <v>1804</v>
      </c>
      <c r="D58" s="17" t="s">
        <v>1063</v>
      </c>
    </row>
    <row r="59" spans="1:4" ht="80" x14ac:dyDescent="0.2">
      <c r="A59" s="13" t="s">
        <v>206</v>
      </c>
      <c r="B59" s="17" t="s">
        <v>1066</v>
      </c>
      <c r="C59" s="17" t="s">
        <v>1806</v>
      </c>
      <c r="D59" s="17" t="s">
        <v>1066</v>
      </c>
    </row>
    <row r="60" spans="1:4" ht="96" x14ac:dyDescent="0.2">
      <c r="A60" s="13" t="s">
        <v>212</v>
      </c>
      <c r="B60" s="17" t="s">
        <v>1071</v>
      </c>
      <c r="C60" s="17" t="s">
        <v>1810</v>
      </c>
      <c r="D60" s="17" t="s">
        <v>1071</v>
      </c>
    </row>
    <row r="61" spans="1:4" ht="32" x14ac:dyDescent="0.2">
      <c r="A61" s="11" t="s">
        <v>222</v>
      </c>
      <c r="B61" s="16" t="s">
        <v>1080</v>
      </c>
      <c r="C61" s="16" t="s">
        <v>1815</v>
      </c>
      <c r="D61" s="16" t="s">
        <v>1080</v>
      </c>
    </row>
    <row r="62" spans="1:4" ht="80" x14ac:dyDescent="0.2">
      <c r="A62" s="13" t="s">
        <v>223</v>
      </c>
      <c r="B62" s="17" t="s">
        <v>1081</v>
      </c>
      <c r="C62" s="17" t="s">
        <v>1816</v>
      </c>
      <c r="D62" s="17" t="s">
        <v>1081</v>
      </c>
    </row>
    <row r="63" spans="1:4" ht="64" x14ac:dyDescent="0.2">
      <c r="A63" s="11" t="s">
        <v>225</v>
      </c>
      <c r="B63" s="16" t="s">
        <v>1083</v>
      </c>
      <c r="C63" s="16" t="s">
        <v>1817</v>
      </c>
      <c r="D63" s="16" t="s">
        <v>1083</v>
      </c>
    </row>
    <row r="64" spans="1:4" ht="64" x14ac:dyDescent="0.2">
      <c r="A64" s="13" t="s">
        <v>226</v>
      </c>
      <c r="B64" s="17" t="s">
        <v>1084</v>
      </c>
      <c r="C64" s="17" t="s">
        <v>3783</v>
      </c>
      <c r="D64" s="17" t="s">
        <v>1084</v>
      </c>
    </row>
    <row r="65" spans="1:4" ht="112" x14ac:dyDescent="0.2">
      <c r="A65" s="11" t="s">
        <v>227</v>
      </c>
      <c r="B65" s="16" t="s">
        <v>1085</v>
      </c>
      <c r="C65" s="16" t="s">
        <v>1818</v>
      </c>
      <c r="D65" s="16" t="s">
        <v>1085</v>
      </c>
    </row>
    <row r="66" spans="1:4" ht="64" x14ac:dyDescent="0.2">
      <c r="A66" s="13" t="s">
        <v>228</v>
      </c>
      <c r="B66" s="17" t="s">
        <v>1086</v>
      </c>
      <c r="C66" s="17" t="s">
        <v>1819</v>
      </c>
      <c r="D66" s="17" t="s">
        <v>1086</v>
      </c>
    </row>
    <row r="67" spans="1:4" ht="80" x14ac:dyDescent="0.2">
      <c r="A67" s="11" t="s">
        <v>231</v>
      </c>
      <c r="B67" s="16" t="s">
        <v>1089</v>
      </c>
      <c r="C67" s="16" t="s">
        <v>1821</v>
      </c>
      <c r="D67" s="16" t="s">
        <v>1089</v>
      </c>
    </row>
    <row r="68" spans="1:4" ht="128" x14ac:dyDescent="0.2">
      <c r="A68" s="13" t="s">
        <v>234</v>
      </c>
      <c r="B68" s="17" t="s">
        <v>1092</v>
      </c>
      <c r="C68" s="17" t="s">
        <v>1823</v>
      </c>
      <c r="D68" s="17" t="s">
        <v>1092</v>
      </c>
    </row>
    <row r="69" spans="1:4" ht="80" x14ac:dyDescent="0.2">
      <c r="A69" s="11" t="s">
        <v>235</v>
      </c>
      <c r="B69" s="16" t="s">
        <v>1093</v>
      </c>
      <c r="C69" s="16" t="s">
        <v>1824</v>
      </c>
      <c r="D69" s="16" t="s">
        <v>1093</v>
      </c>
    </row>
    <row r="70" spans="1:4" ht="96" x14ac:dyDescent="0.2">
      <c r="A70" s="19" t="s">
        <v>240</v>
      </c>
      <c r="B70" s="20" t="s">
        <v>1097</v>
      </c>
      <c r="C70" s="20" t="s">
        <v>1826</v>
      </c>
      <c r="D70" s="20" t="s">
        <v>1097</v>
      </c>
    </row>
    <row r="71" spans="1:4" ht="32" x14ac:dyDescent="0.2">
      <c r="A71" s="11" t="s">
        <v>243</v>
      </c>
      <c r="B71" s="16" t="s">
        <v>1099</v>
      </c>
      <c r="C71" s="16" t="s">
        <v>3789</v>
      </c>
      <c r="D71" s="16" t="s">
        <v>1099</v>
      </c>
    </row>
    <row r="72" spans="1:4" ht="96" x14ac:dyDescent="0.2">
      <c r="A72" s="13" t="s">
        <v>244</v>
      </c>
      <c r="B72" s="17" t="s">
        <v>1100</v>
      </c>
      <c r="C72" s="17" t="s">
        <v>3790</v>
      </c>
      <c r="D72" s="17" t="s">
        <v>1100</v>
      </c>
    </row>
    <row r="73" spans="1:4" ht="48" x14ac:dyDescent="0.2">
      <c r="A73" s="11" t="s">
        <v>245</v>
      </c>
      <c r="B73" s="16" t="s">
        <v>1101</v>
      </c>
      <c r="C73" s="16" t="s">
        <v>1829</v>
      </c>
      <c r="D73" s="16" t="s">
        <v>1101</v>
      </c>
    </row>
    <row r="74" spans="1:4" ht="48" x14ac:dyDescent="0.2">
      <c r="A74" s="13" t="s">
        <v>246</v>
      </c>
      <c r="B74" s="17" t="s">
        <v>1102</v>
      </c>
      <c r="C74" s="17" t="s">
        <v>1830</v>
      </c>
      <c r="D74" s="17" t="s">
        <v>1102</v>
      </c>
    </row>
    <row r="75" spans="1:4" ht="64" x14ac:dyDescent="0.2">
      <c r="A75" s="11" t="s">
        <v>247</v>
      </c>
      <c r="B75" s="16" t="s">
        <v>1103</v>
      </c>
      <c r="C75" s="16" t="s">
        <v>1831</v>
      </c>
      <c r="D75" s="16" t="s">
        <v>1103</v>
      </c>
    </row>
    <row r="76" spans="1:4" ht="64" x14ac:dyDescent="0.2">
      <c r="A76" s="13" t="s">
        <v>249</v>
      </c>
      <c r="B76" s="17" t="s">
        <v>1104</v>
      </c>
      <c r="C76" s="17" t="s">
        <v>1833</v>
      </c>
      <c r="D76" s="17" t="s">
        <v>1104</v>
      </c>
    </row>
    <row r="77" spans="1:4" ht="48" x14ac:dyDescent="0.2">
      <c r="A77" s="11" t="s">
        <v>250</v>
      </c>
      <c r="B77" s="16" t="s">
        <v>1105</v>
      </c>
      <c r="C77" s="16" t="s">
        <v>1834</v>
      </c>
      <c r="D77" s="16" t="s">
        <v>1105</v>
      </c>
    </row>
    <row r="78" spans="1:4" ht="64" x14ac:dyDescent="0.2">
      <c r="A78" s="13" t="s">
        <v>251</v>
      </c>
      <c r="B78" s="17" t="s">
        <v>1106</v>
      </c>
      <c r="C78" s="17" t="s">
        <v>1835</v>
      </c>
      <c r="D78" s="17" t="s">
        <v>1106</v>
      </c>
    </row>
    <row r="79" spans="1:4" ht="112" x14ac:dyDescent="0.2">
      <c r="A79" s="11" t="s">
        <v>252</v>
      </c>
      <c r="B79" s="16" t="s">
        <v>1107</v>
      </c>
      <c r="C79" s="16" t="s">
        <v>1836</v>
      </c>
      <c r="D79" s="16" t="s">
        <v>1107</v>
      </c>
    </row>
    <row r="80" spans="1:4" ht="96" x14ac:dyDescent="0.2">
      <c r="A80" s="13" t="s">
        <v>253</v>
      </c>
      <c r="B80" s="17" t="s">
        <v>1108</v>
      </c>
      <c r="C80" s="17" t="s">
        <v>3791</v>
      </c>
      <c r="D80" s="17" t="s">
        <v>1108</v>
      </c>
    </row>
    <row r="81" spans="1:4" ht="80" x14ac:dyDescent="0.2">
      <c r="A81" s="13" t="s">
        <v>258</v>
      </c>
      <c r="B81" s="17" t="s">
        <v>1112</v>
      </c>
      <c r="C81" s="17" t="s">
        <v>1841</v>
      </c>
      <c r="D81" s="17" t="s">
        <v>1112</v>
      </c>
    </row>
    <row r="82" spans="1:4" ht="48" x14ac:dyDescent="0.2">
      <c r="A82" s="19" t="s">
        <v>263</v>
      </c>
      <c r="B82" s="20" t="s">
        <v>1115</v>
      </c>
      <c r="C82" s="20" t="s">
        <v>3793</v>
      </c>
      <c r="D82" s="20" t="s">
        <v>1115</v>
      </c>
    </row>
    <row r="83" spans="1:4" ht="48" x14ac:dyDescent="0.2">
      <c r="A83" s="13" t="s">
        <v>264</v>
      </c>
      <c r="B83" s="17" t="s">
        <v>1116</v>
      </c>
      <c r="C83" s="17" t="s">
        <v>1845</v>
      </c>
      <c r="D83" s="17" t="s">
        <v>1116</v>
      </c>
    </row>
    <row r="84" spans="1:4" ht="64" x14ac:dyDescent="0.2">
      <c r="A84" s="13" t="s">
        <v>267</v>
      </c>
      <c r="B84" s="17" t="s">
        <v>1118</v>
      </c>
      <c r="C84" s="17" t="s">
        <v>1848</v>
      </c>
      <c r="D84" s="17" t="s">
        <v>1118</v>
      </c>
    </row>
    <row r="85" spans="1:4" ht="32" x14ac:dyDescent="0.2">
      <c r="A85" s="13" t="s">
        <v>269</v>
      </c>
      <c r="B85" s="17" t="s">
        <v>1120</v>
      </c>
      <c r="C85" s="17" t="s">
        <v>1850</v>
      </c>
      <c r="D85" s="17" t="s">
        <v>1120</v>
      </c>
    </row>
    <row r="86" spans="1:4" ht="32" x14ac:dyDescent="0.2">
      <c r="A86" s="19" t="s">
        <v>270</v>
      </c>
      <c r="B86" s="20" t="s">
        <v>1121</v>
      </c>
      <c r="C86" s="20" t="s">
        <v>3794</v>
      </c>
      <c r="D86" s="20" t="s">
        <v>1121</v>
      </c>
    </row>
    <row r="87" spans="1:4" ht="48" x14ac:dyDescent="0.2">
      <c r="A87" s="13" t="s">
        <v>273</v>
      </c>
      <c r="B87" s="17" t="s">
        <v>1123</v>
      </c>
      <c r="C87" s="17" t="s">
        <v>3796</v>
      </c>
      <c r="D87" s="17" t="s">
        <v>1123</v>
      </c>
    </row>
    <row r="88" spans="1:4" ht="32" x14ac:dyDescent="0.2">
      <c r="A88" s="19" t="s">
        <v>276</v>
      </c>
      <c r="B88" s="20" t="s">
        <v>1125</v>
      </c>
      <c r="C88" s="20" t="s">
        <v>1854</v>
      </c>
      <c r="D88" s="20" t="s">
        <v>1125</v>
      </c>
    </row>
    <row r="89" spans="1:4" ht="64" x14ac:dyDescent="0.2">
      <c r="A89" s="11" t="s">
        <v>278</v>
      </c>
      <c r="B89" s="16" t="s">
        <v>1127</v>
      </c>
      <c r="C89" s="16" t="s">
        <v>1855</v>
      </c>
      <c r="D89" s="16" t="s">
        <v>1127</v>
      </c>
    </row>
    <row r="90" spans="1:4" ht="32" x14ac:dyDescent="0.2">
      <c r="A90" s="13" t="s">
        <v>279</v>
      </c>
      <c r="B90" s="17" t="s">
        <v>1128</v>
      </c>
      <c r="C90" s="17" t="s">
        <v>1856</v>
      </c>
      <c r="D90" s="17" t="s">
        <v>1128</v>
      </c>
    </row>
    <row r="91" spans="1:4" ht="48" x14ac:dyDescent="0.2">
      <c r="A91" s="11" t="s">
        <v>282</v>
      </c>
      <c r="B91" s="16" t="s">
        <v>1131</v>
      </c>
      <c r="C91" s="16" t="s">
        <v>1859</v>
      </c>
      <c r="D91" s="16" t="s">
        <v>1131</v>
      </c>
    </row>
    <row r="92" spans="1:4" ht="80" x14ac:dyDescent="0.2">
      <c r="A92" s="13" t="s">
        <v>283</v>
      </c>
      <c r="B92" s="17" t="s">
        <v>1132</v>
      </c>
      <c r="C92" s="17" t="s">
        <v>1860</v>
      </c>
      <c r="D92" s="17" t="s">
        <v>1132</v>
      </c>
    </row>
    <row r="93" spans="1:4" ht="64" x14ac:dyDescent="0.2">
      <c r="A93" s="13" t="s">
        <v>288</v>
      </c>
      <c r="B93" s="17" t="s">
        <v>1137</v>
      </c>
      <c r="C93" s="17" t="s">
        <v>1864</v>
      </c>
      <c r="D93" s="17" t="s">
        <v>1137</v>
      </c>
    </row>
    <row r="94" spans="1:4" ht="32" x14ac:dyDescent="0.2">
      <c r="A94" s="19" t="s">
        <v>292</v>
      </c>
      <c r="B94" s="20" t="s">
        <v>1140</v>
      </c>
      <c r="C94" s="20" t="s">
        <v>3800</v>
      </c>
      <c r="D94" s="20" t="s">
        <v>1140</v>
      </c>
    </row>
    <row r="95" spans="1:4" ht="96" x14ac:dyDescent="0.2">
      <c r="A95" s="13" t="s">
        <v>296</v>
      </c>
      <c r="B95" s="17" t="s">
        <v>1143</v>
      </c>
      <c r="C95" s="17" t="s">
        <v>1869</v>
      </c>
      <c r="D95" s="17" t="s">
        <v>1143</v>
      </c>
    </row>
    <row r="96" spans="1:4" ht="32" x14ac:dyDescent="0.2">
      <c r="A96" s="19" t="s">
        <v>301</v>
      </c>
      <c r="B96" s="20" t="s">
        <v>1148</v>
      </c>
      <c r="C96" s="20" t="s">
        <v>1873</v>
      </c>
      <c r="D96" s="20" t="s">
        <v>1148</v>
      </c>
    </row>
    <row r="97" spans="1:4" ht="32" x14ac:dyDescent="0.2">
      <c r="A97" s="11" t="s">
        <v>310</v>
      </c>
      <c r="B97" s="16" t="s">
        <v>1154</v>
      </c>
      <c r="C97" s="16" t="s">
        <v>1878</v>
      </c>
      <c r="D97" s="16" t="s">
        <v>1154</v>
      </c>
    </row>
    <row r="98" spans="1:4" ht="32" x14ac:dyDescent="0.2">
      <c r="A98" s="13" t="s">
        <v>311</v>
      </c>
      <c r="B98" s="17" t="s">
        <v>1155</v>
      </c>
      <c r="C98" s="17" t="s">
        <v>1879</v>
      </c>
      <c r="D98" s="17" t="s">
        <v>1155</v>
      </c>
    </row>
    <row r="99" spans="1:4" ht="80" x14ac:dyDescent="0.2">
      <c r="A99" s="13" t="s">
        <v>314</v>
      </c>
      <c r="B99" s="17" t="s">
        <v>1157</v>
      </c>
      <c r="C99" s="17" t="s">
        <v>1881</v>
      </c>
      <c r="D99" s="17" t="s">
        <v>1157</v>
      </c>
    </row>
    <row r="100" spans="1:4" ht="32" x14ac:dyDescent="0.2">
      <c r="A100" s="13" t="s">
        <v>316</v>
      </c>
      <c r="B100" s="17" t="s">
        <v>1159</v>
      </c>
      <c r="C100" s="17" t="s">
        <v>3808</v>
      </c>
      <c r="D100" s="17" t="s">
        <v>1159</v>
      </c>
    </row>
    <row r="101" spans="1:4" ht="32" x14ac:dyDescent="0.2">
      <c r="A101" s="13" t="s">
        <v>318</v>
      </c>
      <c r="B101" s="17" t="s">
        <v>1161</v>
      </c>
      <c r="C101" s="17" t="s">
        <v>3809</v>
      </c>
      <c r="D101" s="17" t="s">
        <v>1161</v>
      </c>
    </row>
    <row r="102" spans="1:4" ht="48" x14ac:dyDescent="0.2">
      <c r="A102" s="19" t="s">
        <v>319</v>
      </c>
      <c r="B102" s="20" t="s">
        <v>1162</v>
      </c>
      <c r="C102" s="20" t="s">
        <v>3810</v>
      </c>
      <c r="D102" s="20" t="s">
        <v>1162</v>
      </c>
    </row>
    <row r="103" spans="1:4" ht="80" x14ac:dyDescent="0.2">
      <c r="A103" s="13" t="s">
        <v>320</v>
      </c>
      <c r="B103" s="17" t="s">
        <v>1163</v>
      </c>
      <c r="C103" s="17" t="s">
        <v>1883</v>
      </c>
      <c r="D103" s="17" t="s">
        <v>1163</v>
      </c>
    </row>
    <row r="104" spans="1:4" ht="80" x14ac:dyDescent="0.2">
      <c r="A104" s="19" t="s">
        <v>321</v>
      </c>
      <c r="B104" s="20" t="s">
        <v>1164</v>
      </c>
      <c r="C104" s="20" t="s">
        <v>3811</v>
      </c>
      <c r="D104" s="20" t="s">
        <v>1164</v>
      </c>
    </row>
    <row r="105" spans="1:4" ht="48" x14ac:dyDescent="0.2">
      <c r="A105" s="13" t="s">
        <v>322</v>
      </c>
      <c r="B105" s="17" t="s">
        <v>1165</v>
      </c>
      <c r="C105" s="17" t="s">
        <v>1884</v>
      </c>
      <c r="D105" s="17" t="s">
        <v>1165</v>
      </c>
    </row>
    <row r="106" spans="1:4" ht="80" x14ac:dyDescent="0.2">
      <c r="A106" s="19" t="s">
        <v>325</v>
      </c>
      <c r="B106" s="20" t="s">
        <v>1168</v>
      </c>
      <c r="C106" s="20" t="s">
        <v>1885</v>
      </c>
      <c r="D106" s="20" t="s">
        <v>1168</v>
      </c>
    </row>
    <row r="107" spans="1:4" ht="80" x14ac:dyDescent="0.2">
      <c r="A107" s="13" t="s">
        <v>326</v>
      </c>
      <c r="B107" s="17" t="s">
        <v>1169</v>
      </c>
      <c r="C107" s="17" t="s">
        <v>1886</v>
      </c>
      <c r="D107" s="17" t="s">
        <v>1169</v>
      </c>
    </row>
    <row r="108" spans="1:4" ht="48" x14ac:dyDescent="0.2">
      <c r="A108" s="13" t="s">
        <v>328</v>
      </c>
      <c r="B108" s="17" t="s">
        <v>1171</v>
      </c>
      <c r="C108" s="17" t="s">
        <v>1888</v>
      </c>
      <c r="D108" s="17" t="s">
        <v>1171</v>
      </c>
    </row>
    <row r="109" spans="1:4" ht="80" x14ac:dyDescent="0.2">
      <c r="A109" s="11" t="s">
        <v>329</v>
      </c>
      <c r="B109" s="16" t="s">
        <v>1172</v>
      </c>
      <c r="C109" s="16" t="s">
        <v>3814</v>
      </c>
      <c r="D109" s="16" t="s">
        <v>1172</v>
      </c>
    </row>
    <row r="110" spans="1:4" ht="64" x14ac:dyDescent="0.2">
      <c r="A110" s="13" t="s">
        <v>331</v>
      </c>
      <c r="B110" s="17" t="s">
        <v>1174</v>
      </c>
      <c r="C110" s="17" t="s">
        <v>3815</v>
      </c>
      <c r="D110" s="17" t="s">
        <v>1174</v>
      </c>
    </row>
    <row r="111" spans="1:4" ht="64" x14ac:dyDescent="0.2">
      <c r="A111" s="11" t="s">
        <v>332</v>
      </c>
      <c r="B111" s="16" t="s">
        <v>1175</v>
      </c>
      <c r="C111" s="16" t="s">
        <v>1890</v>
      </c>
      <c r="D111" s="16" t="s">
        <v>1175</v>
      </c>
    </row>
    <row r="112" spans="1:4" ht="32" x14ac:dyDescent="0.2">
      <c r="A112" s="13" t="s">
        <v>334</v>
      </c>
      <c r="B112" s="17" t="s">
        <v>1176</v>
      </c>
      <c r="C112" s="17" t="s">
        <v>3817</v>
      </c>
      <c r="D112" s="17" t="s">
        <v>1176</v>
      </c>
    </row>
    <row r="113" spans="1:4" ht="64" x14ac:dyDescent="0.2">
      <c r="A113" s="11" t="s">
        <v>339</v>
      </c>
      <c r="B113" s="16" t="s">
        <v>1179</v>
      </c>
      <c r="C113" s="16" t="s">
        <v>3818</v>
      </c>
      <c r="D113" s="16" t="s">
        <v>1179</v>
      </c>
    </row>
    <row r="114" spans="1:4" ht="64" x14ac:dyDescent="0.2">
      <c r="A114" s="19" t="s">
        <v>341</v>
      </c>
      <c r="B114" s="20" t="s">
        <v>1181</v>
      </c>
      <c r="C114" s="20" t="s">
        <v>1895</v>
      </c>
      <c r="D114" s="20" t="s">
        <v>1181</v>
      </c>
    </row>
    <row r="115" spans="1:4" ht="48" x14ac:dyDescent="0.2">
      <c r="A115" s="13" t="s">
        <v>342</v>
      </c>
      <c r="B115" s="17" t="s">
        <v>1182</v>
      </c>
      <c r="C115" s="17" t="s">
        <v>1896</v>
      </c>
      <c r="D115" s="17" t="s">
        <v>1182</v>
      </c>
    </row>
    <row r="116" spans="1:4" ht="80" x14ac:dyDescent="0.2">
      <c r="A116" s="19" t="s">
        <v>344</v>
      </c>
      <c r="B116" s="20" t="s">
        <v>1184</v>
      </c>
      <c r="C116" s="20" t="s">
        <v>1898</v>
      </c>
      <c r="D116" s="20" t="s">
        <v>1184</v>
      </c>
    </row>
    <row r="117" spans="1:4" ht="80" x14ac:dyDescent="0.2">
      <c r="A117" s="13" t="s">
        <v>348</v>
      </c>
      <c r="B117" s="17" t="s">
        <v>1187</v>
      </c>
      <c r="C117" s="17" t="s">
        <v>1900</v>
      </c>
      <c r="D117" s="17" t="s">
        <v>1187</v>
      </c>
    </row>
    <row r="118" spans="1:4" ht="48" x14ac:dyDescent="0.2">
      <c r="A118" s="13" t="s">
        <v>352</v>
      </c>
      <c r="B118" s="17" t="s">
        <v>1189</v>
      </c>
      <c r="C118" s="17" t="s">
        <v>3825</v>
      </c>
      <c r="D118" s="17" t="s">
        <v>1189</v>
      </c>
    </row>
    <row r="119" spans="1:4" ht="48" x14ac:dyDescent="0.2">
      <c r="A119" s="11" t="s">
        <v>353</v>
      </c>
      <c r="B119" s="16" t="s">
        <v>1190</v>
      </c>
      <c r="C119" s="16" t="s">
        <v>3826</v>
      </c>
      <c r="D119" s="16" t="s">
        <v>1190</v>
      </c>
    </row>
    <row r="120" spans="1:4" ht="64" x14ac:dyDescent="0.2">
      <c r="A120" s="19" t="s">
        <v>355</v>
      </c>
      <c r="B120" s="20" t="s">
        <v>1192</v>
      </c>
      <c r="C120" s="20" t="s">
        <v>3827</v>
      </c>
      <c r="D120" s="20" t="s">
        <v>1192</v>
      </c>
    </row>
    <row r="121" spans="1:4" ht="32" x14ac:dyDescent="0.2">
      <c r="A121" s="13" t="s">
        <v>358</v>
      </c>
      <c r="B121" s="17" t="s">
        <v>1195</v>
      </c>
      <c r="C121" s="17" t="s">
        <v>1903</v>
      </c>
      <c r="D121" s="17" t="s">
        <v>1195</v>
      </c>
    </row>
    <row r="122" spans="1:4" ht="64" x14ac:dyDescent="0.2">
      <c r="A122" s="19" t="s">
        <v>364</v>
      </c>
      <c r="B122" s="20" t="s">
        <v>1200</v>
      </c>
      <c r="C122" s="20" t="s">
        <v>1909</v>
      </c>
      <c r="D122" s="20" t="s">
        <v>1200</v>
      </c>
    </row>
    <row r="123" spans="1:4" ht="64" x14ac:dyDescent="0.2">
      <c r="A123" s="13" t="s">
        <v>365</v>
      </c>
      <c r="B123" s="17" t="s">
        <v>1201</v>
      </c>
      <c r="C123" s="17" t="s">
        <v>1910</v>
      </c>
      <c r="D123" s="17" t="s">
        <v>1201</v>
      </c>
    </row>
    <row r="124" spans="1:4" ht="80" x14ac:dyDescent="0.2">
      <c r="A124" s="19" t="s">
        <v>367</v>
      </c>
      <c r="B124" s="20" t="s">
        <v>1203</v>
      </c>
      <c r="C124" s="20" t="s">
        <v>1912</v>
      </c>
      <c r="D124" s="20" t="s">
        <v>1203</v>
      </c>
    </row>
    <row r="125" spans="1:4" ht="64" x14ac:dyDescent="0.2">
      <c r="A125" s="13" t="s">
        <v>369</v>
      </c>
      <c r="B125" s="17" t="s">
        <v>1204</v>
      </c>
      <c r="C125" s="17" t="s">
        <v>1913</v>
      </c>
      <c r="D125" s="17" t="s">
        <v>1204</v>
      </c>
    </row>
    <row r="126" spans="1:4" ht="80" x14ac:dyDescent="0.2">
      <c r="A126" s="19" t="s">
        <v>373</v>
      </c>
      <c r="B126" s="20" t="s">
        <v>1207</v>
      </c>
      <c r="C126" s="20" t="s">
        <v>1917</v>
      </c>
      <c r="D126" s="20" t="s">
        <v>1207</v>
      </c>
    </row>
    <row r="127" spans="1:4" ht="48" x14ac:dyDescent="0.2">
      <c r="A127" s="13" t="s">
        <v>374</v>
      </c>
      <c r="B127" s="17" t="s">
        <v>1208</v>
      </c>
      <c r="C127" s="17" t="s">
        <v>1918</v>
      </c>
      <c r="D127" s="17" t="s">
        <v>1208</v>
      </c>
    </row>
    <row r="128" spans="1:4" ht="48" x14ac:dyDescent="0.2">
      <c r="A128" s="19" t="s">
        <v>380</v>
      </c>
      <c r="B128" s="20" t="s">
        <v>1211</v>
      </c>
      <c r="C128" s="20" t="s">
        <v>3832</v>
      </c>
      <c r="D128" s="20" t="s">
        <v>1211</v>
      </c>
    </row>
    <row r="129" spans="1:4" ht="32" x14ac:dyDescent="0.2">
      <c r="A129" s="13" t="s">
        <v>381</v>
      </c>
      <c r="B129" s="17" t="s">
        <v>1212</v>
      </c>
      <c r="C129" s="17" t="s">
        <v>1922</v>
      </c>
      <c r="D129" s="17" t="s">
        <v>1212</v>
      </c>
    </row>
    <row r="130" spans="1:4" ht="64" x14ac:dyDescent="0.2">
      <c r="A130" s="19" t="s">
        <v>382</v>
      </c>
      <c r="B130" s="20" t="s">
        <v>1213</v>
      </c>
      <c r="C130" s="20" t="s">
        <v>1923</v>
      </c>
      <c r="D130" s="20" t="s">
        <v>1213</v>
      </c>
    </row>
    <row r="131" spans="1:4" ht="96" x14ac:dyDescent="0.2">
      <c r="A131" s="13" t="s">
        <v>386</v>
      </c>
      <c r="B131" s="17" t="s">
        <v>1217</v>
      </c>
      <c r="C131" s="17" t="s">
        <v>1925</v>
      </c>
      <c r="D131" s="17" t="s">
        <v>1217</v>
      </c>
    </row>
    <row r="132" spans="1:4" ht="64" x14ac:dyDescent="0.2">
      <c r="A132" s="19" t="s">
        <v>387</v>
      </c>
      <c r="B132" s="20" t="s">
        <v>1218</v>
      </c>
      <c r="C132" s="20" t="s">
        <v>1926</v>
      </c>
      <c r="D132" s="20" t="s">
        <v>1218</v>
      </c>
    </row>
    <row r="133" spans="1:4" ht="48" x14ac:dyDescent="0.2">
      <c r="A133" s="13" t="s">
        <v>388</v>
      </c>
      <c r="B133" s="17" t="s">
        <v>1219</v>
      </c>
      <c r="C133" s="17" t="s">
        <v>3835</v>
      </c>
      <c r="D133" s="17" t="s">
        <v>1219</v>
      </c>
    </row>
    <row r="134" spans="1:4" ht="32" x14ac:dyDescent="0.2">
      <c r="A134" s="19" t="s">
        <v>390</v>
      </c>
      <c r="B134" s="20" t="s">
        <v>1221</v>
      </c>
      <c r="C134" s="20" t="s">
        <v>3836</v>
      </c>
      <c r="D134" s="20" t="s">
        <v>1221</v>
      </c>
    </row>
    <row r="135" spans="1:4" ht="80" x14ac:dyDescent="0.2">
      <c r="A135" s="13" t="s">
        <v>391</v>
      </c>
      <c r="B135" s="17" t="s">
        <v>1222</v>
      </c>
      <c r="C135" s="17" t="s">
        <v>1928</v>
      </c>
      <c r="D135" s="17" t="s">
        <v>1222</v>
      </c>
    </row>
    <row r="136" spans="1:4" ht="32" x14ac:dyDescent="0.2">
      <c r="A136" s="19" t="s">
        <v>392</v>
      </c>
      <c r="B136" s="20" t="s">
        <v>1223</v>
      </c>
      <c r="C136" s="20" t="s">
        <v>3837</v>
      </c>
      <c r="D136" s="20" t="s">
        <v>1223</v>
      </c>
    </row>
    <row r="137" spans="1:4" ht="64" x14ac:dyDescent="0.2">
      <c r="A137" s="13" t="s">
        <v>393</v>
      </c>
      <c r="B137" s="17" t="s">
        <v>1224</v>
      </c>
      <c r="C137" s="17" t="s">
        <v>3838</v>
      </c>
      <c r="D137" s="17" t="s">
        <v>1224</v>
      </c>
    </row>
    <row r="138" spans="1:4" ht="48" x14ac:dyDescent="0.2">
      <c r="A138" s="19" t="s">
        <v>394</v>
      </c>
      <c r="B138" s="20" t="s">
        <v>1225</v>
      </c>
      <c r="C138" s="20" t="s">
        <v>1929</v>
      </c>
      <c r="D138" s="20" t="s">
        <v>1225</v>
      </c>
    </row>
    <row r="139" spans="1:4" ht="48" x14ac:dyDescent="0.2">
      <c r="A139" s="13" t="s">
        <v>400</v>
      </c>
      <c r="B139" s="17" t="s">
        <v>1230</v>
      </c>
      <c r="C139" s="17" t="s">
        <v>3840</v>
      </c>
      <c r="D139" s="17" t="s">
        <v>1230</v>
      </c>
    </row>
    <row r="140" spans="1:4" ht="64" x14ac:dyDescent="0.2">
      <c r="A140" s="19" t="s">
        <v>401</v>
      </c>
      <c r="B140" s="20" t="s">
        <v>1231</v>
      </c>
      <c r="C140" s="20" t="s">
        <v>1934</v>
      </c>
      <c r="D140" s="20" t="s">
        <v>1231</v>
      </c>
    </row>
    <row r="141" spans="1:4" ht="64" x14ac:dyDescent="0.2">
      <c r="A141" s="13" t="s">
        <v>402</v>
      </c>
      <c r="B141" s="17" t="s">
        <v>1232</v>
      </c>
      <c r="C141" s="17" t="s">
        <v>1935</v>
      </c>
      <c r="D141" s="17" t="s">
        <v>1232</v>
      </c>
    </row>
    <row r="142" spans="1:4" ht="80" x14ac:dyDescent="0.2">
      <c r="A142" s="13" t="s">
        <v>404</v>
      </c>
      <c r="B142" s="17" t="s">
        <v>1234</v>
      </c>
      <c r="C142" s="17" t="s">
        <v>1936</v>
      </c>
      <c r="D142" s="17" t="s">
        <v>1234</v>
      </c>
    </row>
    <row r="143" spans="1:4" ht="64" x14ac:dyDescent="0.2">
      <c r="A143" s="11" t="s">
        <v>405</v>
      </c>
      <c r="B143" s="16" t="s">
        <v>1235</v>
      </c>
      <c r="C143" s="16" t="s">
        <v>3842</v>
      </c>
      <c r="D143" s="16" t="s">
        <v>1235</v>
      </c>
    </row>
    <row r="144" spans="1:4" ht="48" x14ac:dyDescent="0.2">
      <c r="A144" s="13" t="s">
        <v>413</v>
      </c>
      <c r="B144" s="17" t="s">
        <v>1242</v>
      </c>
      <c r="C144" s="17" t="s">
        <v>3845</v>
      </c>
      <c r="D144" s="17" t="s">
        <v>1242</v>
      </c>
    </row>
    <row r="145" spans="1:4" ht="112" x14ac:dyDescent="0.2">
      <c r="A145" s="13" t="s">
        <v>415</v>
      </c>
      <c r="B145" s="17" t="s">
        <v>1244</v>
      </c>
      <c r="C145" s="17" t="s">
        <v>1943</v>
      </c>
      <c r="D145" s="17" t="s">
        <v>1244</v>
      </c>
    </row>
    <row r="146" spans="1:4" ht="64" x14ac:dyDescent="0.2">
      <c r="A146" s="19" t="s">
        <v>416</v>
      </c>
      <c r="B146" s="20" t="s">
        <v>1245</v>
      </c>
      <c r="C146" s="20" t="s">
        <v>1944</v>
      </c>
      <c r="D146" s="20" t="s">
        <v>1245</v>
      </c>
    </row>
    <row r="147" spans="1:4" ht="32" x14ac:dyDescent="0.2">
      <c r="A147" s="13" t="s">
        <v>417</v>
      </c>
      <c r="B147" s="17" t="s">
        <v>1246</v>
      </c>
      <c r="C147" s="17" t="s">
        <v>1945</v>
      </c>
      <c r="D147" s="17" t="s">
        <v>1246</v>
      </c>
    </row>
    <row r="148" spans="1:4" ht="64" x14ac:dyDescent="0.2">
      <c r="A148" s="19" t="s">
        <v>418</v>
      </c>
      <c r="B148" s="20" t="s">
        <v>1245</v>
      </c>
      <c r="C148" s="20" t="s">
        <v>1946</v>
      </c>
      <c r="D148" s="20" t="s">
        <v>1245</v>
      </c>
    </row>
    <row r="149" spans="1:4" ht="64" x14ac:dyDescent="0.2">
      <c r="A149" s="13" t="s">
        <v>419</v>
      </c>
      <c r="B149" s="17" t="s">
        <v>1247</v>
      </c>
      <c r="C149" s="17" t="s">
        <v>1947</v>
      </c>
      <c r="D149" s="17" t="s">
        <v>1247</v>
      </c>
    </row>
    <row r="150" spans="1:4" ht="48" x14ac:dyDescent="0.2">
      <c r="A150" s="19" t="s">
        <v>422</v>
      </c>
      <c r="B150" s="20" t="s">
        <v>1249</v>
      </c>
      <c r="C150" s="20" t="s">
        <v>1949</v>
      </c>
      <c r="D150" s="20" t="s">
        <v>1249</v>
      </c>
    </row>
    <row r="151" spans="1:4" ht="80" x14ac:dyDescent="0.2">
      <c r="A151" s="13" t="s">
        <v>423</v>
      </c>
      <c r="B151" s="17" t="s">
        <v>1250</v>
      </c>
      <c r="C151" s="17" t="s">
        <v>1950</v>
      </c>
      <c r="D151" s="17" t="s">
        <v>1250</v>
      </c>
    </row>
    <row r="152" spans="1:4" ht="96" x14ac:dyDescent="0.2">
      <c r="A152" s="19" t="s">
        <v>424</v>
      </c>
      <c r="B152" s="20" t="s">
        <v>1251</v>
      </c>
      <c r="C152" s="20" t="s">
        <v>3847</v>
      </c>
      <c r="D152" s="20" t="s">
        <v>1251</v>
      </c>
    </row>
    <row r="153" spans="1:4" ht="80" x14ac:dyDescent="0.2">
      <c r="A153" s="13" t="s">
        <v>425</v>
      </c>
      <c r="B153" s="17" t="s">
        <v>1252</v>
      </c>
      <c r="C153" s="17" t="s">
        <v>1951</v>
      </c>
      <c r="D153" s="17" t="s">
        <v>1252</v>
      </c>
    </row>
    <row r="154" spans="1:4" ht="64" x14ac:dyDescent="0.2">
      <c r="A154" s="19" t="s">
        <v>427</v>
      </c>
      <c r="B154" s="20" t="s">
        <v>1254</v>
      </c>
      <c r="C154" s="20" t="s">
        <v>3849</v>
      </c>
      <c r="D154" s="20" t="s">
        <v>1254</v>
      </c>
    </row>
    <row r="155" spans="1:4" ht="80" x14ac:dyDescent="0.2">
      <c r="A155" s="11" t="s">
        <v>434</v>
      </c>
      <c r="B155" s="16" t="s">
        <v>1260</v>
      </c>
      <c r="C155" s="16" t="s">
        <v>3853</v>
      </c>
      <c r="D155" s="16" t="s">
        <v>1260</v>
      </c>
    </row>
    <row r="156" spans="1:4" ht="48" x14ac:dyDescent="0.2">
      <c r="A156" s="19" t="s">
        <v>447</v>
      </c>
      <c r="B156" s="20" t="s">
        <v>1272</v>
      </c>
      <c r="C156" s="20" t="s">
        <v>3857</v>
      </c>
      <c r="D156" s="20" t="s">
        <v>1272</v>
      </c>
    </row>
    <row r="157" spans="1:4" ht="112" x14ac:dyDescent="0.2">
      <c r="A157" s="13" t="s">
        <v>448</v>
      </c>
      <c r="B157" s="17" t="s">
        <v>1273</v>
      </c>
      <c r="C157" s="17" t="s">
        <v>1964</v>
      </c>
      <c r="D157" s="17" t="s">
        <v>1273</v>
      </c>
    </row>
    <row r="158" spans="1:4" ht="64" x14ac:dyDescent="0.2">
      <c r="A158" s="19" t="s">
        <v>450</v>
      </c>
      <c r="B158" s="20" t="s">
        <v>1275</v>
      </c>
      <c r="C158" s="20" t="s">
        <v>1966</v>
      </c>
      <c r="D158" s="20" t="s">
        <v>1275</v>
      </c>
    </row>
    <row r="159" spans="1:4" ht="48" x14ac:dyDescent="0.2">
      <c r="A159" s="11" t="s">
        <v>456</v>
      </c>
      <c r="B159" s="16" t="s">
        <v>1281</v>
      </c>
      <c r="C159" s="16" t="s">
        <v>1971</v>
      </c>
      <c r="D159" s="16" t="s">
        <v>1281</v>
      </c>
    </row>
    <row r="160" spans="1:4" ht="48" x14ac:dyDescent="0.2">
      <c r="A160" s="19" t="s">
        <v>458</v>
      </c>
      <c r="B160" s="20" t="s">
        <v>1283</v>
      </c>
      <c r="C160" s="20" t="s">
        <v>1973</v>
      </c>
      <c r="D160" s="20" t="s">
        <v>1283</v>
      </c>
    </row>
    <row r="161" spans="1:4" ht="80" x14ac:dyDescent="0.2">
      <c r="A161" s="13" t="s">
        <v>461</v>
      </c>
      <c r="B161" s="17" t="s">
        <v>1286</v>
      </c>
      <c r="C161" s="17" t="s">
        <v>3861</v>
      </c>
      <c r="D161" s="17" t="s">
        <v>1286</v>
      </c>
    </row>
    <row r="162" spans="1:4" ht="64" x14ac:dyDescent="0.2">
      <c r="A162" s="13" t="s">
        <v>463</v>
      </c>
      <c r="B162" s="17" t="s">
        <v>1288</v>
      </c>
      <c r="C162" s="17" t="s">
        <v>3863</v>
      </c>
      <c r="D162" s="17" t="s">
        <v>1288</v>
      </c>
    </row>
    <row r="163" spans="1:4" ht="48" x14ac:dyDescent="0.2">
      <c r="A163" s="11" t="s">
        <v>466</v>
      </c>
      <c r="B163" s="16" t="s">
        <v>1291</v>
      </c>
      <c r="C163" s="16" t="s">
        <v>1976</v>
      </c>
      <c r="D163" s="16" t="s">
        <v>1291</v>
      </c>
    </row>
    <row r="164" spans="1:4" ht="64" x14ac:dyDescent="0.2">
      <c r="A164" s="13" t="s">
        <v>467</v>
      </c>
      <c r="B164" s="17" t="s">
        <v>1292</v>
      </c>
      <c r="C164" s="17" t="s">
        <v>3864</v>
      </c>
      <c r="D164" s="17" t="s">
        <v>1292</v>
      </c>
    </row>
    <row r="165" spans="1:4" ht="64" x14ac:dyDescent="0.2">
      <c r="A165" s="11" t="s">
        <v>468</v>
      </c>
      <c r="B165" s="16" t="s">
        <v>1293</v>
      </c>
      <c r="C165" s="16" t="s">
        <v>1977</v>
      </c>
      <c r="D165" s="16" t="s">
        <v>1293</v>
      </c>
    </row>
    <row r="166" spans="1:4" ht="96" x14ac:dyDescent="0.2">
      <c r="A166" s="19" t="s">
        <v>471</v>
      </c>
      <c r="B166" s="20" t="s">
        <v>1296</v>
      </c>
      <c r="C166" s="20" t="s">
        <v>1980</v>
      </c>
      <c r="D166" s="20" t="s">
        <v>1296</v>
      </c>
    </row>
    <row r="167" spans="1:4" ht="64" x14ac:dyDescent="0.2">
      <c r="A167" s="11" t="s">
        <v>473</v>
      </c>
      <c r="B167" s="16" t="s">
        <v>1298</v>
      </c>
      <c r="C167" s="16" t="s">
        <v>1982</v>
      </c>
      <c r="D167" s="16" t="s">
        <v>1298</v>
      </c>
    </row>
    <row r="168" spans="1:4" ht="32" x14ac:dyDescent="0.2">
      <c r="A168" s="19" t="s">
        <v>478</v>
      </c>
      <c r="B168" s="20" t="s">
        <v>1302</v>
      </c>
      <c r="C168" s="20" t="s">
        <v>3866</v>
      </c>
      <c r="D168" s="20" t="s">
        <v>1302</v>
      </c>
    </row>
    <row r="169" spans="1:4" ht="64" x14ac:dyDescent="0.2">
      <c r="A169" s="13" t="s">
        <v>481</v>
      </c>
      <c r="B169" s="17" t="s">
        <v>1305</v>
      </c>
      <c r="C169" s="17" t="s">
        <v>3868</v>
      </c>
      <c r="D169" s="17" t="s">
        <v>1305</v>
      </c>
    </row>
    <row r="170" spans="1:4" ht="80" x14ac:dyDescent="0.2">
      <c r="A170" s="19" t="s">
        <v>484</v>
      </c>
      <c r="B170" s="20" t="s">
        <v>1308</v>
      </c>
      <c r="C170" s="20" t="s">
        <v>1989</v>
      </c>
      <c r="D170" s="20" t="s">
        <v>1308</v>
      </c>
    </row>
    <row r="171" spans="1:4" ht="64" x14ac:dyDescent="0.2">
      <c r="A171" s="13" t="s">
        <v>486</v>
      </c>
      <c r="B171" s="17" t="s">
        <v>1310</v>
      </c>
      <c r="C171" s="17" t="s">
        <v>1991</v>
      </c>
      <c r="D171" s="17" t="s">
        <v>1310</v>
      </c>
    </row>
    <row r="172" spans="1:4" ht="64" x14ac:dyDescent="0.2">
      <c r="A172" s="19" t="s">
        <v>487</v>
      </c>
      <c r="B172" s="20" t="s">
        <v>1311</v>
      </c>
      <c r="C172" s="20" t="s">
        <v>3869</v>
      </c>
      <c r="D172" s="20" t="s">
        <v>1311</v>
      </c>
    </row>
    <row r="173" spans="1:4" ht="48" x14ac:dyDescent="0.2">
      <c r="A173" s="11" t="s">
        <v>494</v>
      </c>
      <c r="B173" s="16" t="s">
        <v>1315</v>
      </c>
      <c r="C173" s="16" t="s">
        <v>3871</v>
      </c>
      <c r="D173" s="16" t="s">
        <v>1315</v>
      </c>
    </row>
    <row r="174" spans="1:4" ht="80" x14ac:dyDescent="0.2">
      <c r="A174" s="19" t="s">
        <v>498</v>
      </c>
      <c r="B174" s="20" t="s">
        <v>1318</v>
      </c>
      <c r="C174" s="20" t="s">
        <v>1998</v>
      </c>
      <c r="D174" s="20" t="s">
        <v>1318</v>
      </c>
    </row>
    <row r="175" spans="1:4" ht="48" x14ac:dyDescent="0.2">
      <c r="A175" s="13" t="s">
        <v>501</v>
      </c>
      <c r="B175" s="17" t="s">
        <v>1321</v>
      </c>
      <c r="C175" s="17" t="s">
        <v>3873</v>
      </c>
      <c r="D175" s="17" t="s">
        <v>1321</v>
      </c>
    </row>
    <row r="176" spans="1:4" ht="64" x14ac:dyDescent="0.2">
      <c r="A176" s="19" t="s">
        <v>502</v>
      </c>
      <c r="B176" s="20" t="s">
        <v>1322</v>
      </c>
      <c r="C176" s="20" t="s">
        <v>2001</v>
      </c>
      <c r="D176" s="20" t="s">
        <v>1322</v>
      </c>
    </row>
    <row r="177" spans="1:4" ht="32" x14ac:dyDescent="0.2">
      <c r="A177" s="13" t="s">
        <v>505</v>
      </c>
      <c r="B177" s="17" t="s">
        <v>1324</v>
      </c>
      <c r="C177" s="17" t="s">
        <v>2004</v>
      </c>
      <c r="D177" s="17" t="s">
        <v>1324</v>
      </c>
    </row>
    <row r="178" spans="1:4" ht="64" x14ac:dyDescent="0.2">
      <c r="A178" s="19" t="s">
        <v>507</v>
      </c>
      <c r="B178" s="20" t="s">
        <v>1325</v>
      </c>
      <c r="C178" s="20" t="s">
        <v>3874</v>
      </c>
      <c r="D178" s="20" t="s">
        <v>1325</v>
      </c>
    </row>
    <row r="179" spans="1:4" ht="80" x14ac:dyDescent="0.2">
      <c r="A179" s="13" t="s">
        <v>508</v>
      </c>
      <c r="B179" s="17" t="s">
        <v>1326</v>
      </c>
      <c r="C179" s="17" t="s">
        <v>2005</v>
      </c>
      <c r="D179" s="17" t="s">
        <v>1326</v>
      </c>
    </row>
    <row r="180" spans="1:4" ht="48" x14ac:dyDescent="0.2">
      <c r="A180" s="19" t="s">
        <v>509</v>
      </c>
      <c r="B180" s="20" t="s">
        <v>1327</v>
      </c>
      <c r="C180" s="20" t="s">
        <v>2006</v>
      </c>
      <c r="D180" s="20" t="s">
        <v>1327</v>
      </c>
    </row>
    <row r="181" spans="1:4" ht="48" x14ac:dyDescent="0.2">
      <c r="A181" s="13" t="s">
        <v>510</v>
      </c>
      <c r="B181" s="17" t="s">
        <v>1328</v>
      </c>
      <c r="C181" s="17" t="s">
        <v>2007</v>
      </c>
      <c r="D181" s="17" t="s">
        <v>1328</v>
      </c>
    </row>
    <row r="182" spans="1:4" ht="80" x14ac:dyDescent="0.2">
      <c r="A182" s="19" t="s">
        <v>511</v>
      </c>
      <c r="B182" s="20" t="s">
        <v>1329</v>
      </c>
      <c r="C182" s="20" t="s">
        <v>2008</v>
      </c>
      <c r="D182" s="20" t="s">
        <v>1329</v>
      </c>
    </row>
    <row r="183" spans="1:4" ht="48" x14ac:dyDescent="0.2">
      <c r="A183" s="13" t="s">
        <v>512</v>
      </c>
      <c r="B183" s="17" t="s">
        <v>1330</v>
      </c>
      <c r="C183" s="17" t="s">
        <v>2009</v>
      </c>
      <c r="D183" s="17" t="s">
        <v>1330</v>
      </c>
    </row>
    <row r="184" spans="1:4" ht="32" x14ac:dyDescent="0.2">
      <c r="A184" s="19" t="s">
        <v>516</v>
      </c>
      <c r="B184" s="20" t="s">
        <v>1334</v>
      </c>
      <c r="C184" s="20" t="s">
        <v>2011</v>
      </c>
      <c r="D184" s="20" t="s">
        <v>1334</v>
      </c>
    </row>
    <row r="185" spans="1:4" ht="32" x14ac:dyDescent="0.2">
      <c r="A185" s="13" t="s">
        <v>523</v>
      </c>
      <c r="B185" s="17" t="s">
        <v>1341</v>
      </c>
      <c r="C185" s="17" t="s">
        <v>2017</v>
      </c>
      <c r="D185" s="17" t="s">
        <v>1341</v>
      </c>
    </row>
    <row r="186" spans="1:4" ht="48" x14ac:dyDescent="0.2">
      <c r="A186" s="19" t="s">
        <v>526</v>
      </c>
      <c r="B186" s="20" t="s">
        <v>1344</v>
      </c>
      <c r="C186" s="20" t="s">
        <v>2019</v>
      </c>
      <c r="D186" s="20" t="s">
        <v>1344</v>
      </c>
    </row>
    <row r="187" spans="1:4" ht="48" x14ac:dyDescent="0.2">
      <c r="A187" s="13" t="s">
        <v>546</v>
      </c>
      <c r="B187" s="17" t="s">
        <v>1364</v>
      </c>
      <c r="C187" s="17" t="s">
        <v>2033</v>
      </c>
      <c r="D187" s="17" t="s">
        <v>1364</v>
      </c>
    </row>
    <row r="188" spans="1:4" ht="80" x14ac:dyDescent="0.2">
      <c r="A188" s="19" t="s">
        <v>548</v>
      </c>
      <c r="B188" s="20" t="s">
        <v>1366</v>
      </c>
      <c r="C188" s="20" t="s">
        <v>2035</v>
      </c>
      <c r="D188" s="20" t="s">
        <v>1366</v>
      </c>
    </row>
    <row r="189" spans="1:4" ht="48" x14ac:dyDescent="0.2">
      <c r="A189" s="13" t="s">
        <v>552</v>
      </c>
      <c r="B189" s="17" t="s">
        <v>1369</v>
      </c>
      <c r="C189" s="17" t="s">
        <v>3886</v>
      </c>
      <c r="D189" s="17" t="s">
        <v>1369</v>
      </c>
    </row>
    <row r="190" spans="1:4" ht="64" x14ac:dyDescent="0.2">
      <c r="A190" s="19" t="s">
        <v>555</v>
      </c>
      <c r="B190" s="20" t="s">
        <v>1372</v>
      </c>
      <c r="C190" s="20" t="s">
        <v>2039</v>
      </c>
      <c r="D190" s="20" t="s">
        <v>1372</v>
      </c>
    </row>
    <row r="191" spans="1:4" ht="80" x14ac:dyDescent="0.2">
      <c r="A191" s="13" t="s">
        <v>556</v>
      </c>
      <c r="B191" s="17" t="s">
        <v>1373</v>
      </c>
      <c r="C191" s="17" t="s">
        <v>3888</v>
      </c>
      <c r="D191" s="17" t="s">
        <v>1373</v>
      </c>
    </row>
    <row r="192" spans="1:4" ht="64" x14ac:dyDescent="0.2">
      <c r="A192" s="19" t="s">
        <v>557</v>
      </c>
      <c r="B192" s="20" t="s">
        <v>1374</v>
      </c>
      <c r="C192" s="20" t="s">
        <v>2040</v>
      </c>
      <c r="D192" s="20" t="s">
        <v>1374</v>
      </c>
    </row>
    <row r="193" spans="1:4" ht="64" x14ac:dyDescent="0.2">
      <c r="A193" s="11" t="s">
        <v>563</v>
      </c>
      <c r="B193" s="16" t="s">
        <v>1379</v>
      </c>
      <c r="C193" s="16" t="s">
        <v>2042</v>
      </c>
      <c r="D193" s="16" t="s">
        <v>1379</v>
      </c>
    </row>
    <row r="194" spans="1:4" ht="64" x14ac:dyDescent="0.2">
      <c r="A194" s="13" t="s">
        <v>564</v>
      </c>
      <c r="B194" s="17" t="s">
        <v>1380</v>
      </c>
      <c r="C194" s="17" t="s">
        <v>2043</v>
      </c>
      <c r="D194" s="17" t="s">
        <v>1380</v>
      </c>
    </row>
    <row r="195" spans="1:4" ht="96" x14ac:dyDescent="0.2">
      <c r="A195" s="13" t="s">
        <v>567</v>
      </c>
      <c r="B195" s="17" t="s">
        <v>1383</v>
      </c>
      <c r="C195" s="17" t="s">
        <v>3894</v>
      </c>
      <c r="D195" s="17" t="s">
        <v>1383</v>
      </c>
    </row>
    <row r="196" spans="1:4" ht="32" x14ac:dyDescent="0.2">
      <c r="A196" s="19" t="s">
        <v>568</v>
      </c>
      <c r="B196" s="20" t="s">
        <v>1294</v>
      </c>
      <c r="C196" s="20" t="s">
        <v>2045</v>
      </c>
      <c r="D196" s="20" t="s">
        <v>1294</v>
      </c>
    </row>
    <row r="197" spans="1:4" ht="32" x14ac:dyDescent="0.2">
      <c r="A197" s="13" t="s">
        <v>569</v>
      </c>
      <c r="B197" s="17" t="s">
        <v>1384</v>
      </c>
      <c r="C197" s="17" t="s">
        <v>2046</v>
      </c>
      <c r="D197" s="17" t="s">
        <v>1384</v>
      </c>
    </row>
    <row r="198" spans="1:4" ht="64" x14ac:dyDescent="0.2">
      <c r="A198" s="13" t="s">
        <v>571</v>
      </c>
      <c r="B198" s="17" t="s">
        <v>1386</v>
      </c>
      <c r="C198" s="17" t="s">
        <v>3896</v>
      </c>
      <c r="D198" s="17" t="s">
        <v>1386</v>
      </c>
    </row>
    <row r="199" spans="1:4" ht="64" x14ac:dyDescent="0.2">
      <c r="A199" s="11" t="s">
        <v>574</v>
      </c>
      <c r="B199" s="16" t="s">
        <v>1388</v>
      </c>
      <c r="C199" s="16" t="s">
        <v>2047</v>
      </c>
      <c r="D199" s="16" t="s">
        <v>1388</v>
      </c>
    </row>
    <row r="200" spans="1:4" ht="80" x14ac:dyDescent="0.2">
      <c r="A200" s="13" t="s">
        <v>575</v>
      </c>
      <c r="B200" s="17" t="s">
        <v>1389</v>
      </c>
      <c r="C200" s="17" t="s">
        <v>2048</v>
      </c>
      <c r="D200" s="17" t="s">
        <v>1389</v>
      </c>
    </row>
    <row r="201" spans="1:4" ht="80" x14ac:dyDescent="0.2">
      <c r="A201" s="11" t="s">
        <v>576</v>
      </c>
      <c r="B201" s="16" t="s">
        <v>1390</v>
      </c>
      <c r="C201" s="16" t="s">
        <v>2049</v>
      </c>
      <c r="D201" s="16" t="s">
        <v>1390</v>
      </c>
    </row>
    <row r="202" spans="1:4" ht="80" x14ac:dyDescent="0.2">
      <c r="A202" s="13" t="s">
        <v>577</v>
      </c>
      <c r="B202" s="17" t="s">
        <v>1391</v>
      </c>
      <c r="C202" s="17" t="s">
        <v>2050</v>
      </c>
      <c r="D202" s="17" t="s">
        <v>1391</v>
      </c>
    </row>
    <row r="203" spans="1:4" ht="80" x14ac:dyDescent="0.2">
      <c r="A203" s="11" t="s">
        <v>578</v>
      </c>
      <c r="B203" s="16" t="s">
        <v>1392</v>
      </c>
      <c r="C203" s="16" t="s">
        <v>3899</v>
      </c>
      <c r="D203" s="16" t="s">
        <v>1392</v>
      </c>
    </row>
    <row r="204" spans="1:4" ht="48" x14ac:dyDescent="0.2">
      <c r="A204" s="13" t="s">
        <v>583</v>
      </c>
      <c r="B204" s="17" t="s">
        <v>1397</v>
      </c>
      <c r="C204" s="17" t="s">
        <v>2053</v>
      </c>
      <c r="D204" s="17" t="s">
        <v>1397</v>
      </c>
    </row>
    <row r="205" spans="1:4" ht="80" x14ac:dyDescent="0.2">
      <c r="A205" s="11" t="s">
        <v>584</v>
      </c>
      <c r="B205" s="16" t="s">
        <v>1398</v>
      </c>
      <c r="C205" s="16" t="s">
        <v>3902</v>
      </c>
      <c r="D205" s="16" t="s">
        <v>1398</v>
      </c>
    </row>
    <row r="206" spans="1:4" ht="48" x14ac:dyDescent="0.2">
      <c r="A206" s="19" t="s">
        <v>588</v>
      </c>
      <c r="B206" s="20" t="s">
        <v>1401</v>
      </c>
      <c r="C206" s="20" t="s">
        <v>3906</v>
      </c>
      <c r="D206" s="20" t="s">
        <v>1401</v>
      </c>
    </row>
    <row r="207" spans="1:4" ht="32" x14ac:dyDescent="0.2">
      <c r="A207" s="11" t="s">
        <v>590</v>
      </c>
      <c r="B207" s="16" t="s">
        <v>1403</v>
      </c>
      <c r="C207" s="16" t="s">
        <v>2055</v>
      </c>
      <c r="D207" s="16" t="s">
        <v>1403</v>
      </c>
    </row>
    <row r="208" spans="1:4" ht="48" x14ac:dyDescent="0.2">
      <c r="A208" s="19" t="s">
        <v>593</v>
      </c>
      <c r="B208" s="20" t="s">
        <v>1405</v>
      </c>
      <c r="C208" s="20" t="s">
        <v>3908</v>
      </c>
      <c r="D208" s="20" t="s">
        <v>1405</v>
      </c>
    </row>
    <row r="209" spans="1:4" ht="96" x14ac:dyDescent="0.2">
      <c r="A209" s="13" t="s">
        <v>594</v>
      </c>
      <c r="B209" s="17" t="s">
        <v>1406</v>
      </c>
      <c r="C209" s="17" t="s">
        <v>2057</v>
      </c>
      <c r="D209" s="17" t="s">
        <v>1406</v>
      </c>
    </row>
    <row r="210" spans="1:4" ht="32" x14ac:dyDescent="0.2">
      <c r="A210" s="19" t="s">
        <v>595</v>
      </c>
      <c r="B210" s="20" t="s">
        <v>1407</v>
      </c>
      <c r="C210" s="20" t="s">
        <v>3909</v>
      </c>
      <c r="D210" s="20" t="s">
        <v>1407</v>
      </c>
    </row>
    <row r="211" spans="1:4" ht="32" x14ac:dyDescent="0.2">
      <c r="A211" s="13" t="s">
        <v>596</v>
      </c>
      <c r="B211" s="17" t="s">
        <v>1287</v>
      </c>
      <c r="C211" s="17" t="s">
        <v>2058</v>
      </c>
      <c r="D211" s="17" t="s">
        <v>1287</v>
      </c>
    </row>
    <row r="212" spans="1:4" ht="48" x14ac:dyDescent="0.2">
      <c r="A212" s="19" t="s">
        <v>597</v>
      </c>
      <c r="B212" s="20" t="s">
        <v>1408</v>
      </c>
      <c r="C212" s="20" t="s">
        <v>3910</v>
      </c>
      <c r="D212" s="20" t="s">
        <v>1408</v>
      </c>
    </row>
    <row r="213" spans="1:4" ht="48" x14ac:dyDescent="0.2">
      <c r="A213" s="13" t="s">
        <v>599</v>
      </c>
      <c r="B213" s="17" t="s">
        <v>1409</v>
      </c>
      <c r="C213" s="17" t="s">
        <v>2060</v>
      </c>
      <c r="D213" s="17" t="s">
        <v>1409</v>
      </c>
    </row>
    <row r="214" spans="1:4" ht="48" x14ac:dyDescent="0.2">
      <c r="A214" s="19" t="s">
        <v>600</v>
      </c>
      <c r="B214" s="20" t="s">
        <v>1410</v>
      </c>
      <c r="C214" s="20" t="s">
        <v>2061</v>
      </c>
      <c r="D214" s="20" t="s">
        <v>1410</v>
      </c>
    </row>
    <row r="215" spans="1:4" ht="32" x14ac:dyDescent="0.2">
      <c r="A215" s="13" t="s">
        <v>601</v>
      </c>
      <c r="B215" s="17" t="s">
        <v>1411</v>
      </c>
      <c r="C215" s="17" t="s">
        <v>3911</v>
      </c>
      <c r="D215" s="17" t="s">
        <v>1411</v>
      </c>
    </row>
    <row r="216" spans="1:4" ht="80" x14ac:dyDescent="0.2">
      <c r="A216" s="19" t="s">
        <v>602</v>
      </c>
      <c r="B216" s="20" t="s">
        <v>1412</v>
      </c>
      <c r="C216" s="20" t="s">
        <v>2062</v>
      </c>
      <c r="D216" s="20" t="s">
        <v>1412</v>
      </c>
    </row>
    <row r="217" spans="1:4" ht="32" x14ac:dyDescent="0.2">
      <c r="A217" s="13" t="s">
        <v>603</v>
      </c>
      <c r="B217" s="17" t="s">
        <v>1413</v>
      </c>
      <c r="C217" s="17" t="s">
        <v>2063</v>
      </c>
      <c r="D217" s="17" t="s">
        <v>1413</v>
      </c>
    </row>
    <row r="218" spans="1:4" ht="80" x14ac:dyDescent="0.2">
      <c r="A218" s="19" t="s">
        <v>604</v>
      </c>
      <c r="B218" s="20" t="s">
        <v>1414</v>
      </c>
      <c r="C218" s="20" t="s">
        <v>2064</v>
      </c>
      <c r="D218" s="20" t="s">
        <v>1414</v>
      </c>
    </row>
    <row r="219" spans="1:4" ht="96" x14ac:dyDescent="0.2">
      <c r="A219" s="13" t="s">
        <v>605</v>
      </c>
      <c r="B219" s="17" t="s">
        <v>1415</v>
      </c>
      <c r="C219" s="17" t="s">
        <v>2065</v>
      </c>
      <c r="D219" s="17" t="s">
        <v>1415</v>
      </c>
    </row>
    <row r="220" spans="1:4" ht="64" x14ac:dyDescent="0.2">
      <c r="A220" s="19" t="s">
        <v>606</v>
      </c>
      <c r="B220" s="20" t="s">
        <v>1416</v>
      </c>
      <c r="C220" s="20" t="s">
        <v>2066</v>
      </c>
      <c r="D220" s="20" t="s">
        <v>1416</v>
      </c>
    </row>
    <row r="221" spans="1:4" ht="32" x14ac:dyDescent="0.2">
      <c r="A221" s="13" t="s">
        <v>607</v>
      </c>
      <c r="B221" s="17" t="s">
        <v>1417</v>
      </c>
      <c r="C221" s="17" t="s">
        <v>3912</v>
      </c>
      <c r="D221" s="17" t="s">
        <v>1417</v>
      </c>
    </row>
    <row r="222" spans="1:4" ht="96" x14ac:dyDescent="0.2">
      <c r="A222" s="19" t="s">
        <v>608</v>
      </c>
      <c r="B222" s="20" t="s">
        <v>1418</v>
      </c>
      <c r="C222" s="20" t="s">
        <v>2067</v>
      </c>
      <c r="D222" s="20" t="s">
        <v>1418</v>
      </c>
    </row>
    <row r="223" spans="1:4" ht="48" x14ac:dyDescent="0.2">
      <c r="A223" s="11" t="s">
        <v>610</v>
      </c>
      <c r="B223" s="16" t="s">
        <v>1420</v>
      </c>
      <c r="C223" s="16" t="s">
        <v>2069</v>
      </c>
      <c r="D223" s="16" t="s">
        <v>1420</v>
      </c>
    </row>
    <row r="224" spans="1:4" ht="80" x14ac:dyDescent="0.2">
      <c r="A224" s="13" t="s">
        <v>611</v>
      </c>
      <c r="B224" s="17" t="s">
        <v>1421</v>
      </c>
      <c r="C224" s="17" t="s">
        <v>2070</v>
      </c>
      <c r="D224" s="17" t="s">
        <v>1421</v>
      </c>
    </row>
    <row r="225" spans="1:4" ht="80" x14ac:dyDescent="0.2">
      <c r="A225" s="11" t="s">
        <v>612</v>
      </c>
      <c r="B225" s="16" t="s">
        <v>1422</v>
      </c>
      <c r="C225" s="16" t="s">
        <v>3913</v>
      </c>
      <c r="D225" s="16" t="s">
        <v>1422</v>
      </c>
    </row>
    <row r="226" spans="1:4" ht="96" x14ac:dyDescent="0.2">
      <c r="A226" s="19" t="s">
        <v>615</v>
      </c>
      <c r="B226" s="20" t="s">
        <v>1425</v>
      </c>
      <c r="C226" s="20" t="s">
        <v>2071</v>
      </c>
      <c r="D226" s="20" t="s">
        <v>1425</v>
      </c>
    </row>
    <row r="227" spans="1:4" ht="48" x14ac:dyDescent="0.2">
      <c r="A227" s="11" t="s">
        <v>617</v>
      </c>
      <c r="B227" s="16" t="s">
        <v>1427</v>
      </c>
      <c r="C227" s="16" t="s">
        <v>2073</v>
      </c>
      <c r="D227" s="16" t="s">
        <v>1427</v>
      </c>
    </row>
    <row r="228" spans="1:4" ht="64" x14ac:dyDescent="0.2">
      <c r="A228" s="13" t="s">
        <v>618</v>
      </c>
      <c r="B228" s="17" t="s">
        <v>1428</v>
      </c>
      <c r="C228" s="17" t="s">
        <v>3916</v>
      </c>
      <c r="D228" s="17" t="s">
        <v>1428</v>
      </c>
    </row>
    <row r="229" spans="1:4" ht="48" x14ac:dyDescent="0.2">
      <c r="A229" s="13" t="s">
        <v>620</v>
      </c>
      <c r="B229" s="17" t="s">
        <v>1430</v>
      </c>
      <c r="C229" s="17" t="s">
        <v>2075</v>
      </c>
      <c r="D229" s="17" t="s">
        <v>1430</v>
      </c>
    </row>
    <row r="230" spans="1:4" ht="48" x14ac:dyDescent="0.2">
      <c r="A230" s="19" t="s">
        <v>621</v>
      </c>
      <c r="B230" s="20" t="s">
        <v>1431</v>
      </c>
      <c r="C230" s="20" t="s">
        <v>3917</v>
      </c>
      <c r="D230" s="20" t="s">
        <v>1431</v>
      </c>
    </row>
    <row r="231" spans="1:4" ht="64" x14ac:dyDescent="0.2">
      <c r="A231" s="13" t="s">
        <v>622</v>
      </c>
      <c r="B231" s="17" t="s">
        <v>1432</v>
      </c>
      <c r="C231" s="17" t="s">
        <v>2076</v>
      </c>
      <c r="D231" s="17" t="s">
        <v>1432</v>
      </c>
    </row>
    <row r="232" spans="1:4" ht="80" x14ac:dyDescent="0.2">
      <c r="A232" s="19" t="s">
        <v>623</v>
      </c>
      <c r="B232" s="20" t="s">
        <v>1433</v>
      </c>
      <c r="C232" s="20" t="s">
        <v>3918</v>
      </c>
      <c r="D232" s="20" t="s">
        <v>1433</v>
      </c>
    </row>
    <row r="233" spans="1:4" ht="80" x14ac:dyDescent="0.2">
      <c r="A233" s="13" t="s">
        <v>624</v>
      </c>
      <c r="B233" s="17" t="s">
        <v>1434</v>
      </c>
      <c r="C233" s="17" t="s">
        <v>2077</v>
      </c>
      <c r="D233" s="17" t="s">
        <v>1434</v>
      </c>
    </row>
    <row r="234" spans="1:4" ht="80" x14ac:dyDescent="0.2">
      <c r="A234" s="19" t="s">
        <v>625</v>
      </c>
      <c r="B234" s="20" t="s">
        <v>1435</v>
      </c>
      <c r="C234" s="20" t="s">
        <v>2078</v>
      </c>
      <c r="D234" s="20" t="s">
        <v>1435</v>
      </c>
    </row>
    <row r="235" spans="1:4" ht="32" x14ac:dyDescent="0.2">
      <c r="A235" s="13" t="s">
        <v>626</v>
      </c>
      <c r="B235" s="17" t="s">
        <v>1436</v>
      </c>
      <c r="C235" s="17" t="s">
        <v>3919</v>
      </c>
      <c r="D235" s="17" t="s">
        <v>1436</v>
      </c>
    </row>
    <row r="236" spans="1:4" ht="80" x14ac:dyDescent="0.2">
      <c r="A236" s="19" t="s">
        <v>627</v>
      </c>
      <c r="B236" s="20" t="s">
        <v>1437</v>
      </c>
      <c r="C236" s="20" t="s">
        <v>3920</v>
      </c>
      <c r="D236" s="20" t="s">
        <v>1437</v>
      </c>
    </row>
    <row r="237" spans="1:4" ht="48" x14ac:dyDescent="0.2">
      <c r="A237" s="13" t="s">
        <v>628</v>
      </c>
      <c r="B237" s="17" t="s">
        <v>1438</v>
      </c>
      <c r="C237" s="17" t="s">
        <v>3921</v>
      </c>
      <c r="D237" s="17" t="s">
        <v>1438</v>
      </c>
    </row>
    <row r="238" spans="1:4" ht="48" x14ac:dyDescent="0.2">
      <c r="A238" s="19" t="s">
        <v>632</v>
      </c>
      <c r="B238" s="20" t="s">
        <v>1442</v>
      </c>
      <c r="C238" s="20" t="s">
        <v>3923</v>
      </c>
      <c r="D238" s="20" t="s">
        <v>1442</v>
      </c>
    </row>
    <row r="239" spans="1:4" ht="32" x14ac:dyDescent="0.2">
      <c r="A239" s="13" t="s">
        <v>634</v>
      </c>
      <c r="B239" s="17" t="s">
        <v>1444</v>
      </c>
      <c r="C239" s="17" t="s">
        <v>2082</v>
      </c>
      <c r="D239" s="17" t="s">
        <v>1444</v>
      </c>
    </row>
    <row r="240" spans="1:4" ht="64" x14ac:dyDescent="0.2">
      <c r="A240" s="19" t="s">
        <v>637</v>
      </c>
      <c r="B240" s="20" t="s">
        <v>1447</v>
      </c>
      <c r="C240" s="20" t="s">
        <v>2084</v>
      </c>
      <c r="D240" s="20" t="s">
        <v>1447</v>
      </c>
    </row>
    <row r="241" spans="1:4" ht="48" x14ac:dyDescent="0.2">
      <c r="A241" s="13" t="s">
        <v>638</v>
      </c>
      <c r="B241" s="17" t="s">
        <v>1448</v>
      </c>
      <c r="C241" s="17" t="s">
        <v>2085</v>
      </c>
      <c r="D241" s="17" t="s">
        <v>1448</v>
      </c>
    </row>
    <row r="242" spans="1:4" ht="96" x14ac:dyDescent="0.2">
      <c r="A242" s="19" t="s">
        <v>639</v>
      </c>
      <c r="B242" s="20" t="s">
        <v>1449</v>
      </c>
      <c r="C242" s="20" t="s">
        <v>2086</v>
      </c>
      <c r="D242" s="20" t="s">
        <v>1449</v>
      </c>
    </row>
    <row r="243" spans="1:4" ht="48" x14ac:dyDescent="0.2">
      <c r="A243" s="11" t="s">
        <v>648</v>
      </c>
      <c r="B243" s="16" t="s">
        <v>1456</v>
      </c>
      <c r="C243" s="16" t="s">
        <v>2091</v>
      </c>
      <c r="D243" s="16" t="s">
        <v>1456</v>
      </c>
    </row>
    <row r="244" spans="1:4" ht="32" x14ac:dyDescent="0.2">
      <c r="A244" s="13" t="s">
        <v>651</v>
      </c>
      <c r="B244" s="17" t="s">
        <v>1459</v>
      </c>
      <c r="C244" s="17" t="s">
        <v>3930</v>
      </c>
      <c r="D244" s="17" t="s">
        <v>1459</v>
      </c>
    </row>
    <row r="245" spans="1:4" ht="64" x14ac:dyDescent="0.2">
      <c r="A245" s="11" t="s">
        <v>652</v>
      </c>
      <c r="B245" s="16" t="s">
        <v>1460</v>
      </c>
      <c r="C245" s="16" t="s">
        <v>2093</v>
      </c>
      <c r="D245" s="16" t="s">
        <v>1460</v>
      </c>
    </row>
    <row r="246" spans="1:4" ht="48" x14ac:dyDescent="0.2">
      <c r="A246" s="13" t="s">
        <v>653</v>
      </c>
      <c r="B246" s="17" t="s">
        <v>1461</v>
      </c>
      <c r="C246" s="17" t="s">
        <v>3931</v>
      </c>
      <c r="D246" s="17" t="s">
        <v>1461</v>
      </c>
    </row>
    <row r="247" spans="1:4" ht="80" x14ac:dyDescent="0.2">
      <c r="A247" s="11" t="s">
        <v>656</v>
      </c>
      <c r="B247" s="16" t="s">
        <v>1464</v>
      </c>
      <c r="C247" s="16" t="s">
        <v>3932</v>
      </c>
      <c r="D247" s="16" t="s">
        <v>1464</v>
      </c>
    </row>
    <row r="248" spans="1:4" ht="64" x14ac:dyDescent="0.2">
      <c r="A248" s="19" t="s">
        <v>660</v>
      </c>
      <c r="B248" s="20" t="s">
        <v>1468</v>
      </c>
      <c r="C248" s="20" t="s">
        <v>3933</v>
      </c>
      <c r="D248" s="20" t="s">
        <v>1468</v>
      </c>
    </row>
    <row r="249" spans="1:4" ht="48" x14ac:dyDescent="0.2">
      <c r="A249" s="13" t="s">
        <v>662</v>
      </c>
      <c r="B249" s="17" t="s">
        <v>1469</v>
      </c>
      <c r="C249" s="17" t="s">
        <v>2099</v>
      </c>
      <c r="D249" s="17" t="s">
        <v>1469</v>
      </c>
    </row>
    <row r="250" spans="1:4" ht="48" x14ac:dyDescent="0.2">
      <c r="A250" s="19" t="s">
        <v>663</v>
      </c>
      <c r="B250" s="20" t="s">
        <v>1470</v>
      </c>
      <c r="C250" s="20" t="s">
        <v>3935</v>
      </c>
      <c r="D250" s="20" t="s">
        <v>1470</v>
      </c>
    </row>
    <row r="251" spans="1:4" ht="48" x14ac:dyDescent="0.2">
      <c r="A251" s="13" t="s">
        <v>665</v>
      </c>
      <c r="B251" s="17" t="s">
        <v>1471</v>
      </c>
      <c r="C251" s="17" t="s">
        <v>3936</v>
      </c>
      <c r="D251" s="17" t="s">
        <v>1471</v>
      </c>
    </row>
    <row r="252" spans="1:4" ht="96" x14ac:dyDescent="0.2">
      <c r="A252" s="19" t="s">
        <v>667</v>
      </c>
      <c r="B252" s="20" t="s">
        <v>1473</v>
      </c>
      <c r="C252" s="20" t="s">
        <v>2101</v>
      </c>
      <c r="D252" s="20" t="s">
        <v>1473</v>
      </c>
    </row>
    <row r="253" spans="1:4" ht="64" x14ac:dyDescent="0.2">
      <c r="A253" s="13" t="s">
        <v>668</v>
      </c>
      <c r="B253" s="17" t="s">
        <v>1474</v>
      </c>
      <c r="C253" s="17" t="s">
        <v>3938</v>
      </c>
      <c r="D253" s="17" t="s">
        <v>1474</v>
      </c>
    </row>
    <row r="254" spans="1:4" ht="48" x14ac:dyDescent="0.2">
      <c r="A254" s="13" t="s">
        <v>670</v>
      </c>
      <c r="B254" s="17" t="s">
        <v>1476</v>
      </c>
      <c r="C254" s="17" t="s">
        <v>3940</v>
      </c>
      <c r="D254" s="17" t="s">
        <v>1476</v>
      </c>
    </row>
    <row r="255" spans="1:4" ht="80" x14ac:dyDescent="0.2">
      <c r="A255" s="11" t="s">
        <v>671</v>
      </c>
      <c r="B255" s="16" t="s">
        <v>1477</v>
      </c>
      <c r="C255" s="16" t="s">
        <v>2102</v>
      </c>
      <c r="D255" s="16" t="s">
        <v>1477</v>
      </c>
    </row>
    <row r="256" spans="1:4" ht="80" x14ac:dyDescent="0.2">
      <c r="A256" s="13" t="s">
        <v>673</v>
      </c>
      <c r="B256" s="17" t="s">
        <v>1478</v>
      </c>
      <c r="C256" s="17" t="s">
        <v>3942</v>
      </c>
      <c r="D256" s="17" t="s">
        <v>1478</v>
      </c>
    </row>
    <row r="257" spans="1:4" ht="80" x14ac:dyDescent="0.2">
      <c r="A257" s="11" t="s">
        <v>674</v>
      </c>
      <c r="B257" s="16" t="s">
        <v>1479</v>
      </c>
      <c r="C257" s="16" t="s">
        <v>2103</v>
      </c>
      <c r="D257" s="16" t="s">
        <v>1479</v>
      </c>
    </row>
    <row r="258" spans="1:4" ht="64" x14ac:dyDescent="0.2">
      <c r="A258" s="13" t="s">
        <v>675</v>
      </c>
      <c r="B258" s="17" t="s">
        <v>1480</v>
      </c>
      <c r="C258" s="17" t="s">
        <v>2104</v>
      </c>
      <c r="D258" s="17" t="s">
        <v>1480</v>
      </c>
    </row>
    <row r="259" spans="1:4" ht="64" x14ac:dyDescent="0.2">
      <c r="A259" s="11" t="s">
        <v>676</v>
      </c>
      <c r="B259" s="16" t="s">
        <v>1481</v>
      </c>
      <c r="C259" s="16" t="s">
        <v>2105</v>
      </c>
      <c r="D259" s="16" t="s">
        <v>1481</v>
      </c>
    </row>
    <row r="260" spans="1:4" ht="80" x14ac:dyDescent="0.2">
      <c r="A260" s="19" t="s">
        <v>678</v>
      </c>
      <c r="B260" s="20" t="s">
        <v>1483</v>
      </c>
      <c r="C260" s="20" t="s">
        <v>3943</v>
      </c>
      <c r="D260" s="20" t="s">
        <v>1483</v>
      </c>
    </row>
    <row r="261" spans="1:4" ht="48" x14ac:dyDescent="0.2">
      <c r="A261" s="13" t="s">
        <v>681</v>
      </c>
      <c r="B261" s="17" t="s">
        <v>1485</v>
      </c>
      <c r="C261" s="17" t="s">
        <v>2107</v>
      </c>
      <c r="D261" s="17" t="s">
        <v>1485</v>
      </c>
    </row>
    <row r="262" spans="1:4" ht="64" x14ac:dyDescent="0.2">
      <c r="A262" s="19" t="s">
        <v>682</v>
      </c>
      <c r="B262" s="20" t="s">
        <v>1486</v>
      </c>
      <c r="C262" s="20" t="s">
        <v>2108</v>
      </c>
      <c r="D262" s="20" t="s">
        <v>1486</v>
      </c>
    </row>
    <row r="263" spans="1:4" ht="112" x14ac:dyDescent="0.2">
      <c r="A263" s="13" t="s">
        <v>683</v>
      </c>
      <c r="B263" s="17" t="s">
        <v>1487</v>
      </c>
      <c r="C263" s="17" t="s">
        <v>2109</v>
      </c>
      <c r="D263" s="17" t="s">
        <v>1487</v>
      </c>
    </row>
    <row r="264" spans="1:4" ht="48" x14ac:dyDescent="0.2">
      <c r="A264" s="13" t="s">
        <v>685</v>
      </c>
      <c r="B264" s="17" t="s">
        <v>1489</v>
      </c>
      <c r="C264" s="17" t="s">
        <v>2110</v>
      </c>
      <c r="D264" s="17" t="s">
        <v>1489</v>
      </c>
    </row>
    <row r="265" spans="1:4" ht="32" x14ac:dyDescent="0.2">
      <c r="A265" s="11" t="s">
        <v>686</v>
      </c>
      <c r="B265" s="16" t="s">
        <v>1490</v>
      </c>
      <c r="C265" s="16" t="s">
        <v>2111</v>
      </c>
      <c r="D265" s="16" t="s">
        <v>1490</v>
      </c>
    </row>
    <row r="266" spans="1:4" ht="32" x14ac:dyDescent="0.2">
      <c r="A266" s="13" t="s">
        <v>689</v>
      </c>
      <c r="B266" s="17" t="s">
        <v>1493</v>
      </c>
      <c r="C266" s="17" t="s">
        <v>2114</v>
      </c>
      <c r="D266" s="17" t="s">
        <v>1493</v>
      </c>
    </row>
    <row r="267" spans="1:4" ht="32" x14ac:dyDescent="0.2">
      <c r="A267" s="13" t="s">
        <v>691</v>
      </c>
      <c r="B267" s="17" t="s">
        <v>1495</v>
      </c>
      <c r="C267" s="17" t="s">
        <v>3947</v>
      </c>
      <c r="D267" s="17" t="s">
        <v>1495</v>
      </c>
    </row>
    <row r="268" spans="1:4" ht="80" x14ac:dyDescent="0.2">
      <c r="A268" s="19" t="s">
        <v>692</v>
      </c>
      <c r="B268" s="20" t="s">
        <v>1496</v>
      </c>
      <c r="C268" s="20" t="s">
        <v>3948</v>
      </c>
      <c r="D268" s="20" t="s">
        <v>1496</v>
      </c>
    </row>
    <row r="269" spans="1:4" ht="80" x14ac:dyDescent="0.2">
      <c r="A269" s="11" t="s">
        <v>695</v>
      </c>
      <c r="B269" s="16" t="s">
        <v>1499</v>
      </c>
      <c r="C269" s="16" t="s">
        <v>2118</v>
      </c>
      <c r="D269" s="16" t="s">
        <v>1499</v>
      </c>
    </row>
    <row r="270" spans="1:4" ht="80" x14ac:dyDescent="0.2">
      <c r="A270" s="13" t="s">
        <v>696</v>
      </c>
      <c r="B270" s="17" t="s">
        <v>1500</v>
      </c>
      <c r="C270" s="17" t="s">
        <v>3949</v>
      </c>
      <c r="D270" s="17" t="s">
        <v>1500</v>
      </c>
    </row>
    <row r="271" spans="1:4" ht="48" x14ac:dyDescent="0.2">
      <c r="A271" s="11" t="s">
        <v>698</v>
      </c>
      <c r="B271" s="16" t="s">
        <v>1502</v>
      </c>
      <c r="C271" s="16" t="s">
        <v>2120</v>
      </c>
      <c r="D271" s="16" t="s">
        <v>1502</v>
      </c>
    </row>
    <row r="272" spans="1:4" ht="64" x14ac:dyDescent="0.2">
      <c r="A272" s="19" t="s">
        <v>700</v>
      </c>
      <c r="B272" s="20" t="s">
        <v>1504</v>
      </c>
      <c r="C272" s="20" t="s">
        <v>3950</v>
      </c>
      <c r="D272" s="20" t="s">
        <v>1504</v>
      </c>
    </row>
    <row r="273" spans="1:4" ht="32" x14ac:dyDescent="0.2">
      <c r="A273" s="13" t="s">
        <v>705</v>
      </c>
      <c r="B273" s="17" t="s">
        <v>1508</v>
      </c>
      <c r="C273" s="17" t="s">
        <v>2124</v>
      </c>
      <c r="D273" s="17" t="s">
        <v>1508</v>
      </c>
    </row>
    <row r="274" spans="1:4" ht="32" x14ac:dyDescent="0.2">
      <c r="A274" s="19" t="s">
        <v>712</v>
      </c>
      <c r="B274" s="20" t="s">
        <v>1515</v>
      </c>
      <c r="C274" s="20" t="s">
        <v>3955</v>
      </c>
      <c r="D274" s="20" t="s">
        <v>1515</v>
      </c>
    </row>
    <row r="275" spans="1:4" ht="64" x14ac:dyDescent="0.2">
      <c r="A275" s="11" t="s">
        <v>718</v>
      </c>
      <c r="B275" s="16" t="s">
        <v>1519</v>
      </c>
      <c r="C275" s="16" t="s">
        <v>2132</v>
      </c>
      <c r="D275" s="16" t="s">
        <v>1519</v>
      </c>
    </row>
    <row r="276" spans="1:4" ht="48" x14ac:dyDescent="0.2">
      <c r="A276" s="13" t="s">
        <v>719</v>
      </c>
      <c r="B276" s="17" t="s">
        <v>1520</v>
      </c>
      <c r="C276" s="17" t="s">
        <v>3957</v>
      </c>
      <c r="D276" s="17" t="s">
        <v>1520</v>
      </c>
    </row>
    <row r="277" spans="1:4" ht="64" x14ac:dyDescent="0.2">
      <c r="A277" s="11" t="s">
        <v>723</v>
      </c>
      <c r="B277" s="16" t="s">
        <v>1524</v>
      </c>
      <c r="C277" s="16" t="s">
        <v>3959</v>
      </c>
      <c r="D277" s="16" t="s">
        <v>1524</v>
      </c>
    </row>
    <row r="278" spans="1:4" ht="32" x14ac:dyDescent="0.2">
      <c r="A278" s="13" t="s">
        <v>725</v>
      </c>
      <c r="B278" s="17" t="s">
        <v>1526</v>
      </c>
      <c r="C278" s="17" t="s">
        <v>2135</v>
      </c>
      <c r="D278" s="17" t="s">
        <v>1526</v>
      </c>
    </row>
    <row r="279" spans="1:4" ht="64" x14ac:dyDescent="0.2">
      <c r="A279" s="11" t="s">
        <v>729</v>
      </c>
      <c r="B279" s="16" t="s">
        <v>1529</v>
      </c>
      <c r="C279" s="16" t="s">
        <v>3962</v>
      </c>
      <c r="D279" s="16" t="s">
        <v>1529</v>
      </c>
    </row>
    <row r="280" spans="1:4" ht="80" x14ac:dyDescent="0.2">
      <c r="A280" s="13" t="s">
        <v>730</v>
      </c>
      <c r="B280" s="17" t="s">
        <v>1530</v>
      </c>
      <c r="C280" s="17" t="s">
        <v>2138</v>
      </c>
      <c r="D280" s="17" t="s">
        <v>1530</v>
      </c>
    </row>
    <row r="281" spans="1:4" ht="64" x14ac:dyDescent="0.2">
      <c r="A281" s="11" t="s">
        <v>731</v>
      </c>
      <c r="B281" s="16" t="s">
        <v>1531</v>
      </c>
      <c r="C281" s="16" t="s">
        <v>2139</v>
      </c>
      <c r="D281" s="16" t="s">
        <v>1531</v>
      </c>
    </row>
    <row r="282" spans="1:4" ht="64" x14ac:dyDescent="0.2">
      <c r="A282" s="13" t="s">
        <v>732</v>
      </c>
      <c r="B282" s="17" t="s">
        <v>1532</v>
      </c>
      <c r="C282" s="17" t="s">
        <v>2140</v>
      </c>
      <c r="D282" s="17" t="s">
        <v>1532</v>
      </c>
    </row>
    <row r="283" spans="1:4" ht="144" x14ac:dyDescent="0.2">
      <c r="A283" s="11" t="s">
        <v>733</v>
      </c>
      <c r="B283" s="16" t="s">
        <v>1533</v>
      </c>
      <c r="C283" s="16" t="s">
        <v>2141</v>
      </c>
      <c r="D283" s="16" t="s">
        <v>1533</v>
      </c>
    </row>
    <row r="284" spans="1:4" ht="80" x14ac:dyDescent="0.2">
      <c r="A284" s="19" t="s">
        <v>735</v>
      </c>
      <c r="B284" s="20" t="s">
        <v>1535</v>
      </c>
      <c r="C284" s="20" t="s">
        <v>2143</v>
      </c>
      <c r="D284" s="20" t="s">
        <v>1535</v>
      </c>
    </row>
    <row r="285" spans="1:4" ht="48" x14ac:dyDescent="0.2">
      <c r="A285" s="13" t="s">
        <v>736</v>
      </c>
      <c r="B285" s="17" t="s">
        <v>1536</v>
      </c>
      <c r="C285" s="17" t="s">
        <v>3963</v>
      </c>
      <c r="D285" s="17" t="s">
        <v>1536</v>
      </c>
    </row>
    <row r="286" spans="1:4" ht="64" x14ac:dyDescent="0.2">
      <c r="A286" s="19" t="s">
        <v>737</v>
      </c>
      <c r="B286" s="20" t="s">
        <v>1537</v>
      </c>
      <c r="C286" s="20" t="s">
        <v>2144</v>
      </c>
      <c r="D286" s="20" t="s">
        <v>1537</v>
      </c>
    </row>
    <row r="287" spans="1:4" ht="48" x14ac:dyDescent="0.2">
      <c r="A287" s="13" t="s">
        <v>738</v>
      </c>
      <c r="B287" s="17" t="s">
        <v>1538</v>
      </c>
      <c r="C287" s="17" t="s">
        <v>2145</v>
      </c>
      <c r="D287" s="17" t="s">
        <v>1538</v>
      </c>
    </row>
    <row r="288" spans="1:4" ht="48" x14ac:dyDescent="0.2">
      <c r="A288" s="19" t="s">
        <v>739</v>
      </c>
      <c r="B288" s="20" t="s">
        <v>1539</v>
      </c>
      <c r="C288" s="20" t="s">
        <v>2146</v>
      </c>
      <c r="D288" s="20" t="s">
        <v>1539</v>
      </c>
    </row>
    <row r="289" spans="1:4" ht="64" x14ac:dyDescent="0.2">
      <c r="A289" s="11" t="s">
        <v>741</v>
      </c>
      <c r="B289" s="16" t="s">
        <v>1541</v>
      </c>
      <c r="C289" s="16" t="s">
        <v>2148</v>
      </c>
      <c r="D289" s="16" t="s">
        <v>1541</v>
      </c>
    </row>
    <row r="290" spans="1:4" ht="32" x14ac:dyDescent="0.2">
      <c r="A290" s="13" t="s">
        <v>742</v>
      </c>
      <c r="B290" s="17" t="s">
        <v>1542</v>
      </c>
      <c r="C290" s="17" t="s">
        <v>2149</v>
      </c>
      <c r="D290" s="17" t="s">
        <v>1542</v>
      </c>
    </row>
    <row r="291" spans="1:4" ht="32" x14ac:dyDescent="0.2">
      <c r="A291" s="11" t="s">
        <v>743</v>
      </c>
      <c r="B291" s="16" t="s">
        <v>1543</v>
      </c>
      <c r="C291" s="16" t="s">
        <v>3964</v>
      </c>
      <c r="D291" s="16" t="s">
        <v>1543</v>
      </c>
    </row>
    <row r="292" spans="1:4" ht="48" x14ac:dyDescent="0.2">
      <c r="A292" s="13" t="s">
        <v>746</v>
      </c>
      <c r="B292" s="17" t="s">
        <v>1546</v>
      </c>
      <c r="C292" s="17" t="s">
        <v>2150</v>
      </c>
      <c r="D292" s="17" t="s">
        <v>1546</v>
      </c>
    </row>
    <row r="293" spans="1:4" ht="64" x14ac:dyDescent="0.2">
      <c r="A293" s="13" t="s">
        <v>748</v>
      </c>
      <c r="B293" s="17" t="s">
        <v>1548</v>
      </c>
      <c r="C293" s="17" t="s">
        <v>3967</v>
      </c>
      <c r="D293" s="17" t="s">
        <v>1548</v>
      </c>
    </row>
    <row r="294" spans="1:4" ht="48" x14ac:dyDescent="0.2">
      <c r="A294" s="19" t="s">
        <v>749</v>
      </c>
      <c r="B294" s="20" t="s">
        <v>1549</v>
      </c>
      <c r="C294" s="20" t="s">
        <v>3968</v>
      </c>
      <c r="D294" s="20" t="s">
        <v>1549</v>
      </c>
    </row>
    <row r="295" spans="1:4" ht="64" x14ac:dyDescent="0.2">
      <c r="A295" s="13" t="s">
        <v>750</v>
      </c>
      <c r="B295" s="17" t="s">
        <v>1550</v>
      </c>
      <c r="C295" s="17" t="s">
        <v>2152</v>
      </c>
      <c r="D295" s="17" t="s">
        <v>1550</v>
      </c>
    </row>
    <row r="296" spans="1:4" ht="64" x14ac:dyDescent="0.2">
      <c r="A296" s="19" t="s">
        <v>753</v>
      </c>
      <c r="B296" s="20" t="s">
        <v>1553</v>
      </c>
      <c r="C296" s="20" t="s">
        <v>2154</v>
      </c>
      <c r="D296" s="20" t="s">
        <v>1553</v>
      </c>
    </row>
    <row r="297" spans="1:4" ht="48" x14ac:dyDescent="0.2">
      <c r="A297" s="13" t="s">
        <v>755</v>
      </c>
      <c r="B297" s="17" t="s">
        <v>1555</v>
      </c>
      <c r="C297" s="17" t="s">
        <v>3970</v>
      </c>
      <c r="D297" s="17" t="s">
        <v>1555</v>
      </c>
    </row>
    <row r="298" spans="1:4" ht="32" x14ac:dyDescent="0.2">
      <c r="A298" s="19" t="s">
        <v>762</v>
      </c>
      <c r="B298" s="20" t="s">
        <v>1562</v>
      </c>
      <c r="C298" s="20" t="s">
        <v>3973</v>
      </c>
      <c r="D298" s="20" t="s">
        <v>1562</v>
      </c>
    </row>
    <row r="299" spans="1:4" ht="48" x14ac:dyDescent="0.2">
      <c r="A299" s="13" t="s">
        <v>763</v>
      </c>
      <c r="B299" s="17" t="s">
        <v>1563</v>
      </c>
      <c r="C299" s="17" t="s">
        <v>2159</v>
      </c>
      <c r="D299" s="17" t="s">
        <v>1563</v>
      </c>
    </row>
    <row r="300" spans="1:4" ht="64" x14ac:dyDescent="0.2">
      <c r="A300" s="13" t="s">
        <v>775</v>
      </c>
      <c r="B300" s="17" t="s">
        <v>1574</v>
      </c>
      <c r="C300" s="17" t="s">
        <v>2168</v>
      </c>
      <c r="D300" s="17" t="s">
        <v>1574</v>
      </c>
    </row>
    <row r="301" spans="1:4" ht="80" x14ac:dyDescent="0.2">
      <c r="A301" s="13" t="s">
        <v>785</v>
      </c>
      <c r="B301" s="17" t="s">
        <v>1584</v>
      </c>
      <c r="C301" s="17" t="s">
        <v>3979</v>
      </c>
      <c r="D301" s="17" t="s">
        <v>1584</v>
      </c>
    </row>
    <row r="302" spans="1:4" ht="96" x14ac:dyDescent="0.2">
      <c r="A302" s="19" t="s">
        <v>786</v>
      </c>
      <c r="B302" s="20" t="s">
        <v>1585</v>
      </c>
      <c r="C302" s="20" t="s">
        <v>3980</v>
      </c>
      <c r="D302" s="20" t="s">
        <v>1585</v>
      </c>
    </row>
    <row r="303" spans="1:4" ht="32" x14ac:dyDescent="0.2">
      <c r="A303" s="13" t="s">
        <v>787</v>
      </c>
      <c r="B303" s="17" t="s">
        <v>1586</v>
      </c>
      <c r="C303" s="17" t="s">
        <v>3981</v>
      </c>
      <c r="D303" s="17" t="s">
        <v>1586</v>
      </c>
    </row>
    <row r="304" spans="1:4" ht="64" x14ac:dyDescent="0.2">
      <c r="A304" s="19" t="s">
        <v>788</v>
      </c>
      <c r="B304" s="20" t="s">
        <v>1587</v>
      </c>
      <c r="C304" s="20" t="s">
        <v>3982</v>
      </c>
      <c r="D304" s="20" t="s">
        <v>1587</v>
      </c>
    </row>
    <row r="305" spans="1:4" ht="96" x14ac:dyDescent="0.2">
      <c r="A305" s="13" t="s">
        <v>789</v>
      </c>
      <c r="B305" s="17" t="s">
        <v>1588</v>
      </c>
      <c r="C305" s="17" t="s">
        <v>2176</v>
      </c>
      <c r="D305" s="17" t="s">
        <v>1588</v>
      </c>
    </row>
    <row r="306" spans="1:4" ht="64" x14ac:dyDescent="0.2">
      <c r="A306" s="13" t="s">
        <v>792</v>
      </c>
      <c r="B306" s="17" t="s">
        <v>1590</v>
      </c>
      <c r="C306" s="17" t="s">
        <v>2178</v>
      </c>
      <c r="D306" s="17" t="s">
        <v>1590</v>
      </c>
    </row>
    <row r="307" spans="1:4" ht="96" x14ac:dyDescent="0.2">
      <c r="A307" s="11" t="s">
        <v>793</v>
      </c>
      <c r="B307" s="16" t="s">
        <v>1591</v>
      </c>
      <c r="C307" s="16" t="s">
        <v>2179</v>
      </c>
      <c r="D307" s="16" t="s">
        <v>1591</v>
      </c>
    </row>
    <row r="308" spans="1:4" ht="32" x14ac:dyDescent="0.2">
      <c r="A308" s="13" t="s">
        <v>794</v>
      </c>
      <c r="B308" s="17" t="s">
        <v>1592</v>
      </c>
      <c r="C308" s="17" t="s">
        <v>3984</v>
      </c>
      <c r="D308" s="17" t="s">
        <v>1592</v>
      </c>
    </row>
    <row r="309" spans="1:4" ht="64" x14ac:dyDescent="0.2">
      <c r="A309" s="11" t="s">
        <v>796</v>
      </c>
      <c r="B309" s="16" t="s">
        <v>1594</v>
      </c>
      <c r="C309" s="16" t="s">
        <v>3985</v>
      </c>
      <c r="D309" s="16" t="s">
        <v>1594</v>
      </c>
    </row>
    <row r="310" spans="1:4" ht="80" x14ac:dyDescent="0.2">
      <c r="A310" s="13" t="s">
        <v>797</v>
      </c>
      <c r="B310" s="17" t="s">
        <v>1595</v>
      </c>
      <c r="C310" s="17" t="s">
        <v>2181</v>
      </c>
      <c r="D310" s="17" t="s">
        <v>1595</v>
      </c>
    </row>
    <row r="311" spans="1:4" ht="64" x14ac:dyDescent="0.2">
      <c r="A311" s="11" t="s">
        <v>799</v>
      </c>
      <c r="B311" s="16" t="s">
        <v>1597</v>
      </c>
      <c r="C311" s="16" t="s">
        <v>2183</v>
      </c>
      <c r="D311" s="16" t="s">
        <v>1597</v>
      </c>
    </row>
    <row r="312" spans="1:4" ht="48" x14ac:dyDescent="0.2">
      <c r="A312" s="13" t="s">
        <v>800</v>
      </c>
      <c r="B312" s="17" t="s">
        <v>1598</v>
      </c>
      <c r="C312" s="17" t="s">
        <v>3986</v>
      </c>
      <c r="D312" s="17" t="s">
        <v>1598</v>
      </c>
    </row>
    <row r="313" spans="1:4" ht="48" x14ac:dyDescent="0.2">
      <c r="A313" s="11" t="s">
        <v>801</v>
      </c>
      <c r="B313" s="16" t="s">
        <v>1599</v>
      </c>
      <c r="C313" s="16" t="s">
        <v>3987</v>
      </c>
      <c r="D313" s="16" t="s">
        <v>1599</v>
      </c>
    </row>
    <row r="314" spans="1:4" ht="80" x14ac:dyDescent="0.2">
      <c r="A314" s="13" t="s">
        <v>802</v>
      </c>
      <c r="B314" s="17" t="s">
        <v>1600</v>
      </c>
      <c r="C314" s="17" t="s">
        <v>2184</v>
      </c>
      <c r="D314" s="17" t="s">
        <v>1600</v>
      </c>
    </row>
    <row r="315" spans="1:4" ht="64" x14ac:dyDescent="0.2">
      <c r="A315" s="11" t="s">
        <v>806</v>
      </c>
      <c r="B315" s="16" t="s">
        <v>1604</v>
      </c>
      <c r="C315" s="16" t="s">
        <v>2186</v>
      </c>
      <c r="D315" s="16" t="s">
        <v>1604</v>
      </c>
    </row>
    <row r="316" spans="1:4" ht="64" x14ac:dyDescent="0.2">
      <c r="A316" s="13" t="s">
        <v>809</v>
      </c>
      <c r="B316" s="17" t="s">
        <v>1607</v>
      </c>
      <c r="C316" s="17" t="s">
        <v>3991</v>
      </c>
      <c r="D316" s="17" t="s">
        <v>1607</v>
      </c>
    </row>
    <row r="317" spans="1:4" ht="80" x14ac:dyDescent="0.2">
      <c r="A317" s="11" t="s">
        <v>810</v>
      </c>
      <c r="B317" s="16" t="s">
        <v>1608</v>
      </c>
      <c r="C317" s="16" t="s">
        <v>3992</v>
      </c>
      <c r="D317" s="16" t="s">
        <v>1608</v>
      </c>
    </row>
    <row r="318" spans="1:4" ht="64" x14ac:dyDescent="0.2">
      <c r="A318" s="19" t="s">
        <v>813</v>
      </c>
      <c r="B318" s="20" t="s">
        <v>1610</v>
      </c>
      <c r="C318" s="20" t="s">
        <v>3995</v>
      </c>
      <c r="D318" s="20" t="s">
        <v>1610</v>
      </c>
    </row>
    <row r="319" spans="1:4" ht="80" x14ac:dyDescent="0.2">
      <c r="A319" s="13" t="s">
        <v>814</v>
      </c>
      <c r="B319" s="17" t="s">
        <v>1611</v>
      </c>
      <c r="C319" s="17" t="s">
        <v>2188</v>
      </c>
      <c r="D319" s="17" t="s">
        <v>1611</v>
      </c>
    </row>
    <row r="320" spans="1:4" ht="80" x14ac:dyDescent="0.2">
      <c r="A320" s="19" t="s">
        <v>815</v>
      </c>
      <c r="B320" s="20" t="s">
        <v>1612</v>
      </c>
      <c r="C320" s="20" t="s">
        <v>2189</v>
      </c>
      <c r="D320" s="20" t="s">
        <v>1612</v>
      </c>
    </row>
    <row r="321" spans="1:4" ht="80" x14ac:dyDescent="0.2">
      <c r="A321" s="13" t="s">
        <v>816</v>
      </c>
      <c r="B321" s="17" t="s">
        <v>1613</v>
      </c>
      <c r="C321" s="17" t="s">
        <v>2190</v>
      </c>
      <c r="D321" s="17" t="s">
        <v>1613</v>
      </c>
    </row>
    <row r="322" spans="1:4" ht="64" x14ac:dyDescent="0.2">
      <c r="A322" s="19" t="s">
        <v>818</v>
      </c>
      <c r="B322" s="20" t="s">
        <v>1614</v>
      </c>
      <c r="C322" s="20" t="s">
        <v>2191</v>
      </c>
      <c r="D322" s="20" t="s">
        <v>1614</v>
      </c>
    </row>
    <row r="323" spans="1:4" ht="48" x14ac:dyDescent="0.2">
      <c r="A323" s="13" t="s">
        <v>819</v>
      </c>
      <c r="B323" s="17" t="s">
        <v>1615</v>
      </c>
      <c r="C323" s="17" t="s">
        <v>2192</v>
      </c>
      <c r="D323" s="17" t="s">
        <v>1615</v>
      </c>
    </row>
    <row r="324" spans="1:4" ht="48" x14ac:dyDescent="0.2">
      <c r="A324" s="19" t="s">
        <v>821</v>
      </c>
      <c r="B324" s="20" t="s">
        <v>1617</v>
      </c>
      <c r="C324" s="20" t="s">
        <v>3998</v>
      </c>
      <c r="D324" s="20" t="s">
        <v>1617</v>
      </c>
    </row>
    <row r="325" spans="1:4" ht="80" x14ac:dyDescent="0.2">
      <c r="A325" s="13" t="s">
        <v>824</v>
      </c>
      <c r="B325" s="17" t="s">
        <v>1620</v>
      </c>
      <c r="C325" s="17" t="s">
        <v>3999</v>
      </c>
      <c r="D325" s="17" t="s">
        <v>1620</v>
      </c>
    </row>
    <row r="326" spans="1:4" ht="64" x14ac:dyDescent="0.2">
      <c r="A326" s="19" t="s">
        <v>826</v>
      </c>
      <c r="B326" s="20" t="s">
        <v>1622</v>
      </c>
      <c r="C326" s="20" t="s">
        <v>2195</v>
      </c>
      <c r="D326" s="20" t="s">
        <v>1622</v>
      </c>
    </row>
    <row r="327" spans="1:4" ht="80" x14ac:dyDescent="0.2">
      <c r="A327" s="13" t="s">
        <v>829</v>
      </c>
      <c r="B327" s="17" t="s">
        <v>1625</v>
      </c>
      <c r="C327" s="17" t="s">
        <v>2198</v>
      </c>
      <c r="D327" s="17" t="s">
        <v>1625</v>
      </c>
    </row>
    <row r="328" spans="1:4" ht="64" x14ac:dyDescent="0.2">
      <c r="A328" s="19" t="s">
        <v>832</v>
      </c>
      <c r="B328" s="20" t="s">
        <v>1628</v>
      </c>
      <c r="C328" s="20" t="s">
        <v>4002</v>
      </c>
      <c r="D328" s="20" t="s">
        <v>1628</v>
      </c>
    </row>
    <row r="329" spans="1:4" ht="48" x14ac:dyDescent="0.2">
      <c r="A329" s="13" t="s">
        <v>833</v>
      </c>
      <c r="B329" s="17" t="s">
        <v>1629</v>
      </c>
      <c r="C329" s="17" t="s">
        <v>4003</v>
      </c>
      <c r="D329" s="17" t="s">
        <v>1629</v>
      </c>
    </row>
    <row r="330" spans="1:4" ht="32" x14ac:dyDescent="0.2">
      <c r="A330" s="19" t="s">
        <v>840</v>
      </c>
      <c r="B330" s="20" t="s">
        <v>1636</v>
      </c>
      <c r="C330" s="20" t="s">
        <v>2205</v>
      </c>
      <c r="D330" s="20" t="s">
        <v>1636</v>
      </c>
    </row>
    <row r="331" spans="1:4" ht="64" x14ac:dyDescent="0.2">
      <c r="A331" s="11" t="s">
        <v>842</v>
      </c>
      <c r="B331" s="16" t="s">
        <v>1638</v>
      </c>
      <c r="C331" s="16" t="s">
        <v>2206</v>
      </c>
      <c r="D331" s="16" t="s">
        <v>1638</v>
      </c>
    </row>
    <row r="332" spans="1:4" ht="112" x14ac:dyDescent="0.2">
      <c r="A332" s="19" t="s">
        <v>844</v>
      </c>
      <c r="B332" s="20" t="s">
        <v>1640</v>
      </c>
      <c r="C332" s="20" t="s">
        <v>2207</v>
      </c>
      <c r="D332" s="20" t="s">
        <v>1640</v>
      </c>
    </row>
    <row r="333" spans="1:4" ht="48" x14ac:dyDescent="0.2">
      <c r="A333" s="11" t="s">
        <v>847</v>
      </c>
      <c r="B333" s="16" t="s">
        <v>1642</v>
      </c>
      <c r="C333" s="16" t="s">
        <v>2210</v>
      </c>
      <c r="D333" s="16" t="s">
        <v>1642</v>
      </c>
    </row>
    <row r="334" spans="1:4" ht="80" x14ac:dyDescent="0.2">
      <c r="A334" s="19" t="s">
        <v>849</v>
      </c>
      <c r="B334" s="20" t="s">
        <v>1644</v>
      </c>
      <c r="C334" s="20" t="s">
        <v>2212</v>
      </c>
      <c r="D334" s="20" t="s">
        <v>1644</v>
      </c>
    </row>
    <row r="335" spans="1:4" ht="64" x14ac:dyDescent="0.2">
      <c r="A335" s="13" t="s">
        <v>850</v>
      </c>
      <c r="B335" s="17" t="s">
        <v>1645</v>
      </c>
      <c r="C335" s="17" t="s">
        <v>2213</v>
      </c>
      <c r="D335" s="17" t="s">
        <v>1645</v>
      </c>
    </row>
    <row r="336" spans="1:4" ht="64" x14ac:dyDescent="0.2">
      <c r="A336" s="19" t="s">
        <v>853</v>
      </c>
      <c r="B336" s="20" t="s">
        <v>1646</v>
      </c>
      <c r="C336" s="20" t="s">
        <v>2216</v>
      </c>
      <c r="D336" s="20" t="s">
        <v>1646</v>
      </c>
    </row>
    <row r="337" spans="1:4" ht="48" x14ac:dyDescent="0.2">
      <c r="A337" s="13" t="s">
        <v>854</v>
      </c>
      <c r="B337" s="17" t="s">
        <v>1647</v>
      </c>
      <c r="C337" s="17" t="s">
        <v>2217</v>
      </c>
      <c r="D337" s="17" t="s">
        <v>1647</v>
      </c>
    </row>
    <row r="338" spans="1:4" ht="80" x14ac:dyDescent="0.2">
      <c r="A338" s="19" t="s">
        <v>856</v>
      </c>
      <c r="B338" s="20" t="s">
        <v>1649</v>
      </c>
      <c r="C338" s="20" t="s">
        <v>4007</v>
      </c>
      <c r="D338" s="20" t="s">
        <v>1649</v>
      </c>
    </row>
    <row r="339" spans="1:4" ht="32" x14ac:dyDescent="0.2">
      <c r="A339" s="13" t="s">
        <v>857</v>
      </c>
      <c r="B339" s="17" t="s">
        <v>1650</v>
      </c>
      <c r="C339" s="17" t="s">
        <v>2219</v>
      </c>
      <c r="D339" s="17" t="s">
        <v>1650</v>
      </c>
    </row>
    <row r="340" spans="1:4" ht="48" x14ac:dyDescent="0.2">
      <c r="A340" s="19" t="s">
        <v>858</v>
      </c>
      <c r="B340" s="20" t="s">
        <v>1651</v>
      </c>
      <c r="C340" s="20" t="s">
        <v>2220</v>
      </c>
      <c r="D340" s="20" t="s">
        <v>1651</v>
      </c>
    </row>
    <row r="341" spans="1:4" ht="80" x14ac:dyDescent="0.2">
      <c r="A341" s="13" t="s">
        <v>860</v>
      </c>
      <c r="B341" s="17" t="s">
        <v>1652</v>
      </c>
      <c r="C341" s="17" t="s">
        <v>2222</v>
      </c>
      <c r="D341" s="17" t="s">
        <v>1652</v>
      </c>
    </row>
    <row r="342" spans="1:4" ht="80" x14ac:dyDescent="0.2">
      <c r="A342" s="19" t="s">
        <v>865</v>
      </c>
      <c r="B342" s="20" t="s">
        <v>1657</v>
      </c>
      <c r="C342" s="20" t="s">
        <v>2225</v>
      </c>
      <c r="D342" s="20" t="s">
        <v>1657</v>
      </c>
    </row>
    <row r="343" spans="1:4" ht="80" x14ac:dyDescent="0.2">
      <c r="A343" s="13" t="s">
        <v>868</v>
      </c>
      <c r="B343" s="17" t="s">
        <v>1660</v>
      </c>
      <c r="C343" s="17" t="s">
        <v>2227</v>
      </c>
      <c r="D343" s="17" t="s">
        <v>1660</v>
      </c>
    </row>
    <row r="344" spans="1:4" ht="32" x14ac:dyDescent="0.2">
      <c r="A344" s="19" t="s">
        <v>869</v>
      </c>
      <c r="B344" s="20" t="s">
        <v>1661</v>
      </c>
      <c r="C344" s="20" t="s">
        <v>2228</v>
      </c>
      <c r="D344" s="20" t="s">
        <v>1661</v>
      </c>
    </row>
    <row r="345" spans="1:4" ht="112" x14ac:dyDescent="0.2">
      <c r="A345" s="11" t="s">
        <v>871</v>
      </c>
      <c r="B345" s="16" t="s">
        <v>1663</v>
      </c>
      <c r="C345" s="16" t="s">
        <v>2229</v>
      </c>
      <c r="D345" s="16" t="s">
        <v>1663</v>
      </c>
    </row>
    <row r="346" spans="1:4" ht="64" x14ac:dyDescent="0.2">
      <c r="A346" s="13" t="s">
        <v>872</v>
      </c>
      <c r="B346" s="17" t="s">
        <v>1664</v>
      </c>
      <c r="C346" s="17" t="s">
        <v>2230</v>
      </c>
      <c r="D346" s="17" t="s">
        <v>1664</v>
      </c>
    </row>
    <row r="347" spans="1:4" ht="48" x14ac:dyDescent="0.2">
      <c r="A347" s="22" t="s">
        <v>879</v>
      </c>
      <c r="B347" s="23" t="s">
        <v>1670</v>
      </c>
      <c r="C347" s="23" t="s">
        <v>2235</v>
      </c>
      <c r="D347" s="23" t="s">
        <v>1670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41E31-7D39-1045-B0E2-3EDA8B116F56}">
  <dimension ref="A1:E240"/>
  <sheetViews>
    <sheetView view="pageLayout" topLeftCell="A7" zoomScale="70" zoomScaleNormal="100" zoomScalePageLayoutView="70" workbookViewId="0">
      <selection activeCell="A229" sqref="A229"/>
    </sheetView>
  </sheetViews>
  <sheetFormatPr baseColWidth="10" defaultRowHeight="15" x14ac:dyDescent="0.2"/>
  <cols>
    <col min="1" max="1" width="26.6640625" customWidth="1"/>
    <col min="2" max="2" width="2.5" customWidth="1"/>
    <col min="3" max="3" width="26.6640625" customWidth="1"/>
    <col min="4" max="4" width="2.5" customWidth="1"/>
    <col min="5" max="5" width="26.6640625" customWidth="1"/>
  </cols>
  <sheetData>
    <row r="1" spans="1:5" ht="121" customHeight="1" x14ac:dyDescent="0.2">
      <c r="A1" s="25" t="str">
        <f ca="1">INDIRECT("selected_2!A" &amp; (1 + 18*0 + 1))</f>
        <v>absorb</v>
      </c>
      <c r="B1" s="26"/>
      <c r="C1" s="25" t="str">
        <f ca="1">INDIRECT("selected_2!A" &amp; (1 + 18*0 + 7))</f>
        <v>argument</v>
      </c>
      <c r="D1" s="26"/>
      <c r="E1" s="25" t="str">
        <f ca="1">INDIRECT("selected_2!A" &amp; (1 + 18*0 + 13))</f>
        <v>bedtime</v>
      </c>
    </row>
    <row r="2" spans="1:5" ht="121" customHeight="1" x14ac:dyDescent="0.2">
      <c r="A2" s="25" t="str">
        <f ca="1">INDIRECT("selected_2!A" &amp; (1 + 18*0 + 2))</f>
        <v>acorn</v>
      </c>
      <c r="B2" s="26"/>
      <c r="C2" s="25" t="str">
        <f ca="1">INDIRECT("selected_2!A" &amp; (1 + 18*0 + 8))</f>
        <v>arrive</v>
      </c>
      <c r="D2" s="26"/>
      <c r="E2" s="25" t="str">
        <f ca="1">INDIRECT("selected_2!A" &amp; (1 + 18*0 + 14))</f>
        <v>beg</v>
      </c>
    </row>
    <row r="3" spans="1:5" ht="121" customHeight="1" x14ac:dyDescent="0.2">
      <c r="A3" s="25" t="str">
        <f ca="1">INDIRECT("selected_2!A" &amp; (1 + 18*0 + 3))</f>
        <v>actually</v>
      </c>
      <c r="B3" s="26"/>
      <c r="C3" s="25" t="str">
        <f ca="1">INDIRECT("selected_2!A" &amp; (1 + 18*0 + 9))</f>
        <v>awful</v>
      </c>
      <c r="D3" s="26"/>
      <c r="E3" s="25" t="str">
        <f ca="1">INDIRECT("selected_2!A" &amp; (1 + 18*0 + 15))</f>
        <v>begin</v>
      </c>
    </row>
    <row r="4" spans="1:5" ht="121" customHeight="1" x14ac:dyDescent="0.2">
      <c r="A4" s="25" t="str">
        <f ca="1">INDIRECT("selected_2!A" &amp; (1 + 18*0 + 4))</f>
        <v>afraid</v>
      </c>
      <c r="B4" s="26"/>
      <c r="C4" s="25" t="str">
        <f ca="1">INDIRECT("selected_2!A" &amp; (1 + 18*0 + 10))</f>
        <v>background</v>
      </c>
      <c r="D4" s="26"/>
      <c r="E4" s="25" t="str">
        <f ca="1">INDIRECT("selected_2!A" &amp; (1 + 18*0 + 16))</f>
        <v>behind</v>
      </c>
    </row>
    <row r="5" spans="1:5" ht="121" customHeight="1" x14ac:dyDescent="0.2">
      <c r="A5" s="25" t="str">
        <f ca="1">INDIRECT("selected_2!A" &amp; (1 + 18*0 + 5))</f>
        <v>amazing</v>
      </c>
      <c r="B5" s="25"/>
      <c r="C5" s="25" t="str">
        <f ca="1">INDIRECT("selected_2!A" &amp; (1 + 18*0 + 11))</f>
        <v>bathroom</v>
      </c>
      <c r="D5" s="25"/>
      <c r="E5" s="25" t="str">
        <f ca="1">INDIRECT("selected_2!A" &amp; (1 + 18*0 + 17))</f>
        <v>believe</v>
      </c>
    </row>
    <row r="6" spans="1:5" ht="121" customHeight="1" x14ac:dyDescent="0.2">
      <c r="A6" s="25" t="str">
        <f ca="1">INDIRECT("selected_2!A" &amp; (1 + 18*0 + 6))</f>
        <v>approach</v>
      </c>
      <c r="B6" s="25"/>
      <c r="C6" s="25" t="str">
        <f ca="1">INDIRECT("selected_2!A" &amp; (1 + 18*0 + 12))</f>
        <v>beat</v>
      </c>
      <c r="D6" s="25"/>
      <c r="E6" s="25" t="str">
        <f ca="1">INDIRECT("selected_2!A" &amp; (1 + 18*0 + 18))</f>
        <v>besides</v>
      </c>
    </row>
    <row r="7" spans="1:5" ht="121" customHeight="1" x14ac:dyDescent="0.2">
      <c r="A7" s="41" t="str">
        <f ca="1">INDIRECT("selected_2!C" &amp; (1 + 18*0 + 13))</f>
        <v>寝る時間、就寝時刻</v>
      </c>
      <c r="B7" s="42"/>
      <c r="C7" s="41" t="str">
        <f ca="1">INDIRECT("selected_2!C" &amp; (1 + 18*0 + 7))</f>
        <v>(事実や論理をもとにして行なう)議論、論争、口論、議論、主張、言い争い、(賛否の)論、論拠、論点、言い分</v>
      </c>
      <c r="D7" s="42"/>
      <c r="E7" s="41" t="str">
        <f ca="1">INDIRECT("selected_2!C" &amp; (1 + 18*0 + 1))</f>
        <v>吸収する、吸い上げる、消す、やわらげる、緩和する、取り入れる、同化する、吸収合併する、(…に)吸収合併する、奪う</v>
      </c>
    </row>
    <row r="8" spans="1:5" ht="121" customHeight="1" x14ac:dyDescent="0.2">
      <c r="A8" s="41" t="str">
        <f ca="1">INDIRECT("selected_2!C" &amp; (1 + 18*0 + 14))</f>
        <v>請い求める、頼む、懇願する、(…を)懇願する、願う、請う、(…と)頼む、せがむ、(失礼ですが)させてもらう、はぐらかす</v>
      </c>
      <c r="B8" s="42"/>
      <c r="C8" s="41" t="str">
        <f ca="1">INDIRECT("selected_2!C" &amp; (1 + 18*0 + 8))</f>
        <v>(ある場所に)着く、到着する、届く、着く、達する、到達する、到来する、生まれる、成功する、有名になる</v>
      </c>
      <c r="D8" s="42"/>
      <c r="E8" s="41" t="str">
        <f ca="1">INDIRECT("selected_2!C" &amp; (1 + 18*0 + 2))</f>
        <v>どんぐり、殻斗(かくと)果</v>
      </c>
    </row>
    <row r="9" spans="1:5" ht="121" customHeight="1" x14ac:dyDescent="0.2">
      <c r="A9" s="41" t="str">
        <f ca="1">INDIRECT("selected_2!C" &amp; (1 + 18*0 + 15))</f>
        <v>始める、着手する、(…を)(…で)開始する、(…し)始める、(…し)だす、とても(…し)そうで(ない)</v>
      </c>
      <c r="B9" s="42"/>
      <c r="C9" s="41" t="str">
        <f ca="1">INDIRECT("selected_2!C" &amp; (1 + 18*0 + 9))</f>
        <v>ひどい、(程度が)非常な、すごい、恐ろしい、すさまじい、畏怖(いふ)の念を起こさせるような、荘厳な</v>
      </c>
      <c r="D9" s="42"/>
      <c r="E9" s="41" t="str">
        <f ca="1">INDIRECT("selected_2!C" &amp; (1 + 18*0 + 3))</f>
        <v>実際に、現に、実際は、実は、(まさかと思うかもしれないが)本当に、なんと</v>
      </c>
    </row>
    <row r="10" spans="1:5" ht="121" customHeight="1" x14ac:dyDescent="0.2">
      <c r="A10" s="41" t="str">
        <f ca="1">INDIRECT("selected_2!C" &amp; (1 + 18*0 + 16))</f>
        <v>後ろに、残って、残して、後ろの、隠れて、陰で、遅れて</v>
      </c>
      <c r="B10" s="42"/>
      <c r="C10" s="41" t="str">
        <f ca="1">INDIRECT("selected_2!C" &amp; (1 + 18*0 + 10))</f>
        <v>(景色・絵画・写真などの)背景、遠景、背景、背後事情、(人の)(生育)環境、生い立ち、素姓、経歴、(問題の理解に必要な)背景的情報、予備知識</v>
      </c>
      <c r="D10" s="42"/>
      <c r="E10" s="41" t="str">
        <f ca="1">INDIRECT("selected_2!C" &amp; (1 + 18*0 + 4))</f>
        <v>(…を)恐れて、怖がって、恐れて、勇気がなくて、怖くてできなくて、(…を)心配して、気づかって、心配して、残念に思う、(…と)思う</v>
      </c>
    </row>
    <row r="11" spans="1:5" ht="121" customHeight="1" x14ac:dyDescent="0.2">
      <c r="A11" s="41" t="str">
        <f ca="1">INDIRECT("selected_2!C" &amp; (1 + 18*0 + 17))</f>
        <v>信じる、言うことを信じる、(…を)正しいと思う、思う、確か思う</v>
      </c>
      <c r="B11" s="41"/>
      <c r="C11" s="41" t="str">
        <f ca="1">INDIRECT("selected_2!C" &amp; (1 + 18*0 + 11))</f>
        <v>浴室、バスルーム、トイレ、便所</v>
      </c>
      <c r="D11" s="41"/>
      <c r="E11" s="41" t="str">
        <f ca="1">INDIRECT("selected_2!C" &amp; (1 + 18*0 + 5))</f>
        <v>驚くべき、びっくりするような、すばらしい</v>
      </c>
    </row>
    <row r="12" spans="1:5" ht="121" customHeight="1" x14ac:dyDescent="0.2">
      <c r="A12" s="41" t="str">
        <f ca="1">INDIRECT("selected_2!C" &amp; (1 + 18*0 + 18))</f>
        <v>…のほかに(も)、…を除いて</v>
      </c>
      <c r="B12" s="41"/>
      <c r="C12" s="41" t="str">
        <f ca="1">INDIRECT("selected_2!C" &amp; (1 + 18*0 + 12))</f>
        <v>(続けざまに)打つ、(手・棒などで)(…を)連打する、たたく、(…を)たたく、(…を)たたき出す、撃退する、(…を)(…に)たたき込む、(…を)たたいてする、羽ばたく、ドンドンさせる</v>
      </c>
      <c r="D12" s="41"/>
      <c r="E12" s="41" t="str">
        <f ca="1">INDIRECT("selected_2!C" &amp; (1 + 18*0 + 6))</f>
        <v>(場所的・時間的に)(…に)近づく、近寄る、接近する、(性質の状態・数量などで)(…に)近づく、近い、(…に)似てくる、話を持ちかける、交渉を始める、取りかかる</v>
      </c>
    </row>
    <row r="13" spans="1:5" ht="122" customHeight="1" x14ac:dyDescent="0.2">
      <c r="A13" s="25" t="str">
        <f ca="1">INDIRECT("selected_2!A" &amp; (1 + 18*1 + 1))</f>
        <v>bit</v>
      </c>
      <c r="B13" s="26"/>
      <c r="C13" s="25" t="str">
        <f ca="1">INDIRECT("selected_2!A" &amp; (1 + 18*1 + 7))</f>
        <v>bureaucrat</v>
      </c>
      <c r="D13" s="26"/>
      <c r="E13" s="25" t="str">
        <f ca="1">INDIRECT("selected_2!A" &amp; (1 + 18*1 + 13))</f>
        <v>carry</v>
      </c>
    </row>
    <row r="14" spans="1:5" ht="122" customHeight="1" x14ac:dyDescent="0.2">
      <c r="A14" s="25" t="str">
        <f ca="1">INDIRECT("selected_2!A" &amp; (1 + 18*1 + 2))</f>
        <v>blow</v>
      </c>
      <c r="B14" s="26"/>
      <c r="C14" s="25" t="str">
        <f ca="1">INDIRECT("selected_2!A" &amp; (1 + 18*1 + 8))</f>
        <v>bus</v>
      </c>
      <c r="D14" s="26"/>
      <c r="E14" s="25" t="str">
        <f ca="1">INDIRECT("selected_2!A" &amp; (1 + 18*1 + 14))</f>
        <v>catch</v>
      </c>
    </row>
    <row r="15" spans="1:5" ht="122" customHeight="1" x14ac:dyDescent="0.2">
      <c r="A15" s="25" t="str">
        <f ca="1">INDIRECT("selected_2!A" &amp; (1 + 18*1 + 3))</f>
        <v>break</v>
      </c>
      <c r="B15" s="26"/>
      <c r="C15" s="25" t="str">
        <f ca="1">INDIRECT("selected_2!A" &amp; (1 + 18*1 + 9))</f>
        <v>busy</v>
      </c>
      <c r="D15" s="26"/>
      <c r="E15" s="25" t="str">
        <f ca="1">INDIRECT("selected_2!A" &amp; (1 + 18*1 + 15))</f>
        <v>caught</v>
      </c>
    </row>
    <row r="16" spans="1:5" ht="122" customHeight="1" x14ac:dyDescent="0.2">
      <c r="A16" s="25" t="str">
        <f ca="1">INDIRECT("selected_2!A" &amp; (1 + 18*1 + 4))</f>
        <v>breed</v>
      </c>
      <c r="B16" s="26"/>
      <c r="C16" s="25" t="str">
        <f ca="1">INDIRECT("selected_2!A" &amp; (1 + 18*1 + 10))</f>
        <v>calm</v>
      </c>
      <c r="D16" s="26"/>
      <c r="E16" s="25" t="str">
        <f ca="1">INDIRECT("selected_2!A" &amp; (1 + 18*1 + 16))</f>
        <v>cause</v>
      </c>
    </row>
    <row r="17" spans="1:5" ht="122" customHeight="1" x14ac:dyDescent="0.2">
      <c r="A17" s="25" t="str">
        <f ca="1">INDIRECT("selected_2!A" &amp; (1 + 18*1 + 5))</f>
        <v>broke</v>
      </c>
      <c r="B17" s="25"/>
      <c r="C17" s="25" t="str">
        <f ca="1">INDIRECT("selected_2!A" &amp; (1 + 18*1 + 11))</f>
        <v>care</v>
      </c>
      <c r="D17" s="25"/>
      <c r="E17" s="25" t="str">
        <f ca="1">INDIRECT("selected_2!A" &amp; (1 + 18*1 + 17))</f>
        <v>ceiling</v>
      </c>
    </row>
    <row r="18" spans="1:5" ht="122" customHeight="1" x14ac:dyDescent="0.2">
      <c r="A18" s="25" t="str">
        <f ca="1">INDIRECT("selected_2!A" &amp; (1 + 18*1 + 6))</f>
        <v>build</v>
      </c>
      <c r="B18" s="25"/>
      <c r="C18" s="25" t="str">
        <f ca="1">INDIRECT("selected_2!A" &amp; (1 + 18*1 + 12))</f>
        <v>careful</v>
      </c>
      <c r="D18" s="25"/>
      <c r="E18" s="25" t="str">
        <f ca="1">INDIRECT("selected_2!A" &amp; (1 + 18*1 + 18))</f>
        <v>clear</v>
      </c>
    </row>
    <row r="19" spans="1:5" ht="122" customHeight="1" x14ac:dyDescent="0.2">
      <c r="A19" s="41" t="str">
        <f ca="1">INDIRECT("selected_2!C" &amp; (1 + 18*1 + 13))</f>
        <v>(手や背で支えて)運ぶ、運搬する、運ぶ、持っていく、(ある場所へ)運ぶ、(…に)伝える、伝える、(…へ)行かせる、(…を)延長する、拡張させる</v>
      </c>
      <c r="B19" s="42"/>
      <c r="C19" s="41" t="str">
        <f ca="1">INDIRECT("selected_2!C" &amp; (1 + 18*1 + 7))</f>
        <v>官僚、官僚主義者</v>
      </c>
      <c r="D19" s="42"/>
      <c r="E19" s="41" t="str">
        <f ca="1">INDIRECT("selected_2!C" &amp; (1 + 18*1 + 1))</f>
        <v>小片、細片、わずか、少しばかり、わずかの、少しばかりの、(小さな)一片、一つ、少しだけ、いささか</v>
      </c>
    </row>
    <row r="20" spans="1:5" ht="122" customHeight="1" x14ac:dyDescent="0.2">
      <c r="A20" s="41" t="str">
        <f ca="1">INDIRECT("selected_2!C" &amp; (1 + 18*1 + 14))</f>
        <v>(…を)(追いかけて)捕らえる、つかまえる、(…を)つかまえる、(途中で)つかむ、受け止める、ボールを受けてアウトにする、(急にまたは強く)つかむ、握る、つかむ、見つける</v>
      </c>
      <c r="B20" s="42"/>
      <c r="C20" s="41" t="str">
        <f ca="1">INDIRECT("selected_2!C" &amp; (1 + 18*1 + 8))</f>
        <v>バス、飛行機、自動車、母線</v>
      </c>
      <c r="D20" s="42"/>
      <c r="E20" s="41" t="str">
        <f ca="1">INDIRECT("selected_2!C" &amp; (1 + 18*1 + 2))</f>
        <v>吹く、(風に)吹かれて動く、風に吹かれて(…と)なる、息を吹く、風を出す、(…に)息を吹きかける、(…を)吹いて鳴らす、潮を吹く、ハーハーあえぐ、鳴る</v>
      </c>
    </row>
    <row r="21" spans="1:5" ht="122" customHeight="1" x14ac:dyDescent="0.2">
      <c r="A21" s="41" t="str">
        <f ca="1">INDIRECT("selected_2!C" &amp; (1 + 18*1 + 15))</f>
        <v>catch の過去形・過去分詞</v>
      </c>
      <c r="B21" s="42"/>
      <c r="C21" s="41" t="str">
        <f ca="1">INDIRECT("selected_2!C" &amp; (1 + 18*1 + 9))</f>
        <v>忙しい、多忙な、手がふさがっていて、(…に)忙しくして、忙しくて、せっせといて、にぎやかな、繁華な、せわしい、活気のある</v>
      </c>
      <c r="D21" s="42"/>
      <c r="E21" s="41" t="str">
        <f ca="1">INDIRECT("selected_2!C" &amp; (1 + 18*1 + 3))</f>
        <v>切断する、(二つ以上または細片に)壊す、割る、砕く、(荒っぽく)引きちぎる、もぎ取る、折る、(…の)骨を折る、(…の)関節をはずす、脱臼させる</v>
      </c>
    </row>
    <row r="22" spans="1:5" ht="122" customHeight="1" x14ac:dyDescent="0.2">
      <c r="A22" s="41" t="str">
        <f ca="1">INDIRECT("selected_2!C" &amp; (1 + 18*1 + 16))</f>
        <v>(結果を生み出す)原因、理由、根拠、正当な理由、主張、主義、…運動、訴訟(事件)</v>
      </c>
      <c r="B22" s="42"/>
      <c r="C22" s="41" t="str">
        <f ca="1">INDIRECT("selected_2!C" &amp; (1 + 18*1 + 10))</f>
        <v>(波やあらしがなく)穏やかな、静かな、平静な、落ち着いた、自信たっぷりの、うぬぼれた</v>
      </c>
      <c r="D22" s="42"/>
      <c r="E22" s="41" t="str">
        <f ca="1">INDIRECT("selected_2!C" &amp; (1 + 18*1 + 4))</f>
        <v>産む、かえす、養育する、(…に)仕込む、(…に)育てる、育てる、(…を)繁殖させる、飼育する、作り出す、改良する</v>
      </c>
    </row>
    <row r="23" spans="1:5" ht="122" customHeight="1" x14ac:dyDescent="0.2">
      <c r="A23" s="41" t="str">
        <f ca="1">INDIRECT("selected_2!C" &amp; (1 + 18*1 + 17))</f>
        <v>天井、天井板、(船の)内張り(板)、最高限度、シーリング、(飛行機の)上昇限界、雲高</v>
      </c>
      <c r="B23" s="41"/>
      <c r="C23" s="41" t="str">
        <f ca="1">INDIRECT("selected_2!C" &amp; (1 + 18*1 + 11))</f>
        <v>気にかかること、心配、気がかり、不安、心配事、心配の種、気にかけること、(細心の)注意、配慮、気配り</v>
      </c>
      <c r="D23" s="41"/>
      <c r="E23" s="41" t="str">
        <f ca="1">INDIRECT("selected_2!C" &amp; (1 + 18*1 + 5))</f>
        <v>break の過去形</v>
      </c>
    </row>
    <row r="24" spans="1:5" ht="122" customHeight="1" x14ac:dyDescent="0.2">
      <c r="A24" s="41" t="str">
        <f ca="1">INDIRECT("selected_2!C" &amp; (1 + 18*1 + 18))</f>
        <v>明るい、澄み切った、晴れた、輝いた、澄んだ、すき通った、晴れやかな、色つやのよい、はっきりした、さえた</v>
      </c>
      <c r="B24" s="41"/>
      <c r="C24" s="41" t="str">
        <f ca="1">INDIRECT("selected_2!C" &amp; (1 + 18*1 + 12))</f>
        <v>(細部にまで気を配って)注意深い、慎重な、(…に)気をつけて、慎重で、気をつけて、(…を)大切にして、(…に)気を配って、入念な、徹底した、けちで</v>
      </c>
      <c r="D24" s="41"/>
      <c r="E24" s="41" t="str">
        <f ca="1">INDIRECT("selected_2!C" &amp; (1 + 18*1 + 6))</f>
        <v>建てる、建設する、建造する、築く、造る、建ててやる、作る、起こす、基礎を(…に)置く、(…を)(…に)仕上げる</v>
      </c>
    </row>
    <row r="25" spans="1:5" ht="122" customHeight="1" x14ac:dyDescent="0.2">
      <c r="A25" s="25" t="str">
        <f ca="1">INDIRECT("selected_2!A" &amp; (1 + 18*2 + 1))</f>
        <v>climb</v>
      </c>
      <c r="B25" s="26"/>
      <c r="C25" s="25" t="str">
        <f ca="1">INDIRECT("selected_2!A" &amp; (1 + 18*2 + 7))</f>
        <v>couple</v>
      </c>
      <c r="D25" s="26"/>
      <c r="E25" s="25" t="str">
        <f ca="1">INDIRECT("selected_2!A" &amp; (1 + 18*2 + 13))</f>
        <v>delayed</v>
      </c>
    </row>
    <row r="26" spans="1:5" ht="122" customHeight="1" x14ac:dyDescent="0.2">
      <c r="A26" s="25" t="str">
        <f ca="1">INDIRECT("selected_2!A" &amp; (1 + 18*2 + 2))</f>
        <v>collect</v>
      </c>
      <c r="B26" s="26"/>
      <c r="C26" s="25" t="str">
        <f ca="1">INDIRECT("selected_2!A" &amp; (1 + 18*2 + 8))</f>
        <v>course</v>
      </c>
      <c r="D26" s="26"/>
      <c r="E26" s="25" t="str">
        <f ca="1">INDIRECT("selected_2!A" &amp; (1 + 18*2 + 14))</f>
        <v>demand</v>
      </c>
    </row>
    <row r="27" spans="1:5" ht="122" customHeight="1" x14ac:dyDescent="0.2">
      <c r="A27" s="25" t="str">
        <f ca="1">INDIRECT("selected_2!A" &amp; (1 + 18*2 + 3))</f>
        <v>completely</v>
      </c>
      <c r="B27" s="26"/>
      <c r="C27" s="25" t="str">
        <f ca="1">INDIRECT("selected_2!A" &amp; (1 + 18*2 + 9))</f>
        <v>cover</v>
      </c>
      <c r="D27" s="26"/>
      <c r="E27" s="25" t="str">
        <f ca="1">INDIRECT("selected_2!A" &amp; (1 + 18*2 + 15))</f>
        <v>die</v>
      </c>
    </row>
    <row r="28" spans="1:5" ht="122" customHeight="1" x14ac:dyDescent="0.2">
      <c r="A28" s="25" t="str">
        <f ca="1">INDIRECT("selected_2!A" &amp; (1 + 18*2 + 4))</f>
        <v>conclusions</v>
      </c>
      <c r="B28" s="26"/>
      <c r="C28" s="25" t="str">
        <f ca="1">INDIRECT("selected_2!A" &amp; (1 + 18*2 + 10))</f>
        <v>crazy</v>
      </c>
      <c r="D28" s="26"/>
      <c r="E28" s="25" t="str">
        <f ca="1">INDIRECT("selected_2!A" &amp; (1 + 18*2 + 16))</f>
        <v>direction</v>
      </c>
    </row>
    <row r="29" spans="1:5" ht="122" customHeight="1" x14ac:dyDescent="0.2">
      <c r="A29" s="25" t="str">
        <f ca="1">INDIRECT("selected_2!A" &amp; (1 + 18*2 + 5))</f>
        <v>condition</v>
      </c>
      <c r="B29" s="25"/>
      <c r="C29" s="25" t="str">
        <f ca="1">INDIRECT("selected_2!A" &amp; (1 + 18*2 + 11))</f>
        <v>daughter</v>
      </c>
      <c r="D29" s="25"/>
      <c r="E29" s="25" t="str">
        <f ca="1">INDIRECT("selected_2!A" &amp; (1 + 18*2 + 17))</f>
        <v>disappear</v>
      </c>
    </row>
    <row r="30" spans="1:5" ht="122" customHeight="1" x14ac:dyDescent="0.2">
      <c r="A30" s="25" t="str">
        <f ca="1">INDIRECT("selected_2!A" &amp; (1 + 18*2 + 6))</f>
        <v>countryside</v>
      </c>
      <c r="B30" s="25"/>
      <c r="C30" s="25" t="str">
        <f ca="1">INDIRECT("selected_2!A" &amp; (1 + 18*2 + 12))</f>
        <v>decide</v>
      </c>
      <c r="D30" s="25"/>
      <c r="E30" s="25" t="str">
        <f ca="1">INDIRECT("selected_2!A" &amp; (1 + 18*2 + 18))</f>
        <v>discuss</v>
      </c>
    </row>
    <row r="31" spans="1:5" ht="122" customHeight="1" x14ac:dyDescent="0.2">
      <c r="A31" s="41" t="str">
        <f ca="1">INDIRECT("selected_2!C" &amp; (1 + 18*2 + 13))</f>
        <v>delayの過去形、または過去分詞。(…を)遅らせる</v>
      </c>
      <c r="B31" s="42"/>
      <c r="C31" s="41" t="str">
        <f ca="1">INDIRECT("selected_2!C" &amp; (1 + 18*2 + 7))</f>
        <v>(組になっている)二つ、二人、一対、男女ひと組、(特に)夫婦、カップル(ダンスの)男女ひと組、(同種類のものの)二つ、カップル、電対、偶力</v>
      </c>
      <c r="D31" s="42"/>
      <c r="E31" s="41" t="str">
        <f ca="1">INDIRECT("selected_2!C" &amp; (1 + 18*2 + 1))</f>
        <v>登る、(特に、手足を使って)よじ登る、(スポーツとして)登る、登攀(とうはん)する、はい上がる</v>
      </c>
    </row>
    <row r="32" spans="1:5" ht="122" customHeight="1" x14ac:dyDescent="0.2">
      <c r="A32" s="41" t="str">
        <f ca="1">INDIRECT("selected_2!C" &amp; (1 + 18*2 + 14))</f>
        <v>(…を)要求する、要求する、(…と)要求する、(…を)(権威をもって)問いただす、言えと要求する、詰問する、強く尋ねる、(…を)必要とする</v>
      </c>
      <c r="B32" s="42"/>
      <c r="C32" s="41" t="str">
        <f ca="1">INDIRECT("selected_2!C" &amp; (1 + 18*2 + 8))</f>
        <v>(ものの動いていく)進路、水路、(船・飛行機の)コース、針路、航(空)路、進行、推移、過程、経過、成り行き</v>
      </c>
      <c r="D32" s="42"/>
      <c r="E32" s="41" t="str">
        <f ca="1">INDIRECT("selected_2!C" &amp; (1 + 18*2 + 2))</f>
        <v>集める、(ひとかたまりに)集める、寄せ集める、(趣味・研究などの目的で)収集する、徴収する、募(つの)る、集中する、まとめる、奮い起こす、心を落ち着ける</v>
      </c>
    </row>
    <row r="33" spans="1:5" ht="122" customHeight="1" x14ac:dyDescent="0.2">
      <c r="A33" s="41" t="str">
        <f ca="1">INDIRECT("selected_2!C" &amp; (1 + 18*2 + 15))</f>
        <v>死ぬ、枯れる、(…で)死ぬ、消える、滅びる、かすかになる、薄らぐ、(…が)ほしくてたまらない、たまらない、しきりに(…し)たがっている</v>
      </c>
      <c r="B33" s="42"/>
      <c r="C33" s="41" t="str">
        <f ca="1">INDIRECT("selected_2!C" &amp; (1 + 18*2 + 9))</f>
        <v>(…の)表面をおおう、(…を)(…で)おおう、かぶせる、隠す、まぎらす、おおいをする、ふたをする、帽子をかぶる、かける、つける</v>
      </c>
      <c r="D33" s="42"/>
      <c r="E33" s="41" t="str">
        <f ca="1">INDIRECT("selected_2!C" &amp; (1 + 18*2 + 3))</f>
        <v>完全に、完璧(かんぺき)に、まったく、徹底的に、完全に…しているわけではない</v>
      </c>
    </row>
    <row r="34" spans="1:5" ht="122" customHeight="1" x14ac:dyDescent="0.2">
      <c r="A34" s="41" t="str">
        <f ca="1">INDIRECT("selected_2!C" &amp; (1 + 18*2 + 16))</f>
        <v>方向、方角、方位、方面、(思想などの)傾向、動向、動き、指揮、指導、監督</v>
      </c>
      <c r="B34" s="42"/>
      <c r="C34" s="41" t="str">
        <f ca="1">INDIRECT("selected_2!C" &amp; (1 + 18*2 + 10))</f>
        <v>気が狂った、狂気の、狂気じみた、気が変で、どうかしていて、(…に)熱狂して、夢中になって、ほれて、(…が)大好きで、とても気に入って</v>
      </c>
      <c r="D34" s="42"/>
      <c r="E34" s="41" t="str">
        <f ca="1">INDIRECT("selected_2!C" &amp; (1 + 18*2 + 4))</f>
        <v>conclusionの複数形。終わり、 終結、 結び、  終局</v>
      </c>
    </row>
    <row r="35" spans="1:5" ht="122" customHeight="1" x14ac:dyDescent="0.2">
      <c r="A35" s="41" t="str">
        <f ca="1">INDIRECT("selected_2!C" &amp; (1 + 18*2 + 17))</f>
        <v>見えなくなる、姿を消す、(消えて)なくなる、消滅する、失踪(しつそう)する</v>
      </c>
      <c r="B35" s="41"/>
      <c r="C35" s="41" t="str">
        <f ca="1">INDIRECT("selected_2!C" &amp; (1 + 18*2 + 11))</f>
        <v>娘、義理の娘、養女、女の子孫、女性構成員、生まれたもの</v>
      </c>
      <c r="D35" s="41"/>
      <c r="E35" s="41" t="str">
        <f ca="1">INDIRECT("selected_2!C" &amp; (1 + 18*2 + 5))</f>
        <v>(人・もの・財政などの)状態、健康状態、体調、コンディション、状態、(周囲の)状況、事情、身分、地位、境遇</v>
      </c>
    </row>
    <row r="36" spans="1:5" ht="122" customHeight="1" x14ac:dyDescent="0.2">
      <c r="A36" s="41" t="str">
        <f ca="1">INDIRECT("selected_2!C" &amp; (1 + 18*2 + 18))</f>
        <v>(ある問題をいろいろな角度から)論じる、(…を)論議する、話し合う、(…を)討論する、検討する、論じる</v>
      </c>
      <c r="B36" s="41"/>
      <c r="C36" s="41" t="str">
        <f ca="1">INDIRECT("selected_2!C" &amp; (1 + 18*2 + 12))</f>
        <v>決心する、決意する、決定する、決める、解決する、判決を下す、(…を)解決する、(…を)決める、決着させる、(ついに)決心させる</v>
      </c>
      <c r="D36" s="41"/>
      <c r="E36" s="41" t="str">
        <f ca="1">INDIRECT("selected_2!C" &amp; (1 + 18*2 + 6))</f>
        <v>(いなかの)一地方、(ある)地方の住民たち</v>
      </c>
    </row>
    <row r="37" spans="1:5" ht="122" customHeight="1" x14ac:dyDescent="0.2">
      <c r="A37" s="25" t="str">
        <f ca="1">INDIRECT("selected_2!A" &amp; (1 + 18*3 + 1))</f>
        <v>distance</v>
      </c>
      <c r="B37" s="26"/>
      <c r="C37" s="25" t="str">
        <f ca="1">INDIRECT("selected_2!A" &amp; (1 + 18*3 + 7))</f>
        <v>empty</v>
      </c>
      <c r="D37" s="26"/>
      <c r="E37" s="25" t="str">
        <f ca="1">INDIRECT("selected_2!A" &amp; (1 + 18*3 + 13))</f>
        <v>fair</v>
      </c>
    </row>
    <row r="38" spans="1:5" ht="122" customHeight="1" x14ac:dyDescent="0.2">
      <c r="A38" s="25" t="str">
        <f ca="1">INDIRECT("selected_2!A" &amp; (1 + 18*3 + 2))</f>
        <v>doctor</v>
      </c>
      <c r="B38" s="26"/>
      <c r="C38" s="25" t="str">
        <f ca="1">INDIRECT("selected_2!A" &amp; (1 + 18*3 + 8))</f>
        <v>enough</v>
      </c>
      <c r="D38" s="26"/>
      <c r="E38" s="25" t="str">
        <f ca="1">INDIRECT("selected_2!A" &amp; (1 + 18*3 + 14))</f>
        <v>fall</v>
      </c>
    </row>
    <row r="39" spans="1:5" ht="122" customHeight="1" x14ac:dyDescent="0.2">
      <c r="A39" s="25" t="str">
        <f ca="1">INDIRECT("selected_2!A" &amp; (1 + 18*3 + 3))</f>
        <v>draw</v>
      </c>
      <c r="B39" s="26"/>
      <c r="C39" s="25" t="str">
        <f ca="1">INDIRECT("selected_2!A" &amp; (1 + 18*3 + 9))</f>
        <v>entrance</v>
      </c>
      <c r="D39" s="26"/>
      <c r="E39" s="25" t="str">
        <f ca="1">INDIRECT("selected_2!A" &amp; (1 + 18*3 + 15))</f>
        <v>fast</v>
      </c>
    </row>
    <row r="40" spans="1:5" ht="122" customHeight="1" x14ac:dyDescent="0.2">
      <c r="A40" s="25" t="str">
        <f ca="1">INDIRECT("selected_2!A" &amp; (1 + 18*3 + 4))</f>
        <v>drive</v>
      </c>
      <c r="B40" s="26"/>
      <c r="C40" s="25" t="str">
        <f ca="1">INDIRECT("selected_2!A" &amp; (1 + 18*3 + 10))</f>
        <v>even</v>
      </c>
      <c r="D40" s="26"/>
      <c r="E40" s="25" t="str">
        <f ca="1">INDIRECT("selected_2!A" &amp; (1 + 18*3 + 16))</f>
        <v>fatten</v>
      </c>
    </row>
    <row r="41" spans="1:5" ht="122" customHeight="1" x14ac:dyDescent="0.2">
      <c r="A41" s="25" t="str">
        <f ca="1">INDIRECT("selected_2!A" &amp; (1 + 18*3 + 5))</f>
        <v>dust</v>
      </c>
      <c r="B41" s="25"/>
      <c r="C41" s="25" t="str">
        <f ca="1">INDIRECT("selected_2!A" &amp; (1 + 18*3 + 11))</f>
        <v>evening</v>
      </c>
      <c r="D41" s="25"/>
      <c r="E41" s="25" t="str">
        <f ca="1">INDIRECT("selected_2!A" &amp; (1 + 18*3 + 17))</f>
        <v>feel</v>
      </c>
    </row>
    <row r="42" spans="1:5" ht="122" customHeight="1" x14ac:dyDescent="0.2">
      <c r="A42" s="25" t="str">
        <f ca="1">INDIRECT("selected_2!A" &amp; (1 + 18*3 + 6))</f>
        <v>emerges</v>
      </c>
      <c r="B42" s="25"/>
      <c r="C42" s="25" t="str">
        <f ca="1">INDIRECT("selected_2!A" &amp; (1 + 18*3 + 12))</f>
        <v>excuse</v>
      </c>
      <c r="D42" s="25"/>
      <c r="E42" s="25" t="str">
        <f ca="1">INDIRECT("selected_2!A" &amp; (1 + 18*3 + 18))</f>
        <v>feet</v>
      </c>
    </row>
    <row r="43" spans="1:5" ht="122" customHeight="1" x14ac:dyDescent="0.2">
      <c r="A43" s="41" t="str">
        <f ca="1">INDIRECT("selected_2!C" &amp; (1 + 18*3 + 13))</f>
        <v>公正な、公平な、正当な、(…に)公平で、適正な、穏当な、(競技で)規則にかなった、公明正大な、フェアの、かなり良い</v>
      </c>
      <c r="B43" s="42"/>
      <c r="C43" s="41" t="str">
        <f ca="1">INDIRECT("selected_2!C" &amp; (1 + 18*3 + 7))</f>
        <v>中身のない、空(から)の、人の住んでいない、(…が)なくて、欠けていて、人通りのない、交通のない、なくて、無意味な、当てにならない</v>
      </c>
      <c r="D43" s="42"/>
      <c r="E43" s="41" t="str">
        <f ca="1">INDIRECT("selected_2!C" &amp; (1 + 18*3 + 1))</f>
        <v>距離、道のり、間隔、かなりの距離、遠方、隔たり、経過、広がり、(血縁・身分などの)相違、懸隔</v>
      </c>
    </row>
    <row r="44" spans="1:5" ht="122" customHeight="1" x14ac:dyDescent="0.2">
      <c r="A44" s="41" t="str">
        <f ca="1">INDIRECT("selected_2!C" &amp; (1 + 18*3 + 14))</f>
        <v>(重力によって無意図的に)落ちる :、落ちる、落下する、降る、降りる、とれて落ちる、散る、抜け落ちる、(特に、突然不本意に)倒れる</v>
      </c>
      <c r="B44" s="42"/>
      <c r="C44" s="41" t="str">
        <f ca="1">INDIRECT("selected_2!C" &amp; (1 + 18*3 + 8))</f>
        <v>(通例数量が)十分な、必要なだけの、(…に)十分な、不足のない、十分な、足る</v>
      </c>
      <c r="D44" s="42"/>
      <c r="E44" s="41" t="str">
        <f ca="1">INDIRECT("selected_2!C" &amp; (1 + 18*3 + 2))</f>
        <v>医師、医者、博士、博士号、(…の)修理屋</v>
      </c>
    </row>
    <row r="45" spans="1:5" ht="122" customHeight="1" x14ac:dyDescent="0.2">
      <c r="A45" s="41" t="str">
        <f ca="1">INDIRECT("selected_2!C" &amp; (1 + 18*3 + 15))</f>
        <v>速い、急速な、すばやい、すばしこい、すばやくできる、速成の、(…分)進んで、早くて、高感度の、高速撮影(用)の</v>
      </c>
      <c r="B45" s="42"/>
      <c r="C45" s="41" t="str">
        <f ca="1">INDIRECT("selected_2!C" &amp; (1 + 18*3 + 9))</f>
        <v>(人の入れる)入り口、戸口、玄関、入ること、入場、入港、(俳優の)登場、入学、入社、入会</v>
      </c>
      <c r="D45" s="42"/>
      <c r="E45" s="41" t="str">
        <f ca="1">INDIRECT("selected_2!C" &amp; (1 + 18*3 + 3))</f>
        <v>(軽くなめらかに)引く、引っぱる、牽引(けんいん)する、(ある方向に)引き寄せる、引きしぼる、引き締める、(通例「締める」の意で)(続けて)引く、引っぱって下ろす、(無理に)(…に)引き入れる、引いて馬を止める</v>
      </c>
    </row>
    <row r="46" spans="1:5" ht="122" customHeight="1" x14ac:dyDescent="0.2">
      <c r="A46" s="41" t="str">
        <f ca="1">INDIRECT("selected_2!C" &amp; (1 + 18*3 + 16))</f>
        <v>(畜殺のために)太らせる、肥やす、富ます、大きくする</v>
      </c>
      <c r="B46" s="42"/>
      <c r="C46" s="41" t="str">
        <f ca="1">INDIRECT("selected_2!C" &amp; (1 + 18*3 + 10))</f>
        <v>…でさえ(も)、…すら、(それどころか)いやまったく、いっそう、なお</v>
      </c>
      <c r="D46" s="42"/>
      <c r="E46" s="41" t="str">
        <f ca="1">INDIRECT("selected_2!C" &amp; (1 + 18*3 + 4))</f>
        <v>運転する、走らせる、駆る、御する、車で運ぶ、動かす、駆動する、(…に)駆り立てる、追う、狩り立てる</v>
      </c>
    </row>
    <row r="47" spans="1:5" ht="122" customHeight="1" x14ac:dyDescent="0.2">
      <c r="A47" s="41" t="str">
        <f ca="1">INDIRECT("selected_2!C" &amp; (1 + 18*3 + 17))</f>
        <v>触ってみる、(…に)触れる、(…に)触って知る、触れて知る、手探りで進む、慎重に事を進める、(身体で)感じる、感じる、感覚がある、(…が)感じる</v>
      </c>
      <c r="B47" s="41"/>
      <c r="C47" s="41" t="str">
        <f ca="1">INDIRECT("selected_2!C" &amp; (1 + 18*3 + 11))</f>
        <v>夕方、夕暮れ、宵(よい)、晩、晩に、夕方に、(…の)夕べ、夜会、晩年、末路</v>
      </c>
      <c r="D47" s="41"/>
      <c r="E47" s="41" t="str">
        <f ca="1">INDIRECT("selected_2!C" &amp; (1 + 18*3 + 5))</f>
        <v>ちり、ほこり、(細かい舞い上がった)ごみ、ごみ、くず、灰、土ぼこり、砂ぼこり、砂煙、土煙</v>
      </c>
    </row>
    <row r="48" spans="1:5" ht="122" customHeight="1" x14ac:dyDescent="0.2">
      <c r="A48" s="41" t="str">
        <f ca="1">INDIRECT("selected_2!C" &amp; (1 + 18*3 + 18))</f>
        <v>foot の複数形</v>
      </c>
      <c r="B48" s="41"/>
      <c r="C48" s="41" t="str">
        <f ca="1">INDIRECT("selected_2!C" &amp; (1 + 18*3 + 12))</f>
        <v>容赦する、許す、勘弁する、(…の)言い訳をする、弁明をする、(…の)弁解になる、免除する、(…を)辞退する、ご免こうむりたいと言う、断わって中座する</v>
      </c>
      <c r="D48" s="41"/>
      <c r="E48" s="41" t="str">
        <f ca="1">INDIRECT("selected_2!C" &amp; (1 + 18*3 + 6))</f>
        <v>emergeの三人称単数現在。出てくる、 現われる</v>
      </c>
    </row>
    <row r="49" spans="1:5" ht="122" customHeight="1" x14ac:dyDescent="0.2">
      <c r="A49" s="25" t="str">
        <f ca="1">INDIRECT("selected_2!A" &amp; (1 + 18*4 + 1))</f>
        <v>fetch</v>
      </c>
      <c r="B49" s="26"/>
      <c r="C49" s="25" t="str">
        <f ca="1">INDIRECT("selected_2!A" &amp; (1 + 18*4 + 7))</f>
        <v>finish</v>
      </c>
      <c r="D49" s="26"/>
      <c r="E49" s="25" t="str">
        <f ca="1">INDIRECT("selected_2!A" &amp; (1 + 18*4 + 13))</f>
        <v>forgive</v>
      </c>
    </row>
    <row r="50" spans="1:5" ht="122" customHeight="1" x14ac:dyDescent="0.2">
      <c r="A50" s="25" t="str">
        <f ca="1">INDIRECT("selected_2!A" &amp; (1 + 18*4 + 2))</f>
        <v>field</v>
      </c>
      <c r="B50" s="26"/>
      <c r="C50" s="25" t="str">
        <f ca="1">INDIRECT("selected_2!A" &amp; (1 + 18*4 + 8))</f>
        <v>fix</v>
      </c>
      <c r="D50" s="26"/>
      <c r="E50" s="25" t="str">
        <f ca="1">INDIRECT("selected_2!A" &amp; (1 + 18*4 + 14))</f>
        <v>fresh</v>
      </c>
    </row>
    <row r="51" spans="1:5" ht="122" customHeight="1" x14ac:dyDescent="0.2">
      <c r="A51" s="25" t="str">
        <f ca="1">INDIRECT("selected_2!A" &amp; (1 + 18*4 + 3))</f>
        <v>figure</v>
      </c>
      <c r="B51" s="26"/>
      <c r="C51" s="25" t="str">
        <f ca="1">INDIRECT("selected_2!A" &amp; (1 + 18*4 + 9))</f>
        <v>folks</v>
      </c>
      <c r="D51" s="26"/>
      <c r="E51" s="25" t="str">
        <f ca="1">INDIRECT("selected_2!A" &amp; (1 + 18*4 + 15))</f>
        <v>frighten</v>
      </c>
    </row>
    <row r="52" spans="1:5" ht="122" customHeight="1" x14ac:dyDescent="0.2">
      <c r="A52" s="25" t="str">
        <f ca="1">INDIRECT("selected_2!A" &amp; (1 + 18*4 + 4))</f>
        <v>fill</v>
      </c>
      <c r="B52" s="26"/>
      <c r="C52" s="25" t="str">
        <f ca="1">INDIRECT("selected_2!A" &amp; (1 + 18*4 + 10))</f>
        <v>follow</v>
      </c>
      <c r="D52" s="26"/>
      <c r="E52" s="25" t="str">
        <f ca="1">INDIRECT("selected_2!A" &amp; (1 + 18*4 + 16))</f>
        <v>funny</v>
      </c>
    </row>
    <row r="53" spans="1:5" ht="122" customHeight="1" x14ac:dyDescent="0.2">
      <c r="A53" s="25" t="str">
        <f ca="1">INDIRECT("selected_2!A" &amp; (1 + 18*4 + 5))</f>
        <v>find</v>
      </c>
      <c r="B53" s="25"/>
      <c r="C53" s="25" t="str">
        <f ca="1">INDIRECT("selected_2!A" &amp; (1 + 18*4 + 11))</f>
        <v>forest</v>
      </c>
      <c r="D53" s="25"/>
      <c r="E53" s="25" t="str">
        <f ca="1">INDIRECT("selected_2!A" &amp; (1 + 18*4 + 17))</f>
        <v>furniture</v>
      </c>
    </row>
    <row r="54" spans="1:5" ht="122" customHeight="1" x14ac:dyDescent="0.2">
      <c r="A54" s="25" t="str">
        <f ca="1">INDIRECT("selected_2!A" &amp; (1 + 18*4 + 6))</f>
        <v>fine</v>
      </c>
      <c r="B54" s="25"/>
      <c r="C54" s="25" t="str">
        <f ca="1">INDIRECT("selected_2!A" &amp; (1 + 18*4 + 12))</f>
        <v>forget</v>
      </c>
      <c r="D54" s="25"/>
      <c r="E54" s="25" t="str">
        <f ca="1">INDIRECT("selected_2!A" &amp; (1 + 18*4 + 18))</f>
        <v>fuzzy</v>
      </c>
    </row>
    <row r="55" spans="1:5" ht="122" customHeight="1" x14ac:dyDescent="0.2">
      <c r="A55" s="41" t="str">
        <f ca="1">INDIRECT("selected_2!C" &amp; (1 + 18*4 + 13))</f>
        <v>許す、大目に見る、(…を)許す、免除する</v>
      </c>
      <c r="B55" s="42"/>
      <c r="C55" s="41" t="str">
        <f ca="1">INDIRECT("selected_2!C" &amp; (1 + 18*4 + 7))</f>
        <v>(…を)終える、済ます、完了する、完成する、(…し)終える、すっかり平らげる、使い果たす、(…に)(最後の)仕上げをする、磨きをかける、参らせる</v>
      </c>
      <c r="D55" s="42"/>
      <c r="E55" s="41" t="str">
        <f ca="1">INDIRECT("selected_2!C" &amp; (1 + 18*4 + 1))</f>
        <v>取ってくる、呼んでくる、(行って)取ってくる、連れてくる、出てこさせる、引き出す、誘い出す、吐く、漏らす、出す</v>
      </c>
    </row>
    <row r="56" spans="1:5" ht="122" customHeight="1" x14ac:dyDescent="0.2">
      <c r="A56" s="41" t="str">
        <f ca="1">INDIRECT("selected_2!C" &amp; (1 + 18*4 + 14))</f>
        <v>(作りたて・取りたてで)新鮮な、新しい、取りたての、産みたての、加工してない、できたての、作りたての、新たに発生した、新着の、まだ使用されていない</v>
      </c>
      <c r="B56" s="42"/>
      <c r="C56" s="41" t="str">
        <f ca="1">INDIRECT("selected_2!C" &amp; (1 + 18*4 + 8))</f>
        <v>(…を)(…に)固定する、動かないようにする、(…を)(…に)取り付ける、据える、(ある場所に)しっかり取り付ける、定着させる、(…を)とどめる、確固としたものにする、明確にする、(…に)定める</v>
      </c>
      <c r="D56" s="42"/>
      <c r="E56" s="41" t="str">
        <f ca="1">INDIRECT("selected_2!C" &amp; (1 + 18*4 + 2))</f>
        <v>(森林・建物のない)野、原、野原、野辺、原野、(生け垣・溝・土手などで区画した)畑、田畑、牧草地、草刈り場、(雪・氷などの)一面の広がり</v>
      </c>
    </row>
    <row r="57" spans="1:5" ht="122" customHeight="1" x14ac:dyDescent="0.2">
      <c r="A57" s="41" t="str">
        <f ca="1">INDIRECT("selected_2!C" &amp; (1 + 18*4 + 15))</f>
        <v>(突然恐怖心を起こさせて)怖がらせる、ぎょっとさせる、脅してさせる、脅して出す、脅して(…を)やめさせる、脅して追い立てる</v>
      </c>
      <c r="B57" s="42"/>
      <c r="C57" s="41" t="str">
        <f ca="1">INDIRECT("selected_2!C" &amp; (1 + 18*4 + 9))</f>
        <v>folkの複数形。人々</v>
      </c>
      <c r="D57" s="42"/>
      <c r="E57" s="41" t="str">
        <f ca="1">INDIRECT("selected_2!C" &amp; (1 + 18*4 + 3))</f>
        <v>(輪郭のはっきりしている)形、形態、形象、形状、姿、容姿、風采(ふうさい)、外観、目立つ姿、異彩</v>
      </c>
    </row>
    <row r="58" spans="1:5" ht="122" customHeight="1" x14ac:dyDescent="0.2">
      <c r="A58" s="41" t="str">
        <f ca="1">INDIRECT("selected_2!C" &amp; (1 + 18*4 + 16))</f>
        <v>おかしい、こっけいな、変な、奇妙な、不正な、いんちきな、いかがわしい、気分が悪くて、体の具合が悪くて、ばつが悪くて</v>
      </c>
      <c r="B58" s="42"/>
      <c r="C58" s="41" t="str">
        <f ca="1">INDIRECT("selected_2!C" &amp; (1 + 18*4 + 10))</f>
        <v>(…に)ついていく、続く、従う、(…に)伴う、追う、追っていく、追求する、(時間・順序として)(…の)次にくる、(…の)あとを継ぐ、(…の)結果として生じる</v>
      </c>
      <c r="D58" s="42"/>
      <c r="E58" s="41" t="str">
        <f ca="1">INDIRECT("selected_2!C" &amp; (1 + 18*4 + 4))</f>
        <v>いっぱいにする、満たす、(…で)満たす、いっぱいにしてやる、入れる、詰める、うずめる、占める、充満する、満ちあふれる</v>
      </c>
    </row>
    <row r="59" spans="1:5" ht="122" customHeight="1" x14ac:dyDescent="0.2">
      <c r="A59" s="41" t="str">
        <f ca="1">INDIRECT("selected_2!C" &amp; (1 + 18*4 + 17))</f>
        <v>家具、備品、調度</v>
      </c>
      <c r="B59" s="41"/>
      <c r="C59" s="41" t="str">
        <f ca="1">INDIRECT("selected_2!C" &amp; (1 + 18*4 + 11))</f>
        <v>(広大な地域の)森林、林、林立するもの、(昔の王室などの)御猟場、禁猟地</v>
      </c>
      <c r="D59" s="41"/>
      <c r="E59" s="41" t="str">
        <f ca="1">INDIRECT("selected_2!C" &amp; (1 + 18*4 + 5))</f>
        <v>(努力して)見つけ出す、(探して)見つけ出す、捜し出す、見つけてやる、探してやる、見つけ出す、発見する、骨折って進む、たどり着く、(研究・調査・計算などをして)発見する</v>
      </c>
    </row>
    <row r="60" spans="1:5" ht="122" customHeight="1" x14ac:dyDescent="0.2">
      <c r="A60" s="41" t="str">
        <f ca="1">INDIRECT("selected_2!C" &amp; (1 + 18*4 + 18))</f>
        <v>けばのような、けばだった、ほぐれた、縮れた、ぼやけた、あいまいな</v>
      </c>
      <c r="B60" s="41"/>
      <c r="C60" s="41" t="str">
        <f ca="1">INDIRECT("selected_2!C" &amp; (1 + 18*4 + 12))</f>
        <v>忘れる、(…を)忘れる、思い出せない、忘れてしない、置き忘れる、持ってくるのを忘れる、(…を)ないがしろにする、無視する、われを忘れる、かっとなる</v>
      </c>
      <c r="D60" s="41"/>
      <c r="E60" s="41" t="str">
        <f ca="1">INDIRECT("selected_2!C" &amp; (1 + 18*4 + 6))</f>
        <v>すばらしい、見事な、りっぱな、(技能の)優れた、優秀な、満足のいく、申し分のない、楽しい、けっこうな、ごりっぱな</v>
      </c>
    </row>
    <row r="61" spans="1:5" ht="122" customHeight="1" x14ac:dyDescent="0.2">
      <c r="A61" s="25" t="str">
        <f ca="1">INDIRECT("selected_2!A" &amp; (1 + 18*5 + 1))</f>
        <v>garden</v>
      </c>
      <c r="B61" s="26"/>
      <c r="C61" s="25" t="str">
        <f ca="1">INDIRECT("selected_2!A" &amp; (1 + 18*5 + 7))</f>
        <v>grandma</v>
      </c>
      <c r="D61" s="26"/>
      <c r="E61" s="25" t="str">
        <f ca="1">INDIRECT("selected_2!A" &amp; (1 + 18*5 + 13))</f>
        <v>ground</v>
      </c>
    </row>
    <row r="62" spans="1:5" ht="122" customHeight="1" x14ac:dyDescent="0.2">
      <c r="A62" s="25" t="str">
        <f ca="1">INDIRECT("selected_2!A" &amp; (1 + 18*5 + 2))</f>
        <v>ghost</v>
      </c>
      <c r="B62" s="26"/>
      <c r="C62" s="25" t="str">
        <f ca="1">INDIRECT("selected_2!A" &amp; (1 + 18*5 + 8))</f>
        <v>grass</v>
      </c>
      <c r="D62" s="26"/>
      <c r="E62" s="25" t="str">
        <f ca="1">INDIRECT("selected_2!A" &amp; (1 + 18*5 + 14))</f>
        <v>grow</v>
      </c>
    </row>
    <row r="63" spans="1:5" ht="122" customHeight="1" x14ac:dyDescent="0.2">
      <c r="A63" s="25" t="str">
        <f ca="1">INDIRECT("selected_2!A" &amp; (1 + 18*5 + 3))</f>
        <v>gigantic</v>
      </c>
      <c r="B63" s="26"/>
      <c r="C63" s="25" t="str">
        <f ca="1">INDIRECT("selected_2!A" &amp; (1 + 18*5 + 9))</f>
        <v>grateful</v>
      </c>
      <c r="D63" s="26"/>
      <c r="E63" s="25" t="str">
        <f ca="1">INDIRECT("selected_2!A" &amp; (1 + 18*5 + 15))</f>
        <v>guarantee</v>
      </c>
    </row>
    <row r="64" spans="1:5" ht="122" customHeight="1" x14ac:dyDescent="0.2">
      <c r="A64" s="25" t="str">
        <f ca="1">INDIRECT("selected_2!A" &amp; (1 + 18*5 + 4))</f>
        <v>glad</v>
      </c>
      <c r="B64" s="26"/>
      <c r="C64" s="25" t="str">
        <f ca="1">INDIRECT("selected_2!A" &amp; (1 + 18*5 + 10))</f>
        <v>greet</v>
      </c>
      <c r="D64" s="26"/>
      <c r="E64" s="25" t="str">
        <f ca="1">INDIRECT("selected_2!A" &amp; (1 + 18*5 + 16))</f>
        <v>guess</v>
      </c>
    </row>
    <row r="65" spans="1:5" ht="122" customHeight="1" x14ac:dyDescent="0.2">
      <c r="A65" s="25" t="str">
        <f ca="1">INDIRECT("selected_2!A" &amp; (1 + 18*5 + 5))</f>
        <v>goldfish</v>
      </c>
      <c r="B65" s="25"/>
      <c r="C65" s="25" t="str">
        <f ca="1">INDIRECT("selected_2!A" &amp; (1 + 18*5 + 11))</f>
        <v>grief</v>
      </c>
      <c r="D65" s="25"/>
      <c r="E65" s="25" t="str">
        <f ca="1">INDIRECT("selected_2!A" &amp; (1 + 18*5 + 17))</f>
        <v>hair</v>
      </c>
    </row>
    <row r="66" spans="1:5" ht="122" customHeight="1" x14ac:dyDescent="0.2">
      <c r="A66" s="25" t="str">
        <f ca="1">INDIRECT("selected_2!A" &amp; (1 + 18*5 + 6))</f>
        <v>gradually</v>
      </c>
      <c r="B66" s="25"/>
      <c r="C66" s="25" t="str">
        <f ca="1">INDIRECT("selected_2!A" &amp; (1 + 18*5 + 12))</f>
        <v>grind</v>
      </c>
      <c r="D66" s="25"/>
      <c r="E66" s="25" t="str">
        <f ca="1">INDIRECT("selected_2!A" &amp; (1 + 18*5 + 18))</f>
        <v>half</v>
      </c>
    </row>
    <row r="67" spans="1:5" ht="122" customHeight="1" x14ac:dyDescent="0.2">
      <c r="A67" s="41" t="str">
        <f ca="1">INDIRECT("selected_2!C" &amp; (1 + 18*5 + 13))</f>
        <v>地面、地(表)、土、土地、海底、水底、(特定の目的のための)場所、用地、…場、運動場</v>
      </c>
      <c r="B67" s="42"/>
      <c r="C67" s="41" t="str">
        <f ca="1">INDIRECT("selected_2!C" &amp; (1 + 18*5 + 7))</f>
        <v>おばあちゃん</v>
      </c>
      <c r="D67" s="42"/>
      <c r="E67" s="41" t="str">
        <f ca="1">INDIRECT("selected_2!C" &amp; (1 + 18*5 + 1))</f>
        <v>(住宅に付属していて花・樹木・野菜などが植えてある)庭、庭園、花園、果樹園、菜園、(芝生・花園・ベンチなどが置いてある)遊園地、公園、植物園、動物園、(いす・テーブルなどのある)野外施設</v>
      </c>
    </row>
    <row r="68" spans="1:5" ht="122" customHeight="1" x14ac:dyDescent="0.2">
      <c r="A68" s="41" t="str">
        <f ca="1">INDIRECT("selected_2!C" &amp; (1 + 18*5 + 14))</f>
        <v>成長する、伸びる、生長する、生える、育つ、産する、(…に)成長する、増大する、発展する、(…へ)発達する</v>
      </c>
      <c r="B68" s="42"/>
      <c r="C68" s="41" t="str">
        <f ca="1">INDIRECT("selected_2!C" &amp; (1 + 18*5 + 8))</f>
        <v>(家畜が食べるような葉の細い)草、牧草、イネ科に属する草、アスパラガス、芝生、草地、草原、牧草地、マリファナ、(警察への)密告者</v>
      </c>
      <c r="D68" s="42"/>
      <c r="E68" s="41" t="str">
        <f ca="1">INDIRECT("selected_2!C" &amp; (1 + 18*5 + 2))</f>
        <v>幽霊、亡霊、怨霊(おんりよう)、青ざめた人、やつれた人、(…の)ほんのわずか、ほんの影、ゴースト、多重像、色むら</v>
      </c>
    </row>
    <row r="69" spans="1:5" ht="122" customHeight="1" x14ac:dyDescent="0.2">
      <c r="A69" s="41" t="str">
        <f ca="1">INDIRECT("selected_2!C" &amp; (1 + 18*5 + 15))</f>
        <v>(製品などの一定期間の)保証、保証書、約束、(…の)保証(となるもの)、保証、担保(物件)、保証人、引受人</v>
      </c>
      <c r="B69" s="42"/>
      <c r="C69" s="41" t="str">
        <f ca="1">INDIRECT("selected_2!C" &amp; (1 + 18*5 + 9))</f>
        <v>感謝して、ありがたく思って、謝意を表わす、快適な、心地よい</v>
      </c>
      <c r="D69" s="42"/>
      <c r="E69" s="41" t="str">
        <f ca="1">INDIRECT("selected_2!C" &amp; (1 + 18*5 + 3))</f>
        <v>巨大な、ぼう大な、巨人のような</v>
      </c>
    </row>
    <row r="70" spans="1:5" ht="122" customHeight="1" x14ac:dyDescent="0.2">
      <c r="A70" s="41" t="str">
        <f ca="1">INDIRECT("selected_2!C" &amp; (1 + 18*5 + 16))</f>
        <v>(当て推量で)(…を)言い当てる、解き当てる、(十分知らないで、また十分考えないで)推測する、(…を)推測する、推測する、見当つける、言い当てる、(…を)(…に)推測する、思う</v>
      </c>
      <c r="B70" s="42"/>
      <c r="C70" s="41" t="str">
        <f ca="1">INDIRECT("selected_2!C" &amp; (1 + 18*5 + 10))</f>
        <v>(口頭・動作・書面などで)あいさつする、迎える、歓迎する、触れる、目に入る</v>
      </c>
      <c r="D70" s="42"/>
      <c r="E70" s="41" t="str">
        <f ca="1">INDIRECT("selected_2!C" &amp; (1 + 18*5 + 4))</f>
        <v>うれしくて、喜ばしくて、(…を)喜んで、うれしく思って、喜んでして、うれしそうな、晴れやかな、喜びを与える、喜ばしい、めでたい</v>
      </c>
    </row>
    <row r="71" spans="1:5" ht="122" customHeight="1" x14ac:dyDescent="0.2">
      <c r="A71" s="41" t="str">
        <f ca="1">INDIRECT("selected_2!C" &amp; (1 + 18*5 + 17))</f>
        <v>毛、毛髪、髪、(1 本の)毛、(葉・茎の表面に生えた)毛、毛ほど(のもの)、わずか、少し、毛状の物、(時計などの)ひげぜんまい</v>
      </c>
      <c r="B71" s="41"/>
      <c r="C71" s="41" t="str">
        <f ca="1">INDIRECT("selected_2!C" &amp; (1 + 18*5 + 11))</f>
        <v>(死別・後悔・絶望などによる)深い悲しみ、悲痛、悲しみのもと</v>
      </c>
      <c r="D71" s="41"/>
      <c r="E71" s="41" t="str">
        <f ca="1">INDIRECT("selected_2!C" &amp; (1 + 18*5 + 5))</f>
        <v>金魚</v>
      </c>
    </row>
    <row r="72" spans="1:5" ht="122" customHeight="1" x14ac:dyDescent="0.2">
      <c r="A72" s="41" t="str">
        <f ca="1">INDIRECT("selected_2!C" &amp; (1 + 18*5 + 18))</f>
        <v>半分、2 分の 1、(大ざっぱに分けた)約半分、半時間、30分、半パイント、(子供の)半額切符、50 セント、半ペニー、半学年</v>
      </c>
      <c r="B72" s="41"/>
      <c r="C72" s="41" t="str">
        <f ca="1">INDIRECT("selected_2!C" &amp; (1 + 18*5 + 12))</f>
        <v>(うすで)ひく、細かく砕く、すり砕く、すり砕いて作る、(硬いもので)磨く、とぐ、研磨する、ぎしぎしこする、(…を)(…に)ぎりぎりとこすりつける、回す</v>
      </c>
      <c r="D72" s="41"/>
      <c r="E72" s="41" t="str">
        <f ca="1">INDIRECT("selected_2!C" &amp; (1 + 18*5 + 6))</f>
        <v>徐々に、次第に、漸進的に</v>
      </c>
    </row>
    <row r="73" spans="1:5" ht="122" customHeight="1" x14ac:dyDescent="0.2">
      <c r="A73" s="25" t="str">
        <f ca="1">INDIRECT("selected_2!A" &amp; (1 + 18*6 + 1))</f>
        <v>handy</v>
      </c>
      <c r="B73" s="26"/>
      <c r="C73" s="25" t="str">
        <f ca="1">INDIRECT("selected_2!A" &amp; (1 + 18*6 + 7))</f>
        <v>haunted</v>
      </c>
      <c r="D73" s="26"/>
      <c r="E73" s="25" t="str">
        <f ca="1">INDIRECT("selected_2!A" &amp; (1 + 18*6 + 13))</f>
        <v>hide</v>
      </c>
    </row>
    <row r="74" spans="1:5" ht="122" customHeight="1" x14ac:dyDescent="0.2">
      <c r="A74" s="25" t="str">
        <f ca="1">INDIRECT("selected_2!A" &amp; (1 + 18*6 + 2))</f>
        <v>hang</v>
      </c>
      <c r="B74" s="26"/>
      <c r="C74" s="25" t="str">
        <f ca="1">INDIRECT("selected_2!A" &amp; (1 + 18*6 + 8))</f>
        <v>head</v>
      </c>
      <c r="D74" s="26"/>
      <c r="E74" s="25" t="str">
        <f ca="1">INDIRECT("selected_2!A" &amp; (1 + 18*6 + 14))</f>
        <v>hill</v>
      </c>
    </row>
    <row r="75" spans="1:5" ht="122" customHeight="1" x14ac:dyDescent="0.2">
      <c r="A75" s="25" t="str">
        <f ca="1">INDIRECT("selected_2!A" &amp; (1 + 18*6 + 3))</f>
        <v>happen</v>
      </c>
      <c r="B75" s="26"/>
      <c r="C75" s="25" t="str">
        <f ca="1">INDIRECT("selected_2!A" &amp; (1 + 18*6 + 9))</f>
        <v>healthy</v>
      </c>
      <c r="D75" s="26"/>
      <c r="E75" s="25" t="str">
        <f ca="1">INDIRECT("selected_2!A" &amp; (1 + 18*6 + 15))</f>
        <v>hold</v>
      </c>
    </row>
    <row r="76" spans="1:5" ht="122" customHeight="1" x14ac:dyDescent="0.2">
      <c r="A76" s="25" t="str">
        <f ca="1">INDIRECT("selected_2!A" &amp; (1 + 18*6 + 4))</f>
        <v>harm</v>
      </c>
      <c r="B76" s="26"/>
      <c r="C76" s="25" t="str">
        <f ca="1">INDIRECT("selected_2!A" &amp; (1 + 18*6 + 10))</f>
        <v>hear</v>
      </c>
      <c r="D76" s="26"/>
      <c r="E76" s="25" t="str">
        <f ca="1">INDIRECT("selected_2!A" &amp; (1 + 18*6 + 16))</f>
        <v>hole</v>
      </c>
    </row>
    <row r="77" spans="1:5" ht="122" customHeight="1" x14ac:dyDescent="0.2">
      <c r="A77" s="25" t="str">
        <f ca="1">INDIRECT("selected_2!A" &amp; (1 + 18*6 + 5))</f>
        <v>hat</v>
      </c>
      <c r="B77" s="25"/>
      <c r="C77" s="25" t="str">
        <f ca="1">INDIRECT("selected_2!A" &amp; (1 + 18*6 + 11))</f>
        <v>heart</v>
      </c>
      <c r="D77" s="25"/>
      <c r="E77" s="25" t="str">
        <f ca="1">INDIRECT("selected_2!A" &amp; (1 + 18*6 + 17))</f>
        <v>hope</v>
      </c>
    </row>
    <row r="78" spans="1:5" ht="122" customHeight="1" x14ac:dyDescent="0.2">
      <c r="A78" s="25" t="str">
        <f ca="1">INDIRECT("selected_2!A" &amp; (1 + 18*6 + 6))</f>
        <v>hate</v>
      </c>
      <c r="B78" s="25"/>
      <c r="C78" s="25" t="str">
        <f ca="1">INDIRECT("selected_2!A" &amp; (1 + 18*6 + 12))</f>
        <v>hell</v>
      </c>
      <c r="D78" s="25"/>
      <c r="E78" s="25" t="str">
        <f ca="1">INDIRECT("selected_2!A" &amp; (1 + 18*6 + 18))</f>
        <v>hospital</v>
      </c>
    </row>
    <row r="79" spans="1:5" ht="122" customHeight="1" x14ac:dyDescent="0.2">
      <c r="A79" s="41" t="str">
        <f ca="1">INDIRECT("selected_2!C" &amp; (1 + 18*6 + 13))</f>
        <v>(…を)隠す、隠れる、見えないようにする、かくまう、あらわに出さない、秘密にする、ひどく(むち)打つ</v>
      </c>
      <c r="B79" s="42"/>
      <c r="C79" s="41" t="str">
        <f ca="1">INDIRECT("selected_2!C" &amp; (1 + 18*6 + 7))</f>
        <v>幽霊の出る、取りつかれた(ような)、何か気になっているような、悩んでいる</v>
      </c>
      <c r="D79" s="42"/>
      <c r="E79" s="41" t="str">
        <f ca="1">INDIRECT("selected_2!C" &amp; (1 + 18*6 + 1))</f>
        <v>(取り扱いに)便利な、使いやすい、役に立つ、(…に)(手先が)器用で、手際がよくて、上手で、手近で、すぐに使えて、すぐに行けて、近くで</v>
      </c>
    </row>
    <row r="80" spans="1:5" ht="122" customHeight="1" x14ac:dyDescent="0.2">
      <c r="A80" s="41" t="str">
        <f ca="1">INDIRECT("selected_2!C" &amp; (1 + 18*6 + 14))</f>
        <v>小山、丘、米国議会、(道路の)坂、坂道、(作物の根元の)盛り土、塚(つか)</v>
      </c>
      <c r="B80" s="42"/>
      <c r="C80" s="41" t="str">
        <f ca="1">INDIRECT("selected_2!C" &amp; (1 + 18*6 + 8))</f>
        <v>(顔を含めた)頭、頭部、首、(人の目から上の部分を指して)頭、頭の長さ、(知性・思考などの宿る所としての)頭、頭の働き、頭脳、知力、知恵</v>
      </c>
      <c r="D80" s="42"/>
      <c r="E80" s="41" t="str">
        <f ca="1">INDIRECT("selected_2!C" &amp; (1 + 18*6 + 2))</f>
        <v>(高い所などに)かける、つるす、かける、下げる、垂らす、うなだれる、絞首刑に処する、しばり首にする、首をつって死ぬ、(…を)のろう</v>
      </c>
    </row>
    <row r="81" spans="1:5" ht="122" customHeight="1" x14ac:dyDescent="0.2">
      <c r="A81" s="41" t="str">
        <f ca="1">INDIRECT("selected_2!C" &amp; (1 + 18*6 + 15))</f>
        <v>(手に)持つ、握る、つかむ、(…を)支える、保持する、(…を)保っておく、(…に)当てておく、固定させる、入れている、入る</v>
      </c>
      <c r="B81" s="42"/>
      <c r="C81" s="41" t="str">
        <f ca="1">INDIRECT("selected_2!C" &amp; (1 + 18*6 + 9))</f>
        <v>健康な、健全な、健康そうな、健康によい、衛生的な、(精神的に)健全な、有益な、大量の、ばく大な</v>
      </c>
      <c r="D81" s="42"/>
      <c r="E81" s="41" t="str">
        <f ca="1">INDIRECT("selected_2!C" &amp; (1 + 18*6 + 3))</f>
        <v>起こる、生じる、(…に)起こる、降りかかる、偶然する、たまたま(…で)ある、偶然(…に)出くわす、(…を)見つける、偶然いる</v>
      </c>
    </row>
    <row r="82" spans="1:5" ht="122" customHeight="1" x14ac:dyDescent="0.2">
      <c r="A82" s="41" t="str">
        <f ca="1">INDIRECT("selected_2!C" &amp; (1 + 18*6 + 16))</f>
        <v>穴、(靴下などの)破れ穴、(道路などの)凹(くぼ)み、(ウサギ・キツネなどの)巣穴、(穴のように小さく)むさくるしい家、ひどい住まい、窮地、(特に)経済的苦境、欠点、欠陥</v>
      </c>
      <c r="B82" s="42"/>
      <c r="C82" s="41" t="str">
        <f ca="1">INDIRECT("selected_2!C" &amp; (1 + 18*6 + 10))</f>
        <v>(…が)聞こえる、(…を)聞く、聞き知る、聞かされている、話に聞く、(うわさに)聞いている、伝え聞く、(…が)(話に)聞いている、(…を)よく聞く、(…に)耳を傾ける</v>
      </c>
      <c r="D82" s="42"/>
      <c r="E82" s="41" t="str">
        <f ca="1">INDIRECT("selected_2!C" &amp; (1 + 18*6 + 4))</f>
        <v>(精神的・肉体的・物質的な)害、傷害、危害、不都合、さしつかえ、悪いこと</v>
      </c>
    </row>
    <row r="83" spans="1:5" ht="122" customHeight="1" x14ac:dyDescent="0.2">
      <c r="A83" s="41" t="str">
        <f ca="1">INDIRECT("selected_2!C" &amp; (1 + 18*6 + 17))</f>
        <v>望み、希望、期待、有望な見込み、見込み、望みを与えるもの、希望の的</v>
      </c>
      <c r="B83" s="41"/>
      <c r="C83" s="41" t="str">
        <f ca="1">INDIRECT("selected_2!C" &amp; (1 + 18*6 + 11))</f>
        <v>心臓、胸、(感情、特に優しい心・人情が宿ると考えられる)心、(知・意と区別して)心、心情、気持ち、気分、愛情、同情心</v>
      </c>
      <c r="D83" s="41"/>
      <c r="E83" s="41" t="str">
        <f ca="1">INDIRECT("selected_2!C" &amp; (1 + 18*6 + 5))</f>
        <v>(縁のある)帽子</v>
      </c>
    </row>
    <row r="84" spans="1:5" ht="122" customHeight="1" x14ac:dyDescent="0.2">
      <c r="A84" s="41" t="str">
        <f ca="1">INDIRECT("selected_2!C" &amp; (1 + 18*6 + 18))</f>
        <v>病院、(昔の)慈善施設、養育院、収容所</v>
      </c>
      <c r="B84" s="41"/>
      <c r="C84" s="41" t="str">
        <f ca="1">INDIRECT("selected_2!C" &amp; (1 + 18*6 + 12))</f>
        <v>地獄、(地獄のような)苦悩の場所、この世の地獄、修羅場、絶対…ない</v>
      </c>
      <c r="D84" s="41"/>
      <c r="E84" s="41" t="str">
        <f ca="1">INDIRECT("selected_2!C" &amp; (1 + 18*6 + 6))</f>
        <v>(…を)憎む、ひどく嫌う、嫌悪する、嫌う、(…が)いやである、(…に)もらいたくない、残念に思う</v>
      </c>
    </row>
    <row r="85" spans="1:5" ht="122" customHeight="1" x14ac:dyDescent="0.2">
      <c r="A85" s="25" t="str">
        <f ca="1">INDIRECT("selected_2!A" &amp; (1 + 18*7 + 1))</f>
        <v>hug</v>
      </c>
      <c r="B85" s="26"/>
      <c r="C85" s="25" t="str">
        <f ca="1">INDIRECT("selected_2!A" &amp; (1 + 18*7 + 7))</f>
        <v>incredible</v>
      </c>
      <c r="D85" s="26"/>
      <c r="E85" s="25" t="str">
        <f ca="1">INDIRECT("selected_2!A" &amp; (1 + 18*7 + 13))</f>
        <v>jump</v>
      </c>
    </row>
    <row r="86" spans="1:5" ht="122" customHeight="1" x14ac:dyDescent="0.2">
      <c r="A86" s="25" t="str">
        <f ca="1">INDIRECT("selected_2!A" &amp; (1 + 18*7 + 2))</f>
        <v>humbly</v>
      </c>
      <c r="B86" s="26"/>
      <c r="C86" s="25" t="str">
        <f ca="1">INDIRECT("selected_2!A" &amp; (1 + 18*7 + 8))</f>
        <v>inside</v>
      </c>
      <c r="D86" s="26"/>
      <c r="E86" s="25" t="str">
        <f ca="1">INDIRECT("selected_2!A" &amp; (1 + 18*7 + 14))</f>
        <v>junk</v>
      </c>
    </row>
    <row r="87" spans="1:5" ht="122" customHeight="1" x14ac:dyDescent="0.2">
      <c r="A87" s="25" t="str">
        <f ca="1">INDIRECT("selected_2!A" &amp; (1 + 18*7 + 3))</f>
        <v>hurry</v>
      </c>
      <c r="B87" s="26"/>
      <c r="C87" s="25" t="str">
        <f ca="1">INDIRECT("selected_2!A" &amp; (1 + 18*7 + 9))</f>
        <v>intend</v>
      </c>
      <c r="D87" s="26"/>
      <c r="E87" s="25" t="str">
        <f ca="1">INDIRECT("selected_2!A" &amp; (1 + 18*7 + 15))</f>
        <v>keep</v>
      </c>
    </row>
    <row r="88" spans="1:5" ht="122" customHeight="1" x14ac:dyDescent="0.2">
      <c r="A88" s="25" t="str">
        <f ca="1">INDIRECT("selected_2!A" &amp; (1 + 18*7 + 4))</f>
        <v>ill</v>
      </c>
      <c r="B88" s="26"/>
      <c r="C88" s="25" t="str">
        <f ca="1">INDIRECT("selected_2!A" &amp; (1 + 18*7 + 10))</f>
        <v>interrupts</v>
      </c>
      <c r="D88" s="26"/>
      <c r="E88" s="25" t="str">
        <f ca="1">INDIRECT("selected_2!A" &amp; (1 + 18*7 + 16))</f>
        <v>kid</v>
      </c>
    </row>
    <row r="89" spans="1:5" ht="122" customHeight="1" x14ac:dyDescent="0.2">
      <c r="A89" s="25" t="str">
        <f ca="1">INDIRECT("selected_2!A" &amp; (1 + 18*7 + 5))</f>
        <v>image</v>
      </c>
      <c r="B89" s="25"/>
      <c r="C89" s="25" t="str">
        <f ca="1">INDIRECT("selected_2!A" &amp; (1 + 18*7 + 11))</f>
        <v>invisible</v>
      </c>
      <c r="D89" s="25"/>
      <c r="E89" s="25" t="str">
        <f ca="1">INDIRECT("selected_2!A" &amp; (1 + 18*7 + 17))</f>
        <v>lake</v>
      </c>
    </row>
    <row r="90" spans="1:5" ht="122" customHeight="1" x14ac:dyDescent="0.2">
      <c r="A90" s="25" t="str">
        <f ca="1">INDIRECT("selected_2!A" &amp; (1 + 18*7 + 6))</f>
        <v>important</v>
      </c>
      <c r="B90" s="25"/>
      <c r="C90" s="25" t="str">
        <f ca="1">INDIRECT("selected_2!A" &amp; (1 + 18*7 + 12))</f>
        <v>jealous</v>
      </c>
      <c r="D90" s="25"/>
      <c r="E90" s="25" t="str">
        <f ca="1">INDIRECT("selected_2!A" &amp; (1 + 18*7 + 18))</f>
        <v>last</v>
      </c>
    </row>
    <row r="91" spans="1:5" ht="122" customHeight="1" x14ac:dyDescent="0.2">
      <c r="A91" s="41" t="str">
        <f ca="1">INDIRECT("selected_2!C" &amp; (1 + 18*7 + 13))</f>
        <v>(足を使って上下・左右に)跳ぶ、跳び上がる、跳躍する、パラシュートで飛び降りる、(…に)飛びかかる、飛びつく、喜んで応じる、(…に)早速加わる、飛び込む、急に至る</v>
      </c>
      <c r="B91" s="42"/>
      <c r="C91" s="41" t="str">
        <f ca="1">INDIRECT("selected_2!C" &amp; (1 + 18*7 + 7))</f>
        <v>信じられない、信用できない、驚くべき、非常な、途方もない</v>
      </c>
      <c r="D91" s="42"/>
      <c r="E91" s="41" t="str">
        <f ca="1">INDIRECT("selected_2!C" &amp; (1 + 18*7 + 1))</f>
        <v>(通例愛情をもって)抱き締める、(前足の間で)かかえ込む、腕にかかえる、いだく、固守する、(…に)接近して進む、沿って航行する、大いに喜ぶ、(我ながら)幸運だと思う、ひとり悦に入る</v>
      </c>
    </row>
    <row r="92" spans="1:5" ht="122" customHeight="1" x14ac:dyDescent="0.2">
      <c r="A92" s="41" t="str">
        <f ca="1">INDIRECT("selected_2!C" &amp; (1 + 18*7 + 14))</f>
        <v>がらくた、くず物、くだらないもの、麻薬、(特に)ヘロイン</v>
      </c>
      <c r="B92" s="42"/>
      <c r="C92" s="41" t="str">
        <f ca="1">INDIRECT("selected_2!C" &amp; (1 + 18*7 + 8))</f>
        <v>内部、内側、(歩道などの)車道より遠い部分、家寄り、内部事情、内幕、人の腹の中、本性、おなか、腹</v>
      </c>
      <c r="D92" s="42"/>
      <c r="E92" s="41" t="str">
        <f ca="1">INDIRECT("selected_2!C" &amp; (1 + 18*7 + 2))</f>
        <v>謙遜(けんそん)して、腰を低くして、恐れ入って、みすぼらしく、卑しく</v>
      </c>
    </row>
    <row r="93" spans="1:5" ht="122" customHeight="1" x14ac:dyDescent="0.2">
      <c r="A93" s="41" t="str">
        <f ca="1">INDIRECT("selected_2!C" &amp; (1 + 18*7 + 15))</f>
        <v>取っておく、捨てないでおく、ずっと持っている、(…に)しまっておく、守る、従う、(正しく)守る、行なう、祝う、引き留めておく</v>
      </c>
      <c r="B93" s="42"/>
      <c r="C93" s="41" t="str">
        <f ca="1">INDIRECT("selected_2!C" &amp; (1 + 18*7 + 9))</f>
        <v>意図する、もくろむ、つもりである、めざす、(…が)意図する、向けようとする、(…を)意図する、(…が)つもりとする、(…で)(…を)意味する</v>
      </c>
      <c r="D93" s="42"/>
      <c r="E93" s="41" t="str">
        <f ca="1">INDIRECT("selected_2!C" &amp; (1 + 18*7 + 3))</f>
        <v>大急ぎ、あわて急ぐこと、急いでこと、急ぐ必要</v>
      </c>
    </row>
    <row r="94" spans="1:5" ht="122" customHeight="1" x14ac:dyDescent="0.2">
      <c r="A94" s="41" t="str">
        <f ca="1">INDIRECT("selected_2!C" &amp; (1 + 18*7 + 16))</f>
        <v>子ヤギ、子ヤギの肉、子ヤギの革、キッド革、キッドの手袋、子供、若者、青年</v>
      </c>
      <c r="B94" s="42"/>
      <c r="C94" s="41" t="str">
        <f ca="1">INDIRECT("selected_2!C" &amp; (1 + 18*7 + 10))</f>
        <v>interruptの三人称単数現在。(…を)さえぎる、  中断する</v>
      </c>
      <c r="D94" s="42"/>
      <c r="E94" s="41" t="str">
        <f ca="1">INDIRECT("selected_2!C" &amp; (1 + 18*7 + 4))</f>
        <v>病気で、気分が悪くて、吐き気を催して、(…の)病気になって、悪い、不徳な、邪悪な、すぐれない、都合の悪い、不吉な</v>
      </c>
    </row>
    <row r="95" spans="1:5" ht="122" customHeight="1" x14ac:dyDescent="0.2">
      <c r="A95" s="41" t="str">
        <f ca="1">INDIRECT("selected_2!C" &amp; (1 + 18*7 + 17))</f>
        <v>湖、湖水、(公園などの)人工池</v>
      </c>
      <c r="B95" s="41"/>
      <c r="C95" s="41" t="str">
        <f ca="1">INDIRECT("selected_2!C" &amp; (1 + 18*7 + 11))</f>
        <v>目に見えない、(統計・目録などの)財務諸表に出ない、顔を見せない、姿を現わさない</v>
      </c>
      <c r="D95" s="41"/>
      <c r="E95" s="41" t="str">
        <f ca="1">INDIRECT("selected_2!C" &amp; (1 + 18*7 + 5))</f>
        <v>像、彫像、画像、聖像、偶像、形、姿、(…の)よく似た人、(…の)象徴、典型</v>
      </c>
    </row>
    <row r="96" spans="1:5" ht="122" customHeight="1" x14ac:dyDescent="0.2">
      <c r="A96" s="41" t="str">
        <f ca="1">INDIRECT("selected_2!C" &amp; (1 + 18*7 + 18))</f>
        <v>(時間・順序が)最後の、終わりの、最終の、最後に残った、おしまいの、生涯の終わりの、臨終の、終末の、最も…しそうもない、まさか…しまいと思われる</v>
      </c>
      <c r="B96" s="41"/>
      <c r="C96" s="41" t="str">
        <f ca="1">INDIRECT("selected_2!C" &amp; (1 + 18*7 + 12))</f>
        <v>しっと深い、やきもちを焼く、(…を)ねたんで、しっとして、(疑い深いまでに)油断のない、守るにきゅうきゅうとして、取られまいと用心して</v>
      </c>
      <c r="D96" s="41"/>
      <c r="E96" s="41" t="str">
        <f ca="1">INDIRECT("selected_2!C" &amp; (1 + 18*7 + 6))</f>
        <v>重要な、重大な、大切な、重要で、重大で、(さらに)重要なことには、有力な、影響力のある、(社会的に)重要な、著名な</v>
      </c>
    </row>
    <row r="97" spans="1:5" ht="122" customHeight="1" x14ac:dyDescent="0.2">
      <c r="A97" s="25" t="str">
        <f ca="1">INDIRECT("selected_2!A" &amp; (1 + 18*8 + 1))</f>
        <v>late</v>
      </c>
      <c r="B97" s="26"/>
      <c r="C97" s="25" t="str">
        <f ca="1">INDIRECT("selected_2!A" &amp; (1 + 18*8 + 7))</f>
        <v>lean</v>
      </c>
      <c r="D97" s="26"/>
      <c r="E97" s="25" t="str">
        <f ca="1">INDIRECT("selected_2!A" &amp; (1 + 18*8 + 13))</f>
        <v>loud</v>
      </c>
    </row>
    <row r="98" spans="1:5" ht="122" customHeight="1" x14ac:dyDescent="0.2">
      <c r="A98" s="25" t="str">
        <f ca="1">INDIRECT("selected_2!A" &amp; (1 + 18*8 + 2))</f>
        <v>lately</v>
      </c>
      <c r="B98" s="26"/>
      <c r="C98" s="25" t="str">
        <f ca="1">INDIRECT("selected_2!A" &amp; (1 + 18*8 + 8))</f>
        <v>leave</v>
      </c>
      <c r="D98" s="26"/>
      <c r="E98" s="25" t="str">
        <f ca="1">INDIRECT("selected_2!A" &amp; (1 + 18*8 + 14))</f>
        <v>lunch</v>
      </c>
    </row>
    <row r="99" spans="1:5" ht="122" customHeight="1" x14ac:dyDescent="0.2">
      <c r="A99" s="25" t="str">
        <f ca="1">INDIRECT("selected_2!A" &amp; (1 + 18*8 + 3))</f>
        <v>later</v>
      </c>
      <c r="B99" s="26"/>
      <c r="C99" s="25" t="str">
        <f ca="1">INDIRECT("selected_2!A" &amp; (1 + 18*8 + 9))</f>
        <v>lecture</v>
      </c>
      <c r="D99" s="26"/>
      <c r="E99" s="25" t="str">
        <f ca="1">INDIRECT("selected_2!A" &amp; (1 + 18*8 + 15))</f>
        <v>mad</v>
      </c>
    </row>
    <row r="100" spans="1:5" ht="122" customHeight="1" x14ac:dyDescent="0.2">
      <c r="A100" s="25" t="str">
        <f ca="1">INDIRECT("selected_2!A" &amp; (1 + 18*8 + 4))</f>
        <v>laugh</v>
      </c>
      <c r="B100" s="26"/>
      <c r="C100" s="25" t="str">
        <f ca="1">INDIRECT("selected_2!A" &amp; (1 + 18*8 + 10))</f>
        <v>lift</v>
      </c>
      <c r="D100" s="26"/>
      <c r="E100" s="25" t="str">
        <f ca="1">INDIRECT("selected_2!A" &amp; (1 + 18*8 + 16))</f>
        <v>mail</v>
      </c>
    </row>
    <row r="101" spans="1:5" ht="122" customHeight="1" x14ac:dyDescent="0.2">
      <c r="A101" s="25" t="str">
        <f ca="1">INDIRECT("selected_2!A" &amp; (1 + 18*8 + 5))</f>
        <v>laundry</v>
      </c>
      <c r="B101" s="25"/>
      <c r="C101" s="25" t="str">
        <f ca="1">INDIRECT("selected_2!A" &amp; (1 + 18*8 + 11))</f>
        <v>lose</v>
      </c>
      <c r="D101" s="25"/>
      <c r="E101" s="25" t="str">
        <f ca="1">INDIRECT("selected_2!A" &amp; (1 + 18*8 + 17))</f>
        <v>main</v>
      </c>
    </row>
    <row r="102" spans="1:5" ht="122" customHeight="1" x14ac:dyDescent="0.2">
      <c r="A102" s="25" t="str">
        <f ca="1">INDIRECT("selected_2!A" &amp; (1 + 18*8 + 6))</f>
        <v>lead</v>
      </c>
      <c r="B102" s="25"/>
      <c r="C102" s="25" t="str">
        <f ca="1">INDIRECT("selected_2!A" &amp; (1 + 18*8 + 12))</f>
        <v>lost</v>
      </c>
      <c r="D102" s="25"/>
      <c r="E102" s="25" t="str">
        <f ca="1">INDIRECT("selected_2!A" &amp; (1 + 18*8 + 18))</f>
        <v>manage</v>
      </c>
    </row>
    <row r="103" spans="1:5" ht="122" customHeight="1" x14ac:dyDescent="0.2">
      <c r="A103" s="41" t="str">
        <f ca="1">INDIRECT("selected_2!C" &amp; (1 + 18*8 + 13))</f>
        <v>高い、大声の、音が高い、騒々しい、熱心な、うるさい、(…に)熱心で、うるさくて、派手な、けばけばしい</v>
      </c>
      <c r="B103" s="42"/>
      <c r="C103" s="41" t="str">
        <f ca="1">INDIRECT("selected_2!C" &amp; (1 + 18*8 + 7))</f>
        <v>表記leaned(米国表記)、leant(英国表記)、(まっすぐな姿勢から)上体を曲げる、かがむ、そり返る、体を乗り出す、(…に)もたれる、寄りかかる、(…に)頼る、すがる</v>
      </c>
      <c r="D103" s="42"/>
      <c r="E103" s="41" t="str">
        <f ca="1">INDIRECT("selected_2!C" &amp; (1 + 18*8 + 1))</f>
        <v>(ある時刻に)遅れた、遅い、遅刻した、(…に)遅れて、遅くて、いつもより遅い、夜になってからの、夜ふけた、時候遅れの、終わりに近い</v>
      </c>
    </row>
    <row r="104" spans="1:5" ht="122" customHeight="1" x14ac:dyDescent="0.2">
      <c r="A104" s="41" t="str">
        <f ca="1">INDIRECT("selected_2!C" &amp; (1 + 18*8 + 14))</f>
        <v>(dinner を夕食にする人のとる)昼食、ランチ、軽食、スナック、弁当</v>
      </c>
      <c r="B104" s="42"/>
      <c r="C104" s="41" t="str">
        <f ca="1">INDIRECT("selected_2!C" &amp; (1 + 18*8 + 8))</f>
        <v>去る、出る、出発する、やめる、退学する、卒業する、暇を取る、脱退する、捨てる、見捨てる</v>
      </c>
      <c r="D104" s="42"/>
      <c r="E104" s="41" t="str">
        <f ca="1">INDIRECT("selected_2!C" &amp; (1 + 18*8 + 2))</f>
        <v>最近、近ごろ</v>
      </c>
    </row>
    <row r="105" spans="1:5" ht="122" customHeight="1" x14ac:dyDescent="0.2">
      <c r="A105" s="41" t="str">
        <f ca="1">INDIRECT("selected_2!C" &amp; (1 + 18*8 + 15))</f>
        <v>気の狂った、ばかげた、無謀な、無分別な、無分別で、ばかげていて、(…で)狂わんばかりで、ひどく興奮して、(…に)熱狂して、夢中になって</v>
      </c>
      <c r="B105" s="42"/>
      <c r="C105" s="41" t="str">
        <f ca="1">INDIRECT("selected_2!C" &amp; (1 + 18*8 + 9))</f>
        <v>講義、講演、レクチャー、説諭、小言、訓戒</v>
      </c>
      <c r="D105" s="42"/>
      <c r="E105" s="41" t="str">
        <f ca="1">INDIRECT("selected_2!C" &amp; (1 + 18*8 + 3))</f>
        <v>もっと遅い、もっと後の</v>
      </c>
    </row>
    <row r="106" spans="1:5" ht="122" customHeight="1" x14ac:dyDescent="0.2">
      <c r="A106" s="41" t="str">
        <f ca="1">INDIRECT("selected_2!C" &amp; (1 + 18*8 + 16))</f>
        <v>郵便、郵便制度、郵便物、(1 回の便で集配される)郵便物、(1 回の)郵便物集配、郵便列車、…新聞</v>
      </c>
      <c r="B106" s="42"/>
      <c r="C106" s="41" t="str">
        <f ca="1">INDIRECT("selected_2!C" &amp; (1 + 18*8 + 10))</f>
        <v>持ち上げる、抱き上げる、(…を)(いったん持ち上げてから)取って下ろす、上げる、あける、はずす、向上させる、地位を高める、身を起こす、向上する</v>
      </c>
      <c r="D106" s="42"/>
      <c r="E106" s="41" t="str">
        <f ca="1">INDIRECT("selected_2!C" &amp; (1 + 18*8 + 4))</f>
        <v>(声を立てて)笑う、(…を)見て笑う、おもしろがる、笑い声のような音を出す、うれしそうである、満足な状態にある</v>
      </c>
    </row>
    <row r="107" spans="1:5" ht="122" customHeight="1" x14ac:dyDescent="0.2">
      <c r="A107" s="41" t="str">
        <f ca="1">INDIRECT("selected_2!C" &amp; (1 + 18*8 + 17))</f>
        <v>主な、主要な、主要部をなす</v>
      </c>
      <c r="B107" s="41"/>
      <c r="C107" s="41" t="str">
        <f ca="1">INDIRECT("selected_2!C" &amp; (1 + 18*8 + 11))</f>
        <v>(うっかりして一時的に)失う、なくす、置き忘れる、遺失する、(…を)(事故などで永久に)失う、(…を)(維持できず)失う、見失う、迷う、道に迷う、途方に暮れる</v>
      </c>
      <c r="D107" s="41"/>
      <c r="E107" s="41" t="str">
        <f ca="1">INDIRECT("selected_2!C" &amp; (1 + 18*8 + 5))</f>
        <v>洗濯屋、クリーニング屋、洗濯場、洗濯物</v>
      </c>
    </row>
    <row r="108" spans="1:5" ht="122" customHeight="1" x14ac:dyDescent="0.2">
      <c r="A108" s="41" t="str">
        <f ca="1">INDIRECT("selected_2!C" &amp; (1 + 18*8 + 18))</f>
        <v>どうにかしてする、うまくする、愚かにもする、時間をなんとか都合する、なんとかとる、なんとか作る、都合をつける、(…を)処理する、食べる、経営する</v>
      </c>
      <c r="B108" s="41"/>
      <c r="C108" s="41" t="str">
        <f ca="1">INDIRECT("selected_2!C" &amp; (1 + 18*8 + 12))</f>
        <v>lose の過去形・過去分詞</v>
      </c>
      <c r="D108" s="41"/>
      <c r="E108" s="41" t="str">
        <f ca="1">INDIRECT("selected_2!C" &amp; (1 + 18*8 + 6))</f>
        <v>(…に)導く、案内する、(手を取って)連れていく、(綱などをつけて)引いていく、引く、(…を)(ある場所に)導く、もたらす、運ぶ、(…を)導く、(誘因となって)気にさせる</v>
      </c>
    </row>
    <row r="109" spans="1:5" ht="122" customHeight="1" x14ac:dyDescent="0.2">
      <c r="A109" s="25" t="str">
        <f ca="1">INDIRECT("selected_2!A" &amp; (1 + 18*9 + 1))</f>
        <v>matter</v>
      </c>
      <c r="B109" s="26"/>
      <c r="C109" s="25" t="str">
        <f ca="1">INDIRECT("selected_2!A" &amp; (1 + 18*9 + 7))</f>
        <v>minute</v>
      </c>
      <c r="D109" s="26"/>
      <c r="E109" s="25" t="str">
        <f ca="1">INDIRECT("selected_2!A" &amp; (1 + 18*9 + 13))</f>
        <v>must</v>
      </c>
    </row>
    <row r="110" spans="1:5" ht="122" customHeight="1" x14ac:dyDescent="0.2">
      <c r="A110" s="25" t="str">
        <f ca="1">INDIRECT("selected_2!A" &amp; (1 + 18*9 + 2))</f>
        <v>may</v>
      </c>
      <c r="B110" s="26"/>
      <c r="C110" s="25" t="str">
        <f ca="1">INDIRECT("selected_2!A" &amp; (1 + 18*9 + 8))</f>
        <v>miss</v>
      </c>
      <c r="D110" s="26"/>
      <c r="E110" s="25" t="str">
        <f ca="1">INDIRECT("selected_2!A" &amp; (1 + 18*9 + 14))</f>
        <v>nanny</v>
      </c>
    </row>
    <row r="111" spans="1:5" ht="122" customHeight="1" x14ac:dyDescent="0.2">
      <c r="A111" s="25" t="str">
        <f ca="1">INDIRECT("selected_2!A" &amp; (1 + 18*9 + 3))</f>
        <v>mean</v>
      </c>
      <c r="B111" s="26"/>
      <c r="C111" s="25" t="str">
        <f ca="1">INDIRECT("selected_2!A" &amp; (1 + 18*9 + 9))</f>
        <v>mistake</v>
      </c>
      <c r="D111" s="26"/>
      <c r="E111" s="25" t="str">
        <f ca="1">INDIRECT("selected_2!A" &amp; (1 + 18*9 + 15))</f>
        <v>nature</v>
      </c>
    </row>
    <row r="112" spans="1:5" ht="122" customHeight="1" x14ac:dyDescent="0.2">
      <c r="A112" s="25" t="str">
        <f ca="1">INDIRECT("selected_2!A" &amp; (1 + 18*9 + 4))</f>
        <v>meeting</v>
      </c>
      <c r="B112" s="26"/>
      <c r="C112" s="25" t="str">
        <f ca="1">INDIRECT("selected_2!A" &amp; (1 + 18*9 + 10))</f>
        <v>mosquito</v>
      </c>
      <c r="D112" s="26"/>
      <c r="E112" s="25" t="str">
        <f ca="1">INDIRECT("selected_2!A" &amp; (1 + 18*9 + 16))</f>
        <v>near</v>
      </c>
    </row>
    <row r="113" spans="1:5" ht="122" customHeight="1" x14ac:dyDescent="0.2">
      <c r="A113" s="25" t="str">
        <f ca="1">INDIRECT("selected_2!A" &amp; (1 + 18*9 + 5))</f>
        <v>merciful</v>
      </c>
      <c r="B113" s="25"/>
      <c r="C113" s="25" t="str">
        <f ca="1">INDIRECT("selected_2!A" &amp; (1 + 18*9 + 11))</f>
        <v>mouth</v>
      </c>
      <c r="D113" s="25"/>
      <c r="E113" s="25" t="str">
        <f ca="1">INDIRECT("selected_2!A" &amp; (1 + 18*9 + 17))</f>
        <v>neat</v>
      </c>
    </row>
    <row r="114" spans="1:5" ht="122" customHeight="1" x14ac:dyDescent="0.2">
      <c r="A114" s="25" t="str">
        <f ca="1">INDIRECT("selected_2!A" &amp; (1 + 18*9 + 6))</f>
        <v>million</v>
      </c>
      <c r="B114" s="25"/>
      <c r="C114" s="25" t="str">
        <f ca="1">INDIRECT("selected_2!A" &amp; (1 + 18*9 + 12))</f>
        <v>mud</v>
      </c>
      <c r="D114" s="25"/>
      <c r="E114" s="25" t="str">
        <f ca="1">INDIRECT("selected_2!A" &amp; (1 + 18*9 + 18))</f>
        <v>necessary</v>
      </c>
    </row>
    <row r="115" spans="1:5" ht="122" customHeight="1" x14ac:dyDescent="0.2">
      <c r="A115" s="41" t="str">
        <f ca="1">INDIRECT("selected_2!C" &amp; (1 + 18*9 + 13))</f>
        <v>…ねばならない、…してはいけない、ぜひ…ねばならない、必ず…する、…にちがいない、…に相違ない、きっと…だろう、…したにちがいない、…する必要がある</v>
      </c>
      <c r="B115" s="42"/>
      <c r="C115" s="41" t="str">
        <f ca="1">INDIRECT("selected_2!C" &amp; (1 + 18*9 + 7))</f>
        <v>(時間の単位としての)分、瞬間、ちょっと(の間)、…した瞬間に、…するやいなや、(角度の単位としての)分、覚え書き、控え、議事録</v>
      </c>
      <c r="D115" s="42"/>
      <c r="E115" s="41" t="str">
        <f ca="1">INDIRECT("selected_2!C" &amp; (1 + 18*9 + 1))</f>
        <v>問題、事、事柄、(原因となる)事柄、(…の)種、(漠然と)物事、事態、困ったこと、やっかいなこと、(精神界と対照して目に見える世界を構成している)物質</v>
      </c>
    </row>
    <row r="116" spans="1:5" ht="122" customHeight="1" x14ac:dyDescent="0.2">
      <c r="A116" s="41" t="str">
        <f ca="1">INDIRECT("selected_2!C" &amp; (1 + 18*9 + 14))</f>
        <v>乳母、ばあや、おばあちゃん</v>
      </c>
      <c r="B116" s="42"/>
      <c r="C116" s="41" t="str">
        <f ca="1">INDIRECT("selected_2!C" &amp; (1 + 18*9 + 8))</f>
        <v>取りそこなう、取り逃がす、乗りそこなう、間に合わない、会いそこねる、(…を)見つけそこなう、見落とす、(…を)聞きそこなう、聞きもらす、見逃す</v>
      </c>
      <c r="D116" s="42"/>
      <c r="E116" s="41" t="str">
        <f ca="1">INDIRECT("selected_2!C" &amp; (1 + 18*9 + 2))</f>
        <v>…してもよろしい、…してもさしつかえない、…するのはもっともだ、…かもしれない、おそらく…であろう、おそらく…かもしれない、…したかもしれない、(一体・だれ・何・どうして)…だろう、…かしらん、…だろうか</v>
      </c>
    </row>
    <row r="117" spans="1:5" ht="122" customHeight="1" x14ac:dyDescent="0.2">
      <c r="A117" s="41" t="str">
        <f ca="1">INDIRECT("selected_2!C" &amp; (1 + 18*9 + 15))</f>
        <v>自然、天然、自然界、自然力、自然現象、(人・動物の)本性、天性、性質、本質、特質</v>
      </c>
      <c r="B117" s="42"/>
      <c r="C117" s="41" t="str">
        <f ca="1">INDIRECT("selected_2!C" &amp; (1 + 18*9 + 9))</f>
        <v>間違い、誤り、ミス、思い違い、誤解、錯誤</v>
      </c>
      <c r="D117" s="42"/>
      <c r="E117" s="41" t="str">
        <f ca="1">INDIRECT("selected_2!C" &amp; (1 + 18*9 + 3))</f>
        <v>(…の)意味を表わす、意味する、等しい、示す、(…で)(…を)意味する、(…の)意味で言う、(…は)(…を)意味する、意図する、(…の)つもりで言う、(…を)(…の)つもりで言う</v>
      </c>
    </row>
    <row r="118" spans="1:5" ht="122" customHeight="1" x14ac:dyDescent="0.2">
      <c r="A118" s="41" t="str">
        <f ca="1">INDIRECT("selected_2!C" &amp; (1 + 18*9 + 16))</f>
        <v>(空間・時間的に)近く、接(近)して、(…に)近く、ほとんど、まだまだ…でない</v>
      </c>
      <c r="B118" s="42"/>
      <c r="C118" s="41" t="str">
        <f ca="1">INDIRECT("selected_2!C" &amp; (1 + 18*9 + 10))</f>
        <v>カ(蚊)</v>
      </c>
      <c r="D118" s="42"/>
      <c r="E118" s="41" t="str">
        <f ca="1">INDIRECT("selected_2!C" &amp; (1 + 18*9 + 4))</f>
        <v>(討議などの特別な目的の)会、集会、会議、大会、競技会、会の参加者、会衆、出会い、面会、遭遇</v>
      </c>
    </row>
    <row r="119" spans="1:5" ht="122" customHeight="1" x14ac:dyDescent="0.2">
      <c r="A119" s="41" t="str">
        <f ca="1">INDIRECT("selected_2!C" &amp; (1 + 18*9 + 17))</f>
        <v>きちんとした、こぎれいな、こざっぱりした、きれい好きな、身だしなみのよい、整った(形をした)、均整のとれた、手際のいい、巧妙な、適切な</v>
      </c>
      <c r="B119" s="41"/>
      <c r="C119" s="41" t="str">
        <f ca="1">INDIRECT("selected_2!C" &amp; (1 + 18*9 + 11))</f>
        <v>口、口腔(こうこう)、口元、唇、口状のもの、入り口、川の口、(瓶・銃・袋などの)口、(吹奏楽器の)口、マウス</v>
      </c>
      <c r="D119" s="41"/>
      <c r="E119" s="41" t="str">
        <f ca="1">INDIRECT("selected_2!C" &amp; (1 + 18*9 + 5))</f>
        <v>慈悲深い、情け深い、(…に)慈悲深くて、情け深くて、(苦しみ・不幸に終止符を打ってくれて)幸福な、幸いな</v>
      </c>
    </row>
    <row r="120" spans="1:5" ht="122" customHeight="1" x14ac:dyDescent="0.2">
      <c r="A120" s="41" t="str">
        <f ca="1">INDIRECT("selected_2!C" &amp; (1 + 18*9 + 18))</f>
        <v>必要な、なくてはならない、(…に)必要な、(…が)必要で、必然の、避けがたい</v>
      </c>
      <c r="B120" s="41"/>
      <c r="C120" s="41" t="str">
        <f ca="1">INDIRECT("selected_2!C" &amp; (1 + 18*9 + 12))</f>
        <v>泥、ぬかるみ</v>
      </c>
      <c r="D120" s="41"/>
      <c r="E120" s="41" t="str">
        <f ca="1">INDIRECT("selected_2!C" &amp; (1 + 18*9 + 6))</f>
        <v>(基数の)100 万、100 万ドル、数百万、多数、無数、大衆、民衆</v>
      </c>
    </row>
    <row r="121" spans="1:5" ht="122" customHeight="1" x14ac:dyDescent="0.2">
      <c r="A121" s="25" t="str">
        <f ca="1">INDIRECT("selected_2!A" &amp; (1 + 18*10 + 1))</f>
        <v>need</v>
      </c>
      <c r="B121" s="26"/>
      <c r="C121" s="25" t="str">
        <f ca="1">INDIRECT("selected_2!A" &amp; (1 + 18*10 + 7))</f>
        <v>outside</v>
      </c>
      <c r="D121" s="26"/>
      <c r="E121" s="25" t="str">
        <f ca="1">INDIRECT("selected_2!A" &amp; (1 + 18*10 + 13))</f>
        <v>pay</v>
      </c>
    </row>
    <row r="122" spans="1:5" ht="122" customHeight="1" x14ac:dyDescent="0.2">
      <c r="A122" s="25" t="str">
        <f ca="1">INDIRECT("selected_2!A" &amp; (1 + 18*10 + 2))</f>
        <v>neighbors</v>
      </c>
      <c r="B122" s="26"/>
      <c r="C122" s="25" t="str">
        <f ca="1">INDIRECT("selected_2!A" &amp; (1 + 18*10 + 8))</f>
        <v>package</v>
      </c>
      <c r="D122" s="26"/>
      <c r="E122" s="25" t="str">
        <f ca="1">INDIRECT("selected_2!A" &amp; (1 + 18*10 + 14))</f>
        <v>perfect</v>
      </c>
    </row>
    <row r="123" spans="1:5" ht="122" customHeight="1" x14ac:dyDescent="0.2">
      <c r="A123" s="25" t="str">
        <f ca="1">INDIRECT("selected_2!A" &amp; (1 + 18*10 + 3))</f>
        <v>never</v>
      </c>
      <c r="B123" s="26"/>
      <c r="C123" s="25" t="str">
        <f ca="1">INDIRECT("selected_2!A" &amp; (1 + 18*10 + 9))</f>
        <v>parent</v>
      </c>
      <c r="D123" s="26"/>
      <c r="E123" s="25" t="str">
        <f ca="1">INDIRECT("selected_2!A" &amp; (1 + 18*10 + 15))</f>
        <v>perhaps</v>
      </c>
    </row>
    <row r="124" spans="1:5" ht="122" customHeight="1" x14ac:dyDescent="0.2">
      <c r="A124" s="25" t="str">
        <f ca="1">INDIRECT("selected_2!A" &amp; (1 + 18*10 + 4))</f>
        <v>nobody</v>
      </c>
      <c r="B124" s="26"/>
      <c r="C124" s="25" t="str">
        <f ca="1">INDIRECT("selected_2!A" &amp; (1 + 18*10 + 10))</f>
        <v>particular</v>
      </c>
      <c r="D124" s="26"/>
      <c r="E124" s="25" t="str">
        <f ca="1">INDIRECT("selected_2!A" &amp; (1 + 18*10 + 16))</f>
        <v>permission</v>
      </c>
    </row>
    <row r="125" spans="1:5" ht="122" customHeight="1" x14ac:dyDescent="0.2">
      <c r="A125" s="25" t="str">
        <f ca="1">INDIRECT("selected_2!A" &amp; (1 + 18*10 + 5))</f>
        <v>nothing</v>
      </c>
      <c r="B125" s="25"/>
      <c r="C125" s="25" t="str">
        <f ca="1">INDIRECT("selected_2!A" &amp; (1 + 18*10 + 11))</f>
        <v>pass</v>
      </c>
      <c r="D125" s="25"/>
      <c r="E125" s="25" t="str">
        <f ca="1">INDIRECT("selected_2!A" &amp; (1 + 18*10 + 17))</f>
        <v>pick</v>
      </c>
    </row>
    <row r="126" spans="1:5" ht="122" customHeight="1" x14ac:dyDescent="0.2">
      <c r="A126" s="25" t="str">
        <f ca="1">INDIRECT("selected_2!A" &amp; (1 + 18*10 + 6))</f>
        <v>other</v>
      </c>
      <c r="B126" s="25"/>
      <c r="C126" s="25" t="str">
        <f ca="1">INDIRECT("selected_2!A" &amp; (1 + 18*10 + 12))</f>
        <v>patient</v>
      </c>
      <c r="D126" s="25"/>
      <c r="E126" s="25" t="str">
        <f ca="1">INDIRECT("selected_2!A" &amp; (1 + 18*10 + 18))</f>
        <v>picture</v>
      </c>
    </row>
    <row r="127" spans="1:5" ht="122" customHeight="1" x14ac:dyDescent="0.2">
      <c r="A127" s="41" t="str">
        <f ca="1">INDIRECT("selected_2!C" &amp; (1 + 18*10 + 13))</f>
        <v>支払う、支給する、(報酬を)支払う、(借金を)弁済する、金を支払う、支払ってさせる、払う、する、ためになる、利益を与える</v>
      </c>
      <c r="B127" s="42"/>
      <c r="C127" s="41" t="str">
        <f ca="1">INDIRECT("selected_2!C" &amp; (1 + 18*10 + 7))</f>
        <v>外部、外面、外側、(物事の)外観、表面、見かけ、顔つき</v>
      </c>
      <c r="D127" s="42"/>
      <c r="E127" s="41" t="str">
        <f ca="1">INDIRECT("selected_2!C" &amp; (1 + 18*10 + 1))</f>
        <v>必要、入用、要求、(…が)必要、必要なもの、ニーズ、まさかの時、難局、窮乏、貧困</v>
      </c>
    </row>
    <row r="128" spans="1:5" ht="122" customHeight="1" x14ac:dyDescent="0.2">
      <c r="A128" s="41" t="str">
        <f ca="1">INDIRECT("selected_2!C" &amp; (1 + 18*10 + 14))</f>
        <v>完全な、申し分のない、理想的な、そろっている、欠けていない、正確な、寸分たがわぬ、純粋の、まったくの、(…に)最適の</v>
      </c>
      <c r="B128" s="42"/>
      <c r="C128" s="41" t="str">
        <f ca="1">INDIRECT("selected_2!C" &amp; (1 + 18*10 + 8))</f>
        <v>(小型・中型の包装または箱形の)包み、小包、小荷物、パッケージ、一括して売られるもの</v>
      </c>
      <c r="D128" s="42"/>
      <c r="E128" s="41" t="str">
        <f ca="1">INDIRECT("selected_2!C" &amp; (1 + 18*10 + 2))</f>
        <v>neighborの三人称単数現在。neighborの複数形。隣人、 近所の人</v>
      </c>
    </row>
    <row r="129" spans="1:5" ht="122" customHeight="1" x14ac:dyDescent="0.2">
      <c r="A129" s="41" t="str">
        <f ca="1">INDIRECT("selected_2!C" &amp; (1 + 18*10 + 15))</f>
        <v>ことによると、あるいは、たぶん、もしかして、できましたら</v>
      </c>
      <c r="B129" s="42"/>
      <c r="C129" s="41" t="str">
        <f ca="1">INDIRECT("selected_2!C" &amp; (1 + 18*10 + 9))</f>
        <v>親、子供がいる人、(動植物の)親、原因となるもの、元</v>
      </c>
      <c r="D129" s="42"/>
      <c r="E129" s="41" t="str">
        <f ca="1">INDIRECT("selected_2!C" &amp; (1 + 18*10 + 3))</f>
        <v>いまだかつて…ない、一度も…しない、決して…ない、一つも…ない、まさか…ではあるまい、…でない</v>
      </c>
    </row>
    <row r="130" spans="1:5" ht="122" customHeight="1" x14ac:dyDescent="0.2">
      <c r="A130" s="41" t="str">
        <f ca="1">INDIRECT("selected_2!C" &amp; (1 + 18*10 + 16))</f>
        <v>許可、許諾、認可、許し、(…が)許可</v>
      </c>
      <c r="B130" s="42"/>
      <c r="C130" s="41" t="str">
        <f ca="1">INDIRECT("selected_2!C" &amp; (1 + 18*10 + 10))</f>
        <v>(数ある同類の中から)特にこの、特有の、独特の、個人としての、個々の、各自の、特別の、格別の、異常な、著しい</v>
      </c>
      <c r="D130" s="42"/>
      <c r="E130" s="41" t="str">
        <f ca="1">INDIRECT("selected_2!C" &amp; (1 + 18*10 + 4))</f>
        <v>だれも…ない</v>
      </c>
    </row>
    <row r="131" spans="1:5" ht="122" customHeight="1" x14ac:dyDescent="0.2">
      <c r="A131" s="41" t="str">
        <f ca="1">INDIRECT("selected_2!C" &amp; (1 + 18*10 + 17))</f>
        <v>(…を)(入念に)選ぶ、選び取る、(…を)選ぶ、(…を)選び取る、選んでさせる、(足の踏み場を選んで)注意深く進む、摘む、もぐ、採集する、摘んでやる</v>
      </c>
      <c r="B131" s="41"/>
      <c r="C131" s="41" t="str">
        <f ca="1">INDIRECT("selected_2!C" &amp; (1 + 18*10 + 11))</f>
        <v>通過する、通っていく、進む、追い越す、通じる、走る、流れる、(人から人へ)次々に回される、言いふらされる、交わされる</v>
      </c>
      <c r="D131" s="41"/>
      <c r="E131" s="41" t="str">
        <f ca="1">INDIRECT("selected_2!C" &amp; (1 + 18*10 + 5))</f>
        <v>何も…ない、少しも…ない</v>
      </c>
    </row>
    <row r="132" spans="1:5" ht="122" customHeight="1" x14ac:dyDescent="0.2">
      <c r="A132" s="41" t="str">
        <f ca="1">INDIRECT("selected_2!C" &amp; (1 + 18*10 + 18))</f>
        <v>絵、絵画、肖像画、写真、映画、(娯楽・芸術としての)映画、(鏡などの)映像、心象、(テレビ・映画の)画面、画像</v>
      </c>
      <c r="B132" s="41"/>
      <c r="C132" s="41" t="str">
        <f ca="1">INDIRECT("selected_2!C" &amp; (1 + 18*10 + 12))</f>
        <v>忍耐強い、辛抱強い、たゆまず働く、勤勉な、(…に)忍耐強くて</v>
      </c>
      <c r="D132" s="41"/>
      <c r="E132" s="41" t="str">
        <f ca="1">INDIRECT("selected_2!C" &amp; (1 + 18*10 + 6))</f>
        <v>ほかの、他の、別の、異なった、(二つの中の)もうひとつの、(三つ以上の中で)残りの、向こう(側)の、反対の、(…とは)違った、…以外の</v>
      </c>
    </row>
    <row r="133" spans="1:5" ht="122" customHeight="1" x14ac:dyDescent="0.2">
      <c r="A133" s="25" t="str">
        <f ca="1">INDIRECT("selected_2!A" &amp; (1 + 18*11 + 1))</f>
        <v>piece</v>
      </c>
      <c r="B133" s="26"/>
      <c r="C133" s="25" t="str">
        <f ca="1">INDIRECT("selected_2!A" &amp; (1 + 18*11 + 7))</f>
        <v>police</v>
      </c>
      <c r="D133" s="26"/>
      <c r="E133" s="25" t="str">
        <f ca="1">INDIRECT("selected_2!A" &amp; (1 + 18*11 + 13))</f>
        <v>praying</v>
      </c>
    </row>
    <row r="134" spans="1:5" ht="122" customHeight="1" x14ac:dyDescent="0.2">
      <c r="A134" s="25" t="str">
        <f ca="1">INDIRECT("selected_2!A" &amp; (1 + 18*11 + 2))</f>
        <v>place</v>
      </c>
      <c r="B134" s="26"/>
      <c r="C134" s="25" t="str">
        <f ca="1">INDIRECT("selected_2!A" &amp; (1 + 18*11 + 8))</f>
        <v>pond</v>
      </c>
      <c r="D134" s="26"/>
      <c r="E134" s="25" t="str">
        <f ca="1">INDIRECT("selected_2!A" &amp; (1 + 18*11 + 14))</f>
        <v>pretty</v>
      </c>
    </row>
    <row r="135" spans="1:5" ht="122" customHeight="1" x14ac:dyDescent="0.2">
      <c r="A135" s="25" t="str">
        <f ca="1">INDIRECT("selected_2!A" &amp; (1 + 18*11 + 3))</f>
        <v>plan</v>
      </c>
      <c r="B135" s="26"/>
      <c r="C135" s="25" t="str">
        <f ca="1">INDIRECT("selected_2!A" &amp; (1 + 18*11 + 9))</f>
        <v>posit</v>
      </c>
      <c r="D135" s="26"/>
      <c r="E135" s="25" t="str">
        <f ca="1">INDIRECT("selected_2!A" &amp; (1 + 18*11 + 15))</f>
        <v>probably</v>
      </c>
    </row>
    <row r="136" spans="1:5" ht="122" customHeight="1" x14ac:dyDescent="0.2">
      <c r="A136" s="25" t="str">
        <f ca="1">INDIRECT("selected_2!A" &amp; (1 + 18*11 + 4))</f>
        <v>plant</v>
      </c>
      <c r="B136" s="26"/>
      <c r="C136" s="25" t="str">
        <f ca="1">INDIRECT("selected_2!A" &amp; (1 + 18*11 + 10))</f>
        <v>positive</v>
      </c>
      <c r="D136" s="26"/>
      <c r="E136" s="25" t="str">
        <f ca="1">INDIRECT("selected_2!A" &amp; (1 + 18*11 + 16))</f>
        <v>professor</v>
      </c>
    </row>
    <row r="137" spans="1:5" ht="122" customHeight="1" x14ac:dyDescent="0.2">
      <c r="A137" s="25" t="str">
        <f ca="1">INDIRECT("selected_2!A" &amp; (1 + 18*11 + 5))</f>
        <v>pleasure</v>
      </c>
      <c r="B137" s="25"/>
      <c r="C137" s="25" t="str">
        <f ca="1">INDIRECT("selected_2!A" &amp; (1 + 18*11 + 11))</f>
        <v>possibly</v>
      </c>
      <c r="D137" s="25"/>
      <c r="E137" s="25" t="str">
        <f ca="1">INDIRECT("selected_2!A" &amp; (1 + 18*11 + 17))</f>
        <v>promise</v>
      </c>
    </row>
    <row r="138" spans="1:5" ht="122" customHeight="1" x14ac:dyDescent="0.2">
      <c r="A138" s="25" t="str">
        <f ca="1">INDIRECT("selected_2!A" &amp; (1 + 18*11 + 6))</f>
        <v>point</v>
      </c>
      <c r="B138" s="25"/>
      <c r="C138" s="25" t="str">
        <f ca="1">INDIRECT("selected_2!A" &amp; (1 + 18*11 + 12))</f>
        <v>postman</v>
      </c>
      <c r="D138" s="25"/>
      <c r="E138" s="25" t="str">
        <f ca="1">INDIRECT("selected_2!A" &amp; (1 + 18*11 + 18))</f>
        <v>protect</v>
      </c>
    </row>
    <row r="139" spans="1:5" ht="122" customHeight="1" x14ac:dyDescent="0.2">
      <c r="A139" s="41" t="str">
        <f ca="1">INDIRECT("selected_2!C" &amp; (1 + 18*11 + 13))</f>
        <v>prayの現在分詞。祈る</v>
      </c>
      <c r="B139" s="42"/>
      <c r="C139" s="41" t="str">
        <f ca="1">INDIRECT("selected_2!C" &amp; (1 + 18*11 + 7))</f>
        <v>警察、警官(隊)、治安(隊)</v>
      </c>
      <c r="D139" s="42"/>
      <c r="E139" s="41" t="str">
        <f ca="1">INDIRECT("selected_2!C" &amp; (1 + 18*11 + 1))</f>
        <v>断片、破片、(組を成すものの)1 個、(機械などの)部分、部品、一片、1 個、1 枚、1 編、1 節</v>
      </c>
    </row>
    <row r="140" spans="1:5" ht="122" customHeight="1" x14ac:dyDescent="0.2">
      <c r="A140" s="41" t="str">
        <f ca="1">INDIRECT("selected_2!C" &amp; (1 + 18*11 + 14))</f>
        <v>かわいらしい、かれんな、きれいな、こぎれいな、見事な、うまい、(女性っぽく)かわいい、にやけた、とんでもない、ひどい</v>
      </c>
      <c r="B140" s="42"/>
      <c r="C140" s="41" t="str">
        <f ca="1">INDIRECT("selected_2!C" &amp; (1 + 18*11 + 8))</f>
        <v>池、泉水、大洋</v>
      </c>
      <c r="D140" s="42"/>
      <c r="E140" s="41" t="str">
        <f ca="1">INDIRECT("selected_2!C" &amp; (1 + 18*11 + 2))</f>
        <v>(ある特定の)場所、所、(特定の目的に使用される)場所、建物、…場、(抽象概念としての)空間、場所、余地、空いた場所、空間</v>
      </c>
    </row>
    <row r="141" spans="1:5" ht="122" customHeight="1" x14ac:dyDescent="0.2">
      <c r="A141" s="41" t="str">
        <f ca="1">INDIRECT("selected_2!C" &amp; (1 + 18*11 + 15))</f>
        <v>たぶん、おそらく、十中八九は</v>
      </c>
      <c r="B141" s="42"/>
      <c r="C141" s="41" t="str">
        <f ca="1">INDIRECT("selected_2!C" &amp; (1 + 18*11 + 9))</f>
        <v>(…を)仮定する、仮定する</v>
      </c>
      <c r="D141" s="42"/>
      <c r="E141" s="41" t="str">
        <f ca="1">INDIRECT("selected_2!C" &amp; (1 + 18*11 + 3))</f>
        <v>計画、案、図面、平面図、(市街の)地図、(機械などの)図解、(建築物・庭園などの)設計図、やり方、流儀、方式</v>
      </c>
    </row>
    <row r="142" spans="1:5" ht="122" customHeight="1" x14ac:dyDescent="0.2">
      <c r="A142" s="41" t="str">
        <f ca="1">INDIRECT("selected_2!C" &amp; (1 + 18*11 + 16))</f>
        <v>教授、(ダンス・ボクシング・手品などの) 先生、「教授」</v>
      </c>
      <c r="B142" s="42"/>
      <c r="C142" s="41" t="str">
        <f ca="1">INDIRECT("selected_2!C" &amp; (1 + 18*11 + 10))</f>
        <v>明確な、疑いのない、否定しがたい、はっきりした、直截な、完全な、まったくの、確信して、(…を)確信して、自信のある</v>
      </c>
      <c r="D142" s="42"/>
      <c r="E142" s="41" t="str">
        <f ca="1">INDIRECT("selected_2!C" &amp; (1 + 18*11 + 4))</f>
        <v>(動物に対して)植物、(樹木に対して小さな)草木、苗木、(製造)工場、装置、機械一式、(生産などの)施設、設備、プラント、(人を罪に陥れるための)策略</v>
      </c>
    </row>
    <row r="143" spans="1:5" ht="122" customHeight="1" x14ac:dyDescent="0.2">
      <c r="A143" s="41" t="str">
        <f ca="1">INDIRECT("selected_2!C" &amp; (1 + 18*11 + 17))</f>
        <v>約束、契約、保証、(将来の明るい)見込み、有望</v>
      </c>
      <c r="B143" s="41"/>
      <c r="C143" s="41" t="str">
        <f ca="1">INDIRECT("selected_2!C" &amp; (1 + 18*11 + 11))</f>
        <v>あるいは、ことによると、ひょっとして、どうしても、できる限り、どうあっても…(ない)、どうにかして、何とか</v>
      </c>
      <c r="D143" s="41"/>
      <c r="E143" s="41" t="str">
        <f ca="1">INDIRECT("selected_2!C" &amp; (1 + 18*11 + 5))</f>
        <v>楽しみ、愉快、喜び、(…の)喜び、光栄、楽しいこと、うれしいこと、(世俗的な)快楽、(特に肉体的な)快楽、放縦</v>
      </c>
    </row>
    <row r="144" spans="1:5" ht="122" customHeight="1" x14ac:dyDescent="0.2">
      <c r="A144" s="41" t="str">
        <f ca="1">INDIRECT("selected_2!C" &amp; (1 + 18*11 + 18))</f>
        <v>(外被や見張りなどで)(…を)保護する、防ぐ、庇護(ひご)する、(…を)守る、保護する、(輸入品への関税などによって)保護する、保険をかけて保障する、保護装置を施す</v>
      </c>
      <c r="B144" s="41"/>
      <c r="C144" s="41" t="str">
        <f ca="1">INDIRECT("selected_2!C" &amp; (1 + 18*11 + 12))</f>
        <v>郵便集配人、郵便配達人</v>
      </c>
      <c r="D144" s="41"/>
      <c r="E144" s="41" t="str">
        <f ca="1">INDIRECT("selected_2!C" &amp; (1 + 18*11 + 6))</f>
        <v>(武器・道具などのとがった)先端、先、突き出た先端、突端、岬、(小さな)点、点、小さな印、ぽつ、(小数の)小数点</v>
      </c>
    </row>
    <row r="145" spans="1:5" ht="122" customHeight="1" x14ac:dyDescent="0.2">
      <c r="A145" s="25" t="str">
        <f ca="1">INDIRECT("selected_2!A" &amp; (1 + 18*12 + 1))</f>
        <v>puddle</v>
      </c>
      <c r="B145" s="26"/>
      <c r="C145" s="25" t="str">
        <f ca="1">INDIRECT("selected_2!A" &amp; (1 + 18*12 + 7))</f>
        <v>rat</v>
      </c>
      <c r="D145" s="26"/>
      <c r="E145" s="25" t="str">
        <f ca="1">INDIRECT("selected_2!A" &amp; (1 + 18*12 + 13))</f>
        <v>research</v>
      </c>
    </row>
    <row r="146" spans="1:5" ht="122" customHeight="1" x14ac:dyDescent="0.2">
      <c r="A146" s="25" t="str">
        <f ca="1">INDIRECT("selected_2!A" &amp; (1 + 18*12 + 2))</f>
        <v>pump</v>
      </c>
      <c r="B146" s="26"/>
      <c r="C146" s="25" t="str">
        <f ca="1">INDIRECT("selected_2!A" &amp; (1 + 18*12 + 8))</f>
        <v>reach</v>
      </c>
      <c r="D146" s="26"/>
      <c r="E146" s="25" t="str">
        <f ca="1">INDIRECT("selected_2!A" &amp; (1 + 18*12 + 14))</f>
        <v>respects</v>
      </c>
    </row>
    <row r="147" spans="1:5" ht="122" customHeight="1" x14ac:dyDescent="0.2">
      <c r="A147" s="25" t="str">
        <f ca="1">INDIRECT("selected_2!A" &amp; (1 + 18*12 + 3))</f>
        <v>put</v>
      </c>
      <c r="B147" s="26"/>
      <c r="C147" s="25" t="str">
        <f ca="1">INDIRECT("selected_2!A" &amp; (1 + 18*12 + 9))</f>
        <v>ready</v>
      </c>
      <c r="D147" s="26"/>
      <c r="E147" s="25" t="str">
        <f ca="1">INDIRECT("selected_2!A" &amp; (1 + 18*12 + 15))</f>
        <v>rest</v>
      </c>
    </row>
    <row r="148" spans="1:5" ht="122" customHeight="1" x14ac:dyDescent="0.2">
      <c r="A148" s="25" t="str">
        <f ca="1">INDIRECT("selected_2!A" &amp; (1 + 18*12 + 4))</f>
        <v>quickly</v>
      </c>
      <c r="B148" s="26"/>
      <c r="C148" s="25" t="str">
        <f ca="1">INDIRECT("selected_2!A" &amp; (1 + 18*12 + 10))</f>
        <v>really</v>
      </c>
      <c r="D148" s="26"/>
      <c r="E148" s="25" t="str">
        <f ca="1">INDIRECT("selected_2!A" &amp; (1 + 18*12 + 16))</f>
        <v>return</v>
      </c>
    </row>
    <row r="149" spans="1:5" ht="122" customHeight="1" x14ac:dyDescent="0.2">
      <c r="A149" s="25" t="str">
        <f ca="1">INDIRECT("selected_2!A" &amp; (1 + 18*12 + 5))</f>
        <v>quiet</v>
      </c>
      <c r="B149" s="25"/>
      <c r="C149" s="25" t="str">
        <f ca="1">INDIRECT("selected_2!A" &amp; (1 + 18*12 + 11))</f>
        <v>recall</v>
      </c>
      <c r="D149" s="25"/>
      <c r="E149" s="25" t="str">
        <f ca="1">INDIRECT("selected_2!A" &amp; (1 + 18*12 + 17))</f>
        <v>rice</v>
      </c>
    </row>
    <row r="150" spans="1:5" ht="122" customHeight="1" x14ac:dyDescent="0.2">
      <c r="A150" s="25" t="str">
        <f ca="1">INDIRECT("selected_2!A" &amp; (1 + 18*12 + 6))</f>
        <v>raining</v>
      </c>
      <c r="B150" s="25"/>
      <c r="C150" s="25" t="str">
        <f ca="1">INDIRECT("selected_2!A" &amp; (1 + 18*12 + 12))</f>
        <v>remember</v>
      </c>
      <c r="D150" s="25"/>
      <c r="E150" s="25" t="str">
        <f ca="1">INDIRECT("selected_2!A" &amp; (1 + 18*12 + 18))</f>
        <v>rid</v>
      </c>
    </row>
    <row r="151" spans="1:5" ht="122" customHeight="1" x14ac:dyDescent="0.2">
      <c r="A151" s="41" t="str">
        <f ca="1">INDIRECT("selected_2!C" &amp; (1 + 18*12 + 13))</f>
        <v>(学術)研究、学術調査、リサーチ</v>
      </c>
      <c r="B151" s="42"/>
      <c r="C151" s="41" t="str">
        <f ca="1">INDIRECT("selected_2!C" &amp; (1 + 18*12 + 7))</f>
        <v>ネズミ、ラット、変節者、脱党者、裏切り者、卑劣漢、ストライキに加わらない労働者、スト破り、スパイ、密告者</v>
      </c>
      <c r="D151" s="42"/>
      <c r="E151" s="41" t="str">
        <f ca="1">INDIRECT("selected_2!C" &amp; (1 + 18*12 + 1))</f>
        <v>水たまり、(粘土と砂を水でこねた)こね土</v>
      </c>
    </row>
    <row r="152" spans="1:5" ht="122" customHeight="1" x14ac:dyDescent="0.2">
      <c r="A152" s="41" t="str">
        <f ca="1">INDIRECT("selected_2!C" &amp; (1 + 18*12 + 14))</f>
        <v>respectの三人称単数現在。respectの複数形。尊敬する</v>
      </c>
      <c r="B152" s="42"/>
      <c r="C152" s="41" t="str">
        <f ca="1">INDIRECT("selected_2!C" &amp; (1 + 18*12 + 8))</f>
        <v>到着する、着く、届く、達する、入る、(…に)及ぶ、(…に)広がる、わたる、及ぶ、出す</v>
      </c>
      <c r="D152" s="42"/>
      <c r="E152" s="41" t="str">
        <f ca="1">INDIRECT("selected_2!C" &amp; (1 + 18*12 + 2))</f>
        <v>ポンプ、ポンプを吸い上げること</v>
      </c>
    </row>
    <row r="153" spans="1:5" ht="122" customHeight="1" x14ac:dyDescent="0.2">
      <c r="A153" s="41" t="str">
        <f ca="1">INDIRECT("selected_2!C" &amp; (1 + 18*12 + 15))</f>
        <v>(ひと時の)休み、休憩、休息、睡眠、安らぎ、安静、安心、静止、停止、(ものを載せる)台</v>
      </c>
      <c r="B153" s="42"/>
      <c r="C153" s="41" t="str">
        <f ca="1">INDIRECT("selected_2!C" &amp; (1 + 18*12 + 9))</f>
        <v>用意が整って、準備ができて、(…の)用意ができて、用意ができて、(…の)覚悟がついて、いつでもして、今にもしようとして、しがちで、手早い、迅速な</v>
      </c>
      <c r="D153" s="42"/>
      <c r="E153" s="41" t="str">
        <f ca="1">INDIRECT("selected_2!C" &amp; (1 + 18*12 + 3))</f>
        <v>置く、(ある場所に)置く、載せる、(ある位置・立場に)置く、(…を)置く、する、(…を)出す、はずす、(…を)(…に)する、持っていく</v>
      </c>
    </row>
    <row r="154" spans="1:5" ht="122" customHeight="1" x14ac:dyDescent="0.2">
      <c r="A154" s="41" t="str">
        <f ca="1">INDIRECT("selected_2!C" &amp; (1 + 18*12 + 16))</f>
        <v>帰る、戻る、(…に)帰る、(もとの状態に)戻る、回復する、復帰する、再び起こる、再来する、再発する</v>
      </c>
      <c r="B154" s="42"/>
      <c r="C154" s="41" t="str">
        <f ca="1">INDIRECT("selected_2!C" &amp; (1 + 18*12 + 10))</f>
        <v>本当に、実際に、本当に(…というわけではない)、より正しくは、本当は、実際には、実のところ、実際、まったく、確かに</v>
      </c>
      <c r="D154" s="42"/>
      <c r="E154" s="41" t="str">
        <f ca="1">INDIRECT("selected_2!C" &amp; (1 + 18*12 + 4))</f>
        <v>速く、急いで、すばやく、急速に</v>
      </c>
    </row>
    <row r="155" spans="1:5" ht="122" customHeight="1" x14ac:dyDescent="0.2">
      <c r="A155" s="41" t="str">
        <f ca="1">INDIRECT("selected_2!C" &amp; (1 + 18*12 + 17))</f>
        <v>米、飯、ライス、イネ</v>
      </c>
      <c r="B155" s="41"/>
      <c r="C155" s="41" t="str">
        <f ca="1">INDIRECT("selected_2!C" &amp; (1 + 18*12 + 11))</f>
        <v>(…を)(意識的に)思い出す、思い出す、(…が)思い出す、(…を)思い出させる、思い出させる、(…へ)呼び戻す、(…へ)(解任するために)召還する、回収する、リコールで解任する、リコールする</v>
      </c>
      <c r="D155" s="41"/>
      <c r="E155" s="41" t="str">
        <f ca="1">INDIRECT("selected_2!C" &amp; (1 + 18*12 + 5))</f>
        <v>(動きがなくて)静かな、穏やかな、(休んで)静かにしている、安静にしている、音を立てない、静粛な、声を出さない、沈黙した、閑静な、静寂な</v>
      </c>
    </row>
    <row r="156" spans="1:5" ht="122" customHeight="1" x14ac:dyDescent="0.2">
      <c r="A156" s="41" t="str">
        <f ca="1">INDIRECT("selected_2!C" &amp; (1 + 18*12 + 18))</f>
        <v>取り除く、除去する、免れる、抜ける</v>
      </c>
      <c r="B156" s="41"/>
      <c r="C156" s="41" t="str">
        <f ca="1">INDIRECT("selected_2!C" &amp; (1 + 18*12 + 12))</f>
        <v>思い出す、(…を)思い出す、思い起こす、(…を)覚えている、記憶している、(…を)覚えておく、心に留めておく、覚えている、忘れずにする、(…に)よろしくと言う</v>
      </c>
      <c r="D156" s="41"/>
      <c r="E156" s="41" t="str">
        <f ca="1">INDIRECT("selected_2!C" &amp; (1 + 18*12 + 6))</f>
        <v>rainの現在分詞。雨、 降雨</v>
      </c>
    </row>
    <row r="157" spans="1:5" ht="122" customHeight="1" x14ac:dyDescent="0.2">
      <c r="A157" s="25" t="str">
        <f ca="1">INDIRECT("selected_2!A" &amp; (1 + 18*13 + 1))</f>
        <v>ride</v>
      </c>
      <c r="B157" s="26"/>
      <c r="C157" s="25" t="str">
        <f ca="1">INDIRECT("selected_2!A" &amp; (1 + 18*13 + 7))</f>
        <v>run</v>
      </c>
      <c r="D157" s="26"/>
      <c r="E157" s="25" t="str">
        <f ca="1">INDIRECT("selected_2!A" &amp; (1 + 18*13 + 13))</f>
        <v>seed</v>
      </c>
    </row>
    <row r="158" spans="1:5" ht="122" customHeight="1" x14ac:dyDescent="0.2">
      <c r="A158" s="25" t="str">
        <f ca="1">INDIRECT("selected_2!A" &amp; (1 + 18*13 + 2))</f>
        <v>ridiculous</v>
      </c>
      <c r="B158" s="26"/>
      <c r="C158" s="25" t="str">
        <f ca="1">INDIRECT("selected_2!A" &amp; (1 + 18*13 + 8))</f>
        <v>scar</v>
      </c>
      <c r="D158" s="26"/>
      <c r="E158" s="25" t="str">
        <f ca="1">INDIRECT("selected_2!A" &amp; (1 + 18*13 + 14))</f>
        <v>seem</v>
      </c>
    </row>
    <row r="159" spans="1:5" ht="122" customHeight="1" x14ac:dyDescent="0.2">
      <c r="A159" s="25" t="str">
        <f ca="1">INDIRECT("selected_2!A" &amp; (1 + 18*13 + 3))</f>
        <v>ripe</v>
      </c>
      <c r="B159" s="26"/>
      <c r="C159" s="25" t="str">
        <f ca="1">INDIRECT("selected_2!A" &amp; (1 + 18*13 + 9))</f>
        <v>scary</v>
      </c>
      <c r="D159" s="26"/>
      <c r="E159" s="25" t="str">
        <f ca="1">INDIRECT("selected_2!A" &amp; (1 + 18*13 + 15))</f>
        <v>seen</v>
      </c>
    </row>
    <row r="160" spans="1:5" ht="122" customHeight="1" x14ac:dyDescent="0.2">
      <c r="A160" s="25" t="str">
        <f ca="1">INDIRECT("selected_2!A" &amp; (1 + 18*13 + 4))</f>
        <v>road</v>
      </c>
      <c r="B160" s="26"/>
      <c r="C160" s="25" t="str">
        <f ca="1">INDIRECT("selected_2!A" &amp; (1 + 18*13 + 10))</f>
        <v>scatter</v>
      </c>
      <c r="D160" s="26"/>
      <c r="E160" s="25" t="str">
        <f ca="1">INDIRECT("selected_2!A" &amp; (1 + 18*13 + 16))</f>
        <v>send</v>
      </c>
    </row>
    <row r="161" spans="1:5" ht="122" customHeight="1" x14ac:dyDescent="0.2">
      <c r="A161" s="25" t="str">
        <f ca="1">INDIRECT("selected_2!A" &amp; (1 + 18*13 + 5))</f>
        <v>room</v>
      </c>
      <c r="B161" s="25"/>
      <c r="C161" s="25" t="str">
        <f ca="1">INDIRECT("selected_2!A" &amp; (1 + 18*13 + 11))</f>
        <v>scenes</v>
      </c>
      <c r="D161" s="25"/>
      <c r="E161" s="25" t="str">
        <f ca="1">INDIRECT("selected_2!A" &amp; (1 + 18*13 + 17))</f>
        <v>sense</v>
      </c>
    </row>
    <row r="162" spans="1:5" ht="122" customHeight="1" x14ac:dyDescent="0.2">
      <c r="A162" s="25" t="str">
        <f ca="1">INDIRECT("selected_2!A" &amp; (1 + 18*13 + 6))</f>
        <v>rotten</v>
      </c>
      <c r="B162" s="25"/>
      <c r="C162" s="25" t="str">
        <f ca="1">INDIRECT("selected_2!A" &amp; (1 + 18*13 + 12))</f>
        <v>search</v>
      </c>
      <c r="D162" s="25"/>
      <c r="E162" s="25" t="str">
        <f ca="1">INDIRECT("selected_2!A" &amp; (1 + 18*13 + 18))</f>
        <v>sensitive</v>
      </c>
    </row>
    <row r="163" spans="1:5" ht="122" customHeight="1" x14ac:dyDescent="0.2">
      <c r="A163" s="41" t="str">
        <f ca="1">INDIRECT("selected_2!C" &amp; (1 + 18*13 + 13))</f>
        <v>種、種子、根源、子孫(たち)、魚精、白子、精液、シード選手</v>
      </c>
      <c r="B163" s="42"/>
      <c r="C163" s="41" t="str">
        <f ca="1">INDIRECT("selected_2!C" &amp; (1 + 18*13 + 7))</f>
        <v>走る、駆ける、急いで行く、走っていく、駆けていく、(…へ)ちょっと行く、急ぎの旅行をする、(…を)急に襲う、逃げる、逃亡する</v>
      </c>
      <c r="D163" s="42"/>
      <c r="E163" s="41" t="str">
        <f ca="1">INDIRECT("selected_2!C" &amp; (1 + 18*13 + 1))</f>
        <v>馬に乗る、乗馬する、馬に乗って(…へ)いく、(乗客として)乗る、乗っていく、馬乗りになる、またがる、乗る、浮かぶ、停泊する</v>
      </c>
    </row>
    <row r="164" spans="1:5" ht="122" customHeight="1" x14ac:dyDescent="0.2">
      <c r="A164" s="41" t="str">
        <f ca="1">INDIRECT("selected_2!C" &amp; (1 + 18*13 + 14))</f>
        <v>(…と)見える、見える、思われる、らしい、(…が)ありそうに思える</v>
      </c>
      <c r="B164" s="42"/>
      <c r="C164" s="41" t="str">
        <f ca="1">INDIRECT("selected_2!C" &amp; (1 + 18*13 + 8))</f>
        <v>(切り傷などの皮膚に残った)傷跡、(やけど・できものなどの)跡、(家具などにできた)傷、(戦争などの)傷跡、爪跡、心の傷</v>
      </c>
      <c r="D164" s="42"/>
      <c r="E164" s="41" t="str">
        <f ca="1">INDIRECT("selected_2!C" &amp; (1 + 18*13 + 2))</f>
        <v>ばかげた、ばかばかしい、おかしい</v>
      </c>
    </row>
    <row r="165" spans="1:5" ht="122" customHeight="1" x14ac:dyDescent="0.2">
      <c r="A165" s="41" t="str">
        <f ca="1">INDIRECT("selected_2!C" &amp; (1 + 18*13 + 15))</f>
        <v>seeの過去分詞</v>
      </c>
      <c r="B165" s="42"/>
      <c r="C165" s="41" t="str">
        <f ca="1">INDIRECT("selected_2!C" &amp; (1 + 18*13 + 9))</f>
        <v>恐ろしい、おっかない、薄気味悪い、驚きやすい、臆病な、おびえる、びくびくする</v>
      </c>
      <c r="D165" s="42"/>
      <c r="E165" s="41" t="str">
        <f ca="1">INDIRECT("selected_2!C" &amp; (1 + 18*13 + 3))</f>
        <v>熟した、飲みごろの、(赤く)ふっくらした、円熟した、盛りの、熟達した、老齢の、円熟して、(…に)うってつけの、(…に)熟して</v>
      </c>
    </row>
    <row r="166" spans="1:5" ht="122" customHeight="1" x14ac:dyDescent="0.2">
      <c r="A166" s="41" t="str">
        <f ca="1">INDIRECT("selected_2!C" &amp; (1 + 18*13 + 16))</f>
        <v>送る、届ける、発信する、打つ、(…に)送る、発送する、出す、(命令・依頼などによって)行かせる、行かせる、派遣する</v>
      </c>
      <c r="B166" s="42"/>
      <c r="C166" s="41" t="str">
        <f ca="1">INDIRECT("selected_2!C" &amp; (1 + 18*13 + 10))</f>
        <v>(…を)まく、まき散らす、散財する、(…を)ばらまく、(…を)まき散らす、ばらまく、追い散らす、四散させる、散らす</v>
      </c>
      <c r="D166" s="42"/>
      <c r="E166" s="41" t="str">
        <f ca="1">INDIRECT("selected_2!C" &amp; (1 + 18*13 + 4))</f>
        <v>道、道路、鉄道、街道、街、常道、停泊地</v>
      </c>
    </row>
    <row r="167" spans="1:5" ht="122" customHeight="1" x14ac:dyDescent="0.2">
      <c r="A167" s="41" t="str">
        <f ca="1">INDIRECT("selected_2!C" &amp; (1 + 18*13 + 17))</f>
        <v>感覚(機能)、(漠然とした)感じ、気持ち、感じ、意識、(美・方向などに対する本能的な)センス、勘、判断能力、(知的・道徳的な)感覚、観念</v>
      </c>
      <c r="B167" s="41"/>
      <c r="C167" s="41" t="str">
        <f ca="1">INDIRECT("selected_2!C" &amp; (1 + 18*13 + 11))</f>
        <v>sceneの複数形。(映画・テレビなどの特定の)場面、 シーン</v>
      </c>
      <c r="D167" s="41"/>
      <c r="E167" s="41" t="str">
        <f ca="1">INDIRECT("selected_2!C" &amp; (1 + 18*13 + 5))</f>
        <v>部屋、室、(ホテルの)部屋、ひと組の下宿部屋、借間、アパート、部屋にいる人々、一座の人々、(人・ものなどの占める)場所、あき場所</v>
      </c>
    </row>
    <row r="168" spans="1:5" ht="122" customHeight="1" x14ac:dyDescent="0.2">
      <c r="A168" s="41" t="str">
        <f ca="1">INDIRECT("selected_2!C" &amp; (1 + 18*13 + 18))</f>
        <v>敏感な、感じやすい、傷つきやすい、過敏な、(…に)敏感で、過敏で、(批判・叱咤(しつた)に過敏なほどに敏感な意で)気にしやすい、神経質な、(…を)(とても)気にして、感受性の鋭い</v>
      </c>
      <c r="B168" s="41"/>
      <c r="C168" s="41" t="str">
        <f ca="1">INDIRECT("selected_2!C" &amp; (1 + 18*13 + 12))</f>
        <v>(何かを見つけようとして注意深くまたは徹底的に)捜す、捜す、捜索する、くまなく捜す、厳重に調べる、じろじろ見る、じっと見つめる、探る、(…に)くまなく入り込む</v>
      </c>
      <c r="D168" s="41"/>
      <c r="E168" s="41" t="str">
        <f ca="1">INDIRECT("selected_2!C" &amp; (1 + 18*13 + 6))</f>
        <v>腐った、不潔な、悪臭を放つ、(道徳的・社会的に)堕落した、砕けやすい、もろい、柔らかな、とてもいやな、不愉快な、ひどい</v>
      </c>
    </row>
    <row r="169" spans="1:5" ht="122" customHeight="1" x14ac:dyDescent="0.2">
      <c r="A169" s="25" t="str">
        <f ca="1">INDIRECT("selected_2!A" &amp; (1 + 18*14 + 1))</f>
        <v>serious</v>
      </c>
      <c r="B169" s="26"/>
      <c r="C169" s="25" t="str">
        <f ca="1">INDIRECT("selected_2!A" &amp; (1 + 18*14 + 7))</f>
        <v>show</v>
      </c>
      <c r="D169" s="26"/>
      <c r="E169" s="25" t="str">
        <f ca="1">INDIRECT("selected_2!A" &amp; (1 + 18*14 + 13))</f>
        <v>sit</v>
      </c>
    </row>
    <row r="170" spans="1:5" ht="122" customHeight="1" x14ac:dyDescent="0.2">
      <c r="A170" s="25" t="str">
        <f ca="1">INDIRECT("selected_2!A" &amp; (1 + 18*14 + 2))</f>
        <v>shake</v>
      </c>
      <c r="B170" s="26"/>
      <c r="C170" s="25" t="str">
        <f ca="1">INDIRECT("selected_2!A" &amp; (1 + 18*14 + 8))</f>
        <v>shrine</v>
      </c>
      <c r="D170" s="26"/>
      <c r="E170" s="25" t="str">
        <f ca="1">INDIRECT("selected_2!A" &amp; (1 + 18*14 + 14))</f>
        <v>sleepy</v>
      </c>
    </row>
    <row r="171" spans="1:5" ht="122" customHeight="1" x14ac:dyDescent="0.2">
      <c r="A171" s="25" t="str">
        <f ca="1">INDIRECT("selected_2!A" &amp; (1 + 18*14 + 3))</f>
        <v>shed</v>
      </c>
      <c r="B171" s="26"/>
      <c r="C171" s="25" t="str">
        <f ca="1">INDIRECT("selected_2!A" &amp; (1 + 18*14 + 9))</f>
        <v>shy</v>
      </c>
      <c r="D171" s="26"/>
      <c r="E171" s="25" t="str">
        <f ca="1">INDIRECT("selected_2!A" &amp; (1 + 18*14 + 15))</f>
        <v>slow</v>
      </c>
    </row>
    <row r="172" spans="1:5" ht="122" customHeight="1" x14ac:dyDescent="0.2">
      <c r="A172" s="25" t="str">
        <f ca="1">INDIRECT("selected_2!A" &amp; (1 + 18*14 + 4))</f>
        <v>shell</v>
      </c>
      <c r="B172" s="26"/>
      <c r="C172" s="25" t="str">
        <f ca="1">INDIRECT("selected_2!A" &amp; (1 + 18*14 + 10))</f>
        <v>sign</v>
      </c>
      <c r="D172" s="26"/>
      <c r="E172" s="25" t="str">
        <f ca="1">INDIRECT("selected_2!A" &amp; (1 + 18*14 + 16))</f>
        <v>smart</v>
      </c>
    </row>
    <row r="173" spans="1:5" ht="122" customHeight="1" x14ac:dyDescent="0.2">
      <c r="A173" s="25" t="str">
        <f ca="1">INDIRECT("selected_2!A" &amp; (1 + 18*14 + 5))</f>
        <v>shelter</v>
      </c>
      <c r="B173" s="25"/>
      <c r="C173" s="25" t="str">
        <f ca="1">INDIRECT("selected_2!A" &amp; (1 + 18*14 + 11))</f>
        <v>silly</v>
      </c>
      <c r="D173" s="25"/>
      <c r="E173" s="25" t="str">
        <f ca="1">INDIRECT("selected_2!A" &amp; (1 + 18*14 + 17))</f>
        <v>smile</v>
      </c>
    </row>
    <row r="174" spans="1:5" ht="122" customHeight="1" x14ac:dyDescent="0.2">
      <c r="A174" s="25" t="str">
        <f ca="1">INDIRECT("selected_2!A" &amp; (1 + 18*14 + 6))</f>
        <v>shocked</v>
      </c>
      <c r="B174" s="25"/>
      <c r="C174" s="25" t="str">
        <f ca="1">INDIRECT("selected_2!A" &amp; (1 + 18*14 + 12))</f>
        <v>simply</v>
      </c>
      <c r="D174" s="25"/>
      <c r="E174" s="25" t="str">
        <f ca="1">INDIRECT("selected_2!A" &amp; (1 + 18*14 + 18))</f>
        <v>sneezes</v>
      </c>
    </row>
    <row r="175" spans="1:5" ht="122" customHeight="1" x14ac:dyDescent="0.2">
      <c r="A175" s="41" t="str">
        <f ca="1">INDIRECT("selected_2!C" &amp; (1 + 18*14 + 13))</f>
        <v>座る、腰かける、(…に)座る、腰をかける、座っている、(…で)座る、うずくまる、「お座り」をする、止まる、巣につく</v>
      </c>
      <c r="B175" s="42"/>
      <c r="C175" s="41" t="str">
        <f ca="1">INDIRECT("selected_2!C" &amp; (1 + 18*14 + 7))</f>
        <v>見せる、示す、(…が)見せる、(…を)見えるようにする、(…を)現わす、目立たせる、出席する、現われる、(共進会などに)出品する、展示する</v>
      </c>
      <c r="D175" s="42"/>
      <c r="E175" s="41" t="str">
        <f ca="1">INDIRECT("selected_2!C" &amp; (1 + 18*14 + 1))</f>
        <v>まじめな、本気の、真剣な、冗談でない、真剣で、重大な、ゆゆしい、容易ならない、重い、(娯楽本位でなく)まじめな</v>
      </c>
    </row>
    <row r="176" spans="1:5" ht="122" customHeight="1" x14ac:dyDescent="0.2">
      <c r="A176" s="41" t="str">
        <f ca="1">INDIRECT("selected_2!C" &amp; (1 + 18*14 + 14))</f>
        <v>眠い、眠たがる、眠そうな、眠っているような、活気のない、静かな、眠気を催す、(熟して)腐りかけてかすかすの</v>
      </c>
      <c r="B176" s="42"/>
      <c r="C176" s="41" t="str">
        <f ca="1">INDIRECT("selected_2!C" &amp; (1 + 18*14 + 8))</f>
        <v>(聖人の遺骨・遺物・像などを祭った)聖堂、廟(びよう)、社(やしろ)、(日本の)神社、(聖人の遺骨・遺物などを納めた)聖骨箱、(神聖視されている)殿堂、聖地、霊場</v>
      </c>
      <c r="D176" s="42"/>
      <c r="E176" s="41" t="str">
        <f ca="1">INDIRECT("selected_2!C" &amp; (1 + 18*14 + 2))</f>
        <v>(上下にさっと)振る、(…を)振り動かす、揺すぶる、体を揺すぶる、つかんで揺する、(…を)振り払う、(…を)振って出す、振りかける、(…を)振ってする、(…を)打ち振る</v>
      </c>
    </row>
    <row r="177" spans="1:5" ht="122" customHeight="1" x14ac:dyDescent="0.2">
      <c r="A177" s="41" t="str">
        <f ca="1">INDIRECT("selected_2!C" &amp; (1 + 18*14 + 15))</f>
        <v>(時間・速度など)遅い、のろい、のろのろした、時間がかかる、ゆっくりした、時間がかかって、手間どって、遅れて、(性質など)のろい、鈍い</v>
      </c>
      <c r="B177" s="42"/>
      <c r="C177" s="41" t="str">
        <f ca="1">INDIRECT("selected_2!C" &amp; (1 + 18*14 + 9))</f>
        <v>恥ずかしがりの、内気な、はにかんだ、引っ込み思案の、恥ずかしそうな、(…を)恥ずかしがって、(…に)用心深くて、(…を)ためらって、ためらって、思い切ってできなくて</v>
      </c>
      <c r="D177" s="42"/>
      <c r="E177" s="41" t="str">
        <f ca="1">INDIRECT("selected_2!C" &amp; (1 + 18*14 + 3))</f>
        <v>流す、こぼす、(自然に)落とす、脱ぎかえる、脱ぎ捨てる、(…に)発する、放つ、(あたりに)与える、及ぼす、はじく</v>
      </c>
    </row>
    <row r="178" spans="1:5" ht="122" customHeight="1" x14ac:dyDescent="0.2">
      <c r="A178" s="41" t="str">
        <f ca="1">INDIRECT("selected_2!C" &amp; (1 + 18*14 + 16))</f>
        <v>活発な、きびきびした、すばやい、(…に)きびきびして、機敏で、頭のよい、賢明な、気のきいた、抜けめのない、油断のならない</v>
      </c>
      <c r="B178" s="42"/>
      <c r="C178" s="41" t="str">
        <f ca="1">INDIRECT("selected_2!C" &amp; (1 + 18*14 + 10))</f>
        <v>(数学・音楽などの)符号、記号、信号、合図、手まね、身ぶり、標識、標示、掲示、看板</v>
      </c>
      <c r="D178" s="42"/>
      <c r="E178" s="41" t="str">
        <f ca="1">INDIRECT("selected_2!C" &amp; (1 + 18*14 + 4))</f>
        <v>貝殻、(カキの)殻、(カメ・エビ・カニなどの)甲羅、(カブトムシなどの)硬い外皮、(鳥の卵の)殻、(果実・種子などの)殻、(豆類の)さや、(建物・乗り物などの)骨組み、外郭、船体</v>
      </c>
    </row>
    <row r="179" spans="1:5" ht="122" customHeight="1" x14ac:dyDescent="0.2">
      <c r="A179" s="41" t="str">
        <f ca="1">INDIRECT("selected_2!C" &amp; (1 + 18*14 + 17))</f>
        <v>(声をたてないで)笑う、微笑する、ほほえむ、にっこりする、(…に)にっこりする、晴れやかである、開ける、向く</v>
      </c>
      <c r="B179" s="41"/>
      <c r="C179" s="41" t="str">
        <f ca="1">INDIRECT("selected_2!C" &amp; (1 + 18*14 + 11))</f>
        <v>愚かな、ばかな、思慮のない、ばかげた、ばかばかしい、ひょうきんな、愚かで、ばかで、目を回して、ふらふらになって</v>
      </c>
      <c r="D179" s="41"/>
      <c r="E179" s="41" t="str">
        <f ca="1">INDIRECT("selected_2!C" &amp; (1 + 18*14 + 5))</f>
        <v>(風雨・危険などを避ける)避難所、(避難)小屋、(バス停などの)待合所、雨宿りの場所、防空壕(ごう)、待避壕、(一時的な)収容所、避難、保護、庇護(ひご)</v>
      </c>
    </row>
    <row r="180" spans="1:5" ht="122" customHeight="1" x14ac:dyDescent="0.2">
      <c r="A180" s="41" t="str">
        <f ca="1">INDIRECT("selected_2!C" &amp; (1 + 18*14 + 18))</f>
        <v>sneezeの三人称単数現在。sneezeの複数形。くしゃみ</v>
      </c>
      <c r="B180" s="41"/>
      <c r="C180" s="41" t="str">
        <f ca="1">INDIRECT("selected_2!C" &amp; (1 + 18*14 + 12))</f>
        <v>簡単に、平易に、単純に、簡素に、質素に、飾りなく、地味に、単に、ただ(…のみで)、まったく</v>
      </c>
      <c r="D180" s="41"/>
      <c r="E180" s="41" t="str">
        <f ca="1">INDIRECT("selected_2!C" &amp; (1 + 18*14 + 6))</f>
        <v>衝撃を受けた、あきれかえった、(…に)衝撃を受けて、ぎょっとして、ショックを受けて、感電した</v>
      </c>
    </row>
    <row r="181" spans="1:5" ht="122" customHeight="1" x14ac:dyDescent="0.2">
      <c r="A181" s="25" t="str">
        <f ca="1">INDIRECT("selected_2!A" &amp; (1 + 18*15 + 1))</f>
        <v>soak</v>
      </c>
      <c r="B181" s="26"/>
      <c r="C181" s="25" t="str">
        <f ca="1">INDIRECT("selected_2!A" &amp; (1 + 18*15 + 7))</f>
        <v>squirrel</v>
      </c>
      <c r="D181" s="26"/>
      <c r="E181" s="25" t="str">
        <f ca="1">INDIRECT("selected_2!A" &amp; (1 + 18*15 + 13))</f>
        <v>storm</v>
      </c>
    </row>
    <row r="182" spans="1:5" ht="122" customHeight="1" x14ac:dyDescent="0.2">
      <c r="A182" s="25" t="str">
        <f ca="1">INDIRECT("selected_2!A" &amp; (1 + 18*15 + 2))</f>
        <v>soon</v>
      </c>
      <c r="B182" s="26"/>
      <c r="C182" s="25" t="str">
        <f ca="1">INDIRECT("selected_2!A" &amp; (1 + 18*15 + 8))</f>
        <v>station</v>
      </c>
      <c r="D182" s="26"/>
      <c r="E182" s="25" t="str">
        <f ca="1">INDIRECT("selected_2!A" &amp; (1 + 18*15 + 14))</f>
        <v>strange</v>
      </c>
    </row>
    <row r="183" spans="1:5" ht="122" customHeight="1" x14ac:dyDescent="0.2">
      <c r="A183" s="25" t="str">
        <f ca="1">INDIRECT("selected_2!A" &amp; (1 + 18*15 + 3))</f>
        <v>spend</v>
      </c>
      <c r="B183" s="26"/>
      <c r="C183" s="25" t="str">
        <f ca="1">INDIRECT("selected_2!A" &amp; (1 + 18*15 + 9))</f>
        <v>stay</v>
      </c>
      <c r="D183" s="26"/>
      <c r="E183" s="25" t="str">
        <f ca="1">INDIRECT("selected_2!A" &amp; (1 + 18*15 + 15))</f>
        <v>stream</v>
      </c>
    </row>
    <row r="184" spans="1:5" ht="122" customHeight="1" x14ac:dyDescent="0.2">
      <c r="A184" s="25" t="str">
        <f ca="1">INDIRECT("selected_2!A" &amp; (1 + 18*15 + 4))</f>
        <v>splash</v>
      </c>
      <c r="B184" s="26"/>
      <c r="C184" s="25" t="str">
        <f ca="1">INDIRECT("selected_2!A" &amp; (1 + 18*15 + 10))</f>
        <v>step</v>
      </c>
      <c r="D184" s="26"/>
      <c r="E184" s="25" t="str">
        <f ca="1">INDIRECT("selected_2!A" &amp; (1 + 18*15 + 16))</f>
        <v>strong</v>
      </c>
    </row>
    <row r="185" spans="1:5" ht="122" customHeight="1" x14ac:dyDescent="0.2">
      <c r="A185" s="25" t="str">
        <f ca="1">INDIRECT("selected_2!A" &amp; (1 + 18*15 + 5))</f>
        <v>spoil</v>
      </c>
      <c r="B185" s="25"/>
      <c r="C185" s="25" t="str">
        <f ca="1">INDIRECT("selected_2!A" &amp; (1 + 18*15 + 11))</f>
        <v>stick</v>
      </c>
      <c r="D185" s="25"/>
      <c r="E185" s="25" t="str">
        <f ca="1">INDIRECT("selected_2!A" &amp; (1 + 18*15 + 17))</f>
        <v>stubborn</v>
      </c>
    </row>
    <row r="186" spans="1:5" ht="122" customHeight="1" x14ac:dyDescent="0.2">
      <c r="A186" s="25" t="str">
        <f ca="1">INDIRECT("selected_2!A" &amp; (1 + 18*15 + 6))</f>
        <v>sprout</v>
      </c>
      <c r="B186" s="25"/>
      <c r="C186" s="25" t="str">
        <f ca="1">INDIRECT("selected_2!A" &amp; (1 + 18*15 + 12))</f>
        <v>still</v>
      </c>
      <c r="D186" s="25"/>
      <c r="E186" s="25" t="str">
        <f ca="1">INDIRECT("selected_2!A" &amp; (1 + 18*15 + 18))</f>
        <v>stupid</v>
      </c>
    </row>
    <row r="187" spans="1:5" ht="122" customHeight="1" x14ac:dyDescent="0.2">
      <c r="A187" s="41" t="str">
        <f ca="1">INDIRECT("selected_2!C" &amp; (1 + 18*15 + 13))</f>
        <v>(通例雨・雷鳴などを伴う)あらし、暴風(雨)、大しけ、暴風、あらし、雨あられ、激発、強襲、急襲</v>
      </c>
      <c r="B187" s="42"/>
      <c r="C187" s="41" t="str">
        <f ca="1">INDIRECT("selected_2!C" &amp; (1 + 18*15 + 7))</f>
        <v>リス、リスの毛皮</v>
      </c>
      <c r="D187" s="42"/>
      <c r="E187" s="41" t="str">
        <f ca="1">INDIRECT("selected_2!C" &amp; (1 + 18*15 + 1))</f>
        <v>(水などの液体に)浸す、つける、浸す、つかる、(…を)ずぶぬれにする、吸い込む、吸収する、浴びる、(…を)(心に)吸収する、(液体につけて)(…を)吸い出す</v>
      </c>
    </row>
    <row r="188" spans="1:5" ht="122" customHeight="1" x14ac:dyDescent="0.2">
      <c r="A188" s="41" t="str">
        <f ca="1">INDIRECT("selected_2!C" &amp; (1 + 18*15 + 14))</f>
        <v>奇妙な、不思議な、変な、一風変わった、未知の、見なれない、未知で、見なれないで、(…に)慣れないで、未熟で</v>
      </c>
      <c r="B188" s="42"/>
      <c r="C188" s="41" t="str">
        <f ca="1">INDIRECT("selected_2!C" &amp; (1 + 18*15 + 8))</f>
        <v>(鉄道の)駅、(バスの)発着所、(官庁・施設などの)…署、局、所、事業所、(中央郵便局をもつ都市での)郵便局支局、(軍などの)基地、駐屯(ちゆうとん)地、根拠地</v>
      </c>
      <c r="D188" s="42"/>
      <c r="E188" s="41" t="str">
        <f ca="1">INDIRECT("selected_2!C" &amp; (1 + 18*15 + 2))</f>
        <v>まもなく、(もう)すぐ、そのうちに、早めに、早く、すみやかに、すばやく、やすやすと、わけなく</v>
      </c>
    </row>
    <row r="189" spans="1:5" ht="122" customHeight="1" x14ac:dyDescent="0.2">
      <c r="A189" s="41" t="str">
        <f ca="1">INDIRECT("selected_2!C" &amp; (1 + 18*15 + 15))</f>
        <v>流れ、川、(特に)小川、(液体・気体などの)一定の流れ、流出、奔流、(時・思想などの)流れ、傾向、(能力別による)学級、分級</v>
      </c>
      <c r="B189" s="42"/>
      <c r="C189" s="41" t="str">
        <f ca="1">INDIRECT("selected_2!C" &amp; (1 + 18*15 + 9))</f>
        <v>(場所に)居残る、とどまる、(場所に)とどまる、ゆっくりして(…に)付き合う、滞在する、客となる、(…に)滞在する、宿泊する、家に泊まる、(…の)ままでいる</v>
      </c>
      <c r="D189" s="42"/>
      <c r="E189" s="41" t="str">
        <f ca="1">INDIRECT("selected_2!C" &amp; (1 + 18*15 + 3))</f>
        <v>使う、費やす、(…に)使う、過ごす、(…に)かける、使い果たす、精力が尽きる、消耗する</v>
      </c>
    </row>
    <row r="190" spans="1:5" ht="122" customHeight="1" x14ac:dyDescent="0.2">
      <c r="A190" s="41" t="str">
        <f ca="1">INDIRECT("selected_2!C" &amp; (1 + 18*15 + 16))</f>
        <v>体力のある、強健な、強壮な、丈夫な、(…に)強くて、病気が治って、体力が回復して、頑丈な、強固な、堅固な</v>
      </c>
      <c r="B190" s="42"/>
      <c r="C190" s="41" t="str">
        <f ca="1">INDIRECT("selected_2!C" &amp; (1 + 18*15 + 10))</f>
        <v>(足の運びとしての)歩み、歩、(歩む)方向、1 歩の間隔、ひと走り、近距離、足音、足跡、歩きぶり、足どり</v>
      </c>
      <c r="D190" s="42"/>
      <c r="E190" s="41" t="str">
        <f ca="1">INDIRECT("selected_2!C" &amp; (1 + 18*15 + 4))</f>
        <v>はねかす、飛び散らす、(…に)はねかける、(…に)はねかかる、(…で)水をはねる、ザブザブ音を立てて進む、派手に書き立てる、(…に)派手に使う</v>
      </c>
    </row>
    <row r="191" spans="1:5" ht="122" customHeight="1" x14ac:dyDescent="0.2">
      <c r="A191" s="41" t="str">
        <f ca="1">INDIRECT("selected_2!C" &amp; (1 + 18*15 + 17))</f>
        <v>がんこな、強情な、頑強な、不屈の、扱いにくい、手に負えない、かたい、溶けにくい</v>
      </c>
      <c r="B191" s="41"/>
      <c r="C191" s="41" t="str">
        <f ca="1">INDIRECT("selected_2!C" &amp; (1 + 18*15 + 11))</f>
        <v>(細長い)棒きれ、棒、枝木、ステッキ、つえ、細長い木、さお、軸、(ほうきの)柄、棒状のもの</v>
      </c>
      <c r="D191" s="41"/>
      <c r="E191" s="41" t="str">
        <f ca="1">INDIRECT("selected_2!C" &amp; (1 + 18*15 + 5))</f>
        <v>(…を)役に立たなくする、台なしにする、腐らせる、そぐ、性格をだめにする、過度に甘やかす、大サービスする、満足できなくする</v>
      </c>
    </row>
    <row r="192" spans="1:5" ht="122" customHeight="1" x14ac:dyDescent="0.2">
      <c r="A192" s="41" t="str">
        <f ca="1">INDIRECT("selected_2!C" &amp; (1 + 18*15 + 18))</f>
        <v>愚かな、ばかな、愚かで、くだらない、つまらない、退屈な、無感覚の、まひした、(…で)無感覚で、まひして</v>
      </c>
      <c r="B192" s="41"/>
      <c r="C192" s="41" t="str">
        <f ca="1">INDIRECT("selected_2!C" &amp; (1 + 18*15 + 12))</f>
        <v>静かな、しんとした、音のしない、黙った、静止した、じっとした、流れのない、風のない、ないだ、低い</v>
      </c>
      <c r="D192" s="41"/>
      <c r="E192" s="41" t="str">
        <f ca="1">INDIRECT("selected_2!C" &amp; (1 + 18*15 + 6))</f>
        <v>芽、新芽、芽キャベツ、若者、青年</v>
      </c>
    </row>
    <row r="193" spans="1:5" ht="122" customHeight="1" x14ac:dyDescent="0.2">
      <c r="A193" s="25" t="str">
        <f ca="1">INDIRECT("selected_2!A" &amp; (1 + 18*16 + 1))</f>
        <v>suddenly</v>
      </c>
      <c r="B193" s="26"/>
      <c r="C193" s="25" t="str">
        <f ca="1">INDIRECT("selected_2!A" &amp; (1 + 18*16 + 7))</f>
        <v>take</v>
      </c>
      <c r="D193" s="26"/>
      <c r="E193" s="25" t="str">
        <f ca="1">INDIRECT("selected_2!A" &amp; (1 + 18*16 + 13))</f>
        <v>train</v>
      </c>
    </row>
    <row r="194" spans="1:5" ht="122" customHeight="1" x14ac:dyDescent="0.2">
      <c r="A194" s="25" t="str">
        <f ca="1">INDIRECT("selected_2!A" &amp; (1 + 18*16 + 2))</f>
        <v>suffer</v>
      </c>
      <c r="B194" s="26"/>
      <c r="C194" s="25" t="str">
        <f ca="1">INDIRECT("selected_2!A" &amp; (1 + 18*16 + 8))</f>
        <v>tall</v>
      </c>
      <c r="D194" s="26"/>
      <c r="E194" s="25" t="str">
        <f ca="1">INDIRECT("selected_2!A" &amp; (1 + 18*16 + 14))</f>
        <v>traumatic</v>
      </c>
    </row>
    <row r="195" spans="1:5" ht="122" customHeight="1" x14ac:dyDescent="0.2">
      <c r="A195" s="25" t="str">
        <f ca="1">INDIRECT("selected_2!A" &amp; (1 + 18*16 + 3))</f>
        <v>suppose</v>
      </c>
      <c r="B195" s="26"/>
      <c r="C195" s="25" t="str">
        <f ca="1">INDIRECT("selected_2!A" &amp; (1 + 18*16 + 9))</f>
        <v>terribly</v>
      </c>
      <c r="D195" s="26"/>
      <c r="E195" s="25" t="str">
        <f ca="1">INDIRECT("selected_2!A" &amp; (1 + 18*16 + 15))</f>
        <v>treasure</v>
      </c>
    </row>
    <row r="196" spans="1:5" ht="122" customHeight="1" x14ac:dyDescent="0.2">
      <c r="A196" s="25" t="str">
        <f ca="1">INDIRECT("selected_2!A" &amp; (1 + 18*16 + 4))</f>
        <v>surprise</v>
      </c>
      <c r="B196" s="26"/>
      <c r="C196" s="25" t="str">
        <f ca="1">INDIRECT("selected_2!A" &amp; (1 + 18*16 + 10))</f>
        <v>terrific</v>
      </c>
      <c r="D196" s="26"/>
      <c r="E196" s="25" t="str">
        <f ca="1">INDIRECT("selected_2!A" &amp; (1 + 18*16 + 16))</f>
        <v>tree</v>
      </c>
    </row>
    <row r="197" spans="1:5" ht="122" customHeight="1" x14ac:dyDescent="0.2">
      <c r="A197" s="25" t="str">
        <f ca="1">INDIRECT("selected_2!A" &amp; (1 + 18*16 + 5))</f>
        <v>swear</v>
      </c>
      <c r="B197" s="25"/>
      <c r="C197" s="25" t="str">
        <f ca="1">INDIRECT("selected_2!A" &amp; (1 + 18*16 + 11))</f>
        <v>till</v>
      </c>
      <c r="D197" s="25"/>
      <c r="E197" s="25" t="str">
        <f ca="1">INDIRECT("selected_2!A" &amp; (1 + 18*16 + 17))</f>
        <v>trouble</v>
      </c>
    </row>
    <row r="198" spans="1:5" ht="122" customHeight="1" x14ac:dyDescent="0.2">
      <c r="A198" s="25" t="str">
        <f ca="1">INDIRECT("selected_2!A" &amp; (1 + 18*16 + 6))</f>
        <v>swim</v>
      </c>
      <c r="B198" s="25"/>
      <c r="C198" s="25" t="str">
        <f ca="1">INDIRECT("selected_2!A" &amp; (1 + 18*16 + 12))</f>
        <v>tough</v>
      </c>
      <c r="D198" s="25"/>
      <c r="E198" s="25" t="str">
        <f ca="1">INDIRECT("selected_2!A" &amp; (1 + 18*16 + 18))</f>
        <v>true</v>
      </c>
    </row>
    <row r="199" spans="1:5" ht="122" customHeight="1" x14ac:dyDescent="0.2">
      <c r="A199" s="41" t="str">
        <f ca="1">INDIRECT("selected_2!C" &amp; (1 + 18*16 + 13))</f>
        <v>列車、長い列、行列、連続、つながり、(事件などの)結果、続き、あと、供回り、従者</v>
      </c>
      <c r="B199" s="42"/>
      <c r="C199" s="41" t="str">
        <f ca="1">INDIRECT("selected_2!C" &amp; (1 + 18*16 + 7))</f>
        <v>(手などで)取る、(…を)取る、つかむ、(…を)抱く、抱き締める、(わな・えさなどで)捕らえる、捕縛する、捕虜にする、(…を)(…で)捕らえる、占領する</v>
      </c>
      <c r="D199" s="42"/>
      <c r="E199" s="41" t="str">
        <f ca="1">INDIRECT("selected_2!C" &amp; (1 + 18*16 + 1))</f>
        <v>突然に、不意に</v>
      </c>
    </row>
    <row r="200" spans="1:5" ht="122" customHeight="1" x14ac:dyDescent="0.2">
      <c r="A200" s="41" t="str">
        <f ca="1">INDIRECT("selected_2!C" &amp; (1 + 18*16 + 14))</f>
        <v>外傷(性)の、精神的外傷を与える</v>
      </c>
      <c r="B200" s="42"/>
      <c r="C200" s="41" t="str">
        <f ca="1">INDIRECT("selected_2!C" &amp; (1 + 18*16 + 8))</f>
        <v>(平均よりも)身長の高い、背の高い、(細長く)高い、高さが…の、大げさな、(数量の)法外な、大変な</v>
      </c>
      <c r="D200" s="42"/>
      <c r="E200" s="41" t="str">
        <f ca="1">INDIRECT("selected_2!C" &amp; (1 + 18*16 + 2))</f>
        <v>経験する、こうむる、受ける、(…を)忍ぶ、辛抱する、我慢する、許す、(黙って)させる、(…を)放任しておく、黙認する</v>
      </c>
    </row>
    <row r="201" spans="1:5" ht="122" customHeight="1" x14ac:dyDescent="0.2">
      <c r="A201" s="41" t="str">
        <f ca="1">INDIRECT("selected_2!C" &amp; (1 + 18*16 + 15))</f>
        <v>宝物、財宝、秘蔵物、秘宝、貴重品、重要品、重宝者、またとない人、最愛の人</v>
      </c>
      <c r="B201" s="42"/>
      <c r="C201" s="41" t="str">
        <f ca="1">INDIRECT("selected_2!C" &amp; (1 + 18*16 + 9))</f>
        <v>恐ろしく、ものすごく、ひどく、非常に</v>
      </c>
      <c r="D201" s="42"/>
      <c r="E201" s="41" t="str">
        <f ca="1">INDIRECT("selected_2!C" &amp; (1 + 18*16 + 3))</f>
        <v>(判断の根拠が比較的薄い形で)思う、思う、考える、たぶんでしょう、(…が)思う、いただけませんか、(…と)仮定する、想定する、もしならば、したら(どうだろう)</v>
      </c>
    </row>
    <row r="202" spans="1:5" ht="122" customHeight="1" x14ac:dyDescent="0.2">
      <c r="A202" s="41" t="str">
        <f ca="1">INDIRECT("selected_2!C" &amp; (1 + 18*16 + 16))</f>
        <v>樹木、(立ち)木、高木、(低木や草木でも)高木のように育つもの、木製のもの、木具、(樹木状に表現した)図表</v>
      </c>
      <c r="B202" s="42"/>
      <c r="C202" s="41" t="str">
        <f ca="1">INDIRECT("selected_2!C" &amp; (1 + 18*16 + 10))</f>
        <v>すごい、ひどい、大変な、すばらしい、すてきな、恐ろしい、ものすごい</v>
      </c>
      <c r="D202" s="42"/>
      <c r="E202" s="41" t="str">
        <f ca="1">INDIRECT("selected_2!C" &amp; (1 + 18*16 + 4))</f>
        <v>驚かす、びっくりさせる、(…で)驚かす、(…を)奇襲する、不意打ちする、(…が)捕らえる、押さえる、不意に働きかけて移らせる、不意打ちを食わせて聞き出す</v>
      </c>
    </row>
    <row r="203" spans="1:5" ht="122" customHeight="1" x14ac:dyDescent="0.2">
      <c r="A203" s="41" t="str">
        <f ca="1">INDIRECT("selected_2!C" &amp; (1 + 18*16 + 17))</f>
        <v>心配(事)、悩み、苦しみ、不幸、苦労(の種)、やっかい者、めんどうな事、困った点、具合の悪い点、問題点</v>
      </c>
      <c r="B203" s="41"/>
      <c r="C203" s="41" t="str">
        <f ca="1">INDIRECT("selected_2!C" &amp; (1 + 18*16 + 11))</f>
        <v>…まで、…になるまで、に至るまで(ずっと)、…までは(…しない)、…になって初めて(…する)、(…分)前</v>
      </c>
      <c r="D203" s="41"/>
      <c r="E203" s="41" t="str">
        <f ca="1">INDIRECT("selected_2!C" &amp; (1 + 18*16 + 5))</f>
        <v>誓う、宣誓する、(…と)誓って言う、断言する、罰(ばち)当たりなことを言う、ののしる、悪態をつく</v>
      </c>
    </row>
    <row r="204" spans="1:5" ht="122" customHeight="1" x14ac:dyDescent="0.2">
      <c r="A204" s="41" t="str">
        <f ca="1">INDIRECT("selected_2!C" &amp; (1 + 18*16 + 18))</f>
        <v>(事実・現実に合致している意味で)真実の、本当の、本来の、適正な、厳密な、本物の、正真正銘の、純種の、純粋な、忠実な</v>
      </c>
      <c r="B204" s="41"/>
      <c r="C204" s="41" t="str">
        <f ca="1">INDIRECT("selected_2!C" &amp; (1 + 18*16 + 12))</f>
        <v>(切りにくい、またはかみ切れなくて)かたい、こわい、粘りのある、頑丈な、タフな、不屈な、頑固な、しぶとい、骨の折れる</v>
      </c>
      <c r="D204" s="41"/>
      <c r="E204" s="41" t="str">
        <f ca="1">INDIRECT("selected_2!C" &amp; (1 + 18*16 + 6))</f>
        <v>泳ぐ、水泳する、(泳ぐように)スーッと進む、軽やかに動く、(…に)浮く、浮いて流れる、(…で)あふれる、(めまいで)くらくらする、(めまいがして)回るように見える</v>
      </c>
    </row>
    <row r="205" spans="1:5" ht="122" customHeight="1" x14ac:dyDescent="0.2">
      <c r="A205" s="25" t="str">
        <f ca="1">INDIRECT("selected_2!A" &amp; (1 + 18*17 + 1))</f>
        <v>truth</v>
      </c>
      <c r="B205" s="26"/>
      <c r="C205" s="25" t="str">
        <f ca="1">INDIRECT("selected_2!A" &amp; (1 + 18*17 + 7))</f>
        <v>university</v>
      </c>
      <c r="D205" s="26"/>
      <c r="E205" s="25" t="str">
        <f ca="1">INDIRECT("selected_2!A" &amp; (1 + 18*17 + 13))</f>
        <v>voice</v>
      </c>
    </row>
    <row r="206" spans="1:5" ht="122" customHeight="1" x14ac:dyDescent="0.2">
      <c r="A206" s="25" t="str">
        <f ca="1">INDIRECT("selected_2!A" &amp; (1 + 18*17 + 2))</f>
        <v>tunnel</v>
      </c>
      <c r="B206" s="26"/>
      <c r="C206" s="25" t="str">
        <f ca="1">INDIRECT("selected_2!A" &amp; (1 + 18*17 + 8))</f>
        <v>upstairs</v>
      </c>
      <c r="D206" s="26"/>
      <c r="E206" s="25" t="str">
        <f ca="1">INDIRECT("selected_2!A" &amp; (1 + 18*17 + 14))</f>
        <v>wait</v>
      </c>
    </row>
    <row r="207" spans="1:5" ht="122" customHeight="1" x14ac:dyDescent="0.2">
      <c r="A207" s="25" t="str">
        <f ca="1">INDIRECT("selected_2!A" &amp; (1 + 18*17 + 3))</f>
        <v>turn</v>
      </c>
      <c r="B207" s="26"/>
      <c r="C207" s="25" t="str">
        <f ca="1">INDIRECT("selected_2!A" &amp; (1 + 18*17 + 9))</f>
        <v>vacation</v>
      </c>
      <c r="D207" s="26"/>
      <c r="E207" s="25" t="str">
        <f ca="1">INDIRECT("selected_2!A" &amp; (1 + 18*17 + 15))</f>
        <v>wake</v>
      </c>
    </row>
    <row r="208" spans="1:5" ht="122" customHeight="1" x14ac:dyDescent="0.2">
      <c r="A208" s="25" t="str">
        <f ca="1">INDIRECT("selected_2!A" &amp; (1 + 18*17 + 4))</f>
        <v>umbrella</v>
      </c>
      <c r="B208" s="26"/>
      <c r="C208" s="25" t="str">
        <f ca="1">INDIRECT("selected_2!A" &amp; (1 + 18*17 + 10))</f>
        <v>vegetable</v>
      </c>
      <c r="D208" s="26"/>
      <c r="E208" s="25" t="str">
        <f ca="1">INDIRECT("selected_2!A" &amp; (1 + 18*17 + 16))</f>
        <v>walk</v>
      </c>
    </row>
    <row r="209" spans="1:5" ht="122" customHeight="1" x14ac:dyDescent="0.2">
      <c r="A209" s="25" t="str">
        <f ca="1">INDIRECT("selected_2!A" &amp; (1 + 18*17 + 5))</f>
        <v>uncle</v>
      </c>
      <c r="B209" s="25"/>
      <c r="C209" s="25" t="str">
        <f ca="1">INDIRECT("selected_2!A" &amp; (1 + 18*17 + 11))</f>
        <v>village</v>
      </c>
      <c r="D209" s="25"/>
      <c r="E209" s="25" t="str">
        <f ca="1">INDIRECT("selected_2!A" &amp; (1 + 18*17 + 17))</f>
        <v>wander</v>
      </c>
    </row>
    <row r="210" spans="1:5" ht="122" customHeight="1" x14ac:dyDescent="0.2">
      <c r="A210" s="25" t="str">
        <f ca="1">INDIRECT("selected_2!A" &amp; (1 + 18*17 + 6))</f>
        <v>understand</v>
      </c>
      <c r="B210" s="25"/>
      <c r="C210" s="25" t="str">
        <f ca="1">INDIRECT("selected_2!A" &amp; (1 + 18*17 + 12))</f>
        <v>visit</v>
      </c>
      <c r="D210" s="25"/>
      <c r="E210" s="25" t="str">
        <f ca="1">INDIRECT("selected_2!A" &amp; (1 + 18*17 + 18))</f>
        <v>wash</v>
      </c>
    </row>
    <row r="211" spans="1:5" ht="122" customHeight="1" x14ac:dyDescent="0.2">
      <c r="A211" s="41" t="str">
        <f ca="1">INDIRECT("selected_2!C" &amp; (1 + 18*17 + 13))</f>
        <v>(特に人間の)声、音声、声、音(おと)、音(ね)、(人間の言葉にたとえた天・理法の)声、知らせ、お告げ、(主義などの)表明者、代弁者</v>
      </c>
      <c r="B211" s="42"/>
      <c r="C211" s="41" t="str">
        <f ca="1">INDIRECT("selected_2!C" &amp; (1 + 18*17 + 7))</f>
        <v>大学、大学当局、大学チーム</v>
      </c>
      <c r="D211" s="42"/>
      <c r="E211" s="41" t="str">
        <f ca="1">INDIRECT("selected_2!C" &amp; (1 + 18*17 + 1))</f>
        <v>真理、真、真実、真相、事実、本当のこと、真実性、(事の)真偽、誠実、正直</v>
      </c>
    </row>
    <row r="212" spans="1:5" ht="122" customHeight="1" x14ac:dyDescent="0.2">
      <c r="A212" s="41" t="str">
        <f ca="1">INDIRECT("selected_2!C" &amp; (1 + 18*17 + 14))</f>
        <v>待つ、ぶらぶらして待つ、(…を)待つ、(…が)待つ、ほうっておける、急を要さない、延ばせる、用意されている</v>
      </c>
      <c r="B212" s="42"/>
      <c r="C212" s="41" t="str">
        <f ca="1">INDIRECT("selected_2!C" &amp; (1 + 18*17 + 8))</f>
        <v>二階へ、階上へ、より高い地位へ</v>
      </c>
      <c r="D212" s="42"/>
      <c r="E212" s="41" t="str">
        <f ca="1">INDIRECT("selected_2!C" &amp; (1 + 18*17 + 2))</f>
        <v>トンネル、地下道、坑道、(動物のすむ)穴</v>
      </c>
    </row>
    <row r="213" spans="1:5" ht="122" customHeight="1" x14ac:dyDescent="0.2">
      <c r="A213" s="41" t="str">
        <f ca="1">INDIRECT("selected_2!C" &amp; (1 + 18*17 + 15))</f>
        <v>目覚める、起きる、(…に)目覚める、(精神的に)目覚める、覚醒(かくせい)する、(…に)気づく、(…を)悟る、目覚めている、起きている、寝ずにいる</v>
      </c>
      <c r="B213" s="42"/>
      <c r="C213" s="41" t="str">
        <f ca="1">INDIRECT("selected_2!C" &amp; (1 + 18*17 + 9))</f>
        <v>休暇、休み、明け渡し、立ち退き、引き払い、辞職、辞任、退官</v>
      </c>
      <c r="D213" s="42"/>
      <c r="E213" s="41" t="str">
        <f ca="1">INDIRECT("selected_2!C" &amp; (1 + 18*17 + 3))</f>
        <v>回転させる、ぐるぐる回す、回す、ひねる、(…を)回す、栓をひねって出す、つける、栓をひねって止める、消す、体を回転させて行なう</v>
      </c>
    </row>
    <row r="214" spans="1:5" ht="122" customHeight="1" x14ac:dyDescent="0.2">
      <c r="A214" s="41" t="str">
        <f ca="1">INDIRECT("selected_2!C" &amp; (1 + 18*17 + 16))</f>
        <v>歩く、散歩する、歩いていく、出る、ふるまう、身を処する、世を渡る、トラベリングをする、嫌疑が晴れる</v>
      </c>
      <c r="B214" s="42"/>
      <c r="C214" s="41" t="str">
        <f ca="1">INDIRECT("selected_2!C" &amp; (1 + 18*17 + 10))</f>
        <v>野菜(物)、青物、植物、(意識・思考力を失った)植物人間、無気力な人</v>
      </c>
      <c r="D214" s="42"/>
      <c r="E214" s="41" t="str">
        <f ca="1">INDIRECT("selected_2!C" &amp; (1 + 18*17 + 4))</f>
        <v>傘、こうもり傘、雨傘、(クラゲの)傘、保護するもの、庇護(ひご)、「傘」、包括的組織</v>
      </c>
    </row>
    <row r="215" spans="1:5" ht="122" customHeight="1" x14ac:dyDescent="0.2">
      <c r="A215" s="41" t="str">
        <f ca="1">INDIRECT("selected_2!C" &amp; (1 + 18*17 + 17))</f>
        <v>(あてもなく)歩き回る、さまよう、放浪する、ぶらつく、きょろきょろ見回す、迷う、迷い込む、それる、横道にそれる、邪道に踏み迷う</v>
      </c>
      <c r="B215" s="41"/>
      <c r="C215" s="41" t="str">
        <f ca="1">INDIRECT("selected_2!C" &amp; (1 + 18*17 + 11))</f>
        <v>村、村落、村民、(ある特徴をもった比較的独立した地区としての)…村</v>
      </c>
      <c r="D215" s="41"/>
      <c r="E215" s="41" t="str">
        <f ca="1">INDIRECT("selected_2!C" &amp; (1 + 18*17 + 5))</f>
        <v>おじ、おじさん</v>
      </c>
    </row>
    <row r="216" spans="1:5" ht="122" customHeight="1" x14ac:dyDescent="0.2">
      <c r="A216" s="41" t="str">
        <f ca="1">INDIRECT("selected_2!C" &amp; (1 + 18*17 + 18))</f>
        <v>洗う、洗濯する、体(の一部)を洗う、(…を)洗って(…に)する、(…で)(…を)洗う、(…を)洗い落とす、(…に)打ち寄せる、(…を)洗う、(…を)うるおす、ぬらす</v>
      </c>
      <c r="B216" s="41"/>
      <c r="C216" s="41" t="str">
        <f ca="1">INDIRECT("selected_2!C" &amp; (1 + 18*17 + 12))</f>
        <v>(友人として、社交上)訪問する、訪れる、客として滞在する、(…の)所へ泊まりがけで(遊びに)行く、見舞う、往診する、参観する、見物に行く、しばしば訪れる</v>
      </c>
      <c r="D216" s="41"/>
      <c r="E216" s="41" t="str">
        <f ca="1">INDIRECT("selected_2!C" &amp; (1 + 18*17 + 6))</f>
        <v>理解する、意味を知る、(…が)わかる、言うことを理解する、通じている、明るい、知っている、気持ちがわかる、わかる、聞いて知っている</v>
      </c>
    </row>
    <row r="217" spans="1:5" ht="122" customHeight="1" x14ac:dyDescent="0.2">
      <c r="A217" s="25" t="str">
        <f ca="1">INDIRECT("selected_2!A" &amp; (1 + 18*18 + 1))</f>
        <v>watch</v>
      </c>
      <c r="B217" s="26"/>
      <c r="C217" s="25" t="str">
        <f ca="1">INDIRECT("selected_2!A" &amp; (1 + 18*18 + 7))</f>
        <v>whole</v>
      </c>
      <c r="D217" s="26"/>
      <c r="E217" s="25" t="str">
        <f ca="1">INDIRECT("selected_2!A" &amp; (1 + 18*18 + 13))</f>
        <v>wonder</v>
      </c>
    </row>
    <row r="218" spans="1:5" ht="122" customHeight="1" x14ac:dyDescent="0.2">
      <c r="A218" s="25" t="str">
        <f ca="1">INDIRECT("selected_2!A" &amp; (1 + 18*18 + 2))</f>
        <v>wear</v>
      </c>
      <c r="B218" s="26"/>
      <c r="C218" s="25" t="str">
        <f ca="1">INDIRECT("selected_2!A" &amp; (1 + 18*18 + 8))</f>
        <v>wide</v>
      </c>
      <c r="D218" s="26"/>
      <c r="E218" s="25" t="str">
        <f ca="1">INDIRECT("selected_2!A" &amp; (1 + 18*18 + 14))</f>
        <v>wonderful</v>
      </c>
    </row>
    <row r="219" spans="1:5" ht="122" customHeight="1" x14ac:dyDescent="0.2">
      <c r="A219" s="25" t="str">
        <f ca="1">INDIRECT("selected_2!A" &amp; (1 + 18*18 + 3))</f>
        <v>weekend</v>
      </c>
      <c r="B219" s="26"/>
      <c r="C219" s="25" t="str">
        <f ca="1">INDIRECT("selected_2!A" &amp; (1 + 18*18 + 9))</f>
        <v>wind</v>
      </c>
      <c r="D219" s="26"/>
      <c r="E219" s="25" t="str">
        <f ca="1">INDIRECT("selected_2!A" &amp; (1 + 18*18 + 15))</f>
        <v>wood</v>
      </c>
    </row>
    <row r="220" spans="1:5" ht="122" customHeight="1" x14ac:dyDescent="0.2">
      <c r="A220" s="25" t="str">
        <f ca="1">INDIRECT("selected_2!A" &amp; (1 + 18*18 + 4))</f>
        <v>weird</v>
      </c>
      <c r="B220" s="26"/>
      <c r="C220" s="25" t="str">
        <f ca="1">INDIRECT("selected_2!A" &amp; (1 + 18*18 + 10))</f>
        <v>window</v>
      </c>
      <c r="D220" s="26"/>
      <c r="E220" s="25" t="str">
        <f ca="1">INDIRECT("selected_2!A" &amp; (1 + 18*18 + 16))</f>
        <v>work</v>
      </c>
    </row>
    <row r="221" spans="1:5" ht="122" customHeight="1" x14ac:dyDescent="0.2">
      <c r="A221" s="25" t="str">
        <f ca="1">INDIRECT("selected_2!A" &amp; (1 + 18*18 + 5))</f>
        <v>while</v>
      </c>
      <c r="B221" s="25"/>
      <c r="C221" s="25" t="str">
        <f ca="1">INDIRECT("selected_2!A" &amp; (1 + 18*18 + 11))</f>
        <v>wire</v>
      </c>
      <c r="D221" s="25"/>
      <c r="E221" s="25" t="str">
        <f ca="1">INDIRECT("selected_2!A" &amp; (1 + 18*18 + 17))</f>
        <v>worry</v>
      </c>
    </row>
    <row r="222" spans="1:5" ht="122" customHeight="1" x14ac:dyDescent="0.2">
      <c r="A222" s="25" t="str">
        <f ca="1">INDIRECT("selected_2!A" &amp; (1 + 18*18 + 6))</f>
        <v>whisper</v>
      </c>
      <c r="B222" s="25"/>
      <c r="C222" s="25" t="str">
        <f ca="1">INDIRECT("selected_2!A" &amp; (1 + 18*18 + 12))</f>
        <v>wish</v>
      </c>
      <c r="D222" s="25"/>
      <c r="E222" s="25" t="str">
        <f ca="1">INDIRECT("selected_2!A" &amp; (1 + 18*18 + 18))</f>
        <v>wrap</v>
      </c>
    </row>
    <row r="223" spans="1:5" ht="122" customHeight="1" x14ac:dyDescent="0.2">
      <c r="A223" s="41" t="str">
        <f ca="1">INDIRECT("selected_2!C" &amp; (1 + 18*18 + 13))</f>
        <v>驚異、驚嘆、驚き、驚嘆すべきもの、(自然界などの)奇観、奇跡、驚くべきこと</v>
      </c>
      <c r="B223" s="42"/>
      <c r="C223" s="41" t="str">
        <f ca="1">INDIRECT("selected_2!C" &amp; (1 + 18*18 + 7))</f>
        <v>全体の、すべての、全…、完全な、無傷の、そっくりそのままの、まる…、ちょうど…、(部分に)分けない、まるのままの</v>
      </c>
      <c r="D223" s="42"/>
      <c r="E223" s="41" t="str">
        <f ca="1">INDIRECT("selected_2!C" &amp; (1 + 18*18 + 1))</f>
        <v>じっと見る、注意して見守る、注意して見る、(…が)じっと見る、(…を)監視する、見張る、看護する、世話する、番をする、待つ</v>
      </c>
    </row>
    <row r="224" spans="1:5" ht="122" customHeight="1" x14ac:dyDescent="0.2">
      <c r="A224" s="41" t="str">
        <f ca="1">INDIRECT("selected_2!C" &amp; (1 + 18*18 + 14))</f>
        <v>すばらしい、すてきな、不思議な、驚くべき、驚嘆すべき</v>
      </c>
      <c r="B224" s="42"/>
      <c r="C224" s="41" t="str">
        <f ca="1">INDIRECT("selected_2!C" &amp; (1 + 18*18 + 8))</f>
        <v>幅の広い、幅広の、幅が…の、(面積が)広い、広大な、広々とした、(範囲の)広い、広汎な、多方面の、大きく開いた</v>
      </c>
      <c r="D224" s="42"/>
      <c r="E224" s="41" t="str">
        <f ca="1">INDIRECT("selected_2!C" &amp; (1 + 18*18 + 2))</f>
        <v>身につけている、着用している、生やしている、しておく、している、(…を)すり減らす、摩損する、使い古す、(…を)使いこんでする、(…を)すり減らして(…に)する</v>
      </c>
    </row>
    <row r="225" spans="1:5" ht="122" customHeight="1" x14ac:dyDescent="0.2">
      <c r="A225" s="41" t="str">
        <f ca="1">INDIRECT("selected_2!C" &amp; (1 + 18*18 + 15))</f>
        <v>材木、木材、木質、まき、森、(酒の)たる、おけ、(道具などの)木の部分、木製部、ウッド</v>
      </c>
      <c r="B225" s="42"/>
      <c r="C225" s="41" t="str">
        <f ca="1">INDIRECT("selected_2!C" &amp; (1 + 18*18 + 9))</f>
        <v>(強い)風、(胃・腸内の)ガス、気息、呼吸、からっぽな話、(オーケストラの)管楽器、管楽器部</v>
      </c>
      <c r="D225" s="42"/>
      <c r="E225" s="41" t="str">
        <f ca="1">INDIRECT("selected_2!C" &amp; (1 + 18*18 + 3))</f>
        <v>週末、ウィークエンド、週末休み、週末パーティー</v>
      </c>
    </row>
    <row r="226" spans="1:5" ht="122" customHeight="1" x14ac:dyDescent="0.2">
      <c r="A226" s="41" t="str">
        <f ca="1">INDIRECT("selected_2!C" &amp; (1 + 18*18 + 16))</f>
        <v>(ある目的をもって努力して行なう)仕事、労働、作業、努力、勉強、研究、(なすべき)仕事、任務、仕事、務め</v>
      </c>
      <c r="B226" s="42"/>
      <c r="C226" s="41" t="str">
        <f ca="1">INDIRECT("selected_2!C" &amp; (1 + 18*18 + 10))</f>
        <v>窓、窓際、窓のところ、(商店の)飾り窓、陳列窓、ショーウインドー、(銀行・切符売り場などの)窓口、窓枠、窓ガラス、外に開くもの</v>
      </c>
      <c r="D226" s="42"/>
      <c r="E226" s="41" t="str">
        <f ca="1">INDIRECT("selected_2!C" &amp; (1 + 18*18 + 4))</f>
        <v>(幽霊など超自然的なものを思わせて)異様な、気味の悪い、この世のものでない、変な、奇妙な</v>
      </c>
    </row>
    <row r="227" spans="1:5" ht="122" customHeight="1" x14ac:dyDescent="0.2">
      <c r="A227" s="41" t="str">
        <f ca="1">INDIRECT("selected_2!C" &amp; (1 + 18*18 + 17))</f>
        <v>心配させる、くよくよさせる、気をもませる、(…で)苦しめる、悩ます、心配する、気をもむ、うるさくせがむ、しつこく攻撃する、くわえて振り回す</v>
      </c>
      <c r="B227" s="41"/>
      <c r="C227" s="41" t="str">
        <f ca="1">INDIRECT("selected_2!C" &amp; (1 + 18*18 + 11))</f>
        <v>針金、電線、ケーブル、電信、電報、電話、針金細工、金網、(金網製の)わな、(楽器の)弦</v>
      </c>
      <c r="D227" s="41"/>
      <c r="E227" s="41" t="str">
        <f ca="1">INDIRECT("selected_2!C" &amp; (1 + 18*18 + 5))</f>
        <v>…する間、…するうち、…と同時に、…する限り、…とは言え、…としても、ところが一方、しかるに、同時に</v>
      </c>
    </row>
    <row r="228" spans="1:5" ht="122" customHeight="1" x14ac:dyDescent="0.2">
      <c r="A228" s="41" t="str">
        <f ca="1">INDIRECT("selected_2!C" &amp; (1 + 18*18 + 18))</f>
        <v>(…に)包む、くるむ、(…に)おおい包む、おおい隠す、まとう、かける、巻く、(…に)夢中にさせる、終える、書き上げる</v>
      </c>
      <c r="B228" s="41"/>
      <c r="C228" s="41" t="str">
        <f ca="1">INDIRECT("selected_2!C" &amp; (1 + 18*18 + 12))</f>
        <v>思う、(…を)望む、(…が)望む、望む、したい(と思う)、ほしい、(…を)祈る、する、言う、告げる</v>
      </c>
      <c r="D228" s="41"/>
      <c r="E228" s="41" t="str">
        <f ca="1">INDIRECT("selected_2!C" &amp; (1 + 18*18 + 6))</f>
        <v>ささやく、ひそひそ話をする、こっそり話す、うわさする、さらさら鳴る</v>
      </c>
    </row>
    <row r="229" spans="1:5" ht="122" customHeight="1" x14ac:dyDescent="0.2">
      <c r="A229" s="25" t="str">
        <f ca="1">INDIRECT("selected_2!A" &amp; (1 + 18*19 + 1))</f>
        <v>write</v>
      </c>
      <c r="B229" s="26"/>
      <c r="C229" s="25">
        <f ca="1">INDIRECT("selected_2!A" &amp; (1 + 18*19 + 7))</f>
        <v>0</v>
      </c>
      <c r="D229" s="26"/>
      <c r="E229" s="25">
        <f ca="1">INDIRECT("selected_2!A" &amp; (1 + 18*19 + 13))</f>
        <v>0</v>
      </c>
    </row>
    <row r="230" spans="1:5" ht="122" customHeight="1" x14ac:dyDescent="0.2">
      <c r="A230" s="25" t="str">
        <f ca="1">INDIRECT("selected_2!A" &amp; (1 + 18*19 + 2))</f>
        <v>wrong</v>
      </c>
      <c r="B230" s="26"/>
      <c r="C230" s="25">
        <f ca="1">INDIRECT("selected_2!A" &amp; (1 + 18*19 + 8))</f>
        <v>0</v>
      </c>
      <c r="D230" s="26"/>
      <c r="E230" s="25">
        <f ca="1">INDIRECT("selected_2!A" &amp; (1 + 18*19 + 14))</f>
        <v>0</v>
      </c>
    </row>
    <row r="231" spans="1:5" ht="122" customHeight="1" x14ac:dyDescent="0.2">
      <c r="A231" s="25" t="str">
        <f ca="1">INDIRECT("selected_2!A" &amp; (1 + 18*19 + 3))</f>
        <v>yard</v>
      </c>
      <c r="B231" s="26"/>
      <c r="C231" s="25">
        <f ca="1">INDIRECT("selected_2!A" &amp; (1 + 18*19 + 9))</f>
        <v>0</v>
      </c>
      <c r="D231" s="26"/>
      <c r="E231" s="25">
        <f ca="1">INDIRECT("selected_2!A" &amp; (1 + 18*19 + 15))</f>
        <v>0</v>
      </c>
    </row>
    <row r="232" spans="1:5" ht="122" customHeight="1" x14ac:dyDescent="0.2">
      <c r="A232" s="25" t="str">
        <f ca="1">INDIRECT("selected_2!A" &amp; (1 + 18*19 + 4))</f>
        <v>yet</v>
      </c>
      <c r="B232" s="26"/>
      <c r="C232" s="25">
        <f ca="1">INDIRECT("selected_2!A" &amp; (1 + 18*19 + 10))</f>
        <v>0</v>
      </c>
      <c r="D232" s="26"/>
      <c r="E232" s="25">
        <f ca="1">INDIRECT("selected_2!A" &amp; (1 + 18*19 + 16))</f>
        <v>0</v>
      </c>
    </row>
    <row r="233" spans="1:5" ht="122" customHeight="1" x14ac:dyDescent="0.2">
      <c r="A233" s="25">
        <f ca="1">INDIRECT("selected_2!A" &amp; (1 + 18*19 + 5))</f>
        <v>0</v>
      </c>
      <c r="B233" s="25"/>
      <c r="C233" s="25">
        <f ca="1">INDIRECT("selected_2!A" &amp; (1 + 18*19 + 11))</f>
        <v>0</v>
      </c>
      <c r="D233" s="25"/>
      <c r="E233" s="25">
        <f ca="1">INDIRECT("selected_2!A" &amp; (1 + 18*19 + 17))</f>
        <v>0</v>
      </c>
    </row>
    <row r="234" spans="1:5" ht="122" customHeight="1" x14ac:dyDescent="0.2">
      <c r="A234" s="25">
        <f ca="1">INDIRECT("selected_2!A" &amp; (1 + 18*19 + 6))</f>
        <v>0</v>
      </c>
      <c r="B234" s="25"/>
      <c r="C234" s="25">
        <f ca="1">INDIRECT("selected_2!A" &amp; (1 + 18*19 + 12))</f>
        <v>0</v>
      </c>
      <c r="D234" s="25"/>
      <c r="E234" s="25">
        <f ca="1">INDIRECT("selected_2!A" &amp; (1 + 18*19 + 18))</f>
        <v>0</v>
      </c>
    </row>
    <row r="235" spans="1:5" ht="122" customHeight="1" x14ac:dyDescent="0.2">
      <c r="A235" s="41">
        <f ca="1">INDIRECT("selected_2!C" &amp; (1 + 18*19 + 13))</f>
        <v>0</v>
      </c>
      <c r="B235" s="42"/>
      <c r="C235" s="41">
        <f ca="1">INDIRECT("selected_2!C" &amp; (1 + 18*19 + 7))</f>
        <v>0</v>
      </c>
      <c r="D235" s="42"/>
      <c r="E235" s="41" t="str">
        <f ca="1">INDIRECT("selected_2!C" &amp; (1 + 18*19 + 1))</f>
        <v>(ペン・鉛筆・タイプライターなどの道具を使って)書く、書く、作る、字を書く、(…と)書く、(…を)書いて送る、書いてやる、手紙を書く、書き送る、手紙で知らせる</v>
      </c>
    </row>
    <row r="236" spans="1:5" ht="122" customHeight="1" x14ac:dyDescent="0.2">
      <c r="A236" s="41">
        <f ca="1">INDIRECT("selected_2!C" &amp; (1 + 18*19 + 14))</f>
        <v>0</v>
      </c>
      <c r="B236" s="42"/>
      <c r="C236" s="41">
        <f ca="1">INDIRECT("selected_2!C" &amp; (1 + 18*19 + 8))</f>
        <v>0</v>
      </c>
      <c r="D236" s="42"/>
      <c r="E236" s="41" t="str">
        <f ca="1">INDIRECT("selected_2!C" &amp; (1 + 18*19 + 2))</f>
        <v>(道徳的に)悪くて、不正で、よくなくて、悪くて、正しくない、誤った、間違った、(…に)間違っていて、不適当な、不適切な</v>
      </c>
    </row>
    <row r="237" spans="1:5" ht="122" customHeight="1" x14ac:dyDescent="0.2">
      <c r="A237" s="41">
        <f ca="1">INDIRECT("selected_2!C" &amp; (1 + 18*19 + 15))</f>
        <v>0</v>
      </c>
      <c r="B237" s="42"/>
      <c r="C237" s="41">
        <f ca="1">INDIRECT("selected_2!C" &amp; (1 + 18*19 + 9))</f>
        <v>0</v>
      </c>
      <c r="D237" s="42"/>
      <c r="E237" s="41" t="str">
        <f ca="1">INDIRECT("selected_2!C" &amp; (1 + 18*19 + 3))</f>
        <v>(家・建物に隣接した、通例囲まれた)庭、囲い地、(鶏・家畜などを入れる)囲い、…製造場、仕事場、(れんが・材木・車などの)置き場、駅構内、操車場</v>
      </c>
    </row>
    <row r="238" spans="1:5" ht="122" customHeight="1" x14ac:dyDescent="0.2">
      <c r="A238" s="41">
        <f ca="1">INDIRECT("selected_2!C" &amp; (1 + 18*19 + 16))</f>
        <v>0</v>
      </c>
      <c r="B238" s="42"/>
      <c r="C238" s="41">
        <f ca="1">INDIRECT("selected_2!C" &amp; (1 + 18*19 + 10))</f>
        <v>0</v>
      </c>
      <c r="D238" s="42"/>
      <c r="E238" s="41" t="str">
        <f ca="1">INDIRECT("selected_2!C" &amp; (1 + 18*19 + 4))</f>
        <v>まだ(…ない)、(今までのところでは)まだ(…ない)、まだしばらくは(…ない)、(今、またはその時)すでに、もう、今(まだ)、今なお、依然として、(その当時)まだ</v>
      </c>
    </row>
    <row r="239" spans="1:5" ht="122" customHeight="1" x14ac:dyDescent="0.2">
      <c r="A239" s="41">
        <f ca="1">INDIRECT("selected_2!C" &amp; (1 + 18*19 + 17))</f>
        <v>0</v>
      </c>
      <c r="B239" s="41"/>
      <c r="C239" s="41">
        <f ca="1">INDIRECT("selected_2!C" &amp; (1 + 18*19 + 11))</f>
        <v>0</v>
      </c>
      <c r="D239" s="41"/>
      <c r="E239" s="41">
        <f ca="1">INDIRECT("selected_2!C" &amp; (1 + 18*19 + 5))</f>
        <v>0</v>
      </c>
    </row>
    <row r="240" spans="1:5" ht="122" customHeight="1" x14ac:dyDescent="0.2">
      <c r="A240" s="41">
        <f ca="1">INDIRECT("selected_2!C" &amp; (1 + 18*19 + 18))</f>
        <v>0</v>
      </c>
      <c r="B240" s="41"/>
      <c r="C240" s="41">
        <f ca="1">INDIRECT("selected_2!C" &amp; (1 + 18*19 + 12))</f>
        <v>0</v>
      </c>
      <c r="D240" s="41"/>
      <c r="E240" s="41">
        <f ca="1">INDIRECT("selected_2!C" &amp; (1 + 18*19 + 6))</f>
        <v>0</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51D8F-048C-4047-AC90-706DCC758D73}">
  <dimension ref="A1:E59"/>
  <sheetViews>
    <sheetView showGridLines="0" view="pageLayout" zoomScale="140" zoomScaleNormal="120" zoomScalePageLayoutView="140" workbookViewId="0"/>
  </sheetViews>
  <sheetFormatPr baseColWidth="10" defaultRowHeight="15" x14ac:dyDescent="0.2"/>
  <cols>
    <col min="1" max="1" width="26.6640625" style="24" customWidth="1"/>
    <col min="2" max="2" width="2.5" style="2" customWidth="1"/>
    <col min="3" max="3" width="26.6640625" style="24" customWidth="1"/>
    <col min="4" max="4" width="2.5" style="2" customWidth="1"/>
    <col min="5" max="5" width="26.6640625" style="24" customWidth="1"/>
  </cols>
  <sheetData>
    <row r="1" spans="1:5" ht="110" customHeight="1" x14ac:dyDescent="0.2">
      <c r="A1" s="25" t="str">
        <f>selected_2!A2</f>
        <v>absorb</v>
      </c>
      <c r="B1" s="26"/>
      <c r="C1" s="25" t="str">
        <f>selected_2!A8</f>
        <v>argument</v>
      </c>
      <c r="D1" s="26"/>
      <c r="E1" s="25" t="str">
        <f>selected_2!A14</f>
        <v>bedtime</v>
      </c>
    </row>
    <row r="2" spans="1:5" ht="15" customHeight="1" x14ac:dyDescent="0.2">
      <c r="A2" s="25"/>
      <c r="B2" s="26"/>
      <c r="C2" s="25"/>
      <c r="D2" s="26"/>
      <c r="E2" s="25"/>
    </row>
    <row r="3" spans="1:5" ht="110" customHeight="1" x14ac:dyDescent="0.2">
      <c r="A3" s="25" t="str">
        <f>selected_2!A3</f>
        <v>acorn</v>
      </c>
      <c r="B3" s="26"/>
      <c r="C3" s="25" t="str">
        <f>selected_2!A9</f>
        <v>arrive</v>
      </c>
      <c r="D3" s="26"/>
      <c r="E3" s="25" t="str">
        <f>selected_2!A15</f>
        <v>beg</v>
      </c>
    </row>
    <row r="4" spans="1:5" ht="15" customHeight="1" x14ac:dyDescent="0.2">
      <c r="A4" s="25"/>
      <c r="B4" s="26"/>
      <c r="C4" s="25"/>
      <c r="D4" s="26"/>
      <c r="E4" s="25"/>
    </row>
    <row r="5" spans="1:5" ht="110" customHeight="1" x14ac:dyDescent="0.2">
      <c r="A5" s="25" t="str">
        <f>selected_2!A4</f>
        <v>actually</v>
      </c>
      <c r="B5" s="26"/>
      <c r="C5" s="25" t="str">
        <f>selected_2!A10</f>
        <v>awful</v>
      </c>
      <c r="D5" s="26"/>
      <c r="E5" s="25" t="str">
        <f>selected_2!A16</f>
        <v>begin</v>
      </c>
    </row>
    <row r="6" spans="1:5" ht="15" customHeight="1" x14ac:dyDescent="0.2">
      <c r="A6" s="25"/>
      <c r="B6" s="26"/>
      <c r="C6" s="25"/>
      <c r="D6" s="26"/>
      <c r="E6" s="25"/>
    </row>
    <row r="7" spans="1:5" ht="110" customHeight="1" x14ac:dyDescent="0.2">
      <c r="A7" s="25" t="str">
        <f>selected_2!A5</f>
        <v>afraid</v>
      </c>
      <c r="B7" s="26"/>
      <c r="C7" s="25" t="str">
        <f>selected_2!A11</f>
        <v>background</v>
      </c>
      <c r="D7" s="26"/>
      <c r="E7" s="25" t="str">
        <f>selected_2!A17</f>
        <v>behind</v>
      </c>
    </row>
    <row r="8" spans="1:5" ht="15" customHeight="1" x14ac:dyDescent="0.2">
      <c r="A8" s="25"/>
      <c r="B8" s="26"/>
      <c r="C8" s="25"/>
      <c r="D8" s="26"/>
      <c r="E8" s="25"/>
    </row>
    <row r="9" spans="1:5" ht="110" customHeight="1" x14ac:dyDescent="0.2">
      <c r="A9" s="25" t="str">
        <f>selected_2!A6</f>
        <v>amazing</v>
      </c>
      <c r="B9" s="26"/>
      <c r="C9" s="25" t="str">
        <f>selected_2!A12</f>
        <v>bathroom</v>
      </c>
      <c r="D9" s="26"/>
      <c r="E9" s="25" t="str">
        <f>selected_2!A18</f>
        <v>believe</v>
      </c>
    </row>
    <row r="10" spans="1:5" ht="15" customHeight="1" x14ac:dyDescent="0.2">
      <c r="A10" s="25"/>
      <c r="B10" s="26"/>
      <c r="C10" s="25"/>
      <c r="D10" s="26"/>
    </row>
    <row r="11" spans="1:5" ht="110" customHeight="1" x14ac:dyDescent="0.2">
      <c r="A11" s="25" t="str">
        <f>selected_2!A7</f>
        <v>approach</v>
      </c>
      <c r="B11" s="26"/>
      <c r="C11" s="25" t="str">
        <f>selected_2!A13</f>
        <v>beat</v>
      </c>
      <c r="D11" s="26"/>
      <c r="E11" s="25" t="str">
        <f>selected_2!A19</f>
        <v>besides</v>
      </c>
    </row>
    <row r="12" spans="1:5" ht="15" customHeight="1" x14ac:dyDescent="0.2">
      <c r="A12" s="25"/>
      <c r="B12" s="26"/>
      <c r="C12" s="25"/>
      <c r="D12" s="26"/>
      <c r="E12" s="25"/>
    </row>
    <row r="13" spans="1:5" s="40" customFormat="1" ht="68" customHeight="1" x14ac:dyDescent="0.15">
      <c r="A13" s="30" t="str">
        <f>selected_2!B14</f>
        <v xml:space="preserve">&lt;Noun&gt; the time you go to bed
</v>
      </c>
      <c r="B13" s="30"/>
      <c r="C13" s="30" t="str">
        <f>selected_2!B8</f>
        <v xml:space="preserve">&lt;Noun&gt; a fact or assertion offered as evidence that something is true; a contentious speech act; a dispute where there is strong disagreement
</v>
      </c>
      <c r="D13" s="30"/>
      <c r="E13" s="30" t="str">
        <f>selected_2!B2</f>
        <v xml:space="preserve">&lt;Verb&gt; become imbued; take up mentally; take up, as of debts or payments
</v>
      </c>
    </row>
    <row r="14" spans="1:5" s="35" customFormat="1" ht="50" customHeight="1" x14ac:dyDescent="0.2">
      <c r="A14" s="36" t="str">
        <f>selected_2!C14</f>
        <v>寝る時間、就寝時刻</v>
      </c>
      <c r="B14" s="36"/>
      <c r="C14" s="36" t="str">
        <f>selected_2!C8</f>
        <v>(事実や論理をもとにして行なう)議論、論争、口論、議論、主張、言い争い、(賛否の)論、論拠、論点、言い分</v>
      </c>
      <c r="D14" s="36"/>
      <c r="E14" s="36" t="str">
        <f>selected_2!C2</f>
        <v>吸収する、吸い上げる、消す、やわらげる、緩和する、取り入れる、同化する、吸収合併する、(…に)吸収合併する、奪う</v>
      </c>
    </row>
    <row r="15" spans="1:5" s="27" customFormat="1" ht="4" customHeight="1" x14ac:dyDescent="0.2">
      <c r="A15" s="29"/>
      <c r="B15" s="29"/>
      <c r="C15" s="29"/>
      <c r="D15" s="29"/>
      <c r="E15" s="29"/>
    </row>
    <row r="16" spans="1:5" s="38" customFormat="1" ht="68" customHeight="1" x14ac:dyDescent="0.15">
      <c r="A16" s="30" t="str">
        <f>selected_2!B15</f>
        <v xml:space="preserve">&lt;Verb&gt; request urgently or persistently; ask to obtain free; call upon in supplication; entreat; make a solicitation or entreaty for something
</v>
      </c>
      <c r="B16" s="30"/>
      <c r="C16" s="30" t="str">
        <f>selected_2!B9</f>
        <v xml:space="preserve">&lt;Verb&gt; reach a destination; arrive by movement or progress; succeed in a big way; 
</v>
      </c>
      <c r="D16" s="30"/>
      <c r="E16" s="30" t="str">
        <f>selected_2!B3</f>
        <v xml:space="preserve">&lt;Noun&gt; fruit of the oak tree: a smooth thin-walled nut in a woody cup-shaped base
</v>
      </c>
    </row>
    <row r="17" spans="1:5" s="35" customFormat="1" ht="50" customHeight="1" x14ac:dyDescent="0.2">
      <c r="A17" s="36" t="str">
        <f>selected_2!C15</f>
        <v>請い求める、頼む、懇願する、(…を)懇願する、願う、請う、(…と)頼む、せがむ、(失礼ですが)させてもらう、はぐらかす</v>
      </c>
      <c r="B17" s="36"/>
      <c r="C17" s="36" t="str">
        <f>selected_2!C9</f>
        <v>(ある場所に)着く、到着する、届く、着く、達する、到達する、到来する、生まれる、成功する、有名になる</v>
      </c>
      <c r="D17" s="36"/>
      <c r="E17" s="36" t="str">
        <f>selected_2!C3</f>
        <v>どんぐり、殻斗(かくと)果</v>
      </c>
    </row>
    <row r="18" spans="1:5" s="27" customFormat="1" ht="4" customHeight="1" x14ac:dyDescent="0.2">
      <c r="A18" s="29"/>
      <c r="B18" s="29"/>
      <c r="C18" s="29"/>
      <c r="D18" s="29"/>
      <c r="E18" s="29"/>
    </row>
    <row r="19" spans="1:5" s="38" customFormat="1" ht="68" customHeight="1" x14ac:dyDescent="0.15">
      <c r="A19" s="30" t="str">
        <f>selected_2!B16</f>
        <v xml:space="preserve">&lt;Verb&gt; take the first step or steps in carrying out an action; 
</v>
      </c>
      <c r="B19" s="30"/>
      <c r="C19" s="30" t="str">
        <f>selected_2!B10</f>
        <v xml:space="preserve">&lt;Adjective&gt; exceptionally bad or displeasing; causing fear or dread or terror; offensive 
</v>
      </c>
      <c r="D19" s="30"/>
      <c r="E19" s="30" t="str">
        <f>selected_2!B4</f>
        <v xml:space="preserve">&lt;Adverb&gt; in actual fact; used to imply that one would expect the fact to be the opposite of that stated; surprisingly
</v>
      </c>
    </row>
    <row r="20" spans="1:5" s="35" customFormat="1" ht="50" customHeight="1" x14ac:dyDescent="0.2">
      <c r="A20" s="36" t="str">
        <f>selected_2!C16</f>
        <v>始める、着手する、(…を)(…で)開始する、(…し)始める、(…し)だす、とても(…し)そうで(ない)</v>
      </c>
      <c r="B20" s="36"/>
      <c r="C20" s="36" t="str">
        <f>selected_2!C10</f>
        <v>ひどい、(程度が)非常な、すごい、恐ろしい、すさまじい、畏怖(いふ)の念を起こさせるような、荘厳な</v>
      </c>
      <c r="D20" s="36"/>
      <c r="E20" s="36" t="str">
        <f>selected_2!C4</f>
        <v>実際に、現に、実際は、実は、(まさかと思うかもしれないが)本当に、なんと</v>
      </c>
    </row>
    <row r="21" spans="1:5" s="27" customFormat="1" ht="4" customHeight="1" x14ac:dyDescent="0.2">
      <c r="A21" s="29"/>
      <c r="B21" s="29"/>
      <c r="C21" s="29"/>
      <c r="D21" s="29"/>
      <c r="E21" s="29"/>
    </row>
    <row r="22" spans="1:5" s="38" customFormat="1" ht="68" customHeight="1" x14ac:dyDescent="0.15">
      <c r="A22" s="30" t="str">
        <f>selected_2!B17</f>
        <v xml:space="preserve">&lt;Noun&gt; the fleshy part of the human body that you sit on
&lt;Adjective&gt; having the lower score or lagging position in a contest
</v>
      </c>
      <c r="B22" s="30"/>
      <c r="C22" s="30" t="str">
        <f>selected_2!B11</f>
        <v xml:space="preserve">&lt;Noun&gt; a person's social heritage: previous experience or training; the part of a scene or picture; information that is essential to understanding a situation or problem
</v>
      </c>
      <c r="D22" s="30"/>
      <c r="E22" s="30" t="str">
        <f>selected_2!B5</f>
        <v xml:space="preserve">&lt;Adjective&gt; filled with fear or apprehension; filled with regret or concern; used often to soften an unpleasant statement; feeling worry or concern or insecurity
</v>
      </c>
    </row>
    <row r="23" spans="1:5" s="35" customFormat="1" ht="50" customHeight="1" x14ac:dyDescent="0.2">
      <c r="A23" s="36" t="str">
        <f>selected_2!C17</f>
        <v>後ろに、残って、残して、後ろの、隠れて、陰で、遅れて</v>
      </c>
      <c r="B23" s="36"/>
      <c r="C23" s="36" t="str">
        <f>selected_2!C11</f>
        <v>(景色・絵画・写真などの)背景、遠景、背景、背後事情、(人の)(生育)環境、生い立ち、素姓、経歴、(問題の理解に必要な)背景的情報、予備知識</v>
      </c>
      <c r="D23" s="36"/>
      <c r="E23" s="36" t="str">
        <f>selected_2!C5</f>
        <v>(…を)恐れて、怖がって、恐れて、勇気がなくて、怖くてできなくて、(…を)心配して、気づかって、心配して、残念に思う、(…と)思う</v>
      </c>
    </row>
    <row r="24" spans="1:5" s="27" customFormat="1" ht="4" customHeight="1" x14ac:dyDescent="0.2">
      <c r="A24" s="29"/>
      <c r="B24" s="29"/>
      <c r="C24" s="29"/>
      <c r="D24" s="29"/>
      <c r="E24" s="29"/>
    </row>
    <row r="25" spans="1:5" s="38" customFormat="1" ht="68" customHeight="1" x14ac:dyDescent="0.15">
      <c r="A25" s="39" t="str">
        <f>selected_2!B18</f>
        <v xml:space="preserve">&lt;Verb&gt; accept as true; take to be true; judge or regard
</v>
      </c>
      <c r="B25" s="39"/>
      <c r="C25" s="39" t="str">
        <f>selected_2!B12</f>
        <v xml:space="preserve">&lt;Noun&gt; a room (as in a residence; a room or building equipped with one or more toilets
</v>
      </c>
      <c r="D25" s="39"/>
      <c r="E25" s="39" t="str">
        <f>selected_2!B6</f>
        <v xml:space="preserve">&lt;Adjective&gt; surprising greatly; inspiring awe or admiration or wonder
</v>
      </c>
    </row>
    <row r="26" spans="1:5" s="35" customFormat="1" ht="50" customHeight="1" x14ac:dyDescent="0.2">
      <c r="A26" s="36" t="str">
        <f>selected_2!C18</f>
        <v>信じる、言うことを信じる、(…を)正しいと思う、思う、確か思う</v>
      </c>
      <c r="B26" s="36"/>
      <c r="C26" s="36" t="str">
        <f>selected_2!C12</f>
        <v>浴室、バスルーム、トイレ、便所</v>
      </c>
      <c r="D26" s="36"/>
      <c r="E26" s="36" t="str">
        <f>selected_2!C6</f>
        <v>驚くべき、びっくりするような、すばらしい</v>
      </c>
    </row>
    <row r="27" spans="1:5" s="27" customFormat="1" ht="4" customHeight="1" x14ac:dyDescent="0.2">
      <c r="A27" s="29"/>
      <c r="B27" s="29"/>
      <c r="C27" s="29"/>
      <c r="D27" s="29"/>
      <c r="E27" s="29"/>
    </row>
    <row r="28" spans="1:5" s="38" customFormat="1" ht="68" customHeight="1" x14ac:dyDescent="0.15">
      <c r="A28" s="30" t="str">
        <f>selected_2!B19</f>
        <v xml:space="preserve">&lt;Adverb&gt; making an additional point; anyway; in addition
</v>
      </c>
      <c r="B28" s="30"/>
      <c r="C28" s="30" t="str">
        <f>selected_2!B13</f>
        <v xml:space="preserve">&lt;Verb&gt; come out better in a competition, race, or conflict; hit repeatedly
</v>
      </c>
      <c r="D28" s="30"/>
      <c r="E28" s="30" t="str">
        <f>selected_2!B7</f>
        <v xml:space="preserve">&lt;Noun&gt; ideas or actions intended to deal with a problem or situation;
&lt;Verb&gt; move towards; come near
</v>
      </c>
    </row>
    <row r="29" spans="1:5" s="35" customFormat="1" ht="50" customHeight="1" x14ac:dyDescent="0.2">
      <c r="A29" s="34" t="str">
        <f>selected_2!C29</f>
        <v>(波やあらしがなく)穏やかな、静かな、平静な、落ち着いた、自信たっぷりの、うぬぼれた</v>
      </c>
      <c r="B29" s="34"/>
      <c r="C29" s="34" t="str">
        <f>selected_2!C13</f>
        <v>(続けざまに)打つ、(手・棒などで)(…を)連打する、たたく、(…を)たたく、(…を)たたき出す、撃退する、(…を)(…に)たたき込む、(…を)たたいてする、羽ばたく、ドンドンさせる</v>
      </c>
      <c r="D29" s="34"/>
      <c r="E29" s="34" t="str">
        <f>selected_2!C7</f>
        <v>(場所的・時間的に)(…に)近づく、近寄る、接近する、(性質の状態・数量などで)(…に)近づく、近い、(…に)似てくる、話を持ちかける、交渉を始める、取りかかる</v>
      </c>
    </row>
    <row r="30" spans="1:5" ht="110" customHeight="1" x14ac:dyDescent="0.2">
      <c r="A30" s="25" t="str">
        <f ca="1">INDIRECT("selected_2!A" &amp; (1 + 18*1 + 1))</f>
        <v>bit</v>
      </c>
      <c r="B30" s="26"/>
      <c r="C30" s="25" t="str">
        <f ca="1">INDIRECT("selected_2!A" &amp; (1 + 18*1 + 7))</f>
        <v>bureaucrat</v>
      </c>
      <c r="D30" s="26"/>
      <c r="E30" s="25" t="str">
        <f ca="1">INDIRECT("selected_2!A" &amp; (1 + 18*1 + 13))</f>
        <v>carry</v>
      </c>
    </row>
    <row r="31" spans="1:5" ht="15" customHeight="1" x14ac:dyDescent="0.2">
      <c r="A31" s="25"/>
      <c r="B31" s="26"/>
      <c r="C31" s="25"/>
      <c r="D31" s="26"/>
      <c r="E31" s="25"/>
    </row>
    <row r="32" spans="1:5" ht="110" customHeight="1" x14ac:dyDescent="0.2">
      <c r="A32" s="25" t="str">
        <f ca="1">INDIRECT("selected_2!A" &amp; (1 + 18*1 + 2))</f>
        <v>blow</v>
      </c>
      <c r="B32" s="26"/>
      <c r="C32" s="25" t="str">
        <f ca="1">INDIRECT("selected_2!A" &amp; (1 + 18*1 + 8))</f>
        <v>bus</v>
      </c>
      <c r="D32" s="26"/>
      <c r="E32" s="25" t="str">
        <f ca="1">INDIRECT("selected_2!A" &amp; (1 + 18*1 + 14))</f>
        <v>catch</v>
      </c>
    </row>
    <row r="33" spans="1:5" ht="15" customHeight="1" x14ac:dyDescent="0.2">
      <c r="A33" s="25"/>
      <c r="B33" s="26"/>
      <c r="C33" s="25"/>
      <c r="D33" s="26"/>
      <c r="E33" s="25"/>
    </row>
    <row r="34" spans="1:5" ht="110" customHeight="1" x14ac:dyDescent="0.2">
      <c r="A34" s="25" t="str">
        <f ca="1">INDIRECT("selected_2!A" &amp; (1 + 18*1 + 3))</f>
        <v>break</v>
      </c>
      <c r="B34" s="26"/>
      <c r="C34" s="25" t="str">
        <f ca="1">INDIRECT("selected_2!A" &amp; (1 + 18*1 + 9))</f>
        <v>busy</v>
      </c>
      <c r="D34" s="26"/>
      <c r="E34" s="25" t="str">
        <f ca="1">INDIRECT("selected_2!A" &amp; (1 + 18*1 + 15))</f>
        <v>caught</v>
      </c>
    </row>
    <row r="35" spans="1:5" ht="15" customHeight="1" x14ac:dyDescent="0.2">
      <c r="A35" s="25"/>
      <c r="B35" s="26"/>
      <c r="C35" s="25"/>
      <c r="D35" s="26"/>
      <c r="E35" s="25"/>
    </row>
    <row r="36" spans="1:5" ht="110" customHeight="1" x14ac:dyDescent="0.2">
      <c r="A36" s="25" t="str">
        <f ca="1">INDIRECT("selected_2!A" &amp; (1 + 18*1 + 4))</f>
        <v>breed</v>
      </c>
      <c r="B36" s="26"/>
      <c r="C36" s="25" t="str">
        <f ca="1">INDIRECT("selected_2!A" &amp; (1 + 18*1 + 10))</f>
        <v>calm</v>
      </c>
      <c r="D36" s="26"/>
      <c r="E36" s="25" t="str">
        <f ca="1">INDIRECT("selected_2!A" &amp; (1 + 18*1 + 16))</f>
        <v>cause</v>
      </c>
    </row>
    <row r="37" spans="1:5" ht="15" customHeight="1" x14ac:dyDescent="0.2">
      <c r="A37" s="25"/>
      <c r="B37" s="26"/>
      <c r="C37" s="25"/>
      <c r="D37" s="26"/>
      <c r="E37" s="25"/>
    </row>
    <row r="38" spans="1:5" ht="110" customHeight="1" x14ac:dyDescent="0.2">
      <c r="A38" s="25" t="str">
        <f ca="1">INDIRECT("selected_2!A" &amp; (1 + 18*1 + 5))</f>
        <v>broke</v>
      </c>
      <c r="B38" s="25"/>
      <c r="C38" s="25" t="str">
        <f ca="1">INDIRECT("selected_2!A" &amp; (1 + 18*1 + 11))</f>
        <v>care</v>
      </c>
      <c r="D38" s="25"/>
      <c r="E38" s="25" t="str">
        <f ca="1">INDIRECT("selected_2!A" &amp; (1 + 18*1 + 17))</f>
        <v>ceiling</v>
      </c>
    </row>
    <row r="39" spans="1:5" ht="15" customHeight="1" x14ac:dyDescent="0.2">
      <c r="A39" s="25"/>
      <c r="B39" s="25"/>
      <c r="C39" s="25"/>
      <c r="D39" s="25"/>
      <c r="E39" s="25"/>
    </row>
    <row r="40" spans="1:5" ht="110" customHeight="1" x14ac:dyDescent="0.2">
      <c r="A40" s="25" t="str">
        <f ca="1">INDIRECT("selected_2!A" &amp; (1 + 18*1 + 6))</f>
        <v>build</v>
      </c>
      <c r="B40" s="25"/>
      <c r="C40" s="25" t="str">
        <f ca="1">INDIRECT("selected_2!A" &amp; (1 + 18*1 + 12))</f>
        <v>careful</v>
      </c>
      <c r="D40" s="25"/>
      <c r="E40" s="25" t="str">
        <f ca="1">INDIRECT("selected_2!A" &amp; (1 + 18*1 + 18))</f>
        <v>clear</v>
      </c>
    </row>
    <row r="41" spans="1:5" ht="4" customHeight="1" x14ac:dyDescent="0.2">
      <c r="A41" s="28"/>
      <c r="B41" s="28"/>
      <c r="C41" s="28"/>
      <c r="D41" s="28"/>
      <c r="E41" s="28"/>
    </row>
    <row r="42" spans="1:5" s="37" customFormat="1" ht="68" customHeight="1" x14ac:dyDescent="0.2">
      <c r="A42" s="30" t="str">
        <f ca="1">INDIRECT("selected_2!B" &amp; (1 + 18*1 + 13))</f>
        <v xml:space="preserve">&lt;Verb&gt; move while supporting, either in a vehicle or in one's hands or on one's body; have with oneself; have on one's person; transmit as the medium for transmission
</v>
      </c>
      <c r="B42" s="30"/>
      <c r="C42" s="30" t="str">
        <f ca="1">INDIRECT("selected_2!B" &amp; (1 + 18*1 + 7))</f>
        <v xml:space="preserve">&lt;Noun&gt; an official of a bureaucracy
</v>
      </c>
      <c r="D42" s="30"/>
      <c r="E42" s="30" t="str">
        <f ca="1">INDIRECT("selected_2!B" &amp; (1 + 18*1 + 1))</f>
        <v>&lt;Noun&gt; a small piece or quantity of something; a small fragment of something broken off from the whole</v>
      </c>
    </row>
    <row r="43" spans="1:5" s="32" customFormat="1" ht="50" customHeight="1" x14ac:dyDescent="0.2">
      <c r="A43" s="31" t="str">
        <f ca="1">INDIRECT("selected_2!C" &amp; (1 + 18*1 + 13))</f>
        <v>(手や背で支えて)運ぶ、運搬する、運ぶ、持っていく、(ある場所へ)運ぶ、(…に)伝える、伝える、(…へ)行かせる、(…を)延長する、拡張させる</v>
      </c>
      <c r="B43" s="31"/>
      <c r="C43" s="31" t="str">
        <f ca="1">INDIRECT("selected_2!C" &amp; (1 + 18*1 + 7))</f>
        <v>官僚、官僚主義者</v>
      </c>
      <c r="D43" s="31"/>
      <c r="E43" s="31" t="str">
        <f ca="1">INDIRECT("selected_2!C" &amp; (1 + 18*1 + 1))</f>
        <v>小片、細片、わずか、少しばかり、わずかの、少しばかりの、(小さな)一片、一つ、少しだけ、いささか</v>
      </c>
    </row>
    <row r="44" spans="1:5" ht="4" customHeight="1" x14ac:dyDescent="0.2">
      <c r="A44" s="28"/>
      <c r="B44" s="28"/>
      <c r="C44" s="28"/>
      <c r="D44" s="28"/>
      <c r="E44" s="28"/>
    </row>
    <row r="45" spans="1:5" s="37" customFormat="1" ht="68" customHeight="1" x14ac:dyDescent="0.2">
      <c r="A45" s="30" t="str">
        <f ca="1">INDIRECT("selected_2!B" &amp; (1 + 18*1 + 14))</f>
        <v>&lt;Verb&gt; reach with a blow or hit in a particular spot; discover or come upon accidentally, suddenly, or unexpectedly; catch somebody doing something or in a certain state; perceive with the senses quickly</v>
      </c>
      <c r="B45" s="30"/>
      <c r="C45" s="30" t="str">
        <f ca="1">INDIRECT("selected_2!B" &amp; (1 + 18*1 + 8))</f>
        <v xml:space="preserve">&lt;Noun&gt; a vehicle carrying many passengers; used for public transport
&lt;Verb&gt; send or move around by bus; ride in a bus; remove used dishes from the table in restaurants
</v>
      </c>
      <c r="D45" s="30"/>
      <c r="E45" s="30" t="str">
        <f ca="1">INDIRECT("selected_2!B" &amp; (1 + 18*1 + 2))</f>
        <v xml:space="preserve">&lt;Noun&gt; a powerful stroke with the fist or a weapon; an impact
&lt;Verb&gt; exhale hard; be blowing or storming; free of obstruction by blowing air through
</v>
      </c>
    </row>
    <row r="46" spans="1:5" s="32" customFormat="1" ht="50" customHeight="1" x14ac:dyDescent="0.2">
      <c r="A46" s="31" t="str">
        <f ca="1">INDIRECT("selected_2!C" &amp; (1 + 18*1 + 14))</f>
        <v>(…を)(追いかけて)捕らえる、つかまえる、(…を)つかまえる、(途中で)つかむ、受け止める、ボールを受けてアウトにする、(急にまたは強く)つかむ、握る、つかむ、見つける</v>
      </c>
      <c r="B46" s="31"/>
      <c r="C46" s="31" t="str">
        <f ca="1">INDIRECT("selected_2!C" &amp; (1 + 18*1 + 8))</f>
        <v>バス、飛行機、自動車、母線</v>
      </c>
      <c r="D46" s="31"/>
      <c r="E46" s="31" t="str">
        <f ca="1">INDIRECT("selected_2!C" &amp; (1 + 18*1 + 2))</f>
        <v>吹く、(風に)吹かれて動く、風に吹かれて(…と)なる、息を吹く、風を出す、(…に)息を吹きかける、(…を)吹いて鳴らす、潮を吹く、ハーハーあえぐ、鳴る</v>
      </c>
    </row>
    <row r="47" spans="1:5" ht="4" customHeight="1" x14ac:dyDescent="0.2">
      <c r="A47" s="28"/>
      <c r="B47" s="28"/>
      <c r="C47" s="28"/>
      <c r="D47" s="28"/>
      <c r="E47" s="28"/>
    </row>
    <row r="48" spans="1:5" s="37" customFormat="1" ht="68" customHeight="1" x14ac:dyDescent="0.2">
      <c r="A48" s="30" t="str">
        <f ca="1">INDIRECT("selected_2!B" &amp; (1 + 18*1 + 15))</f>
        <v xml:space="preserve">&lt;verb&gt; past tense of "catch"
</v>
      </c>
      <c r="B48" s="30"/>
      <c r="C48" s="30" t="str">
        <f ca="1">INDIRECT("selected_2!B" &amp; (1 + 18*1 + 9))</f>
        <v>&lt;Adjective&gt; actively or fully engaged or occupied; overcrowded or cluttered with detail</v>
      </c>
      <c r="D48" s="30"/>
      <c r="E48" s="30" t="str">
        <f ca="1">INDIRECT("selected_2!B" &amp; (1 + 18*1 + 3))</f>
        <v xml:space="preserve">&lt;Noun&gt; rest; some abrupt occurrence that interrupts an ongoing activity; 
&lt;Verb&gt; terminate; become separated into pieces or fragments; render inoperable or ineffective
</v>
      </c>
    </row>
    <row r="49" spans="1:5" s="32" customFormat="1" ht="50" customHeight="1" x14ac:dyDescent="0.2">
      <c r="A49" s="31" t="str">
        <f ca="1">INDIRECT("selected_2!C" &amp; (1 + 18*1 + 15))</f>
        <v>catch の過去形・過去分詞</v>
      </c>
      <c r="B49" s="31"/>
      <c r="C49" s="31" t="str">
        <f ca="1">INDIRECT("selected_2!C" &amp; (1 + 18*1 + 9))</f>
        <v>忙しい、多忙な、手がふさがっていて、(…に)忙しくして、忙しくて、せっせといて、にぎやかな、繁華な、せわしい、活気のある</v>
      </c>
      <c r="D49" s="31"/>
      <c r="E49" s="31" t="str">
        <f ca="1">INDIRECT("selected_2!C" &amp; (1 + 18*1 + 3))</f>
        <v>切断する、(二つ以上または細片に)壊す、割る、砕く、(荒っぽく)引きちぎる、もぎ取る、折る、(…の)骨を折る、(…の)関節をはずす、脱臼させる</v>
      </c>
    </row>
    <row r="50" spans="1:5" ht="4" customHeight="1" x14ac:dyDescent="0.2">
      <c r="A50" s="28"/>
      <c r="B50" s="28"/>
      <c r="C50" s="28"/>
      <c r="D50" s="28"/>
      <c r="E50" s="28"/>
    </row>
    <row r="51" spans="1:5" s="37" customFormat="1" ht="68" customHeight="1" x14ac:dyDescent="0.2">
      <c r="A51" s="30" t="str">
        <f ca="1">INDIRECT("selected_2!B" &amp; (1 + 18*1 + 16))</f>
        <v xml:space="preserve">&lt;Noun&gt; events that provide the generative force that is the origin of something; a justification for something existing 
&lt;Verb&gt; give rise to; cause to happen or occur; cause to act in a specified manner
</v>
      </c>
      <c r="B51" s="30"/>
      <c r="C51" s="30" t="str">
        <f ca="1">INDIRECT("selected_2!B" &amp; (1 + 18*1 + 10))</f>
        <v xml:space="preserve">&lt;Verb&gt; make calm or still; make steady; become quiet or calm, especially after a state of agitation
&lt;Adjective&gt; not agitated; without losing self-possession
</v>
      </c>
      <c r="D51" s="30"/>
      <c r="E51" s="30" t="str">
        <f ca="1">INDIRECT("selected_2!B" &amp; (1 + 18*1 + 4))</f>
        <v xml:space="preserve">&lt;Noun&gt; a special variety of domesticated animals within a species
&lt;Verb&gt; call forth; cause to procreate (animals)
</v>
      </c>
    </row>
    <row r="52" spans="1:5" s="32" customFormat="1" ht="50" customHeight="1" x14ac:dyDescent="0.2">
      <c r="A52" s="31" t="str">
        <f ca="1">INDIRECT("selected_2!C" &amp; (1 + 18*1 + 16))</f>
        <v>(結果を生み出す)原因、理由、根拠、正当な理由、主張、主義、…運動、訴訟(事件)</v>
      </c>
      <c r="B52" s="31"/>
      <c r="C52" s="31" t="str">
        <f ca="1">INDIRECT("selected_2!C" &amp; (1 + 18*1 + 10))</f>
        <v>(波やあらしがなく)穏やかな、静かな、平静な、落ち着いた、自信たっぷりの、うぬぼれた</v>
      </c>
      <c r="D52" s="31"/>
      <c r="E52" s="31" t="str">
        <f ca="1">INDIRECT("selected_2!C" &amp; (1 + 18*1 + 4))</f>
        <v>産む、かえす、養育する、(…に)仕込む、(…に)育てる、育てる、(…を)繁殖させる、飼育する、作り出す、改良する</v>
      </c>
    </row>
    <row r="53" spans="1:5" ht="4" customHeight="1" x14ac:dyDescent="0.2">
      <c r="A53" s="28"/>
      <c r="B53" s="28"/>
      <c r="C53" s="28"/>
      <c r="D53" s="28"/>
      <c r="E53" s="28"/>
    </row>
    <row r="54" spans="1:5" s="37" customFormat="1" ht="68" customHeight="1" x14ac:dyDescent="0.2">
      <c r="A54" s="30" t="str">
        <f ca="1">INDIRECT("selected_2!B" &amp; (1 + 18*1 + 17))</f>
        <v xml:space="preserve">&lt;Noun&gt; the overhead upper surface of a covered space; an upper limit on what is allowed
</v>
      </c>
      <c r="B54" s="30"/>
      <c r="C54" s="30" t="str">
        <f ca="1">INDIRECT("selected_2!B" &amp; (1 + 18*1 + 11))</f>
        <v xml:space="preserve">&lt;Noun&gt; the work of providing treatment for or attending to someone or something
&lt;Verb&gt; feel concern or interest; provide care for; prefer or wish to do something
</v>
      </c>
      <c r="D54" s="30"/>
      <c r="E54" s="30" t="str">
        <f ca="1">INDIRECT("selected_2!B" &amp; (1 + 18*1 + 5))</f>
        <v xml:space="preserve">&lt;Verb&gt; terminate; become separated into pieces or fragments; render inoperable or ineffective
&lt;Adjective&gt; lacking funds
</v>
      </c>
    </row>
    <row r="55" spans="1:5" s="32" customFormat="1" ht="50" customHeight="1" x14ac:dyDescent="0.2">
      <c r="A55" s="31" t="str">
        <f ca="1">INDIRECT("selected_2!C" &amp; (1 + 18*1 + 17))</f>
        <v>天井、天井板、(船の)内張り(板)、最高限度、シーリング、(飛行機の)上昇限界、雲高</v>
      </c>
      <c r="B55" s="31"/>
      <c r="C55" s="31" t="str">
        <f ca="1">INDIRECT("selected_2!C" &amp; (1 + 18*1 + 11))</f>
        <v>気にかかること、心配、気がかり、不安、心配事、心配の種、気にかけること、(細心の)注意、配慮、気配り</v>
      </c>
      <c r="D55" s="31"/>
      <c r="E55" s="31" t="str">
        <f ca="1">INDIRECT("selected_2!C" &amp; (1 + 18*1 + 5))</f>
        <v>break の過去形</v>
      </c>
    </row>
    <row r="56" spans="1:5" ht="4" customHeight="1" x14ac:dyDescent="0.2">
      <c r="A56" s="28"/>
      <c r="B56" s="28"/>
      <c r="C56" s="28"/>
      <c r="D56" s="28"/>
      <c r="E56" s="28"/>
    </row>
    <row r="57" spans="1:5" s="37" customFormat="1" ht="68" customHeight="1" x14ac:dyDescent="0.2">
      <c r="A57" s="30" t="str">
        <f ca="1">INDIRECT("selected_2!B" &amp; (1 + 18*1 + 18))</f>
        <v xml:space="preserve">&lt;Verb&gt; rid of obstructions; make a way or path by removing objects; become clear
&lt;Adjective&gt; readily apparent to the mind; free from confusion or doubt; affording free passage or view
</v>
      </c>
      <c r="B57" s="30"/>
      <c r="C57" s="30" t="str">
        <f ca="1">INDIRECT("selected_2!B" &amp; (1 + 18*1 + 12))</f>
        <v xml:space="preserve">&lt;Adjective&gt; exercising caution or showing care or attention; cautiously attentive; unhurried and with care and dignity
</v>
      </c>
      <c r="D57" s="30"/>
      <c r="E57" s="30" t="str">
        <f ca="1">INDIRECT("selected_2!B" &amp; (1 + 18*1 + 6))</f>
        <v xml:space="preserve">&lt;Verb&gt; make by combining materials and parts; form or accumulate steadily; build or establish something abstract
</v>
      </c>
    </row>
    <row r="58" spans="1:5" s="32" customFormat="1" ht="50" customHeight="1" x14ac:dyDescent="0.2">
      <c r="A58" s="33" t="str">
        <f ca="1">INDIRECT("selected_2!C" &amp; (1 + 18*1 + 18))</f>
        <v>明るい、澄み切った、晴れた、輝いた、澄んだ、すき通った、晴れやかな、色つやのよい、はっきりした、さえた</v>
      </c>
      <c r="B58" s="33"/>
      <c r="C58" s="33" t="str">
        <f ca="1">INDIRECT("selected_2!C" &amp; (1 + 18*1 + 12))</f>
        <v>(細部にまで気を配って)注意深い、慎重な、(…に)気をつけて、慎重で、気をつけて、(…を)大切にして、(…に)気を配って、入念な、徹底した、けちで</v>
      </c>
      <c r="D58" s="33"/>
      <c r="E58" s="33" t="str">
        <f ca="1">INDIRECT("selected_2!C" &amp; (1 + 18*1 + 6))</f>
        <v>建てる、建設する、建造する、築く、造る、建ててやる、作る、起こす、基礎を(…に)置く、(…を)(…に)仕上げる</v>
      </c>
    </row>
    <row r="59" spans="1:5" ht="4" customHeight="1" x14ac:dyDescent="0.2">
      <c r="A59" s="28"/>
      <c r="B59" s="28"/>
      <c r="C59" s="28"/>
      <c r="D59" s="28"/>
      <c r="E59" s="28"/>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contents</vt:lpstr>
      <vt:lpstr>transcript</vt:lpstr>
      <vt:lpstr>jp_original</vt:lpstr>
      <vt:lpstr>all_words</vt:lpstr>
      <vt:lpstr>selected_1</vt:lpstr>
      <vt:lpstr>selected_2</vt:lpstr>
      <vt:lpstr>flashards</vt:lpstr>
      <vt:lpstr>flashcards_test1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cp:lastPrinted>2021-11-26T01:49:57Z</cp:lastPrinted>
  <dcterms:created xsi:type="dcterms:W3CDTF">2021-11-25T00:16:29Z</dcterms:created>
  <dcterms:modified xsi:type="dcterms:W3CDTF">2021-11-27T16:47:39Z</dcterms:modified>
</cp:coreProperties>
</file>