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esktop\マイクロサービスCode\チケットMock_ポケモンチケット\mock-ticket\"/>
    </mc:Choice>
  </mc:AlternateContent>
  <xr:revisionPtr revIDLastSave="0" documentId="13_ncr:1_{100997EE-2E7D-4CF1-87DE-F65E6C39C40E}" xr6:coauthVersionLast="47" xr6:coauthVersionMax="47" xr10:uidLastSave="{00000000-0000-0000-0000-000000000000}"/>
  <bookViews>
    <workbookView xWindow="-108" yWindow="-108" windowWidth="23256" windowHeight="12456" tabRatio="679" firstSheet="1" activeTab="4" xr2:uid="{00000000-000D-0000-FFFF-FFFF00000000}"/>
  </bookViews>
  <sheets>
    <sheet name="シナリオ一覧" sheetId="1" r:id="rId1"/>
    <sheet name="No.1_INチケット問合せ応答" sheetId="6" r:id="rId2"/>
    <sheet name="No.1_INチケット問合せ応答_マッピング" sheetId="5" r:id="rId3"/>
    <sheet name="No.2_INチケット問合せ応答" sheetId="9" r:id="rId4"/>
    <sheet name="No.2_INチケット問合せ応答_マッピング" sheetId="8" r:id="rId5"/>
    <sheet name="参考＿要求区分" sheetId="7" r:id="rId6"/>
  </sheets>
  <definedNames>
    <definedName name="_xlnm._FilterDatabase" localSheetId="2" hidden="1">No.1_INチケット問合せ応答_マッピング!$A$2:$O$32</definedName>
    <definedName name="_xlnm._FilterDatabase" localSheetId="4" hidden="1">No.2_INチケット問合せ応答_マッピング!$A$2:$K$49</definedName>
    <definedName name="_xlnm._FilterDatabase" localSheetId="0" hidden="1">シナリオ一覧!$A$2:$J$2</definedName>
    <definedName name="_xlnm.Print_Area" localSheetId="1">No.1_INチケット問合せ応答!$A$1:$H$46</definedName>
    <definedName name="_xlnm.Print_Area" localSheetId="2">No.1_INチケット問合せ応答_マッピング!$A$1:$O$32</definedName>
    <definedName name="_xlnm.Print_Area" localSheetId="3">No.2_INチケット問合せ応答!$A$1:$H$46</definedName>
    <definedName name="_xlnm.Print_Area" localSheetId="4">No.2_INチケット問合せ応答_マッピング!$A$1:$R$49</definedName>
    <definedName name="_xlnm.Print_Area" localSheetId="0">シナリオ一覧!$A$1:$K$25</definedName>
    <definedName name="_xlnm.Print_Area" localSheetId="5">参考＿要求区分!$A$1:$K$17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5" i="8" l="1"/>
  <c r="I35" i="8"/>
  <c r="H35" i="8"/>
  <c r="G35" i="8"/>
  <c r="F35" i="8"/>
  <c r="E35" i="8"/>
  <c r="D35" i="8"/>
  <c r="C35" i="8"/>
  <c r="B35" i="8"/>
  <c r="B19" i="5"/>
  <c r="O19" i="5"/>
  <c r="N19" i="5"/>
  <c r="M19" i="5"/>
  <c r="L19" i="5"/>
  <c r="K19" i="5"/>
  <c r="J19" i="5"/>
  <c r="I19" i="5"/>
  <c r="H19" i="5"/>
  <c r="G19" i="5"/>
  <c r="F19" i="5"/>
  <c r="E19" i="5"/>
  <c r="D19" i="5"/>
  <c r="C19" i="5"/>
  <c r="O42" i="5" l="1"/>
  <c r="N43" i="5"/>
  <c r="M43" i="5"/>
  <c r="L43" i="5"/>
  <c r="K43" i="5"/>
  <c r="J43" i="5"/>
  <c r="I43" i="5"/>
  <c r="H43" i="5"/>
  <c r="G43" i="5"/>
  <c r="F43" i="5"/>
  <c r="E43" i="5"/>
  <c r="D43" i="5"/>
  <c r="C43" i="5"/>
  <c r="B43" i="5"/>
  <c r="B46" i="5"/>
  <c r="L42" i="5" l="1"/>
  <c r="B42" i="5"/>
  <c r="B1" i="8"/>
  <c r="I60" i="8"/>
  <c r="H60" i="8"/>
  <c r="G60" i="8"/>
  <c r="F60" i="8"/>
  <c r="E60" i="8"/>
  <c r="D60" i="8"/>
  <c r="C60" i="8"/>
  <c r="B60" i="8"/>
  <c r="J59" i="8"/>
  <c r="B59" i="8"/>
  <c r="E2" i="5"/>
  <c r="I42" i="8"/>
  <c r="I40" i="8" s="1"/>
  <c r="D26" i="5" l="1"/>
  <c r="D25" i="5"/>
  <c r="D23" i="5" s="1"/>
  <c r="B42" i="8"/>
  <c r="C42" i="8"/>
  <c r="D42" i="8"/>
  <c r="E42" i="8"/>
  <c r="F42" i="8"/>
  <c r="G42" i="8"/>
  <c r="H42" i="8"/>
  <c r="B43" i="8"/>
  <c r="C43" i="8"/>
  <c r="D43" i="8"/>
  <c r="E43" i="8"/>
  <c r="F43" i="8"/>
  <c r="G43" i="8"/>
  <c r="H43" i="8"/>
  <c r="I43" i="8"/>
  <c r="I37" i="8" s="1"/>
  <c r="J43" i="8"/>
  <c r="J42" i="8"/>
  <c r="D63" i="8" l="1"/>
  <c r="F37" i="8"/>
  <c r="C37" i="8"/>
  <c r="G37" i="8"/>
  <c r="D37" i="8"/>
  <c r="E37" i="8"/>
  <c r="H37" i="8"/>
  <c r="J37" i="8"/>
  <c r="B37" i="8"/>
  <c r="B2" i="8"/>
  <c r="H2" i="8"/>
  <c r="I2" i="8"/>
  <c r="A37" i="8" l="1"/>
  <c r="J40" i="8"/>
  <c r="B1" i="5"/>
  <c r="J44" i="8"/>
  <c r="J1" i="8"/>
  <c r="K35" i="8"/>
  <c r="J45" i="8"/>
  <c r="G26" i="5"/>
  <c r="G25" i="5"/>
  <c r="O1" i="5"/>
  <c r="N2" i="5"/>
  <c r="M2" i="5"/>
  <c r="N25" i="5"/>
  <c r="N26" i="5"/>
  <c r="O28" i="5"/>
  <c r="O27" i="5"/>
  <c r="O25" i="5"/>
  <c r="N23" i="5" l="1"/>
  <c r="O23" i="5"/>
  <c r="I45" i="8"/>
  <c r="I44" i="8"/>
  <c r="H44" i="8" s="1"/>
  <c r="N27" i="5"/>
  <c r="N28" i="5"/>
  <c r="G18" i="9"/>
  <c r="G17" i="9"/>
  <c r="G16" i="9"/>
  <c r="G13" i="9"/>
  <c r="G12" i="9"/>
  <c r="G11" i="9"/>
  <c r="G10" i="9"/>
  <c r="G9" i="9"/>
  <c r="G8" i="9"/>
  <c r="G7" i="9"/>
  <c r="G6" i="9"/>
  <c r="G5" i="9"/>
  <c r="G4" i="9"/>
  <c r="G3" i="9"/>
  <c r="D40" i="8"/>
  <c r="E40" i="8"/>
  <c r="F40" i="8"/>
  <c r="G40" i="8"/>
  <c r="H40" i="8"/>
  <c r="B26" i="5"/>
  <c r="D2" i="8"/>
  <c r="G2" i="8"/>
  <c r="F2" i="8"/>
  <c r="E2" i="8"/>
  <c r="C2" i="8"/>
  <c r="C40" i="8"/>
  <c r="B40" i="8"/>
  <c r="G45" i="8" l="1"/>
  <c r="G44" i="8"/>
  <c r="F44" i="8" s="1"/>
  <c r="E44" i="8" s="1"/>
  <c r="D44" i="8" s="1"/>
  <c r="C44" i="8" s="1"/>
  <c r="B44" i="8" s="1"/>
  <c r="H45" i="8"/>
  <c r="G17" i="6"/>
  <c r="M26" i="5"/>
  <c r="M25" i="5"/>
  <c r="L26" i="5"/>
  <c r="K26" i="5"/>
  <c r="J26" i="5"/>
  <c r="I26" i="5"/>
  <c r="H26" i="5"/>
  <c r="F26" i="5"/>
  <c r="E26" i="5"/>
  <c r="C26" i="5"/>
  <c r="L25" i="5"/>
  <c r="K25" i="5"/>
  <c r="J25" i="5"/>
  <c r="I25" i="5"/>
  <c r="H25" i="5"/>
  <c r="G23" i="5"/>
  <c r="F25" i="5"/>
  <c r="E25" i="5"/>
  <c r="C25" i="5"/>
  <c r="B25" i="5"/>
  <c r="G10" i="6"/>
  <c r="D46" i="5" l="1"/>
  <c r="B47" i="5" s="1"/>
  <c r="M23" i="5"/>
  <c r="F23" i="5"/>
  <c r="I23" i="5"/>
  <c r="K23" i="5"/>
  <c r="L23" i="5"/>
  <c r="C23" i="5"/>
  <c r="H23" i="5"/>
  <c r="J23" i="5"/>
  <c r="B23" i="5"/>
  <c r="E23" i="5"/>
  <c r="F45" i="8"/>
  <c r="E45" i="8"/>
  <c r="M27" i="5"/>
  <c r="L28" i="5" s="1"/>
  <c r="M28" i="5"/>
  <c r="J2" i="5"/>
  <c r="I2" i="5"/>
  <c r="H2" i="5"/>
  <c r="G2" i="5"/>
  <c r="F2" i="5"/>
  <c r="C47" i="5" l="1"/>
  <c r="B48" i="5"/>
  <c r="B49" i="5" s="1"/>
  <c r="D45" i="8"/>
  <c r="L27" i="5"/>
  <c r="K28" i="5" s="1"/>
  <c r="K2" i="5"/>
  <c r="G18" i="6"/>
  <c r="G16" i="6"/>
  <c r="G12" i="6"/>
  <c r="G13" i="6"/>
  <c r="G11" i="6"/>
  <c r="G4" i="6"/>
  <c r="G5" i="6"/>
  <c r="G6" i="6"/>
  <c r="G7" i="6"/>
  <c r="G8" i="6"/>
  <c r="G9" i="6"/>
  <c r="G3" i="6"/>
  <c r="L2" i="5"/>
  <c r="D2" i="5"/>
  <c r="C2" i="5"/>
  <c r="B2" i="5"/>
  <c r="L1" i="5"/>
  <c r="D47" i="5" l="1"/>
  <c r="C48" i="5"/>
  <c r="C49" i="5" s="1"/>
  <c r="C45" i="8"/>
  <c r="K27" i="5"/>
  <c r="D48" i="5" l="1"/>
  <c r="D49" i="5" s="1"/>
  <c r="E47" i="5"/>
  <c r="J28" i="5"/>
  <c r="J27" i="5"/>
  <c r="F47" i="5" l="1"/>
  <c r="E48" i="5"/>
  <c r="E49" i="5" s="1"/>
  <c r="B45" i="8"/>
  <c r="I28" i="5"/>
  <c r="I27" i="5"/>
  <c r="H28" i="5" s="1"/>
  <c r="G47" i="5" l="1"/>
  <c r="F48" i="5"/>
  <c r="F49" i="5" s="1"/>
  <c r="H27" i="5"/>
  <c r="G27" i="5" s="1"/>
  <c r="H47" i="5" l="1"/>
  <c r="G48" i="5"/>
  <c r="G49" i="5" s="1"/>
  <c r="G28" i="5"/>
  <c r="H48" i="5" l="1"/>
  <c r="H49" i="5" s="1"/>
  <c r="I47" i="5"/>
  <c r="F28" i="5"/>
  <c r="F27" i="5"/>
  <c r="J47" i="5" l="1"/>
  <c r="I48" i="5"/>
  <c r="I49" i="5" s="1"/>
  <c r="E27" i="5"/>
  <c r="E28" i="5"/>
  <c r="J48" i="5" l="1"/>
  <c r="J49" i="5" s="1"/>
  <c r="K47" i="5"/>
  <c r="D27" i="5"/>
  <c r="D28" i="5"/>
  <c r="L47" i="5" l="1"/>
  <c r="K48" i="5"/>
  <c r="K49" i="5" s="1"/>
  <c r="C47" i="8"/>
  <c r="B47" i="8"/>
  <c r="C28" i="5"/>
  <c r="C27" i="5"/>
  <c r="B27" i="5" s="1"/>
  <c r="C48" i="8" l="1" a="1"/>
  <c r="C48" i="8" s="1"/>
  <c r="C49" i="8" s="1"/>
  <c r="C50" i="8" s="1"/>
  <c r="B48" i="8" a="1"/>
  <c r="B48" i="8" s="1"/>
  <c r="B49" i="8" s="1"/>
  <c r="M47" i="5"/>
  <c r="L48" i="5"/>
  <c r="L49" i="5" s="1"/>
  <c r="B28" i="5"/>
  <c r="N47" i="5" l="1"/>
  <c r="M48" i="5"/>
  <c r="M49" i="5" s="1"/>
  <c r="B50" i="8"/>
  <c r="C30" i="5"/>
  <c r="B30" i="5"/>
  <c r="O47" i="5" l="1"/>
  <c r="O48" i="5" s="1"/>
  <c r="O49" i="5" s="1"/>
  <c r="B41" i="5" s="1"/>
  <c r="N48" i="5"/>
  <c r="N49" i="5" s="1"/>
  <c r="B63" i="8"/>
  <c r="B64" i="8" s="1"/>
  <c r="B65" i="8" s="1"/>
  <c r="B31" i="5" a="1"/>
  <c r="B31" i="5" s="1"/>
  <c r="B32" i="5" s="1"/>
  <c r="C31" i="5" a="1"/>
  <c r="C31" i="5" s="1"/>
  <c r="C32" i="5" s="1"/>
  <c r="C33" i="5" s="1"/>
  <c r="B66" i="8" l="1"/>
  <c r="C64" i="8"/>
  <c r="B44" i="5"/>
  <c r="L44" i="5"/>
  <c r="M44" i="5"/>
  <c r="N44" i="5"/>
  <c r="H44" i="5"/>
  <c r="D44" i="5"/>
  <c r="I44" i="5"/>
  <c r="O44" i="5"/>
  <c r="J44" i="5"/>
  <c r="G44" i="5"/>
  <c r="K44" i="5"/>
  <c r="E44" i="5"/>
  <c r="C44" i="5"/>
  <c r="F44" i="5"/>
  <c r="B58" i="8"/>
  <c r="B33" i="5"/>
  <c r="B61" i="8" l="1"/>
  <c r="D64" i="8"/>
  <c r="C65" i="8"/>
  <c r="C66" i="8" s="1"/>
  <c r="C61" i="8" s="1"/>
  <c r="P48" i="5"/>
  <c r="P47" i="5" s="1"/>
  <c r="D65" i="8" l="1"/>
  <c r="D66" i="8" s="1"/>
  <c r="D61" i="8" s="1"/>
  <c r="E64" i="8"/>
  <c r="Q48" i="5"/>
  <c r="Q47" i="5" s="1"/>
  <c r="F64" i="8" l="1"/>
  <c r="E65" i="8"/>
  <c r="E66" i="8" s="1"/>
  <c r="E61" i="8" s="1"/>
  <c r="R48" i="5"/>
  <c r="R47" i="5" s="1"/>
  <c r="F65" i="8" l="1"/>
  <c r="F66" i="8" s="1"/>
  <c r="F61" i="8" s="1"/>
  <c r="G64" i="8"/>
  <c r="S48" i="5"/>
  <c r="S47" i="5" s="1"/>
  <c r="H64" i="8" l="1"/>
  <c r="G65" i="8"/>
  <c r="G66" i="8" s="1"/>
  <c r="G61" i="8" s="1"/>
  <c r="T48" i="5"/>
  <c r="T47" i="5" s="1"/>
  <c r="H65" i="8" l="1"/>
  <c r="H66" i="8" s="1"/>
  <c r="H61" i="8" s="1"/>
  <c r="I64" i="8"/>
  <c r="U48" i="5"/>
  <c r="U47" i="5" s="1"/>
  <c r="J64" i="8" l="1"/>
  <c r="J65" i="8" s="1"/>
  <c r="J66" i="8" s="1"/>
  <c r="J61" i="8" s="1"/>
  <c r="I65" i="8"/>
  <c r="I66" i="8" s="1"/>
  <c r="I61" i="8" s="1"/>
  <c r="V48" i="5"/>
  <c r="V47" i="5" s="1"/>
  <c r="W48" i="5" l="1"/>
  <c r="W47" i="5" s="1"/>
  <c r="X48" i="5" l="1"/>
  <c r="X47" i="5" s="1"/>
  <c r="Y48" i="5" l="1"/>
  <c r="Y47" i="5" s="1"/>
  <c r="Z48" i="5" l="1"/>
  <c r="Z47" i="5" s="1"/>
  <c r="AA48" i="5" l="1"/>
  <c r="AA47" i="5" s="1"/>
  <c r="AB48" i="5" l="1"/>
  <c r="AB47" i="5" s="1"/>
  <c r="AC48" i="5" l="1"/>
  <c r="AC47" i="5" s="1"/>
  <c r="AD48" i="5" l="1"/>
  <c r="AD47" i="5" s="1"/>
  <c r="AE48" i="5" l="1"/>
  <c r="AE47" i="5" s="1"/>
  <c r="AF48" i="5" l="1"/>
  <c r="AF47" i="5" s="1"/>
  <c r="AG48" i="5" l="1"/>
  <c r="AH48" i="5" s="1"/>
  <c r="AH47" i="5" s="1"/>
  <c r="AG47"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N2" authorId="0" shapeId="0" xr:uid="{C81A5C48-8392-4C0D-BC82-00F6459D9C92}">
      <text>
        <r>
          <rPr>
            <sz val="9"/>
            <color indexed="81"/>
            <rFont val="MS P ゴシック"/>
            <family val="3"/>
            <charset val="128"/>
          </rPr>
          <t>失敗時のエラーは「処理結果」の設定と同じです。
成功の場合、正常のレスポンスを返却します。
その他：
失敗→成功後循環処理します。
失敗の計数は当日内のみ有効</t>
        </r>
      </text>
    </comment>
    <comment ref="N43" authorId="0" shapeId="0" xr:uid="{F6718E3E-1040-44C3-8EBD-634802B18F05}">
      <text>
        <r>
          <rPr>
            <sz val="9"/>
            <color indexed="81"/>
            <rFont val="MS P ゴシック"/>
            <family val="3"/>
            <charset val="128"/>
          </rPr>
          <t>失敗時のエラーは「処理結果」の設定と同じです。
成功の場合、正常のレスポンスを返却します。
その他：
失敗→成功後循環処理します。
失敗の計数は当日内のみ有効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O6" authorId="0" shapeId="0" xr:uid="{00F2AA8A-6362-41F0-BB12-1070C6B5579B}">
      <text>
        <r>
          <rPr>
            <b/>
            <sz val="9"/>
            <color indexed="81"/>
            <rFont val="MS P ゴシック"/>
            <family val="3"/>
            <charset val="128"/>
          </rPr>
          <t>Windows User:</t>
        </r>
        <r>
          <rPr>
            <sz val="9"/>
            <color indexed="81"/>
            <rFont val="MS P ゴシック"/>
            <family val="3"/>
            <charset val="128"/>
          </rPr>
          <t xml:space="preserve">
1：バーコード番号ありチケット本券
2：バーコード番号なしチケット本券
3：バーコード番号ありチケット本券以外（説明書等）
4：バーコード番号なしチケット本券以外（説明書等）</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<sst xmlns="http://schemas.openxmlformats.org/spreadsheetml/2006/main" count="991" uniqueCount="445">
  <si>
    <t>"00"：正常</t>
    <phoneticPr fontId="19"/>
  </si>
  <si>
    <t>"99"：その他エラー</t>
    <phoneticPr fontId="19"/>
  </si>
  <si>
    <t>"14"：サービス時間帯エラー</t>
    <phoneticPr fontId="19"/>
  </si>
  <si>
    <t>処理結果</t>
    <phoneticPr fontId="19"/>
  </si>
  <si>
    <t>期待されるレスポンス</t>
    <rPh sb="0" eb="2">
      <t>キタイ</t>
    </rPh>
    <phoneticPr fontId="19"/>
  </si>
  <si>
    <t>HTTPステータスコード</t>
    <phoneticPr fontId="19"/>
  </si>
  <si>
    <t>200：正常</t>
  </si>
  <si>
    <t>"00"：正常応答</t>
  </si>
  <si>
    <t>"01"：検索キーエラー</t>
  </si>
  <si>
    <t>"02"：支払期限エラー</t>
  </si>
  <si>
    <t>"03"：支払済みエラー</t>
  </si>
  <si>
    <t>"05"：決済中止エラー
（ショップ取引停止エラー）</t>
  </si>
  <si>
    <t>"07"：発券済みエラー</t>
  </si>
  <si>
    <t>"08"：発券期限エラー</t>
  </si>
  <si>
    <t>"13"：入金中止エラー</t>
  </si>
  <si>
    <t>"14"：発券開始前エラー</t>
  </si>
  <si>
    <t>"15"：発券中止エラー</t>
  </si>
  <si>
    <t>"99"：その他エラー</t>
  </si>
  <si>
    <t>応答結果</t>
    <rPh sb="0" eb="2">
      <t>オウトウ</t>
    </rPh>
    <rPh sb="2" eb="4">
      <t>ケッカ</t>
    </rPh>
    <phoneticPr fontId="19"/>
  </si>
  <si>
    <t xml:space="preserve">"11"：業務区分エラー </t>
    <phoneticPr fontId="19"/>
  </si>
  <si>
    <t>"15"：タイムアウトエラー</t>
    <phoneticPr fontId="19"/>
  </si>
  <si>
    <t>ー</t>
    <phoneticPr fontId="19"/>
  </si>
  <si>
    <t>レスポンスの設定値</t>
    <rPh sb="6" eb="8">
      <t>セッテイ</t>
    </rPh>
    <rPh sb="8" eb="9">
      <t>アタイ</t>
    </rPh>
    <phoneticPr fontId="20"/>
  </si>
  <si>
    <t>業務区分</t>
  </si>
  <si>
    <t>企業ＩＤ</t>
  </si>
  <si>
    <t>利用年月日時分秒</t>
  </si>
  <si>
    <t>処理通番</t>
  </si>
  <si>
    <t>要求区分</t>
  </si>
  <si>
    <t>レジＮｏ</t>
  </si>
  <si>
    <t>発券レジＮｏ</t>
  </si>
  <si>
    <t>バーコード情報</t>
  </si>
  <si>
    <t>ＣＶＳコード</t>
  </si>
  <si>
    <t>注文ＩＤ</t>
  </si>
  <si>
    <t>取消理由</t>
  </si>
  <si>
    <t>回収枚数</t>
  </si>
  <si>
    <t>ショップ名称漢字</t>
  </si>
  <si>
    <t>ショップ連絡先</t>
  </si>
  <si>
    <t>払込票番号</t>
  </si>
  <si>
    <t>払込票番号ORG</t>
  </si>
  <si>
    <t>引換票番号ORG</t>
  </si>
  <si>
    <t>発券開始日時</t>
  </si>
  <si>
    <t>合計金額</t>
  </si>
  <si>
    <t>お客様氏名</t>
  </si>
  <si>
    <t>お客様氏名カナ</t>
  </si>
  <si>
    <t>お客様電話番号</t>
  </si>
  <si>
    <t>お客様郵便番号</t>
  </si>
  <si>
    <t>お客様メールアドレス</t>
  </si>
  <si>
    <t xml:space="preserve">"11"：業務区分エラー </t>
    <phoneticPr fontId="19"/>
  </si>
  <si>
    <t>01：代引き</t>
  </si>
  <si>
    <t>02：前払い（後日発券）</t>
  </si>
  <si>
    <t>03：代済発券</t>
  </si>
  <si>
    <t>04：前払いのみ</t>
  </si>
  <si>
    <t>"00" ：正常</t>
    <phoneticPr fontId="19"/>
  </si>
  <si>
    <t>チケットバーコード番号</t>
  </si>
  <si>
    <t>チケット区分</t>
  </si>
  <si>
    <t>テンプレートコード</t>
  </si>
  <si>
    <t>券面情報</t>
  </si>
  <si>
    <t>処理結果</t>
    <phoneticPr fontId="19"/>
  </si>
  <si>
    <t>店番</t>
    <phoneticPr fontId="19"/>
  </si>
  <si>
    <t>"00"：正常応答</t>
    <phoneticPr fontId="19"/>
  </si>
  <si>
    <t>"00"以外：取引エラー</t>
    <rPh sb="4" eb="6">
      <t>イガイ</t>
    </rPh>
    <rPh sb="7" eb="9">
      <t>トリヒキ</t>
    </rPh>
    <phoneticPr fontId="19"/>
  </si>
  <si>
    <t>備考</t>
    <rPh sb="0" eb="2">
      <t>ビコウ</t>
    </rPh>
    <phoneticPr fontId="20"/>
  </si>
  <si>
    <t>完了通知実施の場合、"99"：完了通知固定</t>
    <rPh sb="19" eb="21">
      <t>コテイ</t>
    </rPh>
    <phoneticPr fontId="20"/>
  </si>
  <si>
    <t>"00"以外：処理結果エラー</t>
    <rPh sb="4" eb="6">
      <t>イガイ</t>
    </rPh>
    <rPh sb="7" eb="11">
      <t>ショリケッカ</t>
    </rPh>
    <phoneticPr fontId="19"/>
  </si>
  <si>
    <t>"201100012581"</t>
    <phoneticPr fontId="20"/>
  </si>
  <si>
    <t>"四谷太郎"</t>
    <phoneticPr fontId="20"/>
  </si>
  <si>
    <t>"ヨツヤタロウ"</t>
    <phoneticPr fontId="20"/>
  </si>
  <si>
    <t>"0557123456"</t>
    <phoneticPr fontId="20"/>
  </si>
  <si>
    <t>"9250001"</t>
    <phoneticPr fontId="20"/>
  </si>
  <si>
    <t>要求区分</t>
    <rPh sb="0" eb="2">
      <t>ヨウキュウ</t>
    </rPh>
    <rPh sb="2" eb="4">
      <t>クブン</t>
    </rPh>
    <phoneticPr fontId="19"/>
  </si>
  <si>
    <t>その他項目</t>
    <rPh sb="2" eb="3">
      <t>タ</t>
    </rPh>
    <rPh sb="3" eb="5">
      <t>コウモク</t>
    </rPh>
    <phoneticPr fontId="19"/>
  </si>
  <si>
    <t>引換票番号</t>
    <phoneticPr fontId="20"/>
  </si>
  <si>
    <t>発券期限日時</t>
    <phoneticPr fontId="20"/>
  </si>
  <si>
    <t>aanm@sxxxx.xxxxx.com</t>
    <phoneticPr fontId="20"/>
  </si>
  <si>
    <t>"01"：入金／発券要求
（代引き、前払い（後日発券）、代済発券、前払いのみ）</t>
    <phoneticPr fontId="19"/>
  </si>
  <si>
    <t>ビット値
（必要ビット数まで足りない場合は左0埋め）</t>
    <rPh sb="3" eb="4">
      <t>アタイ</t>
    </rPh>
    <rPh sb="6" eb="8">
      <t>ヒツヨウ</t>
    </rPh>
    <rPh sb="14" eb="15">
      <t>タ</t>
    </rPh>
    <rPh sb="18" eb="20">
      <t>バアイ</t>
    </rPh>
    <rPh sb="21" eb="22">
      <t>ヒダリ</t>
    </rPh>
    <rPh sb="23" eb="24">
      <t>ウ</t>
    </rPh>
    <phoneticPr fontId="20"/>
  </si>
  <si>
    <t>暗号化前の引換票番号をセット。セットされる／されないの条件は「引換票番号」と同様</t>
    <phoneticPr fontId="20"/>
  </si>
  <si>
    <t>「応答結果区分」によって値がセットされる／されないがわかれる。
　　　"01"・・・・リクエストの「バーコード情報」の値を設定
　　　"02"・・・・リクエストの「バーコード情報」の値を設定
　　　"03"・・・・セットされない（空タグセット）
　　　"04"・・・・リクエストの「バーコード情報」の値を設定</t>
    <phoneticPr fontId="20"/>
  </si>
  <si>
    <t>「INチケット問合せ応答_マッピング」シート参照</t>
    <rPh sb="22" eb="24">
      <t>サンショウ</t>
    </rPh>
    <phoneticPr fontId="20"/>
  </si>
  <si>
    <t>下記、「チケット代金」と「チケット購入代金」と「発券代金」の合計をセット
　（セット値範囲："000000"(0円)～"999999"(999999円)）</t>
    <rPh sb="0" eb="2">
      <t>カキ</t>
    </rPh>
    <rPh sb="8" eb="10">
      <t>ダイキン</t>
    </rPh>
    <rPh sb="17" eb="19">
      <t>コウニュウ</t>
    </rPh>
    <rPh sb="19" eb="21">
      <t>ダイキン</t>
    </rPh>
    <rPh sb="24" eb="26">
      <t>ハッケン</t>
    </rPh>
    <rPh sb="26" eb="28">
      <t>ダイキン</t>
    </rPh>
    <rPh sb="30" eb="32">
      <t>ゴウケイ</t>
    </rPh>
    <rPh sb="42" eb="43">
      <t>チ</t>
    </rPh>
    <rPh sb="43" eb="45">
      <t>ハンイ</t>
    </rPh>
    <rPh sb="56" eb="57">
      <t>エン</t>
    </rPh>
    <rPh sb="74" eb="75">
      <t>エン</t>
    </rPh>
    <phoneticPr fontId="20"/>
  </si>
  <si>
    <t>チケット枚数</t>
    <phoneticPr fontId="20"/>
  </si>
  <si>
    <t>チケット情報</t>
    <phoneticPr fontId="20"/>
  </si>
  <si>
    <t>取消要求の場合はセットされない（空タグセットもなし）</t>
    <phoneticPr fontId="20"/>
  </si>
  <si>
    <t>ショップＩＤ</t>
    <phoneticPr fontId="19"/>
  </si>
  <si>
    <t>応答結果区分</t>
    <phoneticPr fontId="19"/>
  </si>
  <si>
    <t>応答結果</t>
    <phoneticPr fontId="19"/>
  </si>
  <si>
    <t>シナリオ番号</t>
    <rPh sb="4" eb="6">
      <t>バンゴウ</t>
    </rPh>
    <phoneticPr fontId="20"/>
  </si>
  <si>
    <t>シナリオ</t>
    <phoneticPr fontId="19"/>
  </si>
  <si>
    <t>インターネットチケット情報取得API</t>
    <phoneticPr fontId="19"/>
  </si>
  <si>
    <t>登録正常</t>
    <rPh sb="0" eb="2">
      <t>トウロク</t>
    </rPh>
    <rPh sb="2" eb="4">
      <t>セイジョウ</t>
    </rPh>
    <phoneticPr fontId="19"/>
  </si>
  <si>
    <t>登録異常(取引エラー)</t>
    <rPh sb="0" eb="2">
      <t>トウロク</t>
    </rPh>
    <phoneticPr fontId="19"/>
  </si>
  <si>
    <t>登録異常(処理結果エラー )</t>
    <phoneticPr fontId="19"/>
  </si>
  <si>
    <t>登録異常(タイムアウト)</t>
    <rPh sb="2" eb="4">
      <t>イジョウ</t>
    </rPh>
    <phoneticPr fontId="19"/>
  </si>
  <si>
    <t>完了通知正常</t>
    <phoneticPr fontId="19"/>
  </si>
  <si>
    <t>完了通知異常(取引エラー)</t>
    <rPh sb="0" eb="4">
      <t>カンリョウツウチ</t>
    </rPh>
    <rPh sb="4" eb="6">
      <t>イジョウ</t>
    </rPh>
    <phoneticPr fontId="19"/>
  </si>
  <si>
    <t>完了通知異常(処理結果エラー )</t>
    <phoneticPr fontId="19"/>
  </si>
  <si>
    <t>完了通知異常(タイムアウト)</t>
    <rPh sb="4" eb="6">
      <t>イジョウ</t>
    </rPh>
    <phoneticPr fontId="19"/>
  </si>
  <si>
    <t>MS呼び出しAPI</t>
    <phoneticPr fontId="19"/>
  </si>
  <si>
    <t>インターネットチケットトラン作成API</t>
    <phoneticPr fontId="19"/>
  </si>
  <si>
    <t>完了通知実施API</t>
    <rPh sb="0" eb="6">
      <t>カンリョウツウチジッシ</t>
    </rPh>
    <phoneticPr fontId="19"/>
  </si>
  <si>
    <t>INチケットAPI(リクエストパラメータ)</t>
    <phoneticPr fontId="19"/>
  </si>
  <si>
    <t>200または500</t>
  </si>
  <si>
    <t>200または500</t>
    <phoneticPr fontId="19"/>
  </si>
  <si>
    <t>"ｾﾌﾞﾝﾄﾞﾘｰﾑ(i.JTB 高速バス)"</t>
    <phoneticPr fontId="20"/>
  </si>
  <si>
    <t>"0570-01-6009(i.JTB HTA販売センター)"</t>
    <phoneticPr fontId="20"/>
  </si>
  <si>
    <t>"000000"：最低値</t>
    <rPh sb="9" eb="12">
      <t>サイテイチ</t>
    </rPh>
    <phoneticPr fontId="20"/>
  </si>
  <si>
    <t>"999999"：最大値</t>
    <rPh sb="9" eb="12">
      <t>サイダイチ</t>
    </rPh>
    <phoneticPr fontId="20"/>
  </si>
  <si>
    <t>チケット代金</t>
    <phoneticPr fontId="20"/>
  </si>
  <si>
    <t>チケット購入代金</t>
    <phoneticPr fontId="20"/>
  </si>
  <si>
    <t>発券代金</t>
    <phoneticPr fontId="20"/>
  </si>
  <si>
    <t xml:space="preserve">"0"：通常 </t>
    <phoneticPr fontId="19"/>
  </si>
  <si>
    <t>再送区分</t>
    <phoneticPr fontId="19"/>
  </si>
  <si>
    <t>再送区分</t>
    <rPh sb="0" eb="2">
      <t>サイソウ</t>
    </rPh>
    <rPh sb="2" eb="4">
      <t>クブン</t>
    </rPh>
    <phoneticPr fontId="19"/>
  </si>
  <si>
    <t>登録異常→再送正常</t>
    <rPh sb="5" eb="7">
      <t>サイソウ</t>
    </rPh>
    <rPh sb="7" eb="9">
      <t>セイジョウ</t>
    </rPh>
    <phoneticPr fontId="19"/>
  </si>
  <si>
    <t>"00"：正常応答</t>
    <phoneticPr fontId="19"/>
  </si>
  <si>
    <t>1：再送</t>
  </si>
  <si>
    <t>登録正常→取消正常</t>
    <rPh sb="5" eb="7">
      <t>トリケシ</t>
    </rPh>
    <rPh sb="7" eb="9">
      <t>セイジョウ</t>
    </rPh>
    <phoneticPr fontId="19"/>
  </si>
  <si>
    <t>バーコード情報</t>
    <rPh sb="5" eb="7">
      <t>ジョウホウ</t>
    </rPh>
    <phoneticPr fontId="19"/>
  </si>
  <si>
    <t>"04"：支払取消済み</t>
  </si>
  <si>
    <t>"60"：強制成立取消不可</t>
    <phoneticPr fontId="19"/>
  </si>
  <si>
    <t>登録正常→取消異常(強制成立取消不可)</t>
    <phoneticPr fontId="19"/>
  </si>
  <si>
    <t>"03"：支払済みエラー</t>
    <phoneticPr fontId="19"/>
  </si>
  <si>
    <t>"09"：発券取消済みエラー</t>
    <phoneticPr fontId="19"/>
  </si>
  <si>
    <t>登録正常→取消異常(発券取消済みエラー)</t>
    <phoneticPr fontId="19"/>
  </si>
  <si>
    <t>登録正常→取消異常(サービス時間帯エラー )</t>
    <phoneticPr fontId="19"/>
  </si>
  <si>
    <t>登録正常→取消異常→取消再送正常</t>
    <phoneticPr fontId="19"/>
  </si>
  <si>
    <r>
      <t>"</t>
    </r>
    <r>
      <rPr>
        <sz val="11"/>
        <color theme="1"/>
        <rFont val="Microsoft YaHei"/>
        <family val="2"/>
        <charset val="134"/>
      </rPr>
      <t>1</t>
    </r>
    <r>
      <rPr>
        <sz val="11"/>
        <color theme="1"/>
        <rFont val="Yu Gothic"/>
        <family val="2"/>
        <charset val="128"/>
        <scheme val="minor"/>
      </rPr>
      <t>"：再送異常</t>
    </r>
    <phoneticPr fontId="19"/>
  </si>
  <si>
    <t>"0"：再送正常</t>
    <phoneticPr fontId="19"/>
  </si>
  <si>
    <t>新規追加：
ＨＯＳＴ側は入金／発券問合せ受信後から９０分の間に完了通知を
受けなかった場合、強制的に入金発券完了とする。
この後、ＰＯＳレジから取消要求（長期保留であり得る）を受けても、
ＨＯＳＴ側では取消は成立させないが、お客様優位の考えから
ＰＯＳレジ側では取消を成立させる。
（ＨＯＳＴ側ではこの「応答結果」が発生した場合は運用で
　ＨＯＳＴ側データも取消とする）
※９０分後の強制入金発券完了移行仕様が存在するチケットベンダー
　　だけで発生する「応答結果」となる。
　　この仕様が存在しないチケットベンダーでは上記ケースでは
　　"00"：正常応答で取消成立となる。</t>
    <phoneticPr fontId="28"/>
  </si>
  <si>
    <t>要求区分</t>
    <phoneticPr fontId="19"/>
  </si>
  <si>
    <t>ID</t>
    <phoneticPr fontId="20"/>
  </si>
  <si>
    <t>発券</t>
    <rPh sb="0" eb="2">
      <t>ハッケン</t>
    </rPh>
    <phoneticPr fontId="20"/>
  </si>
  <si>
    <t>"21"：取消要求</t>
    <phoneticPr fontId="19"/>
  </si>
  <si>
    <t>取消</t>
    <phoneticPr fontId="20"/>
  </si>
  <si>
    <t>完了通知</t>
    <rPh sb="0" eb="2">
      <t>カンリョウ</t>
    </rPh>
    <rPh sb="2" eb="4">
      <t>ツウチ</t>
    </rPh>
    <phoneticPr fontId="20"/>
  </si>
  <si>
    <t>〇</t>
    <phoneticPr fontId="20"/>
  </si>
  <si>
    <t>インターネットチケット応答内容</t>
    <rPh sb="13" eb="15">
      <t>ナイヨウ</t>
    </rPh>
    <phoneticPr fontId="19"/>
  </si>
  <si>
    <t>インターネットチケット  入金／発券問合せ応答にセットされる「応答結果」は以下一覧の通りとなる。</t>
  </si>
  <si>
    <t>受信後のＰＯＳレジ動作</t>
  </si>
  <si>
    <t>補足</t>
  </si>
  <si>
    <t>応答結果</t>
  </si>
  <si>
    <t>"01"：入金／発券要求</t>
  </si>
  <si>
    <t>○</t>
  </si>
  <si>
    <t>受付成立</t>
  </si>
  <si>
    <t>エラー後、強制終了</t>
  </si>
  <si>
    <t>－</t>
  </si>
  <si>
    <t>新規追加：公演中止等により、入金する必要が無くなるケースで発生。</t>
  </si>
  <si>
    <t>新規追加：チケット発券開始前に受付をしたケースで発生。</t>
  </si>
  <si>
    <t>新規追加：公演中止等により、発券する必要が無くなるケースで発生。</t>
  </si>
  <si>
    <t>取消成立</t>
  </si>
  <si>
    <t>X_shori_kekka</t>
  </si>
  <si>
    <t>X_gyomu_kbn</t>
  </si>
  <si>
    <t>X_kigyo_id</t>
  </si>
  <si>
    <t>X_mise_no</t>
  </si>
  <si>
    <t>X_regi_no</t>
  </si>
  <si>
    <t>X_hakken_regi_no</t>
  </si>
  <si>
    <t>X_regi_date_min</t>
  </si>
  <si>
    <t>X_shori_tuban</t>
  </si>
  <si>
    <t>X_saiso_kbn</t>
  </si>
  <si>
    <t>X_yokyu_kbn</t>
  </si>
  <si>
    <t>X_barcode</t>
  </si>
  <si>
    <t>X_cvs_code</t>
  </si>
  <si>
    <t>X_shop_id</t>
  </si>
  <si>
    <t>X_order_id</t>
  </si>
  <si>
    <t>X_torikeshi_riyu</t>
  </si>
  <si>
    <t>X_kaishu_cnt</t>
  </si>
  <si>
    <t>X_outou_kekka_kbn</t>
  </si>
  <si>
    <t>X_outou_kekka</t>
  </si>
  <si>
    <t>shop_namek</t>
  </si>
  <si>
    <t>X_renraku_saki</t>
  </si>
  <si>
    <t>X_haraikomi</t>
  </si>
  <si>
    <t>X_hikikae</t>
  </si>
  <si>
    <t>X_hikikae_org</t>
  </si>
  <si>
    <t>X_hakken_mise_date</t>
  </si>
  <si>
    <t>X_hakken_lmt</t>
  </si>
  <si>
    <t>X_goukei</t>
  </si>
  <si>
    <t>X_tc_dai</t>
  </si>
  <si>
    <t>X_tc_kounyu_dai</t>
  </si>
  <si>
    <t>X_hakken_dai</t>
  </si>
  <si>
    <t>X_inshi_kijun</t>
  </si>
  <si>
    <t>namek</t>
  </si>
  <si>
    <t>name_kana</t>
  </si>
  <si>
    <t>X_tel</t>
  </si>
  <si>
    <t>X_post</t>
  </si>
  <si>
    <t>X_mail</t>
  </si>
  <si>
    <t>X_ticket_hon_cnt</t>
  </si>
  <si>
    <t>X_ticket_cnt</t>
  </si>
  <si>
    <t>X_tc_barcode_no</t>
  </si>
  <si>
    <t>X_tc_kbn</t>
  </si>
  <si>
    <t>X_tc_template</t>
  </si>
  <si>
    <t>tc_text</t>
  </si>
  <si>
    <t>印紙基準額</t>
    <phoneticPr fontId="20"/>
  </si>
  <si>
    <t>"00"：取消正常</t>
    <rPh sb="5" eb="7">
      <t>トリケシ</t>
    </rPh>
    <phoneticPr fontId="19"/>
  </si>
  <si>
    <t>"01"：取消異常(検索キーエラー)</t>
    <rPh sb="5" eb="7">
      <t>トリケシ</t>
    </rPh>
    <phoneticPr fontId="19"/>
  </si>
  <si>
    <t>"04"：取消異常(取消済み)</t>
    <rPh sb="5" eb="7">
      <t>トリケシ</t>
    </rPh>
    <phoneticPr fontId="19"/>
  </si>
  <si>
    <t>"99"：取消異常(その他エラー)</t>
    <rPh sb="5" eb="7">
      <t>トリケシ</t>
    </rPh>
    <phoneticPr fontId="19"/>
  </si>
  <si>
    <t>本券購入枚数</t>
    <phoneticPr fontId="20"/>
  </si>
  <si>
    <t>登録異常→再送異常</t>
    <rPh sb="5" eb="7">
      <t>サイソウ</t>
    </rPh>
    <rPh sb="7" eb="9">
      <t>イジョウ</t>
    </rPh>
    <phoneticPr fontId="19"/>
  </si>
  <si>
    <t>400または500</t>
    <phoneticPr fontId="19"/>
  </si>
  <si>
    <t>正常以外</t>
    <rPh sb="0" eb="2">
      <t>セイジョウ</t>
    </rPh>
    <rPh sb="2" eb="4">
      <t>イガイ</t>
    </rPh>
    <phoneticPr fontId="19"/>
  </si>
  <si>
    <t>正常以外</t>
  </si>
  <si>
    <t>登録正常→取消異常→取消再送異常</t>
    <rPh sb="14" eb="16">
      <t>イジョウ</t>
    </rPh>
    <phoneticPr fontId="19"/>
  </si>
  <si>
    <t>完了通知実施の場合、"0"：完了通知固定</t>
    <rPh sb="18" eb="20">
      <t>コテイ</t>
    </rPh>
    <phoneticPr fontId="20"/>
  </si>
  <si>
    <t>X_hansoku_jan_code</t>
    <phoneticPr fontId="20"/>
  </si>
  <si>
    <t>販促JANコード</t>
    <phoneticPr fontId="20"/>
  </si>
  <si>
    <t>「応答結果区分」によって値がセットされる／されないがわかれる。
　　　"01"・・・・セットされない（空タグセット）
　　　"02"・・・・"202401010000"（前払い時点で未確定の場合はセットされない（空タグセット））
　　　"03"・・・・セットされない（空タグセット）
　　　"04"・・・・セットされない（空タグセット）</t>
    <phoneticPr fontId="20"/>
  </si>
  <si>
    <t>「応答結果区分」によって値がセットされる／されないがわかれる。
　　　"01"・・・・セットされない（空タグセット）
　　　"02"・・・・"202512310000"（前払い時点で未確定の場合はセットされない（空タグセット））
　　　"03"・・・・セットされない（空タグセット）
　　　"04"・・・・セットされない（空タグセット）</t>
    <phoneticPr fontId="20"/>
  </si>
  <si>
    <r>
      <t>「応答結果区分」によってセット値がかわる。
　　　"01"・・・・</t>
    </r>
    <r>
      <rPr>
        <b/>
        <sz val="11"/>
        <color rgb="FFFF0000"/>
        <rFont val="Yu Gothic"/>
        <family val="3"/>
        <charset val="128"/>
        <scheme val="minor"/>
      </rPr>
      <t>「INチケット問合せ応答_マッピング」シート参照</t>
    </r>
    <r>
      <rPr>
        <sz val="11"/>
        <color theme="1"/>
        <rFont val="Yu Gothic"/>
        <family val="3"/>
        <charset val="128"/>
        <scheme val="minor"/>
      </rPr>
      <t xml:space="preserve">
　　　"02"・・・・"00"固定
　　　"03"・・・・</t>
    </r>
    <r>
      <rPr>
        <b/>
        <sz val="11"/>
        <color rgb="FFFF0000"/>
        <rFont val="Yu Gothic"/>
        <family val="3"/>
        <charset val="128"/>
        <scheme val="minor"/>
      </rPr>
      <t>「INチケット問合せ応答_マッピング」シート参照</t>
    </r>
    <r>
      <rPr>
        <sz val="11"/>
        <color theme="1"/>
        <rFont val="Yu Gothic"/>
        <family val="3"/>
        <charset val="128"/>
        <scheme val="minor"/>
      </rPr>
      <t xml:space="preserve">
　　　"04"・・・・"00"固定</t>
    </r>
    <phoneticPr fontId="20"/>
  </si>
  <si>
    <r>
      <t>応答結果区分によってセットされる／されないがわかれる。
　　　"01"・・・・</t>
    </r>
    <r>
      <rPr>
        <b/>
        <sz val="11"/>
        <color rgb="FFFF0000"/>
        <rFont val="Yu Gothic"/>
        <family val="3"/>
        <charset val="128"/>
        <scheme val="minor"/>
      </rPr>
      <t>「INチケット問合せ応答_マッピング」シート参照</t>
    </r>
    <r>
      <rPr>
        <sz val="11"/>
        <color theme="1"/>
        <rFont val="Yu Gothic"/>
        <family val="3"/>
        <charset val="128"/>
        <scheme val="minor"/>
      </rPr>
      <t xml:space="preserve">
　　　"02"・・・・セットされない（空タグセットもなし）
　　　"03"・・・・</t>
    </r>
    <r>
      <rPr>
        <b/>
        <sz val="11"/>
        <color rgb="FFFF0000"/>
        <rFont val="Yu Gothic"/>
        <family val="3"/>
        <charset val="128"/>
        <scheme val="minor"/>
      </rPr>
      <t>「INチケット問合せ応答_マッピング」シート参照</t>
    </r>
    <r>
      <rPr>
        <sz val="11"/>
        <color theme="1"/>
        <rFont val="Yu Gothic"/>
        <family val="3"/>
        <charset val="128"/>
        <scheme val="minor"/>
      </rPr>
      <t xml:space="preserve">
　　　"04"・・・・セットされない（空タグセットもなし）</t>
    </r>
    <phoneticPr fontId="20"/>
  </si>
  <si>
    <t>①応答結果区分=01(代引き),02(前払い(後日発券),03(代済発券)
  　→空タグセット
②応答結果区分=04(前払いのみ) かつ 組合せクーポンショップ
　　→リクエストの「バーコード情報」の値を設定
③応答結果区分=04(前払いのみ) かつ 組合せクーポンショップ以外
　　→空タグセット</t>
    <phoneticPr fontId="20"/>
  </si>
  <si>
    <t>「応答結果区分」によって値がセットされる／されない・セット値がわかれる。
　　　"01"・・・・セットされない（空タグセット）
　　　"02"・・・・リクエストの「バーコード情報」の値を設定、2桁目を"2"変更
　　　"03"・・・・リクエストの「バーコード情報」の値を設定、2桁目を"2"変更
　　　"04"・・・・セットされない（空タグセット）</t>
    <rPh sb="97" eb="98">
      <t>ケタ</t>
    </rPh>
    <phoneticPr fontId="20"/>
  </si>
  <si>
    <t>下記のどちら一つ方法で期待している項目を選択してください。</t>
    <rPh sb="0" eb="2">
      <t>カキ</t>
    </rPh>
    <rPh sb="6" eb="7">
      <t>ヒト</t>
    </rPh>
    <rPh sb="8" eb="10">
      <t>ホウホウ</t>
    </rPh>
    <rPh sb="11" eb="13">
      <t>キタイ</t>
    </rPh>
    <rPh sb="17" eb="19">
      <t>コウモク</t>
    </rPh>
    <rPh sb="20" eb="22">
      <t>センタク</t>
    </rPh>
    <phoneticPr fontId="19"/>
  </si>
  <si>
    <t>期待結果の項目を選択：</t>
    <rPh sb="0" eb="2">
      <t>キタイ</t>
    </rPh>
    <rPh sb="2" eb="4">
      <t>ケッカ</t>
    </rPh>
    <rPh sb="5" eb="7">
      <t>コウモク</t>
    </rPh>
    <rPh sb="8" eb="10">
      <t>センタク</t>
    </rPh>
    <phoneticPr fontId="19"/>
  </si>
  <si>
    <t>"00"：正常</t>
  </si>
  <si>
    <t>2進数ビット値で期待結果の項目を選択：</t>
    <rPh sb="1" eb="3">
      <t>シンスウ</t>
    </rPh>
    <rPh sb="8" eb="10">
      <t>キタイ</t>
    </rPh>
    <rPh sb="10" eb="12">
      <t>ケッカ</t>
    </rPh>
    <rPh sb="13" eb="15">
      <t>コウモク</t>
    </rPh>
    <rPh sb="16" eb="18">
      <t>センタク</t>
    </rPh>
    <phoneticPr fontId="19"/>
  </si>
  <si>
    <t>バリデーション：</t>
    <phoneticPr fontId="19"/>
  </si>
  <si>
    <t>計算用中間値：</t>
    <rPh sb="0" eb="2">
      <t>ケイサン</t>
    </rPh>
    <rPh sb="2" eb="3">
      <t>ヨウ</t>
    </rPh>
    <rPh sb="3" eb="6">
      <t>チュウカンチ</t>
    </rPh>
    <phoneticPr fontId="19"/>
  </si>
  <si>
    <t>選択された項目の番号：</t>
    <rPh sb="0" eb="2">
      <t>センタク</t>
    </rPh>
    <rPh sb="5" eb="7">
      <t>コウモク</t>
    </rPh>
    <rPh sb="8" eb="10">
      <t>バンゴウ</t>
    </rPh>
    <phoneticPr fontId="19"/>
  </si>
  <si>
    <t>ビットのサイズ：</t>
    <phoneticPr fontId="19"/>
  </si>
  <si>
    <t>内部計算用１：</t>
    <rPh sb="0" eb="2">
      <t>ナイブ</t>
    </rPh>
    <rPh sb="2" eb="4">
      <t>ケイサン</t>
    </rPh>
    <rPh sb="4" eb="5">
      <t>ヨウ</t>
    </rPh>
    <phoneticPr fontId="19"/>
  </si>
  <si>
    <t>内部計算用２：</t>
    <rPh sb="0" eb="2">
      <t>ナイブ</t>
    </rPh>
    <rPh sb="2" eb="4">
      <t>ケイサン</t>
    </rPh>
    <rPh sb="4" eb="5">
      <t>ヨウ</t>
    </rPh>
    <phoneticPr fontId="19"/>
  </si>
  <si>
    <t>C/D：</t>
    <phoneticPr fontId="19"/>
  </si>
  <si>
    <t>払込票番号</t>
    <phoneticPr fontId="19"/>
  </si>
  <si>
    <t>引換票番号</t>
    <phoneticPr fontId="19"/>
  </si>
  <si>
    <t>"09"：発券取消済みエラー</t>
    <phoneticPr fontId="19"/>
  </si>
  <si>
    <t>"60"：強制成立取消不可</t>
    <phoneticPr fontId="19"/>
  </si>
  <si>
    <t>"99"：その他エラー(500)</t>
    <phoneticPr fontId="19"/>
  </si>
  <si>
    <t>"99"：タイムアウト(その他エラー500)</t>
    <rPh sb="14" eb="15">
      <t>タ</t>
    </rPh>
    <phoneticPr fontId="19"/>
  </si>
  <si>
    <t>"003500"：一般値</t>
    <rPh sb="9" eb="11">
      <t>イッパン</t>
    </rPh>
    <rPh sb="11" eb="12">
      <t>チ</t>
    </rPh>
    <phoneticPr fontId="19"/>
  </si>
  <si>
    <t>X_haraikomi_org</t>
    <phoneticPr fontId="20"/>
  </si>
  <si>
    <t>"99"：その他エラー(400)</t>
    <phoneticPr fontId="19"/>
  </si>
  <si>
    <r>
      <t>"</t>
    </r>
    <r>
      <rPr>
        <sz val="11"/>
        <color theme="1"/>
        <rFont val="Microsoft YaHei"/>
        <family val="2"/>
        <charset val="134"/>
      </rPr>
      <t>00</t>
    </r>
    <r>
      <rPr>
        <sz val="11"/>
        <color theme="1"/>
        <rFont val="Yu Gothic"/>
        <family val="2"/>
        <charset val="128"/>
        <scheme val="minor"/>
      </rPr>
      <t>"：タイムアウト(</t>
    </r>
    <r>
      <rPr>
        <sz val="11"/>
        <color theme="1"/>
        <rFont val="Microsoft YaHei"/>
        <family val="2"/>
        <charset val="134"/>
      </rPr>
      <t>200</t>
    </r>
    <r>
      <rPr>
        <sz val="11"/>
        <color theme="1"/>
        <rFont val="Yu Gothic"/>
        <family val="2"/>
        <charset val="128"/>
        <scheme val="minor"/>
      </rPr>
      <t>)</t>
    </r>
    <phoneticPr fontId="19"/>
  </si>
  <si>
    <t>取消要求または完了通知実施の場合、リクエストの値を設定</t>
    <phoneticPr fontId="20"/>
  </si>
  <si>
    <t>問合せＰＯＳＴデータの内容と同様。（「要求区分」="02"の場合は空タグセット）</t>
    <phoneticPr fontId="20"/>
  </si>
  <si>
    <t>入金金額</t>
    <phoneticPr fontId="20"/>
  </si>
  <si>
    <t>X_nyuukin</t>
  </si>
  <si>
    <t>200、400または500</t>
    <phoneticPr fontId="19"/>
  </si>
  <si>
    <t>1.インターネットチケット情報取得API
2.インターネットチケット情報取消API</t>
    <phoneticPr fontId="19"/>
  </si>
  <si>
    <t>入金／発券の場合：
"01"：入金／発券要求
（代引き、前払い（後日発券）、代済発券、前払いのみ）
取消の場合：
"21"：取消要求（精算内取消、自動取消）</t>
    <rPh sb="54" eb="56">
      <t>バアイ</t>
    </rPh>
    <phoneticPr fontId="19"/>
  </si>
  <si>
    <t>"02"：入金／発券完了通知
（代引き、前払い（後日発券）、代済発券、前払いのみ）
または、
"12"：再発行完了通知（代引き、代済発券）</t>
    <phoneticPr fontId="19"/>
  </si>
  <si>
    <t>リトライ時制御可能</t>
    <rPh sb="4" eb="5">
      <t>トキ</t>
    </rPh>
    <rPh sb="5" eb="7">
      <t>セイギョ</t>
    </rPh>
    <rPh sb="7" eb="9">
      <t>カノウ</t>
    </rPh>
    <phoneticPr fontId="19"/>
  </si>
  <si>
    <t>券面情報サンプルデータの定義：</t>
    <rPh sb="12" eb="14">
      <t>テイギ</t>
    </rPh>
    <phoneticPr fontId="19"/>
  </si>
  <si>
    <t>ID</t>
    <phoneticPr fontId="19"/>
  </si>
  <si>
    <t>テンプレート名称</t>
  </si>
  <si>
    <t>A</t>
    <phoneticPr fontId="19"/>
  </si>
  <si>
    <t>B</t>
    <phoneticPr fontId="19"/>
  </si>
  <si>
    <t>C</t>
    <phoneticPr fontId="19"/>
  </si>
  <si>
    <t>D</t>
    <phoneticPr fontId="19"/>
  </si>
  <si>
    <t>E</t>
    <phoneticPr fontId="19"/>
  </si>
  <si>
    <t>F</t>
    <phoneticPr fontId="19"/>
  </si>
  <si>
    <t>新INチケ本券レジャー（QR無し）</t>
  </si>
  <si>
    <t>新INチケ本券指定席（QR有り）</t>
  </si>
  <si>
    <t>B</t>
  </si>
  <si>
    <t>C</t>
  </si>
  <si>
    <t>「No.2_INチケット問合せ正常応答_マッピング」シート参照</t>
    <rPh sb="29" eb="31">
      <t>サンショウ</t>
    </rPh>
    <phoneticPr fontId="20"/>
  </si>
  <si>
    <r>
      <t>「応答結果区分」によってセット値がかわる。
　　　"01"・・・・</t>
    </r>
    <r>
      <rPr>
        <b/>
        <sz val="11"/>
        <color rgb="FFFF0000"/>
        <rFont val="Yu Gothic"/>
        <family val="3"/>
        <charset val="128"/>
        <scheme val="minor"/>
      </rPr>
      <t>「No.2_INチケット問合せ正常応答_マッピング」シート参照</t>
    </r>
    <r>
      <rPr>
        <sz val="11"/>
        <color theme="1"/>
        <rFont val="Yu Gothic"/>
        <family val="3"/>
        <charset val="128"/>
        <scheme val="minor"/>
      </rPr>
      <t xml:space="preserve">
　　　"02"・・・・"00"固定
　　　"03"・・・・</t>
    </r>
    <r>
      <rPr>
        <b/>
        <sz val="11"/>
        <color rgb="FFFF0000"/>
        <rFont val="Yu Gothic"/>
        <family val="3"/>
        <charset val="128"/>
        <scheme val="minor"/>
      </rPr>
      <t>「No.2_INチケット問合せ正常応答_マッピング」シート参照</t>
    </r>
    <r>
      <rPr>
        <sz val="11"/>
        <color theme="1"/>
        <rFont val="Yu Gothic"/>
        <family val="3"/>
        <charset val="128"/>
        <scheme val="minor"/>
      </rPr>
      <t xml:space="preserve">
　　　"04"・・・・"00"固定</t>
    </r>
    <phoneticPr fontId="20"/>
  </si>
  <si>
    <r>
      <t>応答結果区分によってセットされる／されないがわかれる。
　　　"01"・・・・</t>
    </r>
    <r>
      <rPr>
        <b/>
        <sz val="11"/>
        <color rgb="FFFF0000"/>
        <rFont val="Yu Gothic"/>
        <family val="3"/>
        <charset val="128"/>
        <scheme val="minor"/>
      </rPr>
      <t>「No.2_INチケット問合せ正常応答_マッピング」シート参照</t>
    </r>
    <r>
      <rPr>
        <sz val="11"/>
        <color theme="1"/>
        <rFont val="Yu Gothic"/>
        <family val="3"/>
        <charset val="128"/>
        <scheme val="minor"/>
      </rPr>
      <t xml:space="preserve">
　　　"02"・・・・セットされない（空タグセットもなし）
　　　"03"・・・・</t>
    </r>
    <r>
      <rPr>
        <b/>
        <sz val="11"/>
        <color rgb="FFFF0000"/>
        <rFont val="Yu Gothic"/>
        <family val="3"/>
        <charset val="128"/>
        <scheme val="minor"/>
      </rPr>
      <t>「No.2_INチケット問合せ正常応答_マッピング」シート参照</t>
    </r>
    <r>
      <rPr>
        <sz val="11"/>
        <color theme="1"/>
        <rFont val="Yu Gothic"/>
        <family val="3"/>
        <charset val="128"/>
        <scheme val="minor"/>
      </rPr>
      <t xml:space="preserve">
　　　"04"・・・・セットされない（空タグセットもなし）</t>
    </r>
    <phoneticPr fontId="20"/>
  </si>
  <si>
    <t>「No.1_INチケット問合せ応答」シート参照</t>
    <phoneticPr fontId="19"/>
  </si>
  <si>
    <t>「No.1_INチケット問合せ応答_マッピング」シート参照</t>
    <phoneticPr fontId="19"/>
  </si>
  <si>
    <t>備考欄</t>
    <rPh sb="0" eb="3">
      <t>ビコウラン</t>
    </rPh>
    <phoneticPr fontId="19"/>
  </si>
  <si>
    <t>チケットテンプレート固定</t>
    <rPh sb="10" eb="12">
      <t>コテイ</t>
    </rPh>
    <phoneticPr fontId="19"/>
  </si>
  <si>
    <t>インターネットチケット情報取得API</t>
  </si>
  <si>
    <t>01：入金／発券要求（代引き、前払い（後日発券）、代済発券、前払いのみ）</t>
    <phoneticPr fontId="19"/>
  </si>
  <si>
    <t>"02"：入金／発券完了通知（代引き、前払い（後日発券）、代済発券、前払いのみ）
"12"：再発行完了通知（代引き、代済発券）</t>
    <phoneticPr fontId="19"/>
  </si>
  <si>
    <t>「No.2_INチケット問合せ応答_マッピング」シート参照</t>
    <phoneticPr fontId="19"/>
  </si>
  <si>
    <t>チケット区分</t>
    <rPh sb="4" eb="6">
      <t>クブン</t>
    </rPh>
    <phoneticPr fontId="19"/>
  </si>
  <si>
    <t>各種チケットテンプレート発券正常</t>
    <rPh sb="0" eb="2">
      <t>カクシュ</t>
    </rPh>
    <rPh sb="12" eb="14">
      <t>ハッケン</t>
    </rPh>
    <rPh sb="14" eb="16">
      <t>セイジョウ</t>
    </rPh>
    <phoneticPr fontId="19"/>
  </si>
  <si>
    <t>各種チケットテンプレート対応</t>
    <rPh sb="0" eb="2">
      <t>カクシュ</t>
    </rPh>
    <rPh sb="12" eb="14">
      <t>タイオウ</t>
    </rPh>
    <phoneticPr fontId="19"/>
  </si>
  <si>
    <t>C+F</t>
    <phoneticPr fontId="19"/>
  </si>
  <si>
    <t>"00"(正常)固定</t>
    <rPh sb="5" eb="7">
      <t>セイジョウ</t>
    </rPh>
    <phoneticPr fontId="20"/>
  </si>
  <si>
    <t>"201100012581"固定</t>
    <phoneticPr fontId="20"/>
  </si>
  <si>
    <t>"ｾﾌﾞﾝﾄﾞﾘｰﾑ(i.JTB 高速バス)"固定</t>
    <phoneticPr fontId="20"/>
  </si>
  <si>
    <t>"0570-01-6009(i.JTB HTA販売センター)"固定</t>
    <phoneticPr fontId="20"/>
  </si>
  <si>
    <t>"四谷太郎"固定</t>
    <phoneticPr fontId="20"/>
  </si>
  <si>
    <t>"ヨツヤタロウ"固定</t>
    <phoneticPr fontId="20"/>
  </si>
  <si>
    <t>"0557123456"固定</t>
    <phoneticPr fontId="20"/>
  </si>
  <si>
    <t>"9250001"固定</t>
    <phoneticPr fontId="20"/>
  </si>
  <si>
    <t>"aanm@sxxxx.xxxxx.com"固定</t>
    <phoneticPr fontId="20"/>
  </si>
  <si>
    <r>
      <rPr>
        <b/>
        <sz val="11"/>
        <color rgb="FFFF0000"/>
        <rFont val="Yu Gothic"/>
        <family val="3"/>
        <charset val="128"/>
        <scheme val="minor"/>
      </rPr>
      <t>「No.2_INチケット問合せ正常応答_マッピング」シート参照　</t>
    </r>
    <r>
      <rPr>
        <sz val="11"/>
        <color theme="1"/>
        <rFont val="Yu Gothic"/>
        <family val="3"/>
        <charset val="128"/>
        <scheme val="minor"/>
      </rPr>
      <t>　　
            "1"・・・・バーコード番号ありチケット本券
　　　"2"・・・・バーコード番号なしチケット本券
　　　"3"・・・・バーコード番号ありチケット本券以外（説明書等）
　　　"4"・・・・バーコード番号なしチケット本券以外（説明書等）</t>
    </r>
    <phoneticPr fontId="20"/>
  </si>
  <si>
    <t>「No.2_INチケット問合せ応答」シート参照</t>
    <phoneticPr fontId="19"/>
  </si>
  <si>
    <t>新INチケ副券共通（QR無し）</t>
    <phoneticPr fontId="19"/>
  </si>
  <si>
    <t>ぴあインチケ</t>
    <phoneticPr fontId="19"/>
  </si>
  <si>
    <t>NTPA000001</t>
    <phoneticPr fontId="19"/>
  </si>
  <si>
    <t>ＣＮ一般興行副券（QRあり）</t>
    <phoneticPr fontId="19"/>
  </si>
  <si>
    <r>
      <t>A</t>
    </r>
    <r>
      <rPr>
        <sz val="11"/>
        <color theme="1"/>
        <rFont val="游ゴシック"/>
        <family val="2"/>
        <charset val="128"/>
      </rPr>
      <t>+D</t>
    </r>
    <phoneticPr fontId="19"/>
  </si>
  <si>
    <t>A+E</t>
    <phoneticPr fontId="19"/>
  </si>
  <si>
    <t>A+F</t>
    <phoneticPr fontId="19"/>
  </si>
  <si>
    <t>B+D</t>
    <phoneticPr fontId="19"/>
  </si>
  <si>
    <t>B+E</t>
    <phoneticPr fontId="19"/>
  </si>
  <si>
    <t>B+F</t>
    <phoneticPr fontId="19"/>
  </si>
  <si>
    <t>C+D</t>
    <phoneticPr fontId="19"/>
  </si>
  <si>
    <t>C+E</t>
    <phoneticPr fontId="19"/>
  </si>
  <si>
    <t>NTSNHN0003_A.xml</t>
    <phoneticPr fontId="19"/>
  </si>
  <si>
    <t>NTSNHQ0001_B.xml</t>
    <phoneticPr fontId="19"/>
  </si>
  <si>
    <t>NTSNFN0001_D.xml</t>
    <phoneticPr fontId="19"/>
  </si>
  <si>
    <t>NTCN000006_E.xml</t>
    <phoneticPr fontId="19"/>
  </si>
  <si>
    <t>NTCN000006_F.xml</t>
    <phoneticPr fontId="19"/>
  </si>
  <si>
    <r>
      <t>「応答結果区分」によってセット値がかわる。
　　　"01"・・・・</t>
    </r>
    <r>
      <rPr>
        <b/>
        <sz val="11"/>
        <color rgb="FFFF0000"/>
        <rFont val="Yu Gothic"/>
        <family val="3"/>
        <charset val="128"/>
        <scheme val="minor"/>
      </rPr>
      <t>「No.2_INチケット問合せ正常応答_マッピング」シートを参照して自動計算</t>
    </r>
    <r>
      <rPr>
        <sz val="11"/>
        <color theme="1"/>
        <rFont val="Yu Gothic"/>
        <family val="3"/>
        <charset val="128"/>
        <scheme val="minor"/>
      </rPr>
      <t xml:space="preserve">
　　　"02"・・・・"00"固定
　　　"03"・・・・</t>
    </r>
    <r>
      <rPr>
        <b/>
        <sz val="11"/>
        <color rgb="FFFF0000"/>
        <rFont val="Yu Gothic"/>
        <family val="3"/>
        <charset val="128"/>
        <scheme val="minor"/>
      </rPr>
      <t>「No.2_INチケット問合せ正常応答_マッピング」シートを参照して自動計算</t>
    </r>
    <r>
      <rPr>
        <sz val="11"/>
        <color theme="1"/>
        <rFont val="Yu Gothic"/>
        <family val="3"/>
        <charset val="128"/>
        <scheme val="minor"/>
      </rPr>
      <t xml:space="preserve">
　　　"04"・・・・"00"固定</t>
    </r>
    <rPh sb="67" eb="69">
      <t>ジドウ</t>
    </rPh>
    <rPh sb="69" eb="71">
      <t>ケイサン</t>
    </rPh>
    <phoneticPr fontId="20"/>
  </si>
  <si>
    <t>"30501"：CNプレイガイド</t>
    <phoneticPr fontId="19"/>
  </si>
  <si>
    <r>
      <rPr>
        <b/>
        <sz val="12"/>
        <color theme="1"/>
        <rFont val="Yu Gothic"/>
        <family val="3"/>
      </rPr>
      <t>12</t>
    </r>
    <r>
      <rPr>
        <b/>
        <sz val="12"/>
        <color theme="1"/>
        <rFont val="Yu Gothic"/>
        <family val="3"/>
        <charset val="128"/>
        <scheme val="minor"/>
      </rPr>
      <t>桁数字：</t>
    </r>
    <rPh sb="2" eb="3">
      <t>ケタ</t>
    </rPh>
    <rPh sb="3" eb="5">
      <t>スウジ</t>
    </rPh>
    <phoneticPr fontId="19"/>
  </si>
  <si>
    <t>バーコード(13桁)：</t>
    <phoneticPr fontId="19"/>
  </si>
  <si>
    <t>"30400"：7DC</t>
    <phoneticPr fontId="19"/>
  </si>
  <si>
    <t>"001000"：一般値</t>
    <rPh sb="9" eb="11">
      <t>イッパン</t>
    </rPh>
    <rPh sb="11" eb="12">
      <t>チ</t>
    </rPh>
    <phoneticPr fontId="19"/>
  </si>
  <si>
    <t>払込票番号</t>
    <phoneticPr fontId="20"/>
  </si>
  <si>
    <t>暗号化前の引換票番号をセット。セットされる／されないの条件は「払込票番号」と同様</t>
    <phoneticPr fontId="20"/>
  </si>
  <si>
    <t>"30513"：組合せクーポンショップ</t>
    <phoneticPr fontId="19"/>
  </si>
  <si>
    <t>"30512"：旧ソフトバンクギフトショップ/組合せクーポンショップ</t>
    <phoneticPr fontId="19"/>
  </si>
  <si>
    <t>下記、「チケット代金」と「チケット購入代金」と「発券代金」の合計をセット
　（セット値範囲："000000"(0円)～"999999"(999999円)）。
※画面表示、レシート印字、メモリ処理（売上日報データの集計処理）に使用する。
※お客様が最初にチケットの申込みをする段階でシステムで合計金額が
　　７桁以上にならないように制御する為、必ず６桁までの応答になる。
　　ＰＯＳレジではこの「合計金額」以外に下記の「チケット代金」、「チケット購入代金」、
　　「発券代金」を加算した金額を画面表示やレシート印字に使用するが、この制御により
　　ＰＯＳレジで加算計算した金額も６桁までとなる。
　　これを前提として、ＸＭＬデータ応答受信時に加算計算チェックを行ない、
　　その結果が７桁以上になる場合は不正電文受信エラーとして扱う。
※「応答結果区分」="02"：前払い(後日発券)時に後日の発券時に支払うべき発券代金(1円以上)が
　　項目「発券代金」にセットされるケースがある。この時の「合計金額」にはその発券代金は
　　加算されない金額がセットされてくる（「合計金額」はその時にお客様が支払う金額の定義の為）
　　画面表示･･･････受付内容POPUP内「金額」に表示する。
　　レシート印字･･･払込受領証、チケット等引換票に印字する。</t>
    <phoneticPr fontId="20"/>
  </si>
  <si>
    <r>
      <t xml:space="preserve">「INチケット問合せ応答_マッピング」シート参照
</t>
    </r>
    <r>
      <rPr>
        <sz val="11"/>
        <rFont val="Yu Gothic"/>
        <family val="3"/>
        <charset val="128"/>
        <scheme val="minor"/>
      </rPr>
      <t>チケットそのものの代金。「応答結果区分」によってセット値がかわる。
　　　"01"・・・・チケット代金をセット（セット値範囲："000000"(0円)～"999999"(999999円)）。
　　　"02"・・・・チケット代金をセット（セット値範囲："000000"(0円)～"999999"(999999円)）。
　　　"03"・・・・"000000"(0円)固定。
　　　"04"・・・・チケット代金をセット（セット値範囲："000000"(0円)～"999999"(999999円)）。</t>
    </r>
    <rPh sb="22" eb="24">
      <t>サンショウ</t>
    </rPh>
    <phoneticPr fontId="20"/>
  </si>
  <si>
    <r>
      <t xml:space="preserve">「INチケット問合せ応答_マッピング」シート参照
</t>
    </r>
    <r>
      <rPr>
        <sz val="11"/>
        <rFont val="Yu Gothic"/>
        <family val="3"/>
        <charset val="128"/>
        <scheme val="minor"/>
      </rPr>
      <t>お客様が支払うチケット購入にかかる手数料、会費等。「応答結果区分」によってセット値がかわる。
　"01"・・・・チケット購入代金をセット（セット値範囲："000000"(0円)～"999999"(999999円)）。
　"02"・・・・チケット購入代金をセット（セット値範囲："000000"(0円)～"999999"(999999円)）。
　"03"・・・・"000000"(0円)固定。
　"04"・・・・チケット購入代金をセット（セット値範囲："000000"(0円)～"999999"(999999円)）。</t>
    </r>
    <rPh sb="22" eb="24">
      <t>サンショウ</t>
    </rPh>
    <phoneticPr fontId="20"/>
  </si>
  <si>
    <r>
      <t xml:space="preserve">「INチケット問合せ応答_マッピング」シート参照
</t>
    </r>
    <r>
      <rPr>
        <sz val="11"/>
        <rFont val="Yu Gothic"/>
        <family val="3"/>
        <charset val="128"/>
        <scheme val="minor"/>
      </rPr>
      <t>お客様が支払うチケットの発券にかかる手数料、会費等。
「応答結果区分」によってセット値がかわる。
　"01"・・・・発券代金をセット（セット値範囲："000000"(0円)～"999999"(999999円)）。
　"02"・・・・発券代金をセット（セット値範囲："000000"(0円)～"999999"(999999円)）。
　"03"・・・・発券代金をセット（セット値範囲："000000"(0円)～"999999"(999999円)）。
　"04"・・・・"000000"(0円)固定。</t>
    </r>
    <rPh sb="22" eb="24">
      <t>サンショウ</t>
    </rPh>
    <phoneticPr fontId="20"/>
  </si>
  <si>
    <t>券面情報</t>
    <phoneticPr fontId="20"/>
  </si>
  <si>
    <t>"10"：電文区分エラー</t>
    <phoneticPr fontId="19"/>
  </si>
  <si>
    <t>"11"：業務区分エラー</t>
    <phoneticPr fontId="19"/>
  </si>
  <si>
    <r>
      <t>「チケット区分」によってセット値がわかれる。
　　　"1"・・・・”600000000001"～”6000000000</t>
    </r>
    <r>
      <rPr>
        <sz val="11"/>
        <color theme="1"/>
        <rFont val="Microsoft YaHei"/>
        <family val="3"/>
        <charset val="134"/>
      </rPr>
      <t>20</t>
    </r>
    <r>
      <rPr>
        <sz val="11"/>
        <color theme="1"/>
        <rFont val="Yu Gothic"/>
        <family val="3"/>
        <charset val="128"/>
        <scheme val="minor"/>
      </rPr>
      <t>"+C/D(チケットごと発番)
　　　"2"・・・・セットされない（空タグセット）
　　　"3"・・・・”600000000001"～”600000000020"+C/D(チケットごと発番)
　　　"4"・・・・セットされない（空タグセット）</t>
    </r>
    <phoneticPr fontId="20"/>
  </si>
  <si>
    <r>
      <rPr>
        <b/>
        <sz val="11"/>
        <color rgb="FFFF0000"/>
        <rFont val="Yu Gothic"/>
        <family val="3"/>
        <charset val="128"/>
        <scheme val="minor"/>
      </rPr>
      <t>「No.2_INチケット問合せ正常応答_マッピング」シート参照</t>
    </r>
    <r>
      <rPr>
        <sz val="11"/>
        <color theme="1"/>
        <rFont val="Yu Gothic"/>
        <family val="3"/>
        <charset val="128"/>
        <scheme val="minor"/>
      </rPr>
      <t xml:space="preserve">
「チケット区分」によってセット値がわかれる。
　　　"1"・・・・”600000000001"～”600000000020"+C/D(チケットごと発番)
　　　"2"・・・・セットされない（空タグセット）
　　　"3"・・・・”600000000001"～”600000000020"+C/D(チケットごと発番)
　　　"4"・・・・セットされない（空タグセット）</t>
    </r>
    <phoneticPr fontId="20"/>
  </si>
  <si>
    <t>G</t>
    <phoneticPr fontId="19"/>
  </si>
  <si>
    <t>チケットぴあ1枚発券ALL1件</t>
    <phoneticPr fontId="19"/>
  </si>
  <si>
    <t>TTPA000001</t>
    <phoneticPr fontId="19"/>
  </si>
  <si>
    <t>TTPA000001_20131108120000_01.xml</t>
    <phoneticPr fontId="19"/>
  </si>
  <si>
    <t>チケットぴあ2枚発券ALL1件差分1件</t>
    <phoneticPr fontId="19"/>
  </si>
  <si>
    <t>チケットぴあ4枚発券ALL2件差分2件</t>
    <phoneticPr fontId="19"/>
  </si>
  <si>
    <t>チケットぴあ20枚発券ALL1件差分19件</t>
    <phoneticPr fontId="19"/>
  </si>
  <si>
    <t>チケットぴあ20枚発券ALL5件差分15件</t>
    <phoneticPr fontId="19"/>
  </si>
  <si>
    <t>チケットぴあ20枚発券ALL20件</t>
    <phoneticPr fontId="19"/>
  </si>
  <si>
    <t>チケットぴあFIXTAG07無</t>
    <phoneticPr fontId="19"/>
  </si>
  <si>
    <t>チケットぴあFIXTAG07有(引換票)</t>
    <phoneticPr fontId="19"/>
  </si>
  <si>
    <t>チケットぴあFIXTAG07有(払込票)</t>
    <phoneticPr fontId="19"/>
  </si>
  <si>
    <t>TTPA000001_20131108120001_01.xml ~ 02.xml</t>
    <phoneticPr fontId="19"/>
  </si>
  <si>
    <r>
      <t>備考</t>
    </r>
    <r>
      <rPr>
        <b/>
        <sz val="11"/>
        <color rgb="FF0F06BA"/>
        <rFont val="Microsoft YaHei"/>
        <family val="3"/>
        <charset val="134"/>
      </rPr>
      <t>(元ファイル)</t>
    </r>
    <rPh sb="0" eb="2">
      <t>ビコウ</t>
    </rPh>
    <rPh sb="3" eb="4">
      <t>モト</t>
    </rPh>
    <phoneticPr fontId="19"/>
  </si>
  <si>
    <t>TTPA000001_20131108120005_01.xml ~ 20.xml</t>
    <phoneticPr fontId="19"/>
  </si>
  <si>
    <t>TTPA000001_20131108120006_01.xml ~ 20.xml</t>
    <phoneticPr fontId="19"/>
  </si>
  <si>
    <t>TTPA000001_20131108120004_01.xml ~ 20.xml</t>
    <phoneticPr fontId="19"/>
  </si>
  <si>
    <t>TTEP101355</t>
    <phoneticPr fontId="19"/>
  </si>
  <si>
    <t>TTEP101355_20110928110606_1.xml~ 20.xml</t>
    <phoneticPr fontId="19"/>
  </si>
  <si>
    <t>TTEP101355_20110928110608_1.xml ~ 20.xml</t>
    <phoneticPr fontId="19"/>
  </si>
  <si>
    <t>TTEP101355_20110928110607_1.xml~ 20.xml</t>
    <phoneticPr fontId="19"/>
  </si>
  <si>
    <t>チケットぴあ2枚発券ALL2件</t>
    <phoneticPr fontId="19"/>
  </si>
  <si>
    <t>TTPA000001_20131108120002_01.xml ~ 02.xml</t>
    <phoneticPr fontId="19"/>
  </si>
  <si>
    <t>TTPA000001_H01.xml ~ 02.xml</t>
    <phoneticPr fontId="19"/>
  </si>
  <si>
    <t>TTPA000001_J01.xml ~ 02.xml</t>
    <phoneticPr fontId="19"/>
  </si>
  <si>
    <t>TTPA000001_K01.xml ~ 04.xml</t>
    <phoneticPr fontId="19"/>
  </si>
  <si>
    <t>TTPA000001_L01.xml ~ 20.xml</t>
    <phoneticPr fontId="19"/>
  </si>
  <si>
    <t>TTPA000001_M01.xml ~ 20.xml</t>
    <phoneticPr fontId="19"/>
  </si>
  <si>
    <t>TTPA000001_N01.xml ~ 20.xml</t>
    <phoneticPr fontId="19"/>
  </si>
  <si>
    <t>TTPA000001_P01.xml ~ 20.xml</t>
    <phoneticPr fontId="19"/>
  </si>
  <si>
    <t>TTPA000001_R01.xml ~ 20.xml</t>
    <phoneticPr fontId="19"/>
  </si>
  <si>
    <t>TTPA000001_S01.xml ~ 20.xml</t>
    <phoneticPr fontId="19"/>
  </si>
  <si>
    <t>NTCN000006_最大.xml</t>
    <phoneticPr fontId="19"/>
  </si>
  <si>
    <t>NTCN000006_通常.xml</t>
    <phoneticPr fontId="19"/>
  </si>
  <si>
    <t>NTSNFN0001_最大.xml</t>
    <phoneticPr fontId="19"/>
  </si>
  <si>
    <t>NTSNHQ0001_通常.xml</t>
    <phoneticPr fontId="19"/>
  </si>
  <si>
    <t>NTSNHN0003_通常.xml</t>
    <phoneticPr fontId="19"/>
  </si>
  <si>
    <t>TTPA000001_G.xml</t>
    <phoneticPr fontId="19"/>
  </si>
  <si>
    <t>TTPA000001_20131108120003_01.xml ~ 04.xml</t>
    <phoneticPr fontId="19"/>
  </si>
  <si>
    <t>J01～02</t>
    <phoneticPr fontId="19"/>
  </si>
  <si>
    <t>H01～02</t>
    <phoneticPr fontId="19"/>
  </si>
  <si>
    <t>K01～04</t>
    <phoneticPr fontId="19"/>
  </si>
  <si>
    <t>L01～20</t>
    <phoneticPr fontId="19"/>
  </si>
  <si>
    <t>M01～20</t>
    <phoneticPr fontId="19"/>
  </si>
  <si>
    <t>N01～20</t>
    <phoneticPr fontId="19"/>
  </si>
  <si>
    <t>P01～20</t>
    <phoneticPr fontId="19"/>
  </si>
  <si>
    <t>R01～20</t>
    <phoneticPr fontId="19"/>
  </si>
  <si>
    <t>S01～20</t>
    <phoneticPr fontId="19"/>
  </si>
  <si>
    <t>NTPA000001_C.xml</t>
    <phoneticPr fontId="19"/>
  </si>
  <si>
    <t>”30514”shopの場合：
"ショップ名称漢字９０１２３４５６７８９０１２ＥＮＤ"</t>
    <rPh sb="12" eb="14">
      <t>バアイ</t>
    </rPh>
    <phoneticPr fontId="20"/>
  </si>
  <si>
    <t>”30514”shopの場合：
"ｼｮｯﾌﾟﾚﾝﾗｸｻｷ2345678901234567＿＠％＿67890123456789012345678901END"</t>
    <phoneticPr fontId="20"/>
  </si>
  <si>
    <t>”30514”shopの場合：
"ｵｷｬｸｻﾏｼﾒｲ012345678901234567EN@"</t>
    <phoneticPr fontId="20"/>
  </si>
  <si>
    <t>”30514”shopの場合：
"カナカナカナカナカナ"</t>
    <phoneticPr fontId="20"/>
  </si>
  <si>
    <t>”30514”shopの場合："9876543"</t>
    <phoneticPr fontId="20"/>
  </si>
  <si>
    <t>”30514”shopの場合："0558-76-9208@yahoo.co.jp"</t>
    <phoneticPr fontId="20"/>
  </si>
  <si>
    <t>"1"固定</t>
    <phoneticPr fontId="20"/>
  </si>
  <si>
    <r>
      <rPr>
        <b/>
        <sz val="12"/>
        <color theme="1"/>
        <rFont val="Yu Gothic"/>
        <family val="3"/>
        <charset val="128"/>
      </rPr>
      <t>12</t>
    </r>
    <r>
      <rPr>
        <b/>
        <sz val="12"/>
        <color theme="1"/>
        <rFont val="Yu Gothic"/>
        <family val="3"/>
        <charset val="128"/>
        <scheme val="minor"/>
      </rPr>
      <t>桁数字：</t>
    </r>
    <rPh sb="2" eb="3">
      <t>ケタ</t>
    </rPh>
    <rPh sb="3" eb="5">
      <t>スウジ</t>
    </rPh>
    <phoneticPr fontId="19"/>
  </si>
  <si>
    <t>03：代済発券</t>
    <phoneticPr fontId="19"/>
  </si>
  <si>
    <t>02：前払い（後日発券）</t>
    <phoneticPr fontId="19"/>
  </si>
  <si>
    <t>"0"：再送正常</t>
  </si>
  <si>
    <t>https://mam-mam.net/download/nw-7.html#google_vignette</t>
    <phoneticPr fontId="19"/>
  </si>
  <si>
    <t>NW-7バーコードフォントインストール方法：</t>
    <rPh sb="19" eb="21">
      <t>ホウホウ</t>
    </rPh>
    <phoneticPr fontId="19"/>
  </si>
  <si>
    <t>↓↓↓↓バーコード表示できない？↓↓</t>
    <rPh sb="9" eb="11">
      <t>ヒョウジ</t>
    </rPh>
    <phoneticPr fontId="19"/>
  </si>
  <si>
    <t>バーコード表示：</t>
    <rPh sb="5" eb="7">
      <t>ヒョウジ</t>
    </rPh>
    <phoneticPr fontId="19"/>
  </si>
  <si>
    <t>X_outou_kekka_kbn</t>
    <phoneticPr fontId="20"/>
  </si>
  <si>
    <r>
      <t xml:space="preserve">ぴあ以外の場合：
&lt;?xml version="1.0" encoding="Shift_JIS" ?&gt;&lt;TICKET&gt; &lt;!--本券エリア（左側）--&gt; &lt;!--チケット毎に異なる内容を印字する項目--&gt; &lt;EVENT_SUBTITLE1&gt;セブンドリームチャレンジカップ２０２４&lt;/EVENT_SUBTITLE1&gt; &lt;EVENT_TITLE&gt;日本代表(JAPAN BLUE)ｖｓアメリカ代表&lt;/EVENT_TITLE&gt; &lt;EVENT_SUBTITLE2&gt;主催：全日本スポーツ文化振興協会&lt;/EVENT_SUBTITLE2&gt; &lt;EVENT_DATE&gt;2024年11月15日(金)&lt;/EVENT_DATE&gt; &lt;EVENT_TIME1&gt;開門15:00&lt;/EVENT_TIME1&gt; &lt;EVENT_TIME2&gt;開始18:00&lt;/EVENT_TIME2&gt; &lt;VENUE_NAME&gt;千代田区立スポーツセンター&lt;/VENUE_NAME&gt; &lt;EVENT_SEAT_TYPE&gt;ＶＩＰ席&lt;/EVENT_SEAT_TYPE&gt; &lt;EVENT_TICKET_TYPE&gt;大人券&lt;/EVENT_TICKET_TYPE&gt; &lt;TICKET_PRICE&gt;7,110円&lt;/TICKET_PRICE&gt; &lt;VENUE_POSITION&gt;Wゲート　メインスタンド　W210ブロック　20列　711番&lt;/VENUE_POSITION&gt; &lt;LOWER_REMARKS1&gt;※主管：株式会社セブンドリーム・ドットコム&lt;/LOWER_REMARKS1&gt; &lt;LOWER_REMARKS2&gt;※スポーツセンター内で撮影された全映像は、報道等を目的とした各種番組や各&lt;/LOWER_REMARKS2&gt; &lt;LOWER_REMARKS3&gt;　種コンテンツに使用される場合があります。&lt;/LOWER_REMARKS3&gt; &lt;LOWER_REMARKS4&gt;※Ｗゲートからご入場ください。再入場が可能です。&lt;/LOWER_REMARKS4&gt; &lt;FREE_DISCRIPTION&gt;七夢　太郎&lt;/FREE_DISCRIPTION&gt; &lt;CONTACT_INFORMATION&gt;お問合せ先：全日本スポーツ文化振興協会　0077-000-000&lt;/CONTACT_INFORMATION&gt; &lt;!--半券エリア（右側）--&gt; &lt;!--チケット毎に異なる内容を印字する項目--&gt; &lt;S_EVENT_TITLE1&gt;日本代表(ジャパン)ｖｓ&lt;/S_EVENT_TITLE1&gt; &lt;S_EVENT_TITLE2&gt;アメリカ代表&lt;/S_EVENT_TITLE2&gt; &lt;S_EVENT_DATE&gt;2024.11.15(金)&lt;/S_EVENT_DATE&gt; &lt;S_EVENT_TIME1&gt;開門15:00&lt;/S_EVENT_TIME1&gt; &lt;S_EVENT_TIME2&gt;開始18:00&lt;/S_EVENT_TIME2&gt; &lt;S_EVENT_SEAT_TYPE&gt;ＶＩＰ席&lt;/S_EVENT_SEAT_TYPE&gt; &lt;S_EVENT_TICKET_TYPE&gt;大人券&lt;/S_EVENT_TICKET_TYPE&gt; &lt;S_TICKET_PRICE&gt;7,110円&lt;/S_TICKET_PRICE&gt; &lt;S_VENUE_POSITION1&gt;Wゲート&lt;/S_VENUE_POSITION1&gt; &lt;S_VENUE_POSITION2&gt;メインスタンド&lt;/S_VENUE_POSITION2&gt; &lt;S_VENUE_POSITION3&gt;W210ブロック&lt;/S_VENUE_POSITION3&gt; &lt;S_VENUE_POSITION4&gt;20列&lt;/S_VENUE_POSITION4&gt; &lt;S_VENUE_POSITION5&gt;711番&lt;/S_VENUE_POSITION5&gt; &lt;!--全チケット共通で固定印字する項目--&gt; &lt;FIXTAG01&gt;&lt;/FIXTAG01&gt; &lt;FIXTAG02&gt;&lt;/FIXTAG02&gt; &lt;FIXTAG03&gt;&lt;/FIXTAG03&gt; &lt;FIXTAG04&gt;&lt;/FIXTAG04&gt; &lt;FIXTAG05&gt;&lt;/FIXTAG05&gt; &lt;FIXTAG06&gt;&lt;/FIXTAG06&gt; &lt;FIXTAG07&gt;&lt;/FIXTAG07&gt;&lt;/TICKET&gt;
</t>
    </r>
    <r>
      <rPr>
        <sz val="11"/>
        <color rgb="FFFF0000"/>
        <rFont val="Yu Gothic"/>
        <family val="3"/>
        <charset val="128"/>
        <scheme val="minor"/>
      </rPr>
      <t>ぴあの場合：</t>
    </r>
    <r>
      <rPr>
        <sz val="11"/>
        <color theme="1"/>
        <rFont val="Yu Gothic"/>
        <family val="3"/>
        <charset val="128"/>
        <scheme val="minor"/>
      </rPr>
      <t xml:space="preserve">
01055001000.2013.808102002003.2013.808102003006.1013.808102004008.9013.808102005011.8013.808102006014.8013.808102007017.7013.808102008020.6013.808102009023.7013.810122010027.5015.311122011027.7067.310122012031.2024.509122013031.2067.209122014031.6035.508102015031.6078.408102016034.5013.808122017034.5078.110102018038.4013.808102019038.4029.808102020038.4069.908102021038.4086.208102022041.0069.610122023041.8014.008102024041.8037.408102025041.8086.208102026044.6069.510122027045.3086.208102028048.2074.910122029049.0013.808102030049.0086.208102031052.1078.607102032052.1105.807102033000.0000.007103034000.0015.507103035003.2000.007103036006.5000.208103037009.7000.208103038013.0000.208103039016.2000.208103040019.4000.210103041019.4005.910103042019.4011.710103043019.4017.510103044023.7002.708103045023.7014.708103046032.4000.208103047035.6000.208103048039.8000.208103049042.8000.208103050042.8012.908103051046.0000.208103052046.0012.908103053049.2004.308103054049.2012.908103055052.1025.50710300114フリーテキスト00214フリーテキスト00314フリーテキスト00414フリーテキスト00514フリーテキスト00614フリーテキスト00714フリーテキスト00814フリーテキスト00943BIGCAT/CLUB DROP/Pangea/GRAND Cafe/SUN HALL010142015.10. 1(木)01120　　ゲート１０　　　0120518:000130519:0001404開場01504開演01636１２３４５６７８９０１２３４５６７８01716エリア８文字●●01806\5,000019000200002102扉02208レベル４02314【消費税込み】02420　　　ブロック　　　02502階02608０００１02702列02805000090290003002番031161463037770000000032000330715016500340615030603516146303777000000003614フリーテキスト03714フリーテキスト03814フリーテキスト03914フリーテキスト040021004102月04202 104302日0440519:0004504(木)04606\5,0000470004816エリア８文字●●04908レベル４05002階05108０００１05202列053050000905402番0550000012417770602496</t>
    </r>
    <phoneticPr fontId="20"/>
  </si>
  <si>
    <t>ぴあファイル1件</t>
    <phoneticPr fontId="19"/>
  </si>
  <si>
    <t>XMLファイルフォルダ</t>
    <phoneticPr fontId="19"/>
  </si>
  <si>
    <t>XMLファイル名</t>
    <rPh sb="7" eb="8">
      <t>メイ</t>
    </rPh>
    <phoneticPr fontId="19"/>
  </si>
  <si>
    <t>ETSNHN0003</t>
    <phoneticPr fontId="19"/>
  </si>
  <si>
    <t>ETSNHQ0001</t>
    <phoneticPr fontId="19"/>
  </si>
  <si>
    <t>ETSNFN0001</t>
    <phoneticPr fontId="19"/>
  </si>
  <si>
    <t>ETCN000006</t>
    <phoneticPr fontId="19"/>
  </si>
  <si>
    <r>
      <t>ぴあ以外の場合： "</t>
    </r>
    <r>
      <rPr>
        <sz val="11"/>
        <color rgb="FFFF0000"/>
        <rFont val="Yu Gothic"/>
        <family val="3"/>
        <charset val="128"/>
        <scheme val="minor"/>
      </rPr>
      <t>ETSNHN0001</t>
    </r>
    <r>
      <rPr>
        <sz val="11"/>
        <color theme="1"/>
        <rFont val="Yu Gothic"/>
        <family val="3"/>
        <charset val="128"/>
        <scheme val="minor"/>
      </rPr>
      <t>"固定
ぴあの場合："NTPA000001"固定</t>
    </r>
    <rPh sb="21" eb="23">
      <t>コテイ</t>
    </rPh>
    <phoneticPr fontId="20"/>
  </si>
  <si>
    <t>HTMLテンプレート
コード</t>
    <phoneticPr fontId="19"/>
  </si>
  <si>
    <r>
      <rPr>
        <sz val="11"/>
        <color rgb="FF0F06BA"/>
        <rFont val="ＭＳ ゴシック"/>
        <family val="3"/>
        <charset val="128"/>
      </rPr>
      <t>ticketxml</t>
    </r>
    <r>
      <rPr>
        <sz val="11"/>
        <color rgb="FF0F06BA"/>
        <rFont val="Microsoft YaHei"/>
        <family val="3"/>
        <charset val="134"/>
      </rPr>
      <t>\</t>
    </r>
    <r>
      <rPr>
        <sz val="11"/>
        <color rgb="FF0F06BA"/>
        <rFont val="ＭＳ ゴシック"/>
        <family val="3"/>
        <charset val="128"/>
      </rPr>
      <t>NTSNHN0003</t>
    </r>
    <phoneticPr fontId="19"/>
  </si>
  <si>
    <t>ticketxml\NTSNHQ0001</t>
    <phoneticPr fontId="19"/>
  </si>
  <si>
    <t>ticketxml\NTPA000001</t>
    <phoneticPr fontId="19"/>
  </si>
  <si>
    <t>ticketxml\NTSNFN0001</t>
    <phoneticPr fontId="19"/>
  </si>
  <si>
    <t>ticketxml\NTCN000006</t>
    <phoneticPr fontId="19"/>
  </si>
  <si>
    <t>ticketxml\TTPA000001</t>
    <phoneticPr fontId="19"/>
  </si>
  <si>
    <t>ticketxml\TTEP101355</t>
    <phoneticPr fontId="19"/>
  </si>
  <si>
    <t>対象ショップ
参考</t>
    <rPh sb="0" eb="2">
      <t>タイショウ</t>
    </rPh>
    <rPh sb="7" eb="9">
      <t>サンコウ</t>
    </rPh>
    <phoneticPr fontId="19"/>
  </si>
  <si>
    <t>項目</t>
    <rPh sb="0" eb="2">
      <t>コウモク</t>
    </rPh>
    <phoneticPr fontId="19"/>
  </si>
  <si>
    <t>設定値</t>
    <rPh sb="0" eb="2">
      <t>セッテイ</t>
    </rPh>
    <rPh sb="2" eb="3">
      <t>チ</t>
    </rPh>
    <phoneticPr fontId="19"/>
  </si>
  <si>
    <t>下記にバーコードを入力してください。</t>
    <rPh sb="0" eb="2">
      <t>カキ</t>
    </rPh>
    <rPh sb="9" eb="11">
      <t>ニュウリョク</t>
    </rPh>
    <phoneticPr fontId="19"/>
  </si>
  <si>
    <t>計算用中間値</t>
    <rPh sb="0" eb="2">
      <t>ケイサン</t>
    </rPh>
    <rPh sb="2" eb="3">
      <t>ヨウ</t>
    </rPh>
    <rPh sb="3" eb="5">
      <t>チュウカン</t>
    </rPh>
    <rPh sb="5" eb="6">
      <t>チ</t>
    </rPh>
    <phoneticPr fontId="19"/>
  </si>
  <si>
    <t>全体のサイズ</t>
    <rPh sb="0" eb="2">
      <t>ゼンタイ</t>
    </rPh>
    <phoneticPr fontId="19"/>
  </si>
  <si>
    <t>&lt;バーコードから設定を逆引&gt;</t>
    <phoneticPr fontId="19"/>
  </si>
  <si>
    <t>&lt;バーコード生成&gt;</t>
    <rPh sb="6" eb="8">
      <t>セイセイ</t>
    </rPh>
    <phoneticPr fontId="19"/>
  </si>
  <si>
    <t>チェックエラー：</t>
    <phoneticPr fontId="19"/>
  </si>
  <si>
    <t>取消要求または完了通知実施の場合、セットされない（空タグセットもなし）</t>
    <phoneticPr fontId="20"/>
  </si>
  <si>
    <t>"30400"：7DC</t>
  </si>
  <si>
    <t>"30701"：Mコピーインターネットチケット①</t>
  </si>
  <si>
    <t>"000000"：最低値</t>
    <rPh sb="9" eb="12">
      <t>サイテイチ</t>
    </rPh>
    <phoneticPr fontId="19"/>
  </si>
  <si>
    <t>"00"：取消正常</t>
    <rPh sb="5" eb="7">
      <t>トリケシ</t>
    </rPh>
    <phoneticPr fontId="18"/>
  </si>
  <si>
    <t>"30701"：Mコピーインターネットチケット①</t>
    <phoneticPr fontId="19"/>
  </si>
  <si>
    <t>"30514"：チケットぴあ①</t>
  </si>
  <si>
    <t>"30514"：チケットぴあ①</t>
    <phoneticPr fontId="19"/>
  </si>
  <si>
    <t>"30731"：チケットぴあ②</t>
  </si>
  <si>
    <t>"30731"：チケットぴあ②</t>
    <phoneticPr fontId="19"/>
  </si>
  <si>
    <t>"30732"：チケットぴあ③</t>
  </si>
  <si>
    <t>"30732"：チケットぴあ③</t>
    <phoneticPr fontId="19"/>
  </si>
  <si>
    <t>"30773"：Mコピーインターネットチケット②</t>
  </si>
  <si>
    <t>"30773"：Mコピーインターネットチケット②</t>
    <phoneticPr fontId="19"/>
  </si>
  <si>
    <t>"30775"：JTBレジャー（TDR）</t>
  </si>
  <si>
    <t>"30775"：JTBレジャー（TDR）</t>
    <phoneticPr fontId="19"/>
  </si>
  <si>
    <t>NTST000010</t>
    <phoneticPr fontId="19"/>
  </si>
  <si>
    <t>T</t>
    <phoneticPr fontId="19"/>
  </si>
  <si>
    <t>U</t>
    <phoneticPr fontId="19"/>
  </si>
  <si>
    <t>NTSW000010</t>
    <phoneticPr fontId="19"/>
  </si>
  <si>
    <t>V</t>
    <phoneticPr fontId="19"/>
  </si>
  <si>
    <t>W</t>
    <phoneticPr fontId="19"/>
  </si>
  <si>
    <t>ptct(本券）.xml</t>
    <phoneticPr fontId="19"/>
  </si>
  <si>
    <t>ptct（おまけ券）.xml</t>
    <phoneticPr fontId="19"/>
  </si>
  <si>
    <t>ポケモン_MコピーINチケおまけ券（なし）</t>
    <rPh sb="16" eb="17">
      <t>ケン</t>
    </rPh>
    <phoneticPr fontId="19"/>
  </si>
  <si>
    <t>ポケモン_Web_INチケおまけ券（なし）</t>
    <rPh sb="16" eb="17">
      <t>ケン</t>
    </rPh>
    <phoneticPr fontId="19"/>
  </si>
  <si>
    <t>ポケモン_MコピーINチケ本券（なし）</t>
    <rPh sb="13" eb="14">
      <t>ホン</t>
    </rPh>
    <rPh sb="14" eb="15">
      <t>ケン</t>
    </rPh>
    <phoneticPr fontId="19"/>
  </si>
  <si>
    <t>ポケモン_Web_INチケ本券（なし）</t>
    <rPh sb="13" eb="14">
      <t>ホン</t>
    </rPh>
    <rPh sb="14" eb="15">
      <t>ケン</t>
    </rPh>
    <phoneticPr fontId="19"/>
  </si>
  <si>
    <r>
      <t>ticketxml</t>
    </r>
    <r>
      <rPr>
        <sz val="11"/>
        <color rgb="FFFF0000"/>
        <rFont val="Microsoft YaHei"/>
        <family val="3"/>
        <charset val="134"/>
      </rPr>
      <t>\</t>
    </r>
    <r>
      <rPr>
        <sz val="11"/>
        <color rgb="FFFF0000"/>
        <rFont val="ＭＳ ゴシック"/>
        <family val="3"/>
        <charset val="128"/>
      </rPr>
      <t>NTSW000010</t>
    </r>
    <phoneticPr fontId="19"/>
  </si>
  <si>
    <r>
      <t>ticketxml</t>
    </r>
    <r>
      <rPr>
        <sz val="11"/>
        <color rgb="FFFF0000"/>
        <rFont val="Microsoft YaHei"/>
        <family val="3"/>
        <charset val="134"/>
      </rPr>
      <t>\</t>
    </r>
    <r>
      <rPr>
        <sz val="11"/>
        <color rgb="FFFF0000"/>
        <rFont val="ＭＳ ゴシック"/>
        <family val="3"/>
        <charset val="128"/>
      </rPr>
      <t>NTST000010</t>
    </r>
    <phoneticPr fontId="19"/>
  </si>
  <si>
    <t>NTST000010_T.xml</t>
    <phoneticPr fontId="19"/>
  </si>
  <si>
    <t>NTST000010_U.xml</t>
    <phoneticPr fontId="19"/>
  </si>
  <si>
    <t>NTSW000010_V.xml</t>
    <phoneticPr fontId="19"/>
  </si>
  <si>
    <t>NTSW000010_W.xml</t>
    <phoneticPr fontId="19"/>
  </si>
  <si>
    <t>T+U</t>
    <phoneticPr fontId="19"/>
  </si>
  <si>
    <t>V+W</t>
    <phoneticPr fontId="19"/>
  </si>
  <si>
    <t>"30705"：WEBインターネットチケット①</t>
    <phoneticPr fontId="19"/>
  </si>
  <si>
    <t>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</si>
</sst>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6">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3"/>
      <charset val="128"/>
      <scheme val="minor"/>
    </font>
    <font>
      <sz val="6"/>
      <name val="Yu Gothic"/>
      <family val="3"/>
      <charset val="128"/>
      <scheme val="minor"/>
    </font>
    <font>
      <sz val="6"/>
      <name val="Yu Gothic"/>
      <family val="2"/>
      <charset val="128"/>
      <scheme val="minor"/>
    </font>
    <font>
      <sz val="11"/>
      <color theme="1"/>
      <name val="Yu Gothic"/>
      <family val="3"/>
      <charset val="128"/>
      <scheme val="minor"/>
    </font>
    <font>
      <b/>
      <sz val="11"/>
      <color rgb="FFFF0000"/>
      <name val="Yu Gothic"/>
      <family val="3"/>
      <charset val="128"/>
      <scheme val="minor"/>
    </font>
    <font>
      <sz val="11"/>
      <color theme="1"/>
      <name val="Microsoft YaHei"/>
      <family val="2"/>
      <charset val="134"/>
    </font>
    <font>
      <sz val="11"/>
      <color theme="1"/>
      <name val="Yu Gothic"/>
      <family val="2"/>
      <charset val="134"/>
      <scheme val="minor"/>
    </font>
    <font>
      <u/>
      <sz val="11"/>
      <color theme="10"/>
      <name val="Yu Gothic"/>
      <family val="2"/>
      <scheme val="minor"/>
    </font>
    <font>
      <sz val="11"/>
      <color rgb="FF000000"/>
      <name val="Yu Gothic"/>
      <family val="3"/>
      <charset val="128"/>
      <scheme val="minor"/>
    </font>
    <font>
      <sz val="11"/>
      <color rgb="FFFF0000"/>
      <name val="Yu Gothic"/>
      <family val="3"/>
      <charset val="128"/>
      <scheme val="minor"/>
    </font>
    <font>
      <sz val="6"/>
      <name val="ＭＳ Ｐゴシック"/>
      <family val="3"/>
      <charset val="128"/>
    </font>
    <font>
      <b/>
      <sz val="11"/>
      <name val="Yu Gothic"/>
      <family val="3"/>
      <charset val="128"/>
      <scheme val="minor"/>
    </font>
    <font>
      <sz val="8"/>
      <name val="Yu Gothic"/>
      <family val="3"/>
      <charset val="128"/>
      <scheme val="minor"/>
    </font>
    <font>
      <sz val="8"/>
      <color theme="1"/>
      <name val="Yu Gothic"/>
      <family val="3"/>
      <charset val="128"/>
      <scheme val="minor"/>
    </font>
    <font>
      <u/>
      <sz val="11"/>
      <color theme="1"/>
      <name val="Yu Gothic"/>
      <family val="3"/>
      <charset val="128"/>
      <scheme val="minor"/>
    </font>
    <font>
      <b/>
      <u/>
      <sz val="12"/>
      <name val="Yu Gothic"/>
      <family val="3"/>
      <charset val="128"/>
      <scheme val="minor"/>
    </font>
    <font>
      <b/>
      <sz val="12"/>
      <color theme="1"/>
      <name val="Yu Gothic"/>
      <family val="3"/>
      <charset val="128"/>
      <scheme val="minor"/>
    </font>
    <font>
      <b/>
      <sz val="12"/>
      <name val="Yu Gothic"/>
      <family val="3"/>
      <charset val="128"/>
      <scheme val="minor"/>
    </font>
    <font>
      <sz val="12"/>
      <color rgb="FFFF0000"/>
      <name val="MS UI Gothic"/>
      <family val="3"/>
      <charset val="128"/>
    </font>
    <font>
      <sz val="11"/>
      <color rgb="FFFF0000"/>
      <name val="MS UI Gothic"/>
      <family val="3"/>
      <charset val="128"/>
    </font>
    <font>
      <sz val="11"/>
      <color theme="1"/>
      <name val="ＭＳ Ｐゴシック"/>
      <family val="2"/>
      <charset val="128"/>
    </font>
    <font>
      <b/>
      <sz val="12"/>
      <color theme="1"/>
      <name val="Yu Gothic"/>
      <family val="3"/>
      <scheme val="minor"/>
    </font>
    <font>
      <b/>
      <sz val="12"/>
      <color theme="1"/>
      <name val="Yu Gothic"/>
      <family val="3"/>
    </font>
    <font>
      <b/>
      <sz val="14"/>
      <color theme="1"/>
      <name val="Yu Gothic"/>
      <family val="3"/>
      <charset val="128"/>
      <scheme val="minor"/>
    </font>
    <font>
      <b/>
      <sz val="20"/>
      <color theme="1"/>
      <name val="Yu Gothic"/>
      <family val="3"/>
      <charset val="128"/>
      <scheme val="minor"/>
    </font>
    <font>
      <sz val="9"/>
      <color indexed="81"/>
      <name val="MS P ゴシック"/>
      <family val="3"/>
      <charset val="128"/>
    </font>
    <font>
      <b/>
      <sz val="11"/>
      <color rgb="FF0F06BA"/>
      <name val="Yu Gothic"/>
      <family val="3"/>
      <charset val="128"/>
      <scheme val="minor"/>
    </font>
    <font>
      <b/>
      <sz val="12"/>
      <name val="Yu Gothic"/>
      <family val="3"/>
      <charset val="134"/>
      <scheme val="minor"/>
    </font>
    <font>
      <sz val="11"/>
      <color theme="1"/>
      <name val="游ゴシック"/>
      <family val="2"/>
      <charset val="128"/>
    </font>
    <font>
      <sz val="11"/>
      <name val="Yu Gothic"/>
      <family val="3"/>
      <charset val="128"/>
      <scheme val="minor"/>
    </font>
    <font>
      <sz val="11"/>
      <color theme="1"/>
      <name val="Microsoft YaHei"/>
      <family val="3"/>
      <charset val="134"/>
    </font>
    <font>
      <b/>
      <sz val="11"/>
      <color rgb="FF0F06BA"/>
      <name val="Microsoft YaHei"/>
      <family val="3"/>
      <charset val="134"/>
    </font>
    <font>
      <sz val="11"/>
      <color rgb="FF0F06BA"/>
      <name val="ＭＳ ゴシック"/>
      <family val="3"/>
      <charset val="128"/>
    </font>
    <font>
      <b/>
      <sz val="11"/>
      <color rgb="FF0F06BA"/>
      <name val="ＭＳ ゴシック"/>
      <family val="3"/>
      <charset val="128"/>
    </font>
    <font>
      <b/>
      <u/>
      <sz val="11"/>
      <name val="Yu Gothic"/>
      <family val="3"/>
      <charset val="128"/>
      <scheme val="minor"/>
    </font>
    <font>
      <b/>
      <sz val="12"/>
      <color theme="1"/>
      <name val="Yu Gothic"/>
      <family val="3"/>
      <charset val="128"/>
    </font>
    <font>
      <sz val="48"/>
      <color theme="1"/>
      <name val="NW-7"/>
      <family val="3"/>
      <charset val="128"/>
    </font>
    <font>
      <sz val="11"/>
      <color rgb="FFFF0000"/>
      <name val="ＭＳ ゴシック"/>
      <family val="3"/>
      <charset val="128"/>
    </font>
    <font>
      <sz val="11"/>
      <color rgb="FF0F06BA"/>
      <name val="Microsoft YaHei"/>
      <family val="3"/>
      <charset val="134"/>
    </font>
    <font>
      <b/>
      <sz val="9"/>
      <color indexed="81"/>
      <name val="MS P ゴシック"/>
      <family val="3"/>
      <charset val="128"/>
    </font>
    <font>
      <b/>
      <sz val="12"/>
      <color rgb="FFFF0000"/>
      <name val="Yu Gothic"/>
      <family val="3"/>
      <charset val="128"/>
      <scheme val="minor"/>
    </font>
    <font>
      <b/>
      <sz val="14"/>
      <color rgb="FFFF0000"/>
      <name val="Yu Gothic"/>
      <family val="3"/>
      <charset val="128"/>
      <scheme val="minor"/>
    </font>
    <font>
      <b/>
      <sz val="11"/>
      <color rgb="FF0070C0"/>
      <name val="Yu Gothic"/>
      <family val="3"/>
      <charset val="128"/>
      <scheme val="minor"/>
    </font>
    <font>
      <b/>
      <sz val="12"/>
      <name val="Microsoft YaHei"/>
      <family val="3"/>
      <charset val="134"/>
    </font>
    <font>
      <b/>
      <sz val="18"/>
      <color theme="1"/>
      <name val="Microsoft YaHei"/>
      <family val="3"/>
      <charset val="134"/>
    </font>
    <font>
      <sz val="11"/>
      <color rgb="FFFF0000"/>
      <name val="Yu Gothic"/>
      <family val="2"/>
      <charset val="128"/>
      <scheme val="minor"/>
    </font>
    <font>
      <b/>
      <sz val="11"/>
      <color rgb="FFFF0000"/>
      <name val="ＭＳ ゴシック"/>
      <family val="3"/>
      <charset val="128"/>
    </font>
    <font>
      <sz val="11"/>
      <color rgb="FFFF0000"/>
      <name val="Microsoft YaHei"/>
      <family val="3"/>
      <charset val="134"/>
    </font>
  </fonts>
  <fills count="17">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rgb="FFFFFF99"/>
      </patternFill>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7" fillId="0" borderId="0">
      <alignment vertical="center"/>
    </xf>
    <xf numFmtId="0" fontId="16" fillId="0" borderId="0">
      <alignment vertical="center"/>
    </xf>
    <xf numFmtId="0" fontId="25" fillId="0" borderId="0" applyNumberFormat="0" applyFill="0" applyBorder="0" applyAlignment="0" applyProtection="0"/>
    <xf numFmtId="0" fontId="13" fillId="0" borderId="0">
      <alignment vertical="center"/>
    </xf>
  </cellStyleXfs>
  <cellXfs count="209">
    <xf numFmtId="0" fontId="0" fillId="0" borderId="0" xfId="0"/>
    <xf numFmtId="0" fontId="18" fillId="3" borderId="1" xfId="0" applyFont="1" applyFill="1" applyBorder="1" applyAlignment="1">
      <alignment horizontal="center" vertical="center"/>
    </xf>
    <xf numFmtId="0" fontId="21" fillId="0" borderId="0" xfId="0" applyFont="1"/>
    <xf numFmtId="0" fontId="21" fillId="0" borderId="1" xfId="0" applyFont="1" applyBorder="1" applyAlignment="1">
      <alignment vertical="center"/>
    </xf>
    <xf numFmtId="0" fontId="16" fillId="0" borderId="0" xfId="2">
      <alignment vertical="center"/>
    </xf>
    <xf numFmtId="0" fontId="16" fillId="0" borderId="1" xfId="2" applyBorder="1">
      <alignment vertical="center"/>
    </xf>
    <xf numFmtId="0" fontId="22" fillId="0" borderId="1" xfId="2" applyFont="1" applyBorder="1">
      <alignment vertical="center"/>
    </xf>
    <xf numFmtId="0" fontId="21" fillId="4" borderId="1" xfId="2" applyFont="1" applyFill="1" applyBorder="1">
      <alignment vertical="center"/>
    </xf>
    <xf numFmtId="0" fontId="21" fillId="0" borderId="1" xfId="2" applyFont="1" applyBorder="1">
      <alignment vertical="center"/>
    </xf>
    <xf numFmtId="0" fontId="16" fillId="5" borderId="1" xfId="2" applyFill="1" applyBorder="1">
      <alignment vertical="center"/>
    </xf>
    <xf numFmtId="0" fontId="16" fillId="0" borderId="1" xfId="2" applyBorder="1" applyAlignment="1">
      <alignment horizontal="left" vertical="center"/>
    </xf>
    <xf numFmtId="0" fontId="18" fillId="2" borderId="1" xfId="2" applyFont="1" applyFill="1" applyBorder="1" applyAlignment="1">
      <alignment horizontal="center" vertical="center" wrapText="1"/>
    </xf>
    <xf numFmtId="0" fontId="18" fillId="2" borderId="1" xfId="0" applyFont="1" applyFill="1" applyBorder="1" applyAlignment="1">
      <alignment horizontal="center" vertical="center"/>
    </xf>
    <xf numFmtId="0" fontId="21" fillId="0" borderId="1" xfId="0" applyFont="1" applyBorder="1" applyAlignment="1">
      <alignment horizontal="left" vertical="center"/>
    </xf>
    <xf numFmtId="0" fontId="18" fillId="2" borderId="1" xfId="1" applyFont="1" applyFill="1" applyBorder="1" applyAlignment="1">
      <alignment horizontal="center" vertical="center" wrapText="1"/>
    </xf>
    <xf numFmtId="0" fontId="17" fillId="5" borderId="1" xfId="1" applyFill="1" applyBorder="1">
      <alignment vertical="center"/>
    </xf>
    <xf numFmtId="0" fontId="17" fillId="0" borderId="0" xfId="1">
      <alignment vertical="center"/>
    </xf>
    <xf numFmtId="0" fontId="0" fillId="0" borderId="2" xfId="0" applyBorder="1" applyAlignment="1">
      <alignment vertical="center"/>
    </xf>
    <xf numFmtId="0" fontId="26" fillId="0" borderId="1" xfId="0" applyFont="1" applyBorder="1" applyAlignment="1">
      <alignment horizontal="left" vertical="center"/>
    </xf>
    <xf numFmtId="0" fontId="26" fillId="0" borderId="5" xfId="0" applyFont="1" applyBorder="1" applyAlignment="1">
      <alignment horizontal="left" vertical="center"/>
    </xf>
    <xf numFmtId="0" fontId="21" fillId="0" borderId="1" xfId="2" applyFont="1" applyBorder="1" applyAlignment="1">
      <alignment vertical="center" wrapText="1"/>
    </xf>
    <xf numFmtId="0" fontId="27" fillId="0" borderId="1" xfId="2" applyFont="1" applyBorder="1">
      <alignment vertical="center"/>
    </xf>
    <xf numFmtId="0" fontId="15" fillId="0" borderId="0" xfId="2" applyFont="1">
      <alignment vertical="center"/>
    </xf>
    <xf numFmtId="0" fontId="21" fillId="0" borderId="1" xfId="0" applyFont="1" applyBorder="1" applyAlignment="1">
      <alignment horizontal="center" vertical="center"/>
    </xf>
    <xf numFmtId="0" fontId="24" fillId="0" borderId="1" xfId="1" applyFont="1" applyBorder="1" applyAlignment="1">
      <alignment horizontal="left" vertical="center"/>
    </xf>
    <xf numFmtId="0" fontId="0" fillId="0" borderId="1" xfId="0" applyBorder="1" applyAlignment="1">
      <alignment vertical="center"/>
    </xf>
    <xf numFmtId="0" fontId="22" fillId="4" borderId="1" xfId="2" applyFont="1" applyFill="1" applyBorder="1">
      <alignment vertical="center"/>
    </xf>
    <xf numFmtId="0" fontId="21" fillId="0" borderId="0" xfId="0" applyFont="1" applyAlignment="1">
      <alignment horizontal="center" vertical="center"/>
    </xf>
    <xf numFmtId="0" fontId="14" fillId="0" borderId="1" xfId="2" applyFont="1" applyBorder="1">
      <alignment vertical="center"/>
    </xf>
    <xf numFmtId="0" fontId="22" fillId="4" borderId="1" xfId="2" applyFont="1" applyFill="1" applyBorder="1" applyAlignment="1">
      <alignment horizontal="center" vertical="center"/>
    </xf>
    <xf numFmtId="0" fontId="21" fillId="4" borderId="1" xfId="2" applyFont="1" applyFill="1" applyBorder="1" applyAlignment="1">
      <alignment horizontal="center" vertical="center"/>
    </xf>
    <xf numFmtId="0" fontId="29" fillId="4" borderId="1" xfId="2" applyFont="1" applyFill="1" applyBorder="1" applyAlignment="1">
      <alignment horizontal="center" vertical="center"/>
    </xf>
    <xf numFmtId="0" fontId="30" fillId="7" borderId="15" xfId="0" applyFont="1" applyFill="1" applyBorder="1" applyAlignment="1">
      <alignment horizontal="center" vertical="top" wrapText="1"/>
    </xf>
    <xf numFmtId="0" fontId="30" fillId="7" borderId="21" xfId="0" applyFont="1" applyFill="1" applyBorder="1" applyAlignment="1">
      <alignment horizontal="center" vertical="top" wrapText="1"/>
    </xf>
    <xf numFmtId="0" fontId="30" fillId="0" borderId="15" xfId="0" applyFont="1" applyBorder="1" applyAlignment="1">
      <alignment horizontal="center" vertical="top" wrapText="1"/>
    </xf>
    <xf numFmtId="0" fontId="30" fillId="0" borderId="15" xfId="0" applyFont="1" applyBorder="1" applyAlignment="1">
      <alignment horizontal="center" vertical="center" wrapText="1"/>
    </xf>
    <xf numFmtId="0" fontId="31" fillId="0" borderId="0" xfId="0" applyFont="1"/>
    <xf numFmtId="0" fontId="30" fillId="0" borderId="21" xfId="0" applyFont="1" applyBorder="1" applyAlignment="1">
      <alignment horizontal="center" vertical="top" wrapText="1"/>
    </xf>
    <xf numFmtId="0" fontId="30" fillId="0" borderId="21" xfId="0" applyFont="1" applyBorder="1" applyAlignment="1">
      <alignment horizontal="left" wrapText="1"/>
    </xf>
    <xf numFmtId="0" fontId="30" fillId="0" borderId="21" xfId="0" applyFont="1" applyBorder="1" applyAlignment="1">
      <alignment horizontal="center" vertical="center" wrapText="1"/>
    </xf>
    <xf numFmtId="0" fontId="13" fillId="0" borderId="1" xfId="4" applyBorder="1">
      <alignment vertical="center"/>
    </xf>
    <xf numFmtId="0" fontId="21" fillId="0" borderId="1" xfId="0" applyFont="1" applyBorder="1" applyAlignment="1">
      <alignment vertical="center" wrapText="1"/>
    </xf>
    <xf numFmtId="0" fontId="21" fillId="2" borderId="1" xfId="2" applyFont="1" applyFill="1" applyBorder="1" applyAlignment="1">
      <alignment horizontal="center" vertical="center"/>
    </xf>
    <xf numFmtId="0" fontId="21" fillId="2" borderId="1" xfId="2" applyFont="1" applyFill="1" applyBorder="1" applyAlignment="1">
      <alignment horizontal="left" vertical="center"/>
    </xf>
    <xf numFmtId="49" fontId="21" fillId="0" borderId="1" xfId="2" applyNumberFormat="1" applyFont="1" applyBorder="1">
      <alignment vertical="center"/>
    </xf>
    <xf numFmtId="0" fontId="32" fillId="0" borderId="1" xfId="3" applyFont="1" applyBorder="1" applyAlignment="1">
      <alignment vertical="center"/>
    </xf>
    <xf numFmtId="0" fontId="21" fillId="6" borderId="6" xfId="2" applyFont="1" applyFill="1" applyBorder="1">
      <alignment vertical="center"/>
    </xf>
    <xf numFmtId="0" fontId="21" fillId="6" borderId="7" xfId="2" applyFont="1" applyFill="1" applyBorder="1">
      <alignment vertical="center"/>
    </xf>
    <xf numFmtId="0" fontId="21" fillId="6" borderId="4" xfId="2" applyFont="1" applyFill="1" applyBorder="1">
      <alignment vertical="center"/>
    </xf>
    <xf numFmtId="0" fontId="21" fillId="6" borderId="5" xfId="2" applyFont="1" applyFill="1" applyBorder="1">
      <alignment vertical="center"/>
    </xf>
    <xf numFmtId="0" fontId="21" fillId="0" borderId="0" xfId="2" applyFont="1">
      <alignment vertical="center"/>
    </xf>
    <xf numFmtId="0" fontId="33" fillId="8" borderId="1" xfId="2" applyFont="1" applyFill="1" applyBorder="1" applyAlignment="1">
      <alignment horizontal="right" vertical="center" wrapText="1"/>
    </xf>
    <xf numFmtId="0" fontId="34" fillId="0" borderId="1" xfId="2" applyFont="1" applyBorder="1" applyAlignment="1">
      <alignment horizontal="left" vertical="center"/>
    </xf>
    <xf numFmtId="0" fontId="29" fillId="0" borderId="0" xfId="2" applyFont="1" applyAlignment="1">
      <alignment horizontal="right" vertical="center"/>
    </xf>
    <xf numFmtId="0" fontId="36" fillId="9" borderId="0" xfId="2" applyFont="1" applyFill="1">
      <alignment vertical="center"/>
    </xf>
    <xf numFmtId="0" fontId="37" fillId="9" borderId="0" xfId="2" applyFont="1" applyFill="1">
      <alignment vertical="center"/>
    </xf>
    <xf numFmtId="0" fontId="38" fillId="0" borderId="0" xfId="2" applyFont="1">
      <alignment vertical="center"/>
    </xf>
    <xf numFmtId="0" fontId="21" fillId="0" borderId="0" xfId="2" applyFont="1" applyAlignment="1">
      <alignment horizontal="right" vertical="center"/>
    </xf>
    <xf numFmtId="0" fontId="12" fillId="0" borderId="0" xfId="2" applyFont="1" applyAlignment="1">
      <alignment horizontal="right" vertical="center"/>
    </xf>
    <xf numFmtId="176" fontId="16" fillId="0" borderId="0" xfId="2" applyNumberFormat="1">
      <alignment vertical="center"/>
    </xf>
    <xf numFmtId="0" fontId="39" fillId="10" borderId="0" xfId="2" applyFont="1" applyFill="1" applyAlignment="1">
      <alignment horizontal="right" vertical="center"/>
    </xf>
    <xf numFmtId="0" fontId="18" fillId="10" borderId="0" xfId="2" applyFont="1" applyFill="1" applyAlignment="1">
      <alignment horizontal="right" vertical="center"/>
    </xf>
    <xf numFmtId="0" fontId="34" fillId="11" borderId="0" xfId="2" applyFont="1" applyFill="1">
      <alignment vertical="center"/>
    </xf>
    <xf numFmtId="0" fontId="41" fillId="10" borderId="0" xfId="2" applyFont="1" applyFill="1" applyAlignment="1">
      <alignment horizontal="right" vertical="center"/>
    </xf>
    <xf numFmtId="0" fontId="41" fillId="10" borderId="0" xfId="2" applyFont="1" applyFill="1" applyAlignment="1">
      <alignment horizontal="center" vertical="center"/>
    </xf>
    <xf numFmtId="0" fontId="42" fillId="11" borderId="0" xfId="2" applyFont="1" applyFill="1" applyAlignment="1">
      <alignment horizontal="center" vertical="center"/>
    </xf>
    <xf numFmtId="0" fontId="11" fillId="0" borderId="1" xfId="4" applyFont="1" applyBorder="1">
      <alignment vertical="center"/>
    </xf>
    <xf numFmtId="0" fontId="10" fillId="0" borderId="1" xfId="2" applyFont="1" applyBorder="1" applyAlignment="1">
      <alignment horizontal="left" vertical="center"/>
    </xf>
    <xf numFmtId="0" fontId="9" fillId="0" borderId="1" xfId="2" applyFont="1" applyBorder="1">
      <alignment vertical="center"/>
    </xf>
    <xf numFmtId="0" fontId="44" fillId="2" borderId="1" xfId="2" applyFont="1" applyFill="1" applyBorder="1" applyAlignment="1">
      <alignment horizontal="center" vertical="center"/>
    </xf>
    <xf numFmtId="0" fontId="44" fillId="0" borderId="0" xfId="2" applyFont="1">
      <alignment vertical="center"/>
    </xf>
    <xf numFmtId="0" fontId="21" fillId="9" borderId="1" xfId="2" applyFont="1" applyFill="1" applyBorder="1">
      <alignment vertical="center"/>
    </xf>
    <xf numFmtId="0" fontId="21" fillId="12" borderId="1" xfId="2" applyFont="1" applyFill="1" applyBorder="1">
      <alignment vertical="center"/>
    </xf>
    <xf numFmtId="0" fontId="35" fillId="13" borderId="1" xfId="0" quotePrefix="1" applyFont="1" applyFill="1" applyBorder="1" applyAlignment="1">
      <alignment horizontal="center" vertical="center"/>
    </xf>
    <xf numFmtId="0" fontId="45" fillId="13" borderId="1" xfId="0" quotePrefix="1" applyFont="1" applyFill="1" applyBorder="1" applyAlignment="1">
      <alignment horizontal="center" vertical="center"/>
    </xf>
    <xf numFmtId="0" fontId="23" fillId="0" borderId="1" xfId="4" applyFont="1" applyBorder="1">
      <alignment vertical="center"/>
    </xf>
    <xf numFmtId="0" fontId="46" fillId="0" borderId="1" xfId="4" applyFont="1" applyBorder="1">
      <alignment vertical="center"/>
    </xf>
    <xf numFmtId="0" fontId="27" fillId="0" borderId="1" xfId="2" applyFont="1" applyBorder="1" applyAlignment="1">
      <alignment vertical="center" wrapText="1"/>
    </xf>
    <xf numFmtId="0" fontId="8" fillId="0" borderId="1" xfId="2" applyFont="1" applyBorder="1" applyAlignment="1">
      <alignment horizontal="left" vertical="center"/>
    </xf>
    <xf numFmtId="0" fontId="26" fillId="0" borderId="5" xfId="0" applyFont="1" applyBorder="1" applyAlignment="1">
      <alignment horizontal="left" vertical="center" wrapText="1"/>
    </xf>
    <xf numFmtId="0" fontId="7" fillId="0" borderId="1" xfId="4" applyFont="1" applyBorder="1">
      <alignment vertical="center"/>
    </xf>
    <xf numFmtId="0" fontId="22" fillId="0" borderId="1" xfId="2" applyFont="1" applyBorder="1" applyAlignment="1">
      <alignment vertical="center" wrapText="1"/>
    </xf>
    <xf numFmtId="0" fontId="21" fillId="4" borderId="1" xfId="2" applyFont="1" applyFill="1" applyBorder="1" applyAlignment="1">
      <alignment horizontal="left" vertical="center"/>
    </xf>
    <xf numFmtId="0" fontId="0" fillId="0" borderId="1" xfId="0" quotePrefix="1" applyBorder="1" applyAlignment="1">
      <alignment vertical="center"/>
    </xf>
    <xf numFmtId="0" fontId="7" fillId="0" borderId="1" xfId="2" applyFont="1" applyBorder="1">
      <alignment vertical="center"/>
    </xf>
    <xf numFmtId="0" fontId="50" fillId="0" borderId="1" xfId="0" applyFont="1" applyBorder="1" applyAlignment="1">
      <alignment horizontal="left" vertical="center"/>
    </xf>
    <xf numFmtId="0" fontId="6" fillId="0" borderId="1" xfId="1" applyFont="1" applyBorder="1">
      <alignment vertical="center"/>
    </xf>
    <xf numFmtId="0" fontId="51" fillId="0" borderId="1" xfId="0" applyFont="1" applyBorder="1" applyAlignment="1">
      <alignment horizontal="left" vertical="center"/>
    </xf>
    <xf numFmtId="0" fontId="6" fillId="0" borderId="1" xfId="4" applyFont="1" applyBorder="1">
      <alignment vertical="center"/>
    </xf>
    <xf numFmtId="0" fontId="51" fillId="0" borderId="1" xfId="2" quotePrefix="1" applyFont="1" applyBorder="1" applyAlignment="1">
      <alignment horizontal="center" vertical="center"/>
    </xf>
    <xf numFmtId="0" fontId="50" fillId="0" borderId="1" xfId="0" applyFont="1" applyBorder="1" applyAlignment="1">
      <alignment horizontal="center" vertical="center"/>
    </xf>
    <xf numFmtId="0" fontId="50" fillId="9" borderId="1" xfId="0" applyFont="1" applyFill="1" applyBorder="1" applyAlignment="1">
      <alignment horizontal="center" vertical="center"/>
    </xf>
    <xf numFmtId="0" fontId="21" fillId="0" borderId="1" xfId="2" applyFont="1" applyBorder="1" applyAlignment="1">
      <alignment vertical="top" wrapText="1"/>
    </xf>
    <xf numFmtId="0" fontId="26" fillId="0" borderId="1" xfId="0" applyFont="1" applyBorder="1" applyAlignment="1">
      <alignment horizontal="left" vertical="center" wrapText="1"/>
    </xf>
    <xf numFmtId="0" fontId="16" fillId="0" borderId="0" xfId="2" applyAlignment="1">
      <alignment horizontal="right" vertical="center"/>
    </xf>
    <xf numFmtId="0" fontId="52" fillId="8" borderId="1" xfId="2" applyFont="1" applyFill="1" applyBorder="1" applyAlignment="1">
      <alignment horizontal="right" vertical="center" wrapText="1"/>
    </xf>
    <xf numFmtId="0" fontId="29" fillId="0" borderId="1" xfId="0" quotePrefix="1" applyFont="1" applyBorder="1" applyAlignment="1">
      <alignment vertical="center"/>
    </xf>
    <xf numFmtId="0" fontId="29" fillId="13" borderId="1" xfId="0" quotePrefix="1" applyFont="1" applyFill="1" applyBorder="1" applyAlignment="1">
      <alignment horizontal="center" vertical="center"/>
    </xf>
    <xf numFmtId="0" fontId="41" fillId="11" borderId="0" xfId="2" applyFont="1" applyFill="1" applyAlignment="1">
      <alignment horizontal="center" vertical="center"/>
    </xf>
    <xf numFmtId="0" fontId="34" fillId="11" borderId="0" xfId="2" applyFont="1" applyFill="1" applyAlignment="1">
      <alignment horizontal="center" vertical="center"/>
    </xf>
    <xf numFmtId="0" fontId="21" fillId="0" borderId="0" xfId="0" applyFont="1" applyAlignment="1">
      <alignment horizontal="left" vertical="top"/>
    </xf>
    <xf numFmtId="49" fontId="35" fillId="0" borderId="1" xfId="0" quotePrefix="1" applyNumberFormat="1" applyFont="1" applyBorder="1" applyAlignment="1">
      <alignment vertical="center"/>
    </xf>
    <xf numFmtId="0" fontId="5" fillId="0" borderId="1" xfId="2" applyFont="1" applyBorder="1" applyAlignment="1">
      <alignment horizontal="left" vertical="center"/>
    </xf>
    <xf numFmtId="0" fontId="54" fillId="0" borderId="0" xfId="2" applyFont="1" applyAlignment="1">
      <alignment horizontal="center" vertical="top"/>
    </xf>
    <xf numFmtId="0" fontId="25" fillId="0" borderId="0" xfId="3" applyAlignment="1">
      <alignment vertical="center"/>
    </xf>
    <xf numFmtId="0" fontId="4" fillId="0" borderId="0" xfId="2" applyFont="1" applyAlignment="1">
      <alignment horizontal="center" vertical="center"/>
    </xf>
    <xf numFmtId="0" fontId="4" fillId="0" borderId="0" xfId="2" applyFont="1" applyAlignment="1">
      <alignment horizontal="right" vertical="center"/>
    </xf>
    <xf numFmtId="0" fontId="55" fillId="0" borderId="1" xfId="0" applyFont="1" applyBorder="1" applyAlignment="1">
      <alignment horizontal="left" vertical="center"/>
    </xf>
    <xf numFmtId="0" fontId="48" fillId="0" borderId="0" xfId="2" applyFont="1">
      <alignment vertical="center"/>
    </xf>
    <xf numFmtId="0" fontId="44" fillId="2" borderId="1" xfId="2" applyFont="1" applyFill="1" applyBorder="1" applyAlignment="1">
      <alignment horizontal="center" vertical="center" wrapText="1"/>
    </xf>
    <xf numFmtId="0" fontId="3" fillId="0" borderId="0" xfId="2" applyFont="1">
      <alignment vertical="center"/>
    </xf>
    <xf numFmtId="0" fontId="34" fillId="0" borderId="0" xfId="2" applyFont="1">
      <alignment vertical="center"/>
    </xf>
    <xf numFmtId="0" fontId="41" fillId="14" borderId="1" xfId="2" applyFont="1" applyFill="1" applyBorder="1" applyAlignment="1">
      <alignment horizontal="center" vertical="center"/>
    </xf>
    <xf numFmtId="0" fontId="58" fillId="0" borderId="0" xfId="2" applyFont="1">
      <alignment vertical="center"/>
    </xf>
    <xf numFmtId="49" fontId="0" fillId="0" borderId="2" xfId="0" applyNumberFormat="1" applyBorder="1" applyAlignment="1">
      <alignment vertical="center"/>
    </xf>
    <xf numFmtId="0" fontId="3" fillId="0" borderId="0" xfId="2" applyFont="1" applyAlignment="1">
      <alignment horizontal="right" vertical="center"/>
    </xf>
    <xf numFmtId="0" fontId="0" fillId="0" borderId="0" xfId="0" applyAlignment="1">
      <alignment horizontal="right"/>
    </xf>
    <xf numFmtId="0" fontId="59" fillId="0" borderId="0" xfId="2" applyFont="1">
      <alignment vertical="center"/>
    </xf>
    <xf numFmtId="0" fontId="60" fillId="0" borderId="1" xfId="2" applyFont="1" applyBorder="1">
      <alignment vertical="center"/>
    </xf>
    <xf numFmtId="0" fontId="60" fillId="0" borderId="0" xfId="2" applyFont="1">
      <alignment vertical="center"/>
    </xf>
    <xf numFmtId="0" fontId="0" fillId="15" borderId="0" xfId="0" applyFill="1"/>
    <xf numFmtId="0" fontId="18" fillId="0" borderId="0" xfId="2" applyFont="1">
      <alignment vertical="center"/>
    </xf>
    <xf numFmtId="0" fontId="60" fillId="0" borderId="1" xfId="2" applyFont="1" applyBorder="1" applyAlignment="1">
      <alignment horizontal="center" vertical="center"/>
    </xf>
    <xf numFmtId="0" fontId="34" fillId="0" borderId="1" xfId="2" applyFont="1" applyBorder="1">
      <alignment vertical="center"/>
    </xf>
    <xf numFmtId="49" fontId="61" fillId="0" borderId="1" xfId="0" quotePrefix="1" applyNumberFormat="1" applyFont="1" applyBorder="1" applyAlignment="1">
      <alignment vertical="center"/>
    </xf>
    <xf numFmtId="176" fontId="62" fillId="16" borderId="24" xfId="2" applyNumberFormat="1" applyFont="1" applyFill="1" applyBorder="1" applyAlignment="1">
      <alignment horizontal="center" vertical="center"/>
    </xf>
    <xf numFmtId="0" fontId="2" fillId="0" borderId="0" xfId="2" applyFont="1" applyAlignment="1">
      <alignment horizontal="right" vertical="center"/>
    </xf>
    <xf numFmtId="0" fontId="55" fillId="0" borderId="1" xfId="2" applyFont="1" applyBorder="1" applyAlignment="1">
      <alignment vertical="center" shrinkToFit="1"/>
    </xf>
    <xf numFmtId="0" fontId="64" fillId="0" borderId="1" xfId="2" quotePrefix="1" applyFont="1" applyBorder="1" applyAlignment="1">
      <alignment horizontal="center" vertical="center"/>
    </xf>
    <xf numFmtId="0" fontId="55" fillId="0" borderId="1" xfId="0" applyFont="1" applyBorder="1" applyAlignment="1">
      <alignment horizontal="center" vertical="center"/>
    </xf>
    <xf numFmtId="0" fontId="63" fillId="0" borderId="1" xfId="1" applyFont="1" applyBorder="1">
      <alignment vertical="center"/>
    </xf>
    <xf numFmtId="0" fontId="27" fillId="0" borderId="1" xfId="1" applyFont="1" applyBorder="1">
      <alignment vertical="center"/>
    </xf>
    <xf numFmtId="0" fontId="27" fillId="0" borderId="1" xfId="0" applyFont="1" applyBorder="1" applyAlignment="1">
      <alignment horizontal="left" vertical="center"/>
    </xf>
    <xf numFmtId="0" fontId="21" fillId="0" borderId="1" xfId="0" applyFont="1" applyBorder="1" applyAlignment="1">
      <alignment horizontal="left" vertical="center"/>
    </xf>
    <xf numFmtId="0" fontId="21" fillId="0" borderId="1" xfId="0" applyFont="1" applyBorder="1" applyAlignment="1">
      <alignment horizontal="center" vertical="center"/>
    </xf>
    <xf numFmtId="0" fontId="21" fillId="0" borderId="1" xfId="0" applyFont="1" applyBorder="1" applyAlignment="1">
      <alignment horizontal="center" vertical="top" wrapText="1"/>
    </xf>
    <xf numFmtId="0" fontId="18" fillId="2" borderId="3" xfId="0" applyFont="1" applyFill="1" applyBorder="1" applyAlignment="1">
      <alignment horizontal="center" vertical="center"/>
    </xf>
    <xf numFmtId="0" fontId="18" fillId="2" borderId="5" xfId="0" applyFont="1" applyFill="1" applyBorder="1" applyAlignment="1">
      <alignment horizontal="center" vertical="center"/>
    </xf>
    <xf numFmtId="0" fontId="21" fillId="0" borderId="3" xfId="0" applyFont="1" applyBorder="1" applyAlignment="1">
      <alignment vertical="center" wrapText="1"/>
    </xf>
    <xf numFmtId="0" fontId="21" fillId="0" borderId="4" xfId="0" applyFont="1" applyBorder="1" applyAlignment="1">
      <alignment vertical="center" wrapText="1"/>
    </xf>
    <xf numFmtId="0" fontId="21" fillId="0" borderId="5" xfId="0" applyFont="1" applyBorder="1" applyAlignment="1">
      <alignment vertical="center" wrapText="1"/>
    </xf>
    <xf numFmtId="0" fontId="21" fillId="0" borderId="1" xfId="0" applyFont="1" applyBorder="1" applyAlignment="1">
      <alignment horizontal="left" vertical="center" wrapText="1"/>
    </xf>
    <xf numFmtId="0" fontId="21" fillId="0" borderId="3" xfId="0" applyFont="1" applyBorder="1" applyAlignment="1">
      <alignment horizontal="left" vertical="center" wrapText="1"/>
    </xf>
    <xf numFmtId="0" fontId="21" fillId="0" borderId="4" xfId="0" applyFont="1" applyBorder="1" applyAlignment="1">
      <alignment horizontal="left" vertical="center" wrapText="1"/>
    </xf>
    <xf numFmtId="0" fontId="21" fillId="0" borderId="5" xfId="0" applyFont="1" applyBorder="1" applyAlignment="1">
      <alignment horizontal="left" vertical="center" wrapText="1"/>
    </xf>
    <xf numFmtId="0" fontId="21" fillId="0" borderId="3" xfId="0" applyFont="1" applyBorder="1" applyAlignment="1">
      <alignment vertical="center"/>
    </xf>
    <xf numFmtId="0" fontId="21" fillId="0" borderId="5" xfId="0" applyFont="1" applyBorder="1" applyAlignment="1">
      <alignment vertical="center"/>
    </xf>
    <xf numFmtId="0" fontId="21" fillId="0" borderId="1" xfId="0" applyFont="1" applyBorder="1" applyAlignment="1">
      <alignment vertical="center"/>
    </xf>
    <xf numFmtId="0" fontId="21" fillId="0" borderId="4" xfId="0" applyFont="1" applyBorder="1" applyAlignment="1">
      <alignment vertical="center"/>
    </xf>
    <xf numFmtId="0" fontId="21" fillId="0" borderId="1" xfId="0" applyFont="1" applyBorder="1" applyAlignment="1">
      <alignment vertical="center" wrapText="1"/>
    </xf>
    <xf numFmtId="0" fontId="21" fillId="0" borderId="3" xfId="0" applyFont="1" applyBorder="1" applyAlignment="1">
      <alignment horizontal="center" vertical="center"/>
    </xf>
    <xf numFmtId="0" fontId="21" fillId="0" borderId="5" xfId="0" applyFont="1" applyBorder="1" applyAlignment="1">
      <alignment horizontal="center" vertical="center"/>
    </xf>
    <xf numFmtId="0" fontId="18" fillId="2" borderId="1" xfId="0" applyFont="1" applyFill="1" applyBorder="1" applyAlignment="1">
      <alignment horizontal="center" vertical="center" wrapText="1"/>
    </xf>
    <xf numFmtId="0" fontId="18" fillId="3"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0" xfId="0" applyFont="1" applyFill="1" applyBorder="1" applyAlignment="1">
      <alignment horizontal="center" vertical="center"/>
    </xf>
    <xf numFmtId="0" fontId="21" fillId="6" borderId="3" xfId="2" applyFont="1" applyFill="1" applyBorder="1" applyAlignment="1">
      <alignment horizontal="center" vertical="center"/>
    </xf>
    <xf numFmtId="0" fontId="21" fillId="6" borderId="4" xfId="2" applyFont="1" applyFill="1" applyBorder="1" applyAlignment="1">
      <alignment horizontal="center" vertical="center"/>
    </xf>
    <xf numFmtId="0" fontId="21" fillId="6" borderId="5" xfId="2" applyFont="1" applyFill="1" applyBorder="1" applyAlignment="1">
      <alignment horizontal="center" vertical="center"/>
    </xf>
    <xf numFmtId="0" fontId="21" fillId="2" borderId="1" xfId="2" applyFont="1" applyFill="1" applyBorder="1" applyAlignment="1">
      <alignment horizontal="center" vertical="center"/>
    </xf>
    <xf numFmtId="0" fontId="18" fillId="2" borderId="8" xfId="2" applyFont="1" applyFill="1" applyBorder="1" applyAlignment="1">
      <alignment horizontal="center" vertical="center" wrapText="1"/>
    </xf>
    <xf numFmtId="0" fontId="18" fillId="2" borderId="9" xfId="2" applyFont="1" applyFill="1" applyBorder="1" applyAlignment="1">
      <alignment horizontal="center" vertical="center" wrapText="1"/>
    </xf>
    <xf numFmtId="0" fontId="18" fillId="2" borderId="11" xfId="2"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41" fillId="14" borderId="1" xfId="2" applyFont="1" applyFill="1" applyBorder="1" applyAlignment="1">
      <alignment horizontal="center" vertical="center"/>
    </xf>
    <xf numFmtId="0" fontId="18" fillId="2" borderId="1" xfId="2" applyFont="1" applyFill="1" applyBorder="1" applyAlignment="1">
      <alignment horizontal="center" vertical="center" wrapText="1"/>
    </xf>
    <xf numFmtId="0" fontId="50" fillId="0" borderId="3" xfId="0" applyFont="1" applyBorder="1" applyAlignment="1">
      <alignment horizontal="left" vertical="center"/>
    </xf>
    <xf numFmtId="0" fontId="50" fillId="0" borderId="5" xfId="0" applyFont="1" applyBorder="1" applyAlignment="1">
      <alignment horizontal="left" vertical="center"/>
    </xf>
    <xf numFmtId="0" fontId="50" fillId="0" borderId="3" xfId="0" applyFont="1" applyBorder="1" applyAlignment="1">
      <alignment horizontal="center" vertical="center"/>
    </xf>
    <xf numFmtId="0" fontId="50" fillId="0" borderId="5" xfId="0" applyFont="1" applyBorder="1" applyAlignment="1">
      <alignment horizontal="center" vertical="center"/>
    </xf>
    <xf numFmtId="0" fontId="18" fillId="2" borderId="23"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51" fillId="0" borderId="3" xfId="0" applyFont="1" applyBorder="1" applyAlignment="1">
      <alignment horizontal="left" vertical="center"/>
    </xf>
    <xf numFmtId="0" fontId="51" fillId="0" borderId="5" xfId="0" applyFont="1" applyBorder="1" applyAlignment="1">
      <alignment horizontal="left" vertical="center"/>
    </xf>
    <xf numFmtId="0" fontId="55" fillId="0" borderId="3" xfId="0" applyFont="1" applyBorder="1" applyAlignment="1">
      <alignment horizontal="left" vertical="center"/>
    </xf>
    <xf numFmtId="0" fontId="55" fillId="0" borderId="5" xfId="0" applyFont="1" applyBorder="1" applyAlignment="1">
      <alignment horizontal="left" vertical="center"/>
    </xf>
    <xf numFmtId="0" fontId="30" fillId="7" borderId="15" xfId="0" applyFont="1" applyFill="1" applyBorder="1" applyAlignment="1">
      <alignment horizontal="center" vertical="top" wrapText="1"/>
    </xf>
    <xf numFmtId="0" fontId="30" fillId="7" borderId="16" xfId="0" applyFont="1" applyFill="1" applyBorder="1" applyAlignment="1">
      <alignment horizontal="center" vertical="top" wrapText="1"/>
    </xf>
    <xf numFmtId="0" fontId="30" fillId="7" borderId="17" xfId="0" applyFont="1" applyFill="1" applyBorder="1" applyAlignment="1">
      <alignment horizontal="center" vertical="top" wrapText="1"/>
    </xf>
    <xf numFmtId="0" fontId="30" fillId="7" borderId="22" xfId="0" applyFont="1" applyFill="1" applyBorder="1" applyAlignment="1">
      <alignment horizontal="left" vertical="center" wrapText="1"/>
    </xf>
    <xf numFmtId="0" fontId="30" fillId="7" borderId="14" xfId="0" applyFont="1" applyFill="1" applyBorder="1" applyAlignment="1">
      <alignment horizontal="left" vertical="center" wrapText="1"/>
    </xf>
    <xf numFmtId="0" fontId="30" fillId="7" borderId="13" xfId="0" applyFont="1" applyFill="1" applyBorder="1" applyAlignment="1">
      <alignment horizontal="left" vertical="center" wrapText="1"/>
    </xf>
    <xf numFmtId="0" fontId="30" fillId="0" borderId="0" xfId="0" applyFont="1" applyAlignment="1">
      <alignment horizontal="left" vertical="top" wrapText="1"/>
    </xf>
    <xf numFmtId="0" fontId="30" fillId="0" borderId="13" xfId="0" applyFont="1" applyBorder="1" applyAlignment="1">
      <alignment horizontal="left" wrapText="1"/>
    </xf>
    <xf numFmtId="0" fontId="30" fillId="0" borderId="14" xfId="0" applyFont="1" applyBorder="1" applyAlignment="1">
      <alignment horizontal="left" wrapText="1"/>
    </xf>
    <xf numFmtId="0" fontId="30" fillId="7" borderId="18" xfId="0" applyFont="1" applyFill="1" applyBorder="1" applyAlignment="1">
      <alignment horizontal="center" vertical="top" wrapText="1"/>
    </xf>
    <xf numFmtId="0" fontId="30" fillId="7" borderId="20" xfId="0" applyFont="1" applyFill="1" applyBorder="1" applyAlignment="1">
      <alignment horizontal="center" vertical="top" wrapText="1"/>
    </xf>
    <xf numFmtId="0" fontId="30" fillId="7" borderId="19" xfId="0" applyFont="1" applyFill="1" applyBorder="1" applyAlignment="1">
      <alignment horizontal="center" vertical="top" wrapText="1"/>
    </xf>
    <xf numFmtId="0" fontId="30" fillId="0" borderId="15" xfId="0" applyFont="1" applyBorder="1" applyAlignment="1">
      <alignment horizontal="left" vertical="top" wrapText="1" indent="1"/>
    </xf>
    <xf numFmtId="0" fontId="30" fillId="0" borderId="16" xfId="0" applyFont="1" applyBorder="1" applyAlignment="1">
      <alignment horizontal="left" vertical="top" wrapText="1" indent="1"/>
    </xf>
    <xf numFmtId="0" fontId="30" fillId="0" borderId="17" xfId="0" applyFont="1" applyBorder="1" applyAlignment="1">
      <alignment horizontal="left" vertical="top" wrapText="1" indent="1"/>
    </xf>
    <xf numFmtId="0" fontId="30" fillId="0" borderId="15" xfId="0" applyFont="1" applyBorder="1" applyAlignment="1">
      <alignment horizontal="center" vertical="top" wrapText="1"/>
    </xf>
    <xf numFmtId="0" fontId="30" fillId="0" borderId="17" xfId="0" applyFont="1" applyBorder="1" applyAlignment="1">
      <alignment horizontal="center" vertical="top" wrapText="1"/>
    </xf>
    <xf numFmtId="0" fontId="30" fillId="0" borderId="15" xfId="0" applyFont="1" applyBorder="1" applyAlignment="1">
      <alignment horizontal="left" wrapText="1"/>
    </xf>
    <xf numFmtId="0" fontId="30" fillId="0" borderId="16" xfId="0" applyFont="1" applyBorder="1" applyAlignment="1">
      <alignment horizontal="left" wrapText="1"/>
    </xf>
    <xf numFmtId="0" fontId="30" fillId="0" borderId="17" xfId="0" applyFont="1" applyBorder="1" applyAlignment="1">
      <alignment horizontal="left" wrapText="1"/>
    </xf>
    <xf numFmtId="0" fontId="30" fillId="0" borderId="15" xfId="0" applyFont="1" applyBorder="1" applyAlignment="1">
      <alignment horizontal="center" vertical="center" wrapText="1"/>
    </xf>
    <xf numFmtId="0" fontId="30" fillId="0" borderId="17" xfId="0" applyFont="1" applyBorder="1" applyAlignment="1">
      <alignment horizontal="center" vertical="center" wrapText="1"/>
    </xf>
    <xf numFmtId="0" fontId="30" fillId="0" borderId="15" xfId="0" applyFont="1" applyBorder="1" applyAlignment="1">
      <alignment horizontal="left" vertical="center" wrapText="1"/>
    </xf>
    <xf numFmtId="0" fontId="30" fillId="0" borderId="16" xfId="0" applyFont="1" applyBorder="1" applyAlignment="1">
      <alignment horizontal="left" vertical="center" wrapText="1"/>
    </xf>
    <xf numFmtId="0" fontId="30" fillId="0" borderId="17" xfId="0" applyFont="1" applyBorder="1" applyAlignment="1">
      <alignment horizontal="left" vertical="center" wrapText="1"/>
    </xf>
    <xf numFmtId="0" fontId="30" fillId="0" borderId="15" xfId="0" applyFont="1" applyBorder="1" applyAlignment="1">
      <alignment horizontal="left" vertical="top" wrapText="1"/>
    </xf>
    <xf numFmtId="0" fontId="30" fillId="0" borderId="16" xfId="0" applyFont="1" applyBorder="1" applyAlignment="1">
      <alignment horizontal="left" vertical="top" wrapText="1"/>
    </xf>
    <xf numFmtId="0" fontId="30" fillId="0" borderId="17" xfId="0" applyFont="1" applyBorder="1" applyAlignment="1">
      <alignment horizontal="left" vertical="top" wrapText="1"/>
    </xf>
    <xf numFmtId="0" fontId="30" fillId="0" borderId="15" xfId="0" applyFont="1" applyBorder="1" applyAlignment="1">
      <alignment horizontal="left" vertical="center" wrapText="1" indent="1"/>
    </xf>
    <xf numFmtId="0" fontId="30" fillId="0" borderId="16" xfId="0" applyFont="1" applyBorder="1" applyAlignment="1">
      <alignment horizontal="left" vertical="center" wrapText="1" indent="1"/>
    </xf>
    <xf numFmtId="0" fontId="30" fillId="0" borderId="17" xfId="0" applyFont="1" applyBorder="1" applyAlignment="1">
      <alignment horizontal="left" vertical="center" wrapText="1" indent="1"/>
    </xf>
  </cellXfs>
  <cellStyles count="5">
    <cellStyle name="ハイパーリンク" xfId="3" builtinId="8"/>
    <cellStyle name="標準" xfId="0" builtinId="0"/>
    <cellStyle name="標準 2" xfId="1" xr:uid="{A40BA405-C2A0-4415-BE3B-D6E90FCE5F72}"/>
    <cellStyle name="標準 3" xfId="2" xr:uid="{32BD4BD9-4BA1-4F72-B767-A245B2010E1B}"/>
    <cellStyle name="標準 3 2" xfId="4" xr:uid="{FF742219-A939-46B4-AB92-A45C2836EFE5}"/>
  </cellStyles>
  <dxfs count="16">
    <dxf>
      <font>
        <color rgb="FF9C0006"/>
      </font>
      <fill>
        <patternFill>
          <bgColor rgb="FFFFC7CE"/>
        </patternFill>
      </fill>
    </dxf>
    <dxf>
      <font>
        <color rgb="FF006100"/>
      </font>
      <fill>
        <patternFill>
          <bgColor rgb="FFC6EFCE"/>
        </patternFill>
      </fill>
    </dxf>
    <dxf>
      <font>
        <b/>
        <i val="0"/>
        <color rgb="FFFF0000"/>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color rgb="FFFF000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1096271</xdr:colOff>
      <xdr:row>1</xdr:row>
      <xdr:rowOff>255830</xdr:rowOff>
    </xdr:from>
    <xdr:to>
      <xdr:col>11</xdr:col>
      <xdr:colOff>123265</xdr:colOff>
      <xdr:row>4</xdr:row>
      <xdr:rowOff>89647</xdr:rowOff>
    </xdr:to>
    <xdr:cxnSp macro="">
      <xdr:nvCxnSpPr>
        <xdr:cNvPr id="3" name="直線矢印コネクタ 2">
          <a:extLst>
            <a:ext uri="{FF2B5EF4-FFF2-40B4-BE49-F238E27FC236}">
              <a16:creationId xmlns:a16="http://schemas.microsoft.com/office/drawing/2014/main" id="{D6DFA6C8-8C9B-47EF-8AFF-684831C51E40}"/>
            </a:ext>
          </a:extLst>
        </xdr:cNvPr>
        <xdr:cNvCxnSpPr/>
      </xdr:nvCxnSpPr>
      <xdr:spPr>
        <a:xfrm>
          <a:off x="17781830" y="939389"/>
          <a:ext cx="2209464" cy="741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anm@sxxxx.xxxxx.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anm@sxxxx.xxxxx.com"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5"/>
  <sheetViews>
    <sheetView zoomScale="85" zoomScaleNormal="85" zoomScaleSheetLayoutView="80" workbookViewId="0">
      <pane ySplit="2" topLeftCell="A3" activePane="bottomLeft" state="frozen"/>
      <selection pane="bottomLeft" activeCell="C17" sqref="C17"/>
    </sheetView>
  </sheetViews>
  <sheetFormatPr defaultColWidth="8.69921875" defaultRowHeight="18"/>
  <cols>
    <col min="1" max="1" width="9.09765625" style="2" customWidth="1"/>
    <col min="2" max="2" width="36.09765625" style="2" bestFit="1" customWidth="1"/>
    <col min="3" max="3" width="34.69921875" style="2" customWidth="1"/>
    <col min="4" max="4" width="13.5" style="27" bestFit="1" customWidth="1"/>
    <col min="5" max="5" width="69.59765625" style="2" customWidth="1"/>
    <col min="6" max="6" width="17.59765625" style="2" customWidth="1"/>
    <col min="7" max="7" width="23.09765625" style="2" customWidth="1"/>
    <col min="8" max="8" width="21.69921875" style="2" customWidth="1"/>
    <col min="9" max="9" width="21" style="2" customWidth="1"/>
    <col min="10" max="10" width="34" style="2" customWidth="1"/>
    <col min="11" max="16384" width="8.69921875" style="2"/>
  </cols>
  <sheetData>
    <row r="1" spans="1:11" ht="18" customHeight="1">
      <c r="A1" s="152" t="s">
        <v>86</v>
      </c>
      <c r="B1" s="136" t="s">
        <v>87</v>
      </c>
      <c r="C1" s="136" t="s">
        <v>97</v>
      </c>
      <c r="D1" s="154" t="s">
        <v>100</v>
      </c>
      <c r="E1" s="155"/>
      <c r="F1" s="156"/>
      <c r="G1" s="153" t="s">
        <v>4</v>
      </c>
      <c r="H1" s="153"/>
      <c r="I1" s="153"/>
      <c r="J1" s="153"/>
      <c r="K1" s="136" t="s">
        <v>259</v>
      </c>
    </row>
    <row r="2" spans="1:11">
      <c r="A2" s="152"/>
      <c r="B2" s="137"/>
      <c r="C2" s="137"/>
      <c r="D2" s="12" t="s">
        <v>112</v>
      </c>
      <c r="E2" s="12" t="s">
        <v>69</v>
      </c>
      <c r="F2" s="12" t="s">
        <v>117</v>
      </c>
      <c r="G2" s="1" t="s">
        <v>5</v>
      </c>
      <c r="H2" s="1" t="s">
        <v>3</v>
      </c>
      <c r="I2" s="1" t="s">
        <v>18</v>
      </c>
      <c r="J2" s="1" t="s">
        <v>70</v>
      </c>
      <c r="K2" s="137"/>
    </row>
    <row r="3" spans="1:11" ht="27" customHeight="1">
      <c r="A3" s="23">
        <v>1</v>
      </c>
      <c r="B3" s="3" t="s">
        <v>89</v>
      </c>
      <c r="C3" s="145" t="s">
        <v>88</v>
      </c>
      <c r="D3" s="149" t="s">
        <v>110</v>
      </c>
      <c r="E3" s="138" t="s">
        <v>74</v>
      </c>
      <c r="F3" s="138" t="s">
        <v>258</v>
      </c>
      <c r="G3" s="3" t="s">
        <v>6</v>
      </c>
      <c r="H3" s="3" t="s">
        <v>7</v>
      </c>
      <c r="I3" s="3" t="s">
        <v>59</v>
      </c>
      <c r="J3" s="138" t="s">
        <v>257</v>
      </c>
      <c r="K3" s="138" t="s">
        <v>260</v>
      </c>
    </row>
    <row r="4" spans="1:11" ht="27" customHeight="1">
      <c r="A4" s="23">
        <v>2</v>
      </c>
      <c r="B4" s="3" t="s">
        <v>90</v>
      </c>
      <c r="C4" s="148"/>
      <c r="D4" s="149"/>
      <c r="E4" s="139"/>
      <c r="F4" s="139"/>
      <c r="G4" s="3" t="s">
        <v>6</v>
      </c>
      <c r="H4" s="3" t="s">
        <v>7</v>
      </c>
      <c r="I4" s="3" t="s">
        <v>60</v>
      </c>
      <c r="J4" s="139"/>
      <c r="K4" s="139"/>
    </row>
    <row r="5" spans="1:11" ht="27" customHeight="1">
      <c r="A5" s="23">
        <v>3</v>
      </c>
      <c r="B5" s="3" t="s">
        <v>91</v>
      </c>
      <c r="C5" s="148"/>
      <c r="D5" s="149"/>
      <c r="E5" s="139"/>
      <c r="F5" s="139"/>
      <c r="G5" s="3" t="s">
        <v>236</v>
      </c>
      <c r="H5" s="3" t="s">
        <v>63</v>
      </c>
      <c r="I5" s="3" t="s">
        <v>21</v>
      </c>
      <c r="J5" s="139"/>
      <c r="K5" s="139"/>
    </row>
    <row r="6" spans="1:11" ht="27" customHeight="1">
      <c r="A6" s="23">
        <v>4</v>
      </c>
      <c r="B6" s="41" t="s">
        <v>92</v>
      </c>
      <c r="C6" s="148"/>
      <c r="D6" s="149"/>
      <c r="E6" s="139"/>
      <c r="F6" s="139"/>
      <c r="G6" s="3" t="s">
        <v>102</v>
      </c>
      <c r="H6" s="3" t="s">
        <v>52</v>
      </c>
      <c r="I6" s="3" t="s">
        <v>7</v>
      </c>
      <c r="J6" s="139"/>
      <c r="K6" s="139"/>
    </row>
    <row r="7" spans="1:11" ht="27" customHeight="1">
      <c r="A7" s="23">
        <v>5</v>
      </c>
      <c r="B7" s="41" t="s">
        <v>113</v>
      </c>
      <c r="C7" s="148"/>
      <c r="D7" s="138" t="s">
        <v>115</v>
      </c>
      <c r="E7" s="139"/>
      <c r="F7" s="139"/>
      <c r="G7" s="3" t="s">
        <v>6</v>
      </c>
      <c r="H7" s="3" t="s">
        <v>7</v>
      </c>
      <c r="I7" s="3" t="s">
        <v>59</v>
      </c>
      <c r="J7" s="139"/>
      <c r="K7" s="139"/>
    </row>
    <row r="8" spans="1:11" ht="27" customHeight="1">
      <c r="A8" s="23">
        <v>6</v>
      </c>
      <c r="B8" s="41" t="s">
        <v>197</v>
      </c>
      <c r="C8" s="146"/>
      <c r="D8" s="140"/>
      <c r="E8" s="140"/>
      <c r="F8" s="139"/>
      <c r="G8" s="3" t="s">
        <v>198</v>
      </c>
      <c r="H8" s="3" t="s">
        <v>199</v>
      </c>
      <c r="I8" s="3" t="s">
        <v>200</v>
      </c>
      <c r="J8" s="139"/>
      <c r="K8" s="139"/>
    </row>
    <row r="9" spans="1:11" ht="27" customHeight="1">
      <c r="A9" s="23">
        <v>7</v>
      </c>
      <c r="B9" s="3" t="s">
        <v>116</v>
      </c>
      <c r="C9" s="149" t="s">
        <v>237</v>
      </c>
      <c r="D9" s="149" t="s">
        <v>110</v>
      </c>
      <c r="E9" s="149" t="s">
        <v>238</v>
      </c>
      <c r="F9" s="139"/>
      <c r="G9" s="3" t="s">
        <v>6</v>
      </c>
      <c r="H9" s="3" t="s">
        <v>7</v>
      </c>
      <c r="I9" s="3" t="s">
        <v>59</v>
      </c>
      <c r="J9" s="139"/>
      <c r="K9" s="139"/>
    </row>
    <row r="10" spans="1:11" ht="27" customHeight="1">
      <c r="A10" s="23">
        <v>8</v>
      </c>
      <c r="B10" s="3" t="s">
        <v>123</v>
      </c>
      <c r="C10" s="149"/>
      <c r="D10" s="149"/>
      <c r="E10" s="147"/>
      <c r="F10" s="139"/>
      <c r="G10" s="3" t="s">
        <v>6</v>
      </c>
      <c r="H10" s="3" t="s">
        <v>7</v>
      </c>
      <c r="I10" s="3" t="s">
        <v>122</v>
      </c>
      <c r="J10" s="139"/>
      <c r="K10" s="139"/>
    </row>
    <row r="11" spans="1:11" ht="27" customHeight="1">
      <c r="A11" s="23">
        <v>9</v>
      </c>
      <c r="B11" s="3" t="s">
        <v>120</v>
      </c>
      <c r="C11" s="149"/>
      <c r="D11" s="149"/>
      <c r="E11" s="147"/>
      <c r="F11" s="139"/>
      <c r="G11" s="3" t="s">
        <v>6</v>
      </c>
      <c r="H11" s="3" t="s">
        <v>7</v>
      </c>
      <c r="I11" s="3" t="s">
        <v>119</v>
      </c>
      <c r="J11" s="139"/>
      <c r="K11" s="139"/>
    </row>
    <row r="12" spans="1:11" ht="27" customHeight="1">
      <c r="A12" s="23">
        <v>10</v>
      </c>
      <c r="B12" s="3" t="s">
        <v>124</v>
      </c>
      <c r="C12" s="149"/>
      <c r="D12" s="149"/>
      <c r="E12" s="147"/>
      <c r="F12" s="139"/>
      <c r="G12" s="3" t="s">
        <v>102</v>
      </c>
      <c r="H12" s="3" t="s">
        <v>2</v>
      </c>
      <c r="I12" s="3" t="s">
        <v>21</v>
      </c>
      <c r="J12" s="139"/>
      <c r="K12" s="139"/>
    </row>
    <row r="13" spans="1:11" ht="27" customHeight="1">
      <c r="A13" s="23">
        <v>11</v>
      </c>
      <c r="B13" s="3" t="s">
        <v>125</v>
      </c>
      <c r="C13" s="149"/>
      <c r="D13" s="138" t="s">
        <v>115</v>
      </c>
      <c r="E13" s="147"/>
      <c r="F13" s="139"/>
      <c r="G13" s="3" t="s">
        <v>6</v>
      </c>
      <c r="H13" s="3" t="s">
        <v>52</v>
      </c>
      <c r="I13" s="3" t="s">
        <v>7</v>
      </c>
      <c r="J13" s="139"/>
      <c r="K13" s="139"/>
    </row>
    <row r="14" spans="1:11" ht="27" customHeight="1">
      <c r="A14" s="23">
        <v>12</v>
      </c>
      <c r="B14" s="3" t="s">
        <v>201</v>
      </c>
      <c r="C14" s="149"/>
      <c r="D14" s="140"/>
      <c r="E14" s="147"/>
      <c r="F14" s="139"/>
      <c r="G14" s="3" t="s">
        <v>198</v>
      </c>
      <c r="H14" s="3" t="s">
        <v>199</v>
      </c>
      <c r="I14" s="3" t="s">
        <v>200</v>
      </c>
      <c r="J14" s="139"/>
      <c r="K14" s="139"/>
    </row>
    <row r="15" spans="1:11" ht="27" customHeight="1">
      <c r="A15" s="150">
        <v>13</v>
      </c>
      <c r="B15" s="147" t="s">
        <v>93</v>
      </c>
      <c r="C15" s="3" t="s">
        <v>98</v>
      </c>
      <c r="D15" s="149" t="s">
        <v>110</v>
      </c>
      <c r="E15" s="142" t="s">
        <v>239</v>
      </c>
      <c r="F15" s="139"/>
      <c r="G15" s="145" t="s">
        <v>6</v>
      </c>
      <c r="H15" s="145" t="s">
        <v>7</v>
      </c>
      <c r="I15" s="145" t="s">
        <v>59</v>
      </c>
      <c r="J15" s="139"/>
      <c r="K15" s="139"/>
    </row>
    <row r="16" spans="1:11" ht="27" customHeight="1">
      <c r="A16" s="151"/>
      <c r="B16" s="147"/>
      <c r="C16" s="3" t="s">
        <v>99</v>
      </c>
      <c r="D16" s="149"/>
      <c r="E16" s="143"/>
      <c r="F16" s="139"/>
      <c r="G16" s="146"/>
      <c r="H16" s="146" t="s">
        <v>7</v>
      </c>
      <c r="I16" s="146" t="s">
        <v>59</v>
      </c>
      <c r="J16" s="139"/>
      <c r="K16" s="139"/>
    </row>
    <row r="17" spans="1:11" ht="27" customHeight="1">
      <c r="A17" s="150">
        <v>14</v>
      </c>
      <c r="B17" s="147" t="s">
        <v>94</v>
      </c>
      <c r="C17" s="3" t="s">
        <v>98</v>
      </c>
      <c r="D17" s="149"/>
      <c r="E17" s="143"/>
      <c r="F17" s="139"/>
      <c r="G17" s="145" t="s">
        <v>6</v>
      </c>
      <c r="H17" s="145" t="s">
        <v>7</v>
      </c>
      <c r="I17" s="145" t="s">
        <v>60</v>
      </c>
      <c r="J17" s="139"/>
      <c r="K17" s="139"/>
    </row>
    <row r="18" spans="1:11" ht="27" customHeight="1">
      <c r="A18" s="151"/>
      <c r="B18" s="147"/>
      <c r="C18" s="3" t="s">
        <v>99</v>
      </c>
      <c r="D18" s="149"/>
      <c r="E18" s="143"/>
      <c r="F18" s="139"/>
      <c r="G18" s="146" t="s">
        <v>6</v>
      </c>
      <c r="H18" s="146" t="s">
        <v>7</v>
      </c>
      <c r="I18" s="146" t="s">
        <v>60</v>
      </c>
      <c r="J18" s="139"/>
      <c r="K18" s="139"/>
    </row>
    <row r="19" spans="1:11" ht="27" customHeight="1">
      <c r="A19" s="150">
        <v>15</v>
      </c>
      <c r="B19" s="147" t="s">
        <v>95</v>
      </c>
      <c r="C19" s="3" t="s">
        <v>98</v>
      </c>
      <c r="D19" s="149"/>
      <c r="E19" s="143"/>
      <c r="F19" s="139"/>
      <c r="G19" s="145" t="s">
        <v>240</v>
      </c>
      <c r="H19" s="145" t="s">
        <v>21</v>
      </c>
      <c r="I19" s="145" t="s">
        <v>21</v>
      </c>
      <c r="J19" s="139"/>
      <c r="K19" s="139"/>
    </row>
    <row r="20" spans="1:11" ht="27" customHeight="1">
      <c r="A20" s="151"/>
      <c r="B20" s="147"/>
      <c r="C20" s="3" t="s">
        <v>99</v>
      </c>
      <c r="D20" s="149"/>
      <c r="E20" s="143"/>
      <c r="F20" s="139"/>
      <c r="G20" s="146" t="s">
        <v>6</v>
      </c>
      <c r="H20" s="146" t="s">
        <v>63</v>
      </c>
      <c r="I20" s="146" t="s">
        <v>21</v>
      </c>
      <c r="J20" s="139"/>
      <c r="K20" s="139"/>
    </row>
    <row r="21" spans="1:11" ht="27" customHeight="1">
      <c r="A21" s="150">
        <v>16</v>
      </c>
      <c r="B21" s="149" t="s">
        <v>96</v>
      </c>
      <c r="C21" s="3" t="s">
        <v>98</v>
      </c>
      <c r="D21" s="149"/>
      <c r="E21" s="143"/>
      <c r="F21" s="139"/>
      <c r="G21" s="145" t="s">
        <v>101</v>
      </c>
      <c r="H21" s="145" t="s">
        <v>52</v>
      </c>
      <c r="I21" s="145" t="s">
        <v>7</v>
      </c>
      <c r="J21" s="139"/>
      <c r="K21" s="139"/>
    </row>
    <row r="22" spans="1:11" ht="27" customHeight="1">
      <c r="A22" s="151"/>
      <c r="B22" s="149"/>
      <c r="C22" s="3" t="s">
        <v>99</v>
      </c>
      <c r="D22" s="149"/>
      <c r="E22" s="144"/>
      <c r="F22" s="140"/>
      <c r="G22" s="146" t="s">
        <v>21</v>
      </c>
      <c r="H22" s="146" t="s">
        <v>52</v>
      </c>
      <c r="I22" s="146" t="s">
        <v>7</v>
      </c>
      <c r="J22" s="140"/>
      <c r="K22" s="140"/>
    </row>
    <row r="23" spans="1:11" s="100" customFormat="1" ht="30" customHeight="1">
      <c r="A23" s="134">
        <v>17</v>
      </c>
      <c r="B23" s="133" t="s">
        <v>266</v>
      </c>
      <c r="C23" s="13" t="s">
        <v>261</v>
      </c>
      <c r="D23" s="133" t="s">
        <v>110</v>
      </c>
      <c r="E23" s="13" t="s">
        <v>262</v>
      </c>
      <c r="F23" s="141" t="s">
        <v>264</v>
      </c>
      <c r="G23" s="13" t="s">
        <v>6</v>
      </c>
      <c r="H23" s="13" t="s">
        <v>7</v>
      </c>
      <c r="I23" s="13" t="s">
        <v>59</v>
      </c>
      <c r="J23" s="133" t="s">
        <v>279</v>
      </c>
      <c r="K23" s="135" t="s">
        <v>267</v>
      </c>
    </row>
    <row r="24" spans="1:11" s="100" customFormat="1" ht="30" customHeight="1">
      <c r="A24" s="134"/>
      <c r="B24" s="133"/>
      <c r="C24" s="13" t="s">
        <v>98</v>
      </c>
      <c r="D24" s="133"/>
      <c r="E24" s="141" t="s">
        <v>263</v>
      </c>
      <c r="F24" s="141"/>
      <c r="G24" s="133" t="s">
        <v>6</v>
      </c>
      <c r="H24" s="133" t="s">
        <v>7</v>
      </c>
      <c r="I24" s="133" t="s">
        <v>59</v>
      </c>
      <c r="J24" s="133"/>
      <c r="K24" s="135"/>
    </row>
    <row r="25" spans="1:11" s="100" customFormat="1" ht="30" customHeight="1">
      <c r="A25" s="134"/>
      <c r="B25" s="133"/>
      <c r="C25" s="13" t="s">
        <v>99</v>
      </c>
      <c r="D25" s="133"/>
      <c r="E25" s="133"/>
      <c r="F25" s="141"/>
      <c r="G25" s="133"/>
      <c r="H25" s="133"/>
      <c r="I25" s="133"/>
      <c r="J25" s="133"/>
      <c r="K25" s="135"/>
    </row>
  </sheetData>
  <autoFilter ref="A2:J2" xr:uid="{00000000-0001-0000-0000-000000000000}"/>
  <mergeCells count="49">
    <mergeCell ref="J3:J22"/>
    <mergeCell ref="A1:A2"/>
    <mergeCell ref="G1:J1"/>
    <mergeCell ref="D1:F1"/>
    <mergeCell ref="B1:B2"/>
    <mergeCell ref="C1:C2"/>
    <mergeCell ref="G17:G18"/>
    <mergeCell ref="H17:H18"/>
    <mergeCell ref="I17:I18"/>
    <mergeCell ref="G15:G16"/>
    <mergeCell ref="H15:H16"/>
    <mergeCell ref="I21:I22"/>
    <mergeCell ref="G19:G20"/>
    <mergeCell ref="H19:H20"/>
    <mergeCell ref="A15:A16"/>
    <mergeCell ref="A17:A18"/>
    <mergeCell ref="A19:A20"/>
    <mergeCell ref="A21:A22"/>
    <mergeCell ref="D15:D22"/>
    <mergeCell ref="B21:B22"/>
    <mergeCell ref="B15:B16"/>
    <mergeCell ref="B19:B20"/>
    <mergeCell ref="G21:G22"/>
    <mergeCell ref="H21:H22"/>
    <mergeCell ref="F3:F22"/>
    <mergeCell ref="C3:C8"/>
    <mergeCell ref="D3:D6"/>
    <mergeCell ref="E3:E8"/>
    <mergeCell ref="D9:D12"/>
    <mergeCell ref="C9:C14"/>
    <mergeCell ref="E9:E14"/>
    <mergeCell ref="D7:D8"/>
    <mergeCell ref="D13:D14"/>
    <mergeCell ref="B23:B25"/>
    <mergeCell ref="A23:A25"/>
    <mergeCell ref="K23:K25"/>
    <mergeCell ref="K1:K2"/>
    <mergeCell ref="K3:K22"/>
    <mergeCell ref="D23:D25"/>
    <mergeCell ref="E24:E25"/>
    <mergeCell ref="F23:F25"/>
    <mergeCell ref="G24:G25"/>
    <mergeCell ref="H24:H25"/>
    <mergeCell ref="I24:I25"/>
    <mergeCell ref="J23:J25"/>
    <mergeCell ref="E15:E22"/>
    <mergeCell ref="I19:I20"/>
    <mergeCell ref="I15:I16"/>
    <mergeCell ref="B17:B18"/>
  </mergeCells>
  <phoneticPr fontId="19"/>
  <pageMargins left="0.70866141732283472" right="0.70866141732283472" top="0.74803149606299213" bottom="0.74803149606299213" header="0.31496062992125984" footer="0.31496062992125984"/>
  <pageSetup paperSize="8" scale="60"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DCE4-63E8-452B-AE0D-D14A4322068D}">
  <sheetPr>
    <pageSetUpPr fitToPage="1"/>
  </sheetPr>
  <dimension ref="A1:H46"/>
  <sheetViews>
    <sheetView zoomScale="70" zoomScaleNormal="70" zoomScaleSheetLayoutView="70" workbookViewId="0">
      <selection activeCell="E41" sqref="E41"/>
    </sheetView>
  </sheetViews>
  <sheetFormatPr defaultColWidth="9" defaultRowHeight="18"/>
  <cols>
    <col min="1" max="1" width="9" style="4"/>
    <col min="2" max="2" width="29.59765625" style="4" customWidth="1"/>
    <col min="3" max="3" width="21.19921875" style="4" customWidth="1"/>
    <col min="4" max="5" width="9.69921875" style="4" customWidth="1"/>
    <col min="6" max="6" width="10.19921875" style="4" customWidth="1"/>
    <col min="7" max="7" width="79.09765625" style="22" customWidth="1"/>
    <col min="8" max="8" width="56.5" style="4" customWidth="1"/>
    <col min="9" max="16384" width="9" style="4"/>
  </cols>
  <sheetData>
    <row r="1" spans="1:8">
      <c r="A1" s="160" t="s">
        <v>136</v>
      </c>
      <c r="B1" s="160"/>
      <c r="C1" s="42" t="s">
        <v>130</v>
      </c>
      <c r="D1" s="42" t="s">
        <v>131</v>
      </c>
      <c r="E1" s="42" t="s">
        <v>133</v>
      </c>
      <c r="F1" s="42" t="s">
        <v>134</v>
      </c>
      <c r="G1" s="43" t="s">
        <v>22</v>
      </c>
      <c r="H1" s="43" t="s">
        <v>61</v>
      </c>
    </row>
    <row r="2" spans="1:8">
      <c r="A2" s="157"/>
      <c r="B2" s="26" t="s">
        <v>57</v>
      </c>
      <c r="C2" s="7" t="s">
        <v>150</v>
      </c>
      <c r="D2" s="31" t="s">
        <v>135</v>
      </c>
      <c r="E2" s="31" t="s">
        <v>135</v>
      </c>
      <c r="F2" s="31" t="s">
        <v>135</v>
      </c>
      <c r="G2" s="6" t="s">
        <v>78</v>
      </c>
      <c r="H2" s="6"/>
    </row>
    <row r="3" spans="1:8">
      <c r="A3" s="158"/>
      <c r="B3" s="7" t="s">
        <v>23</v>
      </c>
      <c r="C3" s="7" t="s">
        <v>151</v>
      </c>
      <c r="D3" s="31" t="s">
        <v>135</v>
      </c>
      <c r="E3" s="31" t="s">
        <v>135</v>
      </c>
      <c r="F3" s="31" t="s">
        <v>135</v>
      </c>
      <c r="G3" s="3" t="str">
        <f t="shared" ref="G3:G13" si="0">"リクエスト「" &amp; B3  &amp; "」の値を設定"</f>
        <v>リクエスト「業務区分」の値を設定</v>
      </c>
      <c r="H3" s="8"/>
    </row>
    <row r="4" spans="1:8">
      <c r="A4" s="158"/>
      <c r="B4" s="7" t="s">
        <v>24</v>
      </c>
      <c r="C4" s="7" t="s">
        <v>152</v>
      </c>
      <c r="D4" s="31" t="s">
        <v>135</v>
      </c>
      <c r="E4" s="31" t="s">
        <v>135</v>
      </c>
      <c r="F4" s="31" t="s">
        <v>135</v>
      </c>
      <c r="G4" s="3" t="str">
        <f t="shared" si="0"/>
        <v>リクエスト「企業ＩＤ」の値を設定</v>
      </c>
      <c r="H4" s="8"/>
    </row>
    <row r="5" spans="1:8">
      <c r="A5" s="158"/>
      <c r="B5" s="7" t="s">
        <v>58</v>
      </c>
      <c r="C5" s="7" t="s">
        <v>153</v>
      </c>
      <c r="D5" s="31" t="s">
        <v>135</v>
      </c>
      <c r="E5" s="31" t="s">
        <v>135</v>
      </c>
      <c r="F5" s="31" t="s">
        <v>135</v>
      </c>
      <c r="G5" s="3" t="str">
        <f t="shared" si="0"/>
        <v>リクエスト「店番」の値を設定</v>
      </c>
      <c r="H5" s="8"/>
    </row>
    <row r="6" spans="1:8">
      <c r="A6" s="158"/>
      <c r="B6" s="7" t="s">
        <v>28</v>
      </c>
      <c r="C6" s="7" t="s">
        <v>154</v>
      </c>
      <c r="D6" s="31" t="s">
        <v>135</v>
      </c>
      <c r="E6" s="31" t="s">
        <v>135</v>
      </c>
      <c r="F6" s="31" t="s">
        <v>135</v>
      </c>
      <c r="G6" s="3" t="str">
        <f t="shared" si="0"/>
        <v>リクエスト「レジＮｏ」の値を設定</v>
      </c>
      <c r="H6" s="8"/>
    </row>
    <row r="7" spans="1:8">
      <c r="A7" s="158"/>
      <c r="B7" s="7" t="s">
        <v>29</v>
      </c>
      <c r="C7" s="7" t="s">
        <v>155</v>
      </c>
      <c r="D7" s="31" t="s">
        <v>135</v>
      </c>
      <c r="E7" s="31" t="s">
        <v>135</v>
      </c>
      <c r="F7" s="31" t="s">
        <v>135</v>
      </c>
      <c r="G7" s="3" t="str">
        <f t="shared" si="0"/>
        <v>リクエスト「発券レジＮｏ」の値を設定</v>
      </c>
      <c r="H7" s="8"/>
    </row>
    <row r="8" spans="1:8">
      <c r="A8" s="158"/>
      <c r="B8" s="7" t="s">
        <v>25</v>
      </c>
      <c r="C8" s="7" t="s">
        <v>156</v>
      </c>
      <c r="D8" s="31" t="s">
        <v>135</v>
      </c>
      <c r="E8" s="31" t="s">
        <v>135</v>
      </c>
      <c r="F8" s="31" t="s">
        <v>135</v>
      </c>
      <c r="G8" s="3" t="str">
        <f t="shared" si="0"/>
        <v>リクエスト「利用年月日時分秒」の値を設定</v>
      </c>
      <c r="H8" s="8"/>
    </row>
    <row r="9" spans="1:8">
      <c r="A9" s="158"/>
      <c r="B9" s="7" t="s">
        <v>26</v>
      </c>
      <c r="C9" s="7" t="s">
        <v>157</v>
      </c>
      <c r="D9" s="31" t="s">
        <v>135</v>
      </c>
      <c r="E9" s="31" t="s">
        <v>135</v>
      </c>
      <c r="F9" s="31" t="s">
        <v>135</v>
      </c>
      <c r="G9" s="3" t="str">
        <f t="shared" si="0"/>
        <v>リクエスト「処理通番」の値を設定</v>
      </c>
      <c r="H9" s="8"/>
    </row>
    <row r="10" spans="1:8">
      <c r="A10" s="158"/>
      <c r="B10" s="7" t="s">
        <v>111</v>
      </c>
      <c r="C10" s="7" t="s">
        <v>158</v>
      </c>
      <c r="D10" s="31" t="s">
        <v>135</v>
      </c>
      <c r="E10" s="31" t="s">
        <v>135</v>
      </c>
      <c r="F10" s="31" t="s">
        <v>135</v>
      </c>
      <c r="G10" s="3" t="str">
        <f t="shared" si="0"/>
        <v>リクエスト「再送区分」の値を設定</v>
      </c>
      <c r="H10" s="6" t="s">
        <v>202</v>
      </c>
    </row>
    <row r="11" spans="1:8">
      <c r="A11" s="158"/>
      <c r="B11" s="7" t="s">
        <v>27</v>
      </c>
      <c r="C11" s="7" t="s">
        <v>159</v>
      </c>
      <c r="D11" s="31" t="s">
        <v>135</v>
      </c>
      <c r="E11" s="31" t="s">
        <v>135</v>
      </c>
      <c r="F11" s="31" t="s">
        <v>135</v>
      </c>
      <c r="G11" s="3" t="str">
        <f t="shared" si="0"/>
        <v>リクエスト「要求区分」の値を設定</v>
      </c>
      <c r="H11" s="8"/>
    </row>
    <row r="12" spans="1:8">
      <c r="A12" s="158"/>
      <c r="B12" s="7" t="s">
        <v>30</v>
      </c>
      <c r="C12" s="7" t="s">
        <v>160</v>
      </c>
      <c r="D12" s="31" t="s">
        <v>135</v>
      </c>
      <c r="E12" s="31" t="s">
        <v>135</v>
      </c>
      <c r="F12" s="31" t="s">
        <v>135</v>
      </c>
      <c r="G12" s="3" t="str">
        <f t="shared" si="0"/>
        <v>リクエスト「バーコード情報」の値を設定</v>
      </c>
      <c r="H12" s="8"/>
    </row>
    <row r="13" spans="1:8">
      <c r="A13" s="158"/>
      <c r="B13" s="7" t="s">
        <v>31</v>
      </c>
      <c r="C13" s="7" t="s">
        <v>161</v>
      </c>
      <c r="D13" s="31" t="s">
        <v>135</v>
      </c>
      <c r="E13" s="31" t="s">
        <v>135</v>
      </c>
      <c r="F13" s="31" t="s">
        <v>135</v>
      </c>
      <c r="G13" s="3" t="str">
        <f t="shared" si="0"/>
        <v>リクエスト「ＣＶＳコード」の値を設定</v>
      </c>
      <c r="H13" s="8"/>
    </row>
    <row r="14" spans="1:8" ht="45" customHeight="1">
      <c r="A14" s="158"/>
      <c r="B14" s="26" t="s">
        <v>83</v>
      </c>
      <c r="C14" s="7" t="s">
        <v>162</v>
      </c>
      <c r="D14" s="31" t="s">
        <v>135</v>
      </c>
      <c r="E14" s="31" t="s">
        <v>135</v>
      </c>
      <c r="F14" s="31" t="s">
        <v>135</v>
      </c>
      <c r="G14" s="6" t="s">
        <v>78</v>
      </c>
      <c r="H14" s="6" t="s">
        <v>232</v>
      </c>
    </row>
    <row r="15" spans="1:8" ht="25.95" customHeight="1">
      <c r="A15" s="158"/>
      <c r="B15" s="7" t="s">
        <v>32</v>
      </c>
      <c r="C15" s="7" t="s">
        <v>163</v>
      </c>
      <c r="D15" s="31" t="s">
        <v>135</v>
      </c>
      <c r="E15" s="31" t="s">
        <v>135</v>
      </c>
      <c r="F15" s="31" t="s">
        <v>135</v>
      </c>
      <c r="G15" s="8" t="s">
        <v>64</v>
      </c>
      <c r="H15" s="6" t="s">
        <v>232</v>
      </c>
    </row>
    <row r="16" spans="1:8">
      <c r="A16" s="158"/>
      <c r="B16" s="7" t="s">
        <v>33</v>
      </c>
      <c r="C16" s="7" t="s">
        <v>164</v>
      </c>
      <c r="D16" s="31" t="s">
        <v>135</v>
      </c>
      <c r="E16" s="31" t="s">
        <v>135</v>
      </c>
      <c r="F16" s="31"/>
      <c r="G16" s="3" t="str">
        <f t="shared" ref="G16:G18" si="1">"リクエスト「" &amp; B16  &amp; "」の値を設定"</f>
        <v>リクエスト「取消理由」の値を設定</v>
      </c>
      <c r="H16" s="8"/>
    </row>
    <row r="17" spans="1:8">
      <c r="A17" s="158"/>
      <c r="B17" s="7" t="s">
        <v>234</v>
      </c>
      <c r="C17" s="7" t="s">
        <v>235</v>
      </c>
      <c r="D17" s="31"/>
      <c r="E17" s="31"/>
      <c r="F17" s="31" t="s">
        <v>135</v>
      </c>
      <c r="G17" s="3" t="str">
        <f t="shared" si="1"/>
        <v>リクエスト「入金金額」の値を設定</v>
      </c>
      <c r="H17" s="8"/>
    </row>
    <row r="18" spans="1:8">
      <c r="A18" s="158"/>
      <c r="B18" s="7" t="s">
        <v>34</v>
      </c>
      <c r="C18" s="7" t="s">
        <v>165</v>
      </c>
      <c r="D18" s="31" t="s">
        <v>135</v>
      </c>
      <c r="E18" s="31" t="s">
        <v>135</v>
      </c>
      <c r="F18" s="31" t="s">
        <v>135</v>
      </c>
      <c r="G18" s="3" t="str">
        <f t="shared" si="1"/>
        <v>リクエスト「回収枚数」の値を設定</v>
      </c>
      <c r="H18" s="8" t="s">
        <v>233</v>
      </c>
    </row>
    <row r="19" spans="1:8">
      <c r="A19" s="158"/>
      <c r="B19" s="26" t="s">
        <v>84</v>
      </c>
      <c r="C19" s="7" t="s">
        <v>380</v>
      </c>
      <c r="D19" s="31" t="s">
        <v>135</v>
      </c>
      <c r="E19" s="31" t="s">
        <v>135</v>
      </c>
      <c r="F19" s="31" t="s">
        <v>135</v>
      </c>
      <c r="G19" s="6" t="s">
        <v>78</v>
      </c>
      <c r="H19" s="6" t="s">
        <v>62</v>
      </c>
    </row>
    <row r="20" spans="1:8">
      <c r="A20" s="158"/>
      <c r="B20" s="26" t="s">
        <v>85</v>
      </c>
      <c r="C20" s="7" t="s">
        <v>167</v>
      </c>
      <c r="D20" s="31" t="s">
        <v>135</v>
      </c>
      <c r="E20" s="31" t="s">
        <v>135</v>
      </c>
      <c r="F20" s="31" t="s">
        <v>135</v>
      </c>
      <c r="G20" s="6" t="s">
        <v>78</v>
      </c>
      <c r="H20" s="21"/>
    </row>
    <row r="21" spans="1:8" ht="36">
      <c r="A21" s="158"/>
      <c r="B21" s="7" t="s">
        <v>35</v>
      </c>
      <c r="C21" s="7" t="s">
        <v>168</v>
      </c>
      <c r="D21" s="31" t="s">
        <v>135</v>
      </c>
      <c r="E21" s="31" t="s">
        <v>135</v>
      </c>
      <c r="F21" s="30"/>
      <c r="G21" s="8" t="s">
        <v>103</v>
      </c>
      <c r="H21" s="20" t="s">
        <v>365</v>
      </c>
    </row>
    <row r="22" spans="1:8" ht="54">
      <c r="A22" s="158"/>
      <c r="B22" s="7" t="s">
        <v>36</v>
      </c>
      <c r="C22" s="7" t="s">
        <v>169</v>
      </c>
      <c r="D22" s="31" t="s">
        <v>135</v>
      </c>
      <c r="E22" s="31" t="s">
        <v>135</v>
      </c>
      <c r="F22" s="30"/>
      <c r="G22" s="8" t="s">
        <v>104</v>
      </c>
      <c r="H22" s="20" t="s">
        <v>366</v>
      </c>
    </row>
    <row r="23" spans="1:8" ht="90">
      <c r="A23" s="158"/>
      <c r="B23" s="7" t="s">
        <v>303</v>
      </c>
      <c r="C23" s="7" t="s">
        <v>170</v>
      </c>
      <c r="D23" s="31" t="s">
        <v>135</v>
      </c>
      <c r="E23" s="31" t="s">
        <v>135</v>
      </c>
      <c r="F23" s="30"/>
      <c r="G23" s="20" t="s">
        <v>77</v>
      </c>
      <c r="H23" s="8"/>
    </row>
    <row r="24" spans="1:8">
      <c r="A24" s="158"/>
      <c r="B24" s="7" t="s">
        <v>38</v>
      </c>
      <c r="C24" s="7" t="s">
        <v>229</v>
      </c>
      <c r="D24" s="31" t="s">
        <v>135</v>
      </c>
      <c r="E24" s="31" t="s">
        <v>135</v>
      </c>
      <c r="F24" s="30"/>
      <c r="G24" s="44" t="s">
        <v>304</v>
      </c>
      <c r="H24" s="8"/>
    </row>
    <row r="25" spans="1:8" ht="90">
      <c r="A25" s="158"/>
      <c r="B25" s="7" t="s">
        <v>71</v>
      </c>
      <c r="C25" s="7" t="s">
        <v>171</v>
      </c>
      <c r="D25" s="31" t="s">
        <v>135</v>
      </c>
      <c r="E25" s="31" t="s">
        <v>135</v>
      </c>
      <c r="F25" s="30"/>
      <c r="G25" s="20" t="s">
        <v>210</v>
      </c>
      <c r="H25" s="8"/>
    </row>
    <row r="26" spans="1:8">
      <c r="A26" s="158"/>
      <c r="B26" s="7" t="s">
        <v>39</v>
      </c>
      <c r="C26" s="7" t="s">
        <v>172</v>
      </c>
      <c r="D26" s="31" t="s">
        <v>135</v>
      </c>
      <c r="E26" s="31" t="s">
        <v>135</v>
      </c>
      <c r="F26" s="30"/>
      <c r="G26" s="8" t="s">
        <v>76</v>
      </c>
      <c r="H26" s="8"/>
    </row>
    <row r="27" spans="1:8" ht="102.6" customHeight="1">
      <c r="A27" s="158"/>
      <c r="B27" s="7" t="s">
        <v>40</v>
      </c>
      <c r="C27" s="7" t="s">
        <v>173</v>
      </c>
      <c r="D27" s="31" t="s">
        <v>135</v>
      </c>
      <c r="E27" s="31" t="s">
        <v>135</v>
      </c>
      <c r="F27" s="30"/>
      <c r="G27" s="20" t="s">
        <v>205</v>
      </c>
      <c r="H27" s="8"/>
    </row>
    <row r="28" spans="1:8" ht="98.25" customHeight="1">
      <c r="A28" s="158"/>
      <c r="B28" s="7" t="s">
        <v>72</v>
      </c>
      <c r="C28" s="7" t="s">
        <v>174</v>
      </c>
      <c r="D28" s="31" t="s">
        <v>135</v>
      </c>
      <c r="E28" s="31" t="s">
        <v>135</v>
      </c>
      <c r="F28" s="30"/>
      <c r="G28" s="20" t="s">
        <v>206</v>
      </c>
      <c r="H28" s="8"/>
    </row>
    <row r="29" spans="1:8" ht="304.95" customHeight="1">
      <c r="A29" s="158"/>
      <c r="B29" s="7" t="s">
        <v>41</v>
      </c>
      <c r="C29" s="7" t="s">
        <v>175</v>
      </c>
      <c r="D29" s="31" t="s">
        <v>135</v>
      </c>
      <c r="E29" s="31" t="s">
        <v>135</v>
      </c>
      <c r="F29" s="30"/>
      <c r="G29" s="20" t="s">
        <v>307</v>
      </c>
      <c r="H29" s="8"/>
    </row>
    <row r="30" spans="1:8" ht="139.94999999999999" customHeight="1">
      <c r="A30" s="158"/>
      <c r="B30" s="26" t="s">
        <v>107</v>
      </c>
      <c r="C30" s="7" t="s">
        <v>176</v>
      </c>
      <c r="D30" s="31" t="s">
        <v>135</v>
      </c>
      <c r="E30" s="31" t="s">
        <v>135</v>
      </c>
      <c r="F30" s="29"/>
      <c r="G30" s="81" t="s">
        <v>308</v>
      </c>
      <c r="H30" s="8"/>
    </row>
    <row r="31" spans="1:8" ht="105.6" customHeight="1">
      <c r="A31" s="158"/>
      <c r="B31" s="26" t="s">
        <v>108</v>
      </c>
      <c r="C31" s="7" t="s">
        <v>177</v>
      </c>
      <c r="D31" s="31" t="s">
        <v>135</v>
      </c>
      <c r="E31" s="31" t="s">
        <v>135</v>
      </c>
      <c r="F31" s="29"/>
      <c r="G31" s="81" t="s">
        <v>309</v>
      </c>
      <c r="H31" s="8"/>
    </row>
    <row r="32" spans="1:8" ht="147.6" customHeight="1">
      <c r="A32" s="158"/>
      <c r="B32" s="26" t="s">
        <v>109</v>
      </c>
      <c r="C32" s="7" t="s">
        <v>178</v>
      </c>
      <c r="D32" s="31" t="s">
        <v>135</v>
      </c>
      <c r="E32" s="31" t="s">
        <v>135</v>
      </c>
      <c r="F32" s="29"/>
      <c r="G32" s="81" t="s">
        <v>310</v>
      </c>
      <c r="H32" s="8"/>
    </row>
    <row r="33" spans="1:8">
      <c r="A33" s="158"/>
      <c r="B33" s="26" t="s">
        <v>191</v>
      </c>
      <c r="C33" s="7" t="s">
        <v>179</v>
      </c>
      <c r="D33" s="31" t="s">
        <v>135</v>
      </c>
      <c r="E33" s="31" t="s">
        <v>135</v>
      </c>
      <c r="F33" s="30"/>
      <c r="G33" s="6" t="s">
        <v>78</v>
      </c>
      <c r="H33" s="8"/>
    </row>
    <row r="34" spans="1:8" ht="36">
      <c r="A34" s="158"/>
      <c r="B34" s="7" t="s">
        <v>42</v>
      </c>
      <c r="C34" s="7" t="s">
        <v>180</v>
      </c>
      <c r="D34" s="31" t="s">
        <v>135</v>
      </c>
      <c r="E34" s="31" t="s">
        <v>135</v>
      </c>
      <c r="F34" s="30"/>
      <c r="G34" s="8" t="s">
        <v>65</v>
      </c>
      <c r="H34" s="20" t="s">
        <v>367</v>
      </c>
    </row>
    <row r="35" spans="1:8" ht="36">
      <c r="A35" s="158"/>
      <c r="B35" s="7" t="s">
        <v>43</v>
      </c>
      <c r="C35" s="7" t="s">
        <v>181</v>
      </c>
      <c r="D35" s="31" t="s">
        <v>135</v>
      </c>
      <c r="E35" s="31" t="s">
        <v>135</v>
      </c>
      <c r="F35" s="30"/>
      <c r="G35" s="8" t="s">
        <v>66</v>
      </c>
      <c r="H35" s="20" t="s">
        <v>368</v>
      </c>
    </row>
    <row r="36" spans="1:8">
      <c r="A36" s="158"/>
      <c r="B36" s="7" t="s">
        <v>44</v>
      </c>
      <c r="C36" s="7" t="s">
        <v>182</v>
      </c>
      <c r="D36" s="31" t="s">
        <v>135</v>
      </c>
      <c r="E36" s="31" t="s">
        <v>135</v>
      </c>
      <c r="F36" s="30"/>
      <c r="G36" s="8" t="s">
        <v>67</v>
      </c>
      <c r="H36" s="8"/>
    </row>
    <row r="37" spans="1:8">
      <c r="A37" s="158"/>
      <c r="B37" s="7" t="s">
        <v>45</v>
      </c>
      <c r="C37" s="7" t="s">
        <v>183</v>
      </c>
      <c r="D37" s="31" t="s">
        <v>135</v>
      </c>
      <c r="E37" s="31" t="s">
        <v>135</v>
      </c>
      <c r="F37" s="30"/>
      <c r="G37" s="8" t="s">
        <v>68</v>
      </c>
      <c r="H37" s="8" t="s">
        <v>369</v>
      </c>
    </row>
    <row r="38" spans="1:8">
      <c r="A38" s="158"/>
      <c r="B38" s="7" t="s">
        <v>46</v>
      </c>
      <c r="C38" s="7" t="s">
        <v>184</v>
      </c>
      <c r="D38" s="31" t="s">
        <v>135</v>
      </c>
      <c r="E38" s="31" t="s">
        <v>135</v>
      </c>
      <c r="F38" s="30"/>
      <c r="G38" s="45" t="s">
        <v>73</v>
      </c>
      <c r="H38" s="8" t="s">
        <v>370</v>
      </c>
    </row>
    <row r="39" spans="1:8" ht="90">
      <c r="A39" s="158"/>
      <c r="B39" s="26" t="s">
        <v>196</v>
      </c>
      <c r="C39" s="7" t="s">
        <v>185</v>
      </c>
      <c r="D39" s="31" t="s">
        <v>135</v>
      </c>
      <c r="E39" s="31" t="s">
        <v>135</v>
      </c>
      <c r="F39" s="29"/>
      <c r="G39" s="20" t="s">
        <v>207</v>
      </c>
      <c r="H39" s="8"/>
    </row>
    <row r="40" spans="1:8" ht="90">
      <c r="A40" s="158"/>
      <c r="B40" s="26" t="s">
        <v>80</v>
      </c>
      <c r="C40" s="7" t="s">
        <v>186</v>
      </c>
      <c r="D40" s="31" t="s">
        <v>135</v>
      </c>
      <c r="E40" s="31" t="s">
        <v>135</v>
      </c>
      <c r="F40" s="29"/>
      <c r="G40" s="20" t="s">
        <v>207</v>
      </c>
      <c r="H40" s="8"/>
    </row>
    <row r="41" spans="1:8" ht="108">
      <c r="A41" s="159"/>
      <c r="B41" s="7" t="s">
        <v>204</v>
      </c>
      <c r="C41" s="7" t="s">
        <v>203</v>
      </c>
      <c r="D41" s="31" t="s">
        <v>135</v>
      </c>
      <c r="E41" s="31"/>
      <c r="F41" s="30"/>
      <c r="G41" s="20" t="s">
        <v>209</v>
      </c>
      <c r="H41" s="8"/>
    </row>
    <row r="42" spans="1:8" ht="90">
      <c r="A42" s="46" t="s">
        <v>81</v>
      </c>
      <c r="B42" s="47"/>
      <c r="C42" s="47"/>
      <c r="D42" s="31" t="s">
        <v>135</v>
      </c>
      <c r="E42" s="31"/>
      <c r="F42" s="30"/>
      <c r="G42" s="20" t="s">
        <v>208</v>
      </c>
      <c r="H42" s="6" t="s">
        <v>407</v>
      </c>
    </row>
    <row r="43" spans="1:8" ht="90">
      <c r="A43" s="48"/>
      <c r="B43" s="7" t="s">
        <v>53</v>
      </c>
      <c r="C43" s="7" t="s">
        <v>187</v>
      </c>
      <c r="D43" s="31" t="s">
        <v>135</v>
      </c>
      <c r="E43" s="30"/>
      <c r="F43" s="30"/>
      <c r="G43" s="20" t="s">
        <v>314</v>
      </c>
      <c r="H43" s="8"/>
    </row>
    <row r="44" spans="1:8" ht="35.4" customHeight="1">
      <c r="A44" s="48"/>
      <c r="B44" s="7" t="s">
        <v>54</v>
      </c>
      <c r="C44" s="7" t="s">
        <v>188</v>
      </c>
      <c r="D44" s="31" t="s">
        <v>135</v>
      </c>
      <c r="E44" s="30"/>
      <c r="F44" s="30"/>
      <c r="G44" s="20" t="s">
        <v>371</v>
      </c>
      <c r="H44" s="8"/>
    </row>
    <row r="45" spans="1:8" ht="58.5" customHeight="1">
      <c r="A45" s="48"/>
      <c r="B45" s="7" t="s">
        <v>55</v>
      </c>
      <c r="C45" s="7" t="s">
        <v>189</v>
      </c>
      <c r="D45" s="31" t="s">
        <v>135</v>
      </c>
      <c r="E45" s="30"/>
      <c r="F45" s="30"/>
      <c r="G45" s="20" t="s">
        <v>389</v>
      </c>
      <c r="H45" s="8"/>
    </row>
    <row r="46" spans="1:8" ht="409.6">
      <c r="A46" s="49"/>
      <c r="B46" s="82" t="s">
        <v>311</v>
      </c>
      <c r="C46" s="30" t="s">
        <v>190</v>
      </c>
      <c r="D46" s="31" t="s">
        <v>135</v>
      </c>
      <c r="E46" s="30"/>
      <c r="F46" s="30"/>
      <c r="G46" s="92" t="s">
        <v>381</v>
      </c>
      <c r="H46" s="77"/>
    </row>
  </sheetData>
  <mergeCells count="2">
    <mergeCell ref="A2:A41"/>
    <mergeCell ref="A1:B1"/>
  </mergeCells>
  <phoneticPr fontId="20"/>
  <hyperlinks>
    <hyperlink ref="G38" r:id="rId1" xr:uid="{02F08C7A-E2D7-4EEB-820E-6B4B179CE712}"/>
  </hyperlinks>
  <pageMargins left="0.70866141732283472" right="0.70866141732283472" top="0.74803149606299213" bottom="0.74803149606299213" header="0.31496062992125984" footer="0.31496062992125984"/>
  <pageSetup paperSize="8" scale="37" orientation="landscap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CE8C-71F7-47B3-97EC-EA52C474EF78}">
  <sheetPr>
    <pageSetUpPr fitToPage="1"/>
  </sheetPr>
  <dimension ref="A1:AH52"/>
  <sheetViews>
    <sheetView zoomScale="55" zoomScaleNormal="55" zoomScaleSheetLayoutView="70" workbookViewId="0">
      <pane xSplit="1" topLeftCell="B1" activePane="topRight" state="frozen"/>
      <selection activeCell="C36" sqref="C36"/>
      <selection pane="topRight" activeCell="D56" sqref="D56"/>
    </sheetView>
  </sheetViews>
  <sheetFormatPr defaultColWidth="9" defaultRowHeight="18"/>
  <cols>
    <col min="1" max="1" width="29.19921875" style="4" customWidth="1"/>
    <col min="2" max="2" width="44.19921875" style="4" customWidth="1"/>
    <col min="3" max="3" width="49.3984375" style="4" customWidth="1"/>
    <col min="4" max="4" width="40.8984375" style="4" bestFit="1" customWidth="1"/>
    <col min="5" max="5" width="20.8984375" style="4" customWidth="1"/>
    <col min="6" max="6" width="27.69921875" style="4" customWidth="1"/>
    <col min="7" max="7" width="13.59765625" style="4" customWidth="1"/>
    <col min="8" max="8" width="29.19921875" style="16" customWidth="1"/>
    <col min="9" max="9" width="34.09765625" style="16" bestFit="1" customWidth="1"/>
    <col min="10" max="10" width="29.59765625" style="16" customWidth="1"/>
    <col min="11" max="11" width="19" style="16" customWidth="1"/>
    <col min="12" max="12" width="27.3984375" style="4" bestFit="1" customWidth="1"/>
    <col min="13" max="13" width="21.19921875" style="4" bestFit="1" customWidth="1"/>
    <col min="14" max="14" width="17.5" style="4" bestFit="1" customWidth="1"/>
    <col min="15" max="15" width="15.09765625" style="50" customWidth="1"/>
    <col min="16" max="34" width="0" style="4" hidden="1" customWidth="1"/>
    <col min="35" max="16384" width="9" style="4"/>
  </cols>
  <sheetData>
    <row r="1" spans="1:15" ht="34.200000000000003" customHeight="1">
      <c r="A1" s="152" t="s">
        <v>75</v>
      </c>
      <c r="B1" s="161" t="str">
        <f xml:space="preserve"> "INチケット問合せ応答レスポンス" &amp; "（" &amp; SUM(B19:K19) &amp; "ビット）"</f>
        <v>INチケット問合せ応答レスポンス（24ビット）</v>
      </c>
      <c r="C1" s="162"/>
      <c r="D1" s="162"/>
      <c r="E1" s="162"/>
      <c r="F1" s="162"/>
      <c r="G1" s="162"/>
      <c r="H1" s="162"/>
      <c r="I1" s="162"/>
      <c r="J1" s="162"/>
      <c r="K1" s="163"/>
      <c r="L1" s="161" t="str">
        <f xml:space="preserve"> "完了通知実施レスポンス" &amp; "（" &amp; SUM(L19:N19) &amp; "ビット）"</f>
        <v>完了通知実施レスポンス（7ビット）</v>
      </c>
      <c r="M1" s="162"/>
      <c r="N1" s="162"/>
      <c r="O1" s="164" t="str">
        <f xml:space="preserve"> "マッピング番号" &amp; CHAR(10) &amp; "（" &amp; O19 &amp; "ビット）"</f>
        <v>マッピング番号
（1ビット）</v>
      </c>
    </row>
    <row r="2" spans="1:15" ht="54">
      <c r="A2" s="152"/>
      <c r="B2" s="14" t="str">
        <f xml:space="preserve"> "処理結果" &amp; CHAR(10) &amp; "（" &amp; B19 &amp; "ビット）"</f>
        <v>処理結果
（3ビット）</v>
      </c>
      <c r="C2" s="14" t="str">
        <f xml:space="preserve"> "応答結果" &amp; CHAR(10) &amp; "（" &amp; C19 &amp; "ビット）"</f>
        <v>応答結果
（4ビット）</v>
      </c>
      <c r="D2" s="14" t="str">
        <f xml:space="preserve"> "ショップＩＤ" &amp; CHAR(10) &amp; "（" &amp; D19 &amp; "ビット）"</f>
        <v>ショップＩＤ
（4ビット）</v>
      </c>
      <c r="E2" s="14" t="str">
        <f xml:space="preserve"> "応答結果区分" &amp; CHAR(10) &amp; "（" &amp; E19 &amp; "ビット）"</f>
        <v>応答結果区分
（2ビット）</v>
      </c>
      <c r="F2" s="14" t="str">
        <f xml:space="preserve"> "チケット代金/発券代金/チケット購入代金/印紙基準額" &amp; CHAR(10) &amp; "（" &amp; F19 &amp; "ビット）"</f>
        <v>チケット代金/発券代金/チケット購入代金/印紙基準額
（2ビット）</v>
      </c>
      <c r="G2" s="14" t="str">
        <f xml:space="preserve"> "本券購入枚数/チケット枚数" &amp; CHAR(10) &amp; "（" &amp; G19 &amp; "ビット）"</f>
        <v>本券購入枚数/チケット枚数
（1ビット）</v>
      </c>
      <c r="H2" s="14" t="str">
        <f xml:space="preserve"> "レスポンスパターン（再送区分用）" &amp; CHAR(10) &amp; "（" &amp; H19 &amp; "ビット）"</f>
        <v>レスポンスパターン（再送区分用）
（1ビット）</v>
      </c>
      <c r="I2" s="14" t="str">
        <f xml:space="preserve"> "取消処理結果" &amp; CHAR(10) &amp; "（" &amp; I19 &amp; "ビット）"</f>
        <v>取消処理結果
（3ビット）</v>
      </c>
      <c r="J2" s="14" t="str">
        <f xml:space="preserve"> "取消応答結果" &amp; CHAR(10) &amp; "（" &amp; J19 &amp; "ビット）"</f>
        <v>取消応答結果
（3ビット）</v>
      </c>
      <c r="K2" s="14" t="str">
        <f xml:space="preserve"> "レスポンスパターン（取消再送区分用）" &amp; CHAR(10) &amp; "（" &amp; K19 &amp; "ビット）"</f>
        <v>レスポンスパターン（取消再送区分用）
（1ビット）</v>
      </c>
      <c r="L2" s="11" t="str">
        <f xml:space="preserve"> "処理結果" &amp; CHAR(10) &amp; "（" &amp; L19 &amp; "ビット）"</f>
        <v>処理結果
（3ビット）</v>
      </c>
      <c r="M2" s="11" t="str">
        <f xml:space="preserve"> "応答結果" &amp; CHAR(10) &amp; "（" &amp; M19 &amp; "ビット）"</f>
        <v>応答結果
（2ビット）</v>
      </c>
      <c r="N2" s="11" t="str">
        <f xml:space="preserve"> "成功まで失敗回数" &amp; CHAR(10) &amp; "（" &amp; N19 &amp; "ビット）"</f>
        <v>成功まで失敗回数
（2ビット）</v>
      </c>
      <c r="O2" s="165"/>
    </row>
    <row r="3" spans="1:15">
      <c r="A3" s="114">
        <v>0</v>
      </c>
      <c r="B3" s="28" t="s">
        <v>0</v>
      </c>
      <c r="C3" s="3" t="s">
        <v>114</v>
      </c>
      <c r="D3" s="18" t="s">
        <v>301</v>
      </c>
      <c r="E3" s="10" t="s">
        <v>48</v>
      </c>
      <c r="F3" s="25" t="s">
        <v>105</v>
      </c>
      <c r="G3" s="24">
        <v>1</v>
      </c>
      <c r="H3" s="28" t="s">
        <v>127</v>
      </c>
      <c r="I3" s="83" t="s">
        <v>0</v>
      </c>
      <c r="J3" s="40" t="s">
        <v>192</v>
      </c>
      <c r="K3" s="28" t="s">
        <v>127</v>
      </c>
      <c r="L3" s="5" t="s">
        <v>0</v>
      </c>
      <c r="M3" s="3" t="s">
        <v>7</v>
      </c>
      <c r="N3" s="13">
        <v>0</v>
      </c>
      <c r="O3" s="71">
        <v>0</v>
      </c>
    </row>
    <row r="4" spans="1:15" ht="36">
      <c r="A4" s="114">
        <v>1</v>
      </c>
      <c r="B4" s="5" t="s">
        <v>47</v>
      </c>
      <c r="C4" s="3" t="s">
        <v>8</v>
      </c>
      <c r="D4" s="93" t="s">
        <v>306</v>
      </c>
      <c r="E4" s="102" t="s">
        <v>374</v>
      </c>
      <c r="F4" s="25" t="s">
        <v>106</v>
      </c>
      <c r="G4" s="24">
        <v>20</v>
      </c>
      <c r="H4" s="28" t="s">
        <v>126</v>
      </c>
      <c r="I4" s="83" t="s">
        <v>312</v>
      </c>
      <c r="J4" s="40" t="s">
        <v>193</v>
      </c>
      <c r="K4" s="28" t="s">
        <v>126</v>
      </c>
      <c r="L4" s="5" t="s">
        <v>19</v>
      </c>
      <c r="M4" s="3" t="s">
        <v>8</v>
      </c>
      <c r="N4" s="13">
        <v>5</v>
      </c>
      <c r="O4" s="72">
        <v>1</v>
      </c>
    </row>
    <row r="5" spans="1:15">
      <c r="A5" s="114">
        <v>10</v>
      </c>
      <c r="B5" s="28" t="s">
        <v>2</v>
      </c>
      <c r="C5" s="3" t="s">
        <v>9</v>
      </c>
      <c r="D5" s="19" t="s">
        <v>305</v>
      </c>
      <c r="E5" s="102" t="s">
        <v>373</v>
      </c>
      <c r="F5" s="67" t="s">
        <v>228</v>
      </c>
      <c r="G5" s="9"/>
      <c r="H5" s="15"/>
      <c r="I5" s="83" t="s">
        <v>313</v>
      </c>
      <c r="J5" s="66" t="s">
        <v>194</v>
      </c>
      <c r="K5" s="15"/>
      <c r="L5" s="5" t="s">
        <v>2</v>
      </c>
      <c r="M5" s="3" t="s">
        <v>17</v>
      </c>
      <c r="N5" s="13">
        <v>10</v>
      </c>
      <c r="O5" s="72"/>
    </row>
    <row r="6" spans="1:15">
      <c r="A6" s="114">
        <v>11</v>
      </c>
      <c r="B6" s="28" t="s">
        <v>20</v>
      </c>
      <c r="C6" s="3" t="s">
        <v>121</v>
      </c>
      <c r="D6" s="18" t="s">
        <v>414</v>
      </c>
      <c r="E6" s="10" t="s">
        <v>51</v>
      </c>
      <c r="F6" s="78" t="s">
        <v>302</v>
      </c>
      <c r="G6" s="9"/>
      <c r="H6" s="15"/>
      <c r="I6" s="83" t="s">
        <v>2</v>
      </c>
      <c r="J6" s="66" t="s">
        <v>224</v>
      </c>
      <c r="K6" s="15"/>
      <c r="L6" s="5" t="s">
        <v>20</v>
      </c>
      <c r="M6" s="9"/>
      <c r="N6" s="13">
        <v>15</v>
      </c>
      <c r="O6" s="72"/>
    </row>
    <row r="7" spans="1:15">
      <c r="A7" s="114">
        <v>100</v>
      </c>
      <c r="B7" s="68" t="s">
        <v>230</v>
      </c>
      <c r="C7" s="3" t="s">
        <v>11</v>
      </c>
      <c r="D7" s="18" t="s">
        <v>412</v>
      </c>
      <c r="E7" s="9"/>
      <c r="F7" s="9"/>
      <c r="G7" s="9"/>
      <c r="H7" s="15"/>
      <c r="I7" s="84" t="s">
        <v>230</v>
      </c>
      <c r="J7" s="66" t="s">
        <v>119</v>
      </c>
      <c r="K7" s="15"/>
      <c r="L7" s="68" t="s">
        <v>230</v>
      </c>
      <c r="M7" s="9"/>
      <c r="N7" s="9"/>
      <c r="O7" s="72"/>
    </row>
    <row r="8" spans="1:15">
      <c r="A8" s="114">
        <v>101</v>
      </c>
      <c r="B8" s="68" t="s">
        <v>226</v>
      </c>
      <c r="C8" s="3" t="s">
        <v>12</v>
      </c>
      <c r="D8" s="18" t="s">
        <v>416</v>
      </c>
      <c r="E8" s="9"/>
      <c r="F8" s="9"/>
      <c r="G8" s="9"/>
      <c r="H8" s="15"/>
      <c r="I8" s="68" t="s">
        <v>226</v>
      </c>
      <c r="J8" s="40" t="s">
        <v>195</v>
      </c>
      <c r="K8" s="15"/>
      <c r="L8" s="68" t="s">
        <v>226</v>
      </c>
      <c r="M8" s="9"/>
      <c r="N8" s="9"/>
      <c r="O8" s="72"/>
    </row>
    <row r="9" spans="1:15">
      <c r="A9" s="114">
        <v>110</v>
      </c>
      <c r="B9" s="68" t="s">
        <v>231</v>
      </c>
      <c r="C9" s="3" t="s">
        <v>13</v>
      </c>
      <c r="D9" s="18" t="s">
        <v>418</v>
      </c>
      <c r="E9" s="9"/>
      <c r="F9" s="9"/>
      <c r="G9" s="9"/>
      <c r="H9" s="15"/>
      <c r="I9" s="68" t="s">
        <v>231</v>
      </c>
      <c r="J9" s="15"/>
      <c r="K9" s="15"/>
      <c r="L9" s="68" t="s">
        <v>231</v>
      </c>
      <c r="M9" s="9"/>
      <c r="N9" s="9"/>
      <c r="O9" s="72"/>
    </row>
    <row r="10" spans="1:15">
      <c r="A10" s="114">
        <v>111</v>
      </c>
      <c r="B10" s="68" t="s">
        <v>227</v>
      </c>
      <c r="C10" s="3" t="s">
        <v>14</v>
      </c>
      <c r="D10" s="18" t="s">
        <v>420</v>
      </c>
      <c r="E10" s="9"/>
      <c r="F10" s="9"/>
      <c r="G10" s="9"/>
      <c r="H10" s="15"/>
      <c r="I10" s="68" t="s">
        <v>227</v>
      </c>
      <c r="J10" s="15"/>
      <c r="K10" s="15"/>
      <c r="L10" s="68" t="s">
        <v>227</v>
      </c>
      <c r="M10" s="9"/>
      <c r="N10" s="9"/>
      <c r="O10" s="72"/>
    </row>
    <row r="11" spans="1:15">
      <c r="A11" s="114">
        <v>1000</v>
      </c>
      <c r="B11" s="9"/>
      <c r="C11" s="3" t="s">
        <v>15</v>
      </c>
      <c r="D11" s="18" t="s">
        <v>422</v>
      </c>
      <c r="E11" s="9"/>
      <c r="F11" s="9"/>
      <c r="G11" s="9"/>
      <c r="H11" s="15"/>
      <c r="I11" s="15"/>
      <c r="J11" s="15"/>
      <c r="K11" s="15"/>
      <c r="L11" s="9"/>
      <c r="M11" s="9"/>
      <c r="N11" s="9"/>
      <c r="O11" s="72"/>
    </row>
    <row r="12" spans="1:15">
      <c r="A12" s="114">
        <v>1001</v>
      </c>
      <c r="B12" s="9"/>
      <c r="C12" s="3" t="s">
        <v>16</v>
      </c>
      <c r="D12" s="9"/>
      <c r="E12" s="9"/>
      <c r="F12" s="9"/>
      <c r="G12" s="9"/>
      <c r="H12" s="15"/>
      <c r="I12" s="15"/>
      <c r="J12" s="15"/>
      <c r="K12" s="15"/>
      <c r="L12" s="9"/>
      <c r="M12" s="9"/>
      <c r="N12" s="9"/>
      <c r="O12" s="72"/>
    </row>
    <row r="13" spans="1:15">
      <c r="A13" s="114">
        <v>1010</v>
      </c>
      <c r="B13" s="9"/>
      <c r="C13" s="3" t="s">
        <v>1</v>
      </c>
      <c r="D13" s="9"/>
      <c r="E13" s="9"/>
      <c r="F13" s="9"/>
      <c r="G13" s="9"/>
      <c r="H13" s="15"/>
      <c r="I13" s="15"/>
      <c r="J13" s="15"/>
      <c r="K13" s="15"/>
      <c r="L13" s="9"/>
      <c r="M13" s="9"/>
      <c r="N13" s="9"/>
      <c r="O13" s="72"/>
    </row>
    <row r="14" spans="1:15">
      <c r="A14" s="114">
        <v>1011</v>
      </c>
      <c r="B14" s="9"/>
      <c r="C14" s="9"/>
      <c r="D14" s="9"/>
      <c r="E14" s="9"/>
      <c r="F14" s="9"/>
      <c r="G14" s="9"/>
      <c r="H14" s="15"/>
      <c r="I14" s="15"/>
      <c r="J14" s="15"/>
      <c r="K14" s="15"/>
      <c r="L14" s="9"/>
      <c r="M14" s="9"/>
      <c r="N14" s="9"/>
      <c r="O14" s="72"/>
    </row>
    <row r="15" spans="1:15">
      <c r="A15" s="114">
        <v>1100</v>
      </c>
      <c r="B15" s="9"/>
      <c r="C15" s="9"/>
      <c r="D15" s="9"/>
      <c r="E15" s="9"/>
      <c r="F15" s="9"/>
      <c r="G15" s="9"/>
      <c r="H15" s="15"/>
      <c r="I15" s="15"/>
      <c r="J15" s="15"/>
      <c r="K15" s="15"/>
      <c r="L15" s="9"/>
      <c r="M15" s="9"/>
      <c r="N15" s="9"/>
      <c r="O15" s="72"/>
    </row>
    <row r="16" spans="1:15">
      <c r="A16" s="114">
        <v>1101</v>
      </c>
      <c r="B16" s="9"/>
      <c r="C16" s="9"/>
      <c r="D16" s="9"/>
      <c r="E16" s="9"/>
      <c r="F16" s="9"/>
      <c r="G16" s="9"/>
      <c r="H16" s="15"/>
      <c r="I16" s="15"/>
      <c r="J16" s="15"/>
      <c r="K16" s="15"/>
      <c r="L16" s="9"/>
      <c r="M16" s="9"/>
      <c r="N16" s="9"/>
      <c r="O16" s="72"/>
    </row>
    <row r="17" spans="1:15">
      <c r="A17" s="114">
        <v>1110</v>
      </c>
      <c r="B17" s="9"/>
      <c r="C17" s="9"/>
      <c r="D17" s="9"/>
      <c r="E17" s="9"/>
      <c r="F17" s="9"/>
      <c r="G17" s="9"/>
      <c r="H17" s="15"/>
      <c r="I17" s="15"/>
      <c r="J17" s="15"/>
      <c r="K17" s="15"/>
      <c r="L17" s="9"/>
      <c r="M17" s="9"/>
      <c r="N17" s="9"/>
      <c r="O17" s="72"/>
    </row>
    <row r="18" spans="1:15">
      <c r="A18" s="114">
        <v>1111</v>
      </c>
      <c r="B18" s="9"/>
      <c r="C18" s="9"/>
      <c r="D18" s="9"/>
      <c r="E18" s="9"/>
      <c r="F18" s="9"/>
      <c r="G18" s="9"/>
      <c r="H18" s="15"/>
      <c r="I18" s="15"/>
      <c r="J18" s="15"/>
      <c r="K18" s="15"/>
      <c r="L18" s="9"/>
      <c r="M18" s="9"/>
      <c r="N18" s="9"/>
      <c r="O18" s="72"/>
    </row>
    <row r="19" spans="1:15">
      <c r="B19" s="4">
        <f>IF(COUNTA(B3:B18)=0, "", ROUNDUP(LOG(COUNTA(B3:B18), 2), 0))</f>
        <v>3</v>
      </c>
      <c r="C19" s="4">
        <f t="shared" ref="C19:O19" si="0">IF(COUNTA(C3:C18)=0, "", ROUNDUP(LOG(COUNTA(C3:C18), 2), 0))</f>
        <v>4</v>
      </c>
      <c r="D19" s="4">
        <f t="shared" si="0"/>
        <v>4</v>
      </c>
      <c r="E19" s="4">
        <f t="shared" si="0"/>
        <v>2</v>
      </c>
      <c r="F19" s="4">
        <f t="shared" si="0"/>
        <v>2</v>
      </c>
      <c r="G19" s="4">
        <f t="shared" si="0"/>
        <v>1</v>
      </c>
      <c r="H19" s="4">
        <f t="shared" si="0"/>
        <v>1</v>
      </c>
      <c r="I19" s="4">
        <f t="shared" si="0"/>
        <v>3</v>
      </c>
      <c r="J19" s="4">
        <f t="shared" si="0"/>
        <v>3</v>
      </c>
      <c r="K19" s="4">
        <f t="shared" si="0"/>
        <v>1</v>
      </c>
      <c r="L19" s="4">
        <f t="shared" si="0"/>
        <v>3</v>
      </c>
      <c r="M19" s="4">
        <f t="shared" si="0"/>
        <v>2</v>
      </c>
      <c r="N19" s="4">
        <f t="shared" si="0"/>
        <v>2</v>
      </c>
      <c r="O19" s="4">
        <f t="shared" si="0"/>
        <v>1</v>
      </c>
    </row>
    <row r="20" spans="1:15" s="50" customFormat="1" ht="16.2" customHeight="1">
      <c r="A20" s="111" t="s">
        <v>211</v>
      </c>
    </row>
    <row r="21" spans="1:15" ht="35.4" customHeight="1">
      <c r="A21" s="51" t="s">
        <v>212</v>
      </c>
      <c r="B21" s="52" t="s">
        <v>213</v>
      </c>
      <c r="C21" s="52" t="s">
        <v>7</v>
      </c>
      <c r="D21" s="52" t="s">
        <v>408</v>
      </c>
      <c r="E21" s="52" t="s">
        <v>48</v>
      </c>
      <c r="F21" s="52" t="s">
        <v>410</v>
      </c>
      <c r="G21" s="123">
        <v>1</v>
      </c>
      <c r="H21" s="52" t="s">
        <v>375</v>
      </c>
      <c r="I21" s="52" t="s">
        <v>213</v>
      </c>
      <c r="J21" s="52" t="s">
        <v>411</v>
      </c>
      <c r="K21" s="52" t="s">
        <v>375</v>
      </c>
      <c r="L21" s="52" t="s">
        <v>213</v>
      </c>
      <c r="M21" s="52" t="s">
        <v>7</v>
      </c>
      <c r="N21" s="123">
        <v>0</v>
      </c>
      <c r="O21" s="73">
        <v>0</v>
      </c>
    </row>
    <row r="22" spans="1:15" ht="49.2" customHeight="1">
      <c r="A22" s="95" t="s">
        <v>214</v>
      </c>
      <c r="B22" s="124"/>
      <c r="C22" s="101"/>
      <c r="D22" s="101"/>
      <c r="E22" s="101"/>
      <c r="F22" s="101"/>
      <c r="G22" s="101"/>
      <c r="H22" s="101"/>
      <c r="I22" s="101"/>
      <c r="J22" s="101"/>
      <c r="K22" s="101"/>
      <c r="L22" s="101"/>
      <c r="M22" s="101"/>
      <c r="N22" s="101"/>
      <c r="O22" s="74">
        <v>0</v>
      </c>
    </row>
    <row r="23" spans="1:15" ht="24.6" customHeight="1">
      <c r="A23" s="53" t="s">
        <v>215</v>
      </c>
      <c r="B23" s="54" t="str">
        <f t="shared" ref="B23:O23" si="1">IF(AND(B25&lt;&gt;"",B25&gt;(COUNTA(B3:B18)-1)),"選択された項目が不正",IF(AND(B22&lt;&gt;"",BIN2DEC(B22)&gt;(COUNTA(B3:B18)-1)),"２進数値がオーバー",IF(AND(B22&lt;&gt;"",B25&lt;&gt;"",BIN2DEC(B22)&lt;&gt;B25),"両方入力したが不一致",IF(AND(B22="", B25=""),"未入力","OK"))))</f>
        <v>OK</v>
      </c>
      <c r="C23" s="54" t="str">
        <f t="shared" si="1"/>
        <v>OK</v>
      </c>
      <c r="D23" s="54" t="str">
        <f>IF(AND(D25&lt;&gt;"",D25&gt;(COUNTA(D3:D18)-1)),"選択された項目が不正",IF(AND(D22&lt;&gt;"",BIN2DEC(D22)&gt;(COUNTA(D3:D18)-1)),"２進数値がオーバー",IF(AND(D22&lt;&gt;"",D25&lt;&gt;"",BIN2DEC(D22)&lt;&gt;D25),"両方入力したが不一致",IF(AND(D22="", D25=""),"未入力","OK"))))</f>
        <v>OK</v>
      </c>
      <c r="E23" s="55" t="str">
        <f t="shared" si="1"/>
        <v>OK</v>
      </c>
      <c r="F23" s="55" t="str">
        <f t="shared" si="1"/>
        <v>OK</v>
      </c>
      <c r="G23" s="55" t="str">
        <f t="shared" si="1"/>
        <v>OK</v>
      </c>
      <c r="H23" s="55" t="str">
        <f t="shared" si="1"/>
        <v>OK</v>
      </c>
      <c r="I23" s="55" t="str">
        <f t="shared" si="1"/>
        <v>OK</v>
      </c>
      <c r="J23" s="55" t="str">
        <f t="shared" si="1"/>
        <v>OK</v>
      </c>
      <c r="K23" s="55" t="str">
        <f t="shared" si="1"/>
        <v>OK</v>
      </c>
      <c r="L23" s="55" t="str">
        <f t="shared" si="1"/>
        <v>OK</v>
      </c>
      <c r="M23" s="55" t="str">
        <f t="shared" si="1"/>
        <v>OK</v>
      </c>
      <c r="N23" s="55" t="str">
        <f t="shared" si="1"/>
        <v>OK</v>
      </c>
      <c r="O23" s="55" t="str">
        <f t="shared" si="1"/>
        <v>OK</v>
      </c>
    </row>
    <row r="24" spans="1:15" hidden="1">
      <c r="A24" s="56" t="s">
        <v>216</v>
      </c>
      <c r="H24" s="4"/>
      <c r="I24" s="4"/>
      <c r="J24" s="4"/>
      <c r="K24" s="4"/>
      <c r="O24" s="4"/>
    </row>
    <row r="25" spans="1:15" hidden="1">
      <c r="A25" s="57" t="s">
        <v>217</v>
      </c>
      <c r="B25" s="50">
        <f t="shared" ref="B25:O25" si="2">IF(B21="","",MATCH(B21,B3:B18,0)-1)</f>
        <v>0</v>
      </c>
      <c r="C25" s="50">
        <f t="shared" si="2"/>
        <v>0</v>
      </c>
      <c r="D25" s="50">
        <f t="shared" si="2"/>
        <v>0</v>
      </c>
      <c r="E25" s="50">
        <f t="shared" si="2"/>
        <v>0</v>
      </c>
      <c r="F25" s="50">
        <f t="shared" si="2"/>
        <v>0</v>
      </c>
      <c r="G25" s="50">
        <f t="shared" si="2"/>
        <v>0</v>
      </c>
      <c r="H25" s="50">
        <f t="shared" si="2"/>
        <v>0</v>
      </c>
      <c r="I25" s="50">
        <f t="shared" si="2"/>
        <v>0</v>
      </c>
      <c r="J25" s="50">
        <f t="shared" si="2"/>
        <v>0</v>
      </c>
      <c r="K25" s="50">
        <f t="shared" si="2"/>
        <v>0</v>
      </c>
      <c r="L25" s="50">
        <f t="shared" si="2"/>
        <v>0</v>
      </c>
      <c r="M25" s="50">
        <f t="shared" si="2"/>
        <v>0</v>
      </c>
      <c r="N25" s="50">
        <f t="shared" si="2"/>
        <v>0</v>
      </c>
      <c r="O25" s="50">
        <f t="shared" si="2"/>
        <v>0</v>
      </c>
    </row>
    <row r="26" spans="1:15" hidden="1">
      <c r="A26" s="57" t="s">
        <v>218</v>
      </c>
      <c r="B26" s="50">
        <f t="shared" ref="B26:N26" si="3">ROUNDUP(LOG(COUNTA(B3:B18),2),0)</f>
        <v>3</v>
      </c>
      <c r="C26" s="50">
        <f t="shared" si="3"/>
        <v>4</v>
      </c>
      <c r="D26" s="50">
        <f t="shared" si="3"/>
        <v>4</v>
      </c>
      <c r="E26" s="50">
        <f t="shared" si="3"/>
        <v>2</v>
      </c>
      <c r="F26" s="50">
        <f t="shared" si="3"/>
        <v>2</v>
      </c>
      <c r="G26" s="50">
        <f t="shared" si="3"/>
        <v>1</v>
      </c>
      <c r="H26" s="50">
        <f t="shared" si="3"/>
        <v>1</v>
      </c>
      <c r="I26" s="50">
        <f t="shared" si="3"/>
        <v>3</v>
      </c>
      <c r="J26" s="50">
        <f t="shared" si="3"/>
        <v>3</v>
      </c>
      <c r="K26" s="50">
        <f t="shared" si="3"/>
        <v>1</v>
      </c>
      <c r="L26" s="50">
        <f t="shared" si="3"/>
        <v>3</v>
      </c>
      <c r="M26" s="50">
        <f t="shared" si="3"/>
        <v>2</v>
      </c>
      <c r="N26" s="50">
        <f t="shared" si="3"/>
        <v>2</v>
      </c>
      <c r="O26" s="50">
        <v>1</v>
      </c>
    </row>
    <row r="27" spans="1:15" hidden="1">
      <c r="A27" s="58" t="s">
        <v>219</v>
      </c>
      <c r="B27" s="59">
        <f>POWER(2,B26)*C27</f>
        <v>4294967296</v>
      </c>
      <c r="C27" s="4">
        <f>POWER(2,C26)*D27</f>
        <v>536870912</v>
      </c>
      <c r="D27" s="4">
        <f>POWER(2,D26)*E27</f>
        <v>33554432</v>
      </c>
      <c r="E27" s="4">
        <f>POWER(2,E26)*F27</f>
        <v>2097152</v>
      </c>
      <c r="F27" s="4">
        <f t="shared" ref="F27:N27" si="4">POWER(2,F26)*G27</f>
        <v>524288</v>
      </c>
      <c r="G27" s="4">
        <f>POWER(2,G26)*H27</f>
        <v>131072</v>
      </c>
      <c r="H27" s="4">
        <f t="shared" si="4"/>
        <v>65536</v>
      </c>
      <c r="I27" s="4">
        <f t="shared" si="4"/>
        <v>32768</v>
      </c>
      <c r="J27" s="4">
        <f t="shared" si="4"/>
        <v>4096</v>
      </c>
      <c r="K27" s="4">
        <f t="shared" si="4"/>
        <v>512</v>
      </c>
      <c r="L27" s="4">
        <f t="shared" si="4"/>
        <v>256</v>
      </c>
      <c r="M27" s="4">
        <f t="shared" si="4"/>
        <v>32</v>
      </c>
      <c r="N27" s="4">
        <f t="shared" si="4"/>
        <v>8</v>
      </c>
      <c r="O27" s="4">
        <f>POWER(2,O26)*1</f>
        <v>2</v>
      </c>
    </row>
    <row r="28" spans="1:15" hidden="1">
      <c r="A28" s="58" t="s">
        <v>220</v>
      </c>
      <c r="B28" s="4">
        <f t="shared" ref="B28:L28" si="5">IF(B22="",B25,BIN2DEC(B22))*C27</f>
        <v>0</v>
      </c>
      <c r="C28" s="4">
        <f t="shared" si="5"/>
        <v>0</v>
      </c>
      <c r="D28" s="4">
        <f t="shared" si="5"/>
        <v>0</v>
      </c>
      <c r="E28" s="4">
        <f t="shared" si="5"/>
        <v>0</v>
      </c>
      <c r="F28" s="4">
        <f t="shared" si="5"/>
        <v>0</v>
      </c>
      <c r="G28" s="4">
        <f t="shared" si="5"/>
        <v>0</v>
      </c>
      <c r="H28" s="4">
        <f>IF(H22="",H25,BIN2DEC(H22))*I27</f>
        <v>0</v>
      </c>
      <c r="I28" s="4">
        <f t="shared" si="5"/>
        <v>0</v>
      </c>
      <c r="J28" s="4">
        <f t="shared" si="5"/>
        <v>0</v>
      </c>
      <c r="K28" s="4">
        <f t="shared" si="5"/>
        <v>0</v>
      </c>
      <c r="L28" s="4">
        <f t="shared" si="5"/>
        <v>0</v>
      </c>
      <c r="M28" s="4">
        <f t="shared" ref="M28:N28" si="6">IF(M22="",M25,BIN2DEC(M22))*N27</f>
        <v>0</v>
      </c>
      <c r="N28" s="4">
        <f t="shared" si="6"/>
        <v>0</v>
      </c>
      <c r="O28" s="4">
        <f>IF(O22="",O25,BIN2DEC(O22))*1</f>
        <v>0</v>
      </c>
    </row>
    <row r="29" spans="1:15" ht="22.2">
      <c r="A29" s="117" t="s">
        <v>405</v>
      </c>
      <c r="B29" s="64" t="s">
        <v>222</v>
      </c>
      <c r="C29" s="64" t="s">
        <v>223</v>
      </c>
      <c r="H29" s="4"/>
      <c r="I29" s="4"/>
      <c r="J29" s="4"/>
      <c r="K29" s="4"/>
    </row>
    <row r="30" spans="1:15" ht="23.4" hidden="1" customHeight="1">
      <c r="A30" s="60" t="s">
        <v>299</v>
      </c>
      <c r="B30" s="98" t="str">
        <f>"21" &amp; REPT("0",10-LEN(SUM(B28:O28)))   &amp; SUM(B28:O28)</f>
        <v>210000000000</v>
      </c>
      <c r="C30" s="98" t="str">
        <f>"22" &amp; REPT("0",10-LEN(SUM(B28:O28)))   &amp; SUM(B28:O28)</f>
        <v>220000000000</v>
      </c>
      <c r="H30" s="4"/>
      <c r="K30" s="4"/>
      <c r="O30" s="4"/>
    </row>
    <row r="31" spans="1:15" ht="23.4" hidden="1" customHeight="1">
      <c r="A31" s="61" t="s">
        <v>221</v>
      </c>
      <c r="B31" s="62" cm="1">
        <f t="array" ref="B31">MOD(10 - MOD(SUMPRODUCT(MID(B30, {2,4,6,8,10,12}, 1) + 0) * 3 + SUMPRODUCT(MID(B30, {1,3,5,7,9,11}, 1) + 0), 10), 10)</f>
        <v>5</v>
      </c>
      <c r="C31" s="62" cm="1">
        <f t="array" ref="C31">MOD(10 - MOD(SUMPRODUCT(MID(C30, {2,4,6,8,10,12}, 1) + 0) * 3 + SUMPRODUCT(MID(C30, {1,3,5,7,9,11}, 1) + 0), 10), 10)</f>
        <v>2</v>
      </c>
      <c r="H31" s="4"/>
      <c r="K31" s="4"/>
      <c r="O31" s="4"/>
    </row>
    <row r="32" spans="1:15" ht="36.6" customHeight="1">
      <c r="A32" s="63" t="s">
        <v>300</v>
      </c>
      <c r="B32" s="65" t="str">
        <f>""&amp;B30&amp;B31&amp;""</f>
        <v>2100000000005</v>
      </c>
      <c r="C32" s="65" t="str">
        <f>""&amp;C30&amp;C31&amp;""</f>
        <v>2200000000002</v>
      </c>
      <c r="H32" s="4"/>
      <c r="K32" s="4"/>
      <c r="O32" s="4"/>
    </row>
    <row r="33" spans="1:34" ht="56.4" customHeight="1">
      <c r="A33" s="63" t="s">
        <v>379</v>
      </c>
      <c r="B33" s="103" t="str">
        <f>"b"&amp; B32 &amp; "b"</f>
        <v>b2100000000005b</v>
      </c>
      <c r="C33" s="103" t="str">
        <f>"b" &amp;C32 &amp; "b"</f>
        <v>b2200000000002b</v>
      </c>
    </row>
    <row r="34" spans="1:34" ht="24.6" customHeight="1">
      <c r="A34" s="106"/>
      <c r="B34" s="105" t="s">
        <v>378</v>
      </c>
      <c r="C34" s="105" t="s">
        <v>378</v>
      </c>
    </row>
    <row r="35" spans="1:34">
      <c r="B35" s="106" t="s">
        <v>377</v>
      </c>
      <c r="C35" s="104" t="s">
        <v>376</v>
      </c>
    </row>
    <row r="36" spans="1:34">
      <c r="H36" s="4"/>
    </row>
    <row r="37" spans="1:34">
      <c r="H37" s="4"/>
    </row>
    <row r="38" spans="1:34" ht="22.2">
      <c r="A38" s="117" t="s">
        <v>404</v>
      </c>
      <c r="B38" s="110"/>
      <c r="D38" s="16"/>
      <c r="H38" s="4"/>
    </row>
    <row r="39" spans="1:34" ht="20.399999999999999" thickBot="1">
      <c r="A39" s="113"/>
      <c r="B39" s="119" t="s">
        <v>401</v>
      </c>
      <c r="D39" s="16"/>
      <c r="H39" s="4"/>
    </row>
    <row r="40" spans="1:34" ht="26.4" thickBot="1">
      <c r="A40" s="63" t="s">
        <v>300</v>
      </c>
      <c r="B40" s="125"/>
      <c r="D40" s="16"/>
      <c r="H40" s="4"/>
    </row>
    <row r="41" spans="1:34" ht="28.2" customHeight="1">
      <c r="A41" s="126" t="s">
        <v>406</v>
      </c>
      <c r="B41" s="113" t="str">
        <f>IF(LEN(B40)=0,"バーコードは未入力。",IF(LEN(B40)&lt;&gt;13,"バーコードの桁数が不正。",IF(O49=1,"No2マッピングに参照してください。","")))</f>
        <v>バーコードは未入力。</v>
      </c>
      <c r="D41" s="16"/>
      <c r="H41" s="4"/>
    </row>
    <row r="42" spans="1:34" ht="34.200000000000003" customHeight="1">
      <c r="A42" s="166" t="s">
        <v>399</v>
      </c>
      <c r="B42" s="167" t="str">
        <f xml:space="preserve"> "INチケット問合せ応答レスポンス"</f>
        <v>INチケット問合せ応答レスポンス</v>
      </c>
      <c r="C42" s="167"/>
      <c r="D42" s="167"/>
      <c r="E42" s="167"/>
      <c r="F42" s="167"/>
      <c r="G42" s="167"/>
      <c r="H42" s="167"/>
      <c r="I42" s="167"/>
      <c r="J42" s="167"/>
      <c r="K42" s="167"/>
      <c r="L42" s="167" t="str">
        <f xml:space="preserve"> "完了通知実施レスポンス"</f>
        <v>完了通知実施レスポンス</v>
      </c>
      <c r="M42" s="167"/>
      <c r="N42" s="167"/>
      <c r="O42" s="152" t="str">
        <f xml:space="preserve"> "マッピング番号" &amp; CHAR(10) &amp; "（" &amp; O19 &amp; "ビット）"</f>
        <v>マッピング番号
（1ビット）</v>
      </c>
    </row>
    <row r="43" spans="1:34" ht="54">
      <c r="A43" s="166"/>
      <c r="B43" s="14" t="str">
        <f xml:space="preserve"> "処理結果" &amp; CHAR(10) &amp; "（" &amp; B19 &amp; "ビット）"</f>
        <v>処理結果
（3ビット）</v>
      </c>
      <c r="C43" s="14" t="str">
        <f xml:space="preserve"> "応答結果" &amp; CHAR(10) &amp; "（" &amp; C19 &amp; "ビット）"</f>
        <v>応答結果
（4ビット）</v>
      </c>
      <c r="D43" s="14" t="str">
        <f xml:space="preserve"> "ショップＩＤ" &amp; CHAR(10) &amp; "（" &amp; D19 &amp; "ビット）"</f>
        <v>ショップＩＤ
（4ビット）</v>
      </c>
      <c r="E43" s="14" t="str">
        <f xml:space="preserve"> "応答結果区分" &amp; CHAR(10) &amp; "（" &amp; E19 &amp; "ビット）"</f>
        <v>応答結果区分
（2ビット）</v>
      </c>
      <c r="F43" s="14" t="str">
        <f xml:space="preserve"> "チケット代金/発券代金/チケット購入代金/印紙基準額" &amp; CHAR(10) &amp; "（" &amp; F19 &amp; "ビット）"</f>
        <v>チケット代金/発券代金/チケット購入代金/印紙基準額
（2ビット）</v>
      </c>
      <c r="G43" s="14" t="str">
        <f xml:space="preserve"> "本券購入枚数/チケット枚数" &amp; CHAR(10) &amp; "（" &amp; G19 &amp; "ビット）"</f>
        <v>本券購入枚数/チケット枚数
（1ビット）</v>
      </c>
      <c r="H43" s="14" t="str">
        <f xml:space="preserve"> "レスポンスパターン（再送区分用）" &amp; CHAR(10) &amp; "（" &amp; H19 &amp; "ビット）"</f>
        <v>レスポンスパターン（再送区分用）
（1ビット）</v>
      </c>
      <c r="I43" s="14" t="str">
        <f xml:space="preserve"> "取消処理結果" &amp; CHAR(10) &amp; "（" &amp; I19 &amp; "ビット）"</f>
        <v>取消処理結果
（3ビット）</v>
      </c>
      <c r="J43" s="14" t="str">
        <f xml:space="preserve"> "取消応答結果" &amp; CHAR(10) &amp; "（" &amp; J19 &amp; "ビット）"</f>
        <v>取消応答結果
（3ビット）</v>
      </c>
      <c r="K43" s="14" t="str">
        <f xml:space="preserve"> "レスポンスパターン（取消再送区分用）" &amp; CHAR(10) &amp; "（" &amp; K19 &amp; "ビット）"</f>
        <v>レスポンスパターン（取消再送区分用）
（1ビット）</v>
      </c>
      <c r="L43" s="11" t="str">
        <f xml:space="preserve"> "処理結果" &amp; CHAR(10) &amp; "（" &amp; L19 &amp; "ビット）"</f>
        <v>処理結果
（3ビット）</v>
      </c>
      <c r="M43" s="11" t="str">
        <f xml:space="preserve"> "応答結果" &amp; CHAR(10) &amp; "（" &amp; M19 &amp; "ビット）"</f>
        <v>応答結果
（2ビット）</v>
      </c>
      <c r="N43" s="11" t="str">
        <f xml:space="preserve"> "成功まで失敗回数" &amp; CHAR(10) &amp; "（" &amp; N19 &amp; "ビット）"</f>
        <v>成功まで失敗回数
（2ビット）</v>
      </c>
      <c r="O43" s="152"/>
    </row>
    <row r="44" spans="1:34" ht="31.95" customHeight="1">
      <c r="A44" s="112" t="s">
        <v>400</v>
      </c>
      <c r="B44" s="118" t="str">
        <f t="shared" ref="B44:O44" si="7">IF($B$41="",IF(LOOKUP(B49,$A$3:$A$34,B3:B25)=0,LOOKUP(0,$A$3:$A$34,B3:B25),LOOKUP(B49,$A$3:$A$34,B3:B25)),"")</f>
        <v/>
      </c>
      <c r="C44" s="118" t="str">
        <f t="shared" si="7"/>
        <v/>
      </c>
      <c r="D44" s="118" t="str">
        <f t="shared" si="7"/>
        <v/>
      </c>
      <c r="E44" s="118" t="str">
        <f t="shared" si="7"/>
        <v/>
      </c>
      <c r="F44" s="118" t="str">
        <f t="shared" si="7"/>
        <v/>
      </c>
      <c r="G44" s="118" t="str">
        <f t="shared" si="7"/>
        <v/>
      </c>
      <c r="H44" s="118" t="str">
        <f t="shared" si="7"/>
        <v/>
      </c>
      <c r="I44" s="118" t="str">
        <f t="shared" si="7"/>
        <v/>
      </c>
      <c r="J44" s="118" t="str">
        <f t="shared" si="7"/>
        <v/>
      </c>
      <c r="K44" s="118" t="str">
        <f t="shared" si="7"/>
        <v/>
      </c>
      <c r="L44" s="118" t="str">
        <f t="shared" si="7"/>
        <v/>
      </c>
      <c r="M44" s="118" t="str">
        <f t="shared" si="7"/>
        <v/>
      </c>
      <c r="N44" s="118" t="str">
        <f t="shared" si="7"/>
        <v/>
      </c>
      <c r="O44" s="122" t="str">
        <f t="shared" si="7"/>
        <v/>
      </c>
    </row>
    <row r="45" spans="1:34">
      <c r="H45" s="4"/>
      <c r="I45" s="4"/>
      <c r="J45" s="4"/>
      <c r="K45" s="4"/>
      <c r="O45" s="4"/>
    </row>
    <row r="46" spans="1:34" customFormat="1" hidden="1">
      <c r="A46" s="116" t="s">
        <v>402</v>
      </c>
      <c r="B46" s="120">
        <f>_xlfn.NUMBERVALUE(MID(B40,3,10))</f>
        <v>0</v>
      </c>
      <c r="C46" s="115" t="s">
        <v>403</v>
      </c>
      <c r="D46" s="120">
        <f>SUM(26:26)</f>
        <v>32</v>
      </c>
    </row>
    <row r="47" spans="1:34" customFormat="1" hidden="1">
      <c r="A47" s="116"/>
      <c r="B47" s="116" t="str">
        <f>_xlfn.BASE(B46,2,D46)</f>
        <v>00000000000000000000000000000000</v>
      </c>
      <c r="C47" s="116" t="str">
        <f t="shared" ref="C47:H47" si="8">RIGHT(B47,LEN(B47)-B19)</f>
        <v>00000000000000000000000000000</v>
      </c>
      <c r="D47" s="116" t="str">
        <f t="shared" si="8"/>
        <v>0000000000000000000000000</v>
      </c>
      <c r="E47" s="116" t="str">
        <f t="shared" si="8"/>
        <v>000000000000000000000</v>
      </c>
      <c r="F47" s="116" t="str">
        <f t="shared" si="8"/>
        <v>0000000000000000000</v>
      </c>
      <c r="G47" s="116" t="str">
        <f t="shared" si="8"/>
        <v>00000000000000000</v>
      </c>
      <c r="H47" s="116" t="str">
        <f t="shared" si="8"/>
        <v>0000000000000000</v>
      </c>
      <c r="I47" s="116" t="str">
        <f t="shared" ref="I47:O47" si="9">RIGHT(H47,LEN(H47)-H19)</f>
        <v>000000000000000</v>
      </c>
      <c r="J47" s="116" t="str">
        <f t="shared" si="9"/>
        <v>000000000000</v>
      </c>
      <c r="K47" s="116" t="str">
        <f t="shared" si="9"/>
        <v>000000000</v>
      </c>
      <c r="L47" s="116" t="str">
        <f t="shared" si="9"/>
        <v>00000000</v>
      </c>
      <c r="M47" s="116" t="str">
        <f t="shared" si="9"/>
        <v>00000</v>
      </c>
      <c r="N47" s="116" t="str">
        <f t="shared" si="9"/>
        <v>000</v>
      </c>
      <c r="O47" s="116" t="str">
        <f t="shared" si="9"/>
        <v>0</v>
      </c>
      <c r="P47" t="str">
        <f t="shared" ref="P47:AH47" si="10">IF(MOD(O48,2)=1,1,IF(P48&gt;0,0,""))</f>
        <v/>
      </c>
      <c r="Q47" t="str">
        <f t="shared" si="10"/>
        <v/>
      </c>
      <c r="R47" t="str">
        <f t="shared" si="10"/>
        <v/>
      </c>
      <c r="S47" t="str">
        <f t="shared" si="10"/>
        <v/>
      </c>
      <c r="T47" t="str">
        <f t="shared" si="10"/>
        <v/>
      </c>
      <c r="U47" t="str">
        <f t="shared" si="10"/>
        <v/>
      </c>
      <c r="V47" t="str">
        <f t="shared" si="10"/>
        <v/>
      </c>
      <c r="W47" t="str">
        <f t="shared" si="10"/>
        <v/>
      </c>
      <c r="X47" t="str">
        <f t="shared" si="10"/>
        <v/>
      </c>
      <c r="Y47" t="str">
        <f t="shared" si="10"/>
        <v/>
      </c>
      <c r="Z47" t="str">
        <f t="shared" si="10"/>
        <v/>
      </c>
      <c r="AA47" t="str">
        <f t="shared" si="10"/>
        <v/>
      </c>
      <c r="AB47" t="str">
        <f t="shared" si="10"/>
        <v/>
      </c>
      <c r="AC47" t="str">
        <f t="shared" si="10"/>
        <v/>
      </c>
      <c r="AD47" t="str">
        <f t="shared" si="10"/>
        <v/>
      </c>
      <c r="AE47" t="str">
        <f t="shared" si="10"/>
        <v/>
      </c>
      <c r="AF47" t="str">
        <f t="shared" si="10"/>
        <v/>
      </c>
      <c r="AG47" t="str">
        <f t="shared" si="10"/>
        <v/>
      </c>
      <c r="AH47" t="str">
        <f t="shared" si="10"/>
        <v/>
      </c>
    </row>
    <row r="48" spans="1:34" customFormat="1" hidden="1">
      <c r="A48" s="4"/>
      <c r="B48" s="116" t="str">
        <f>LEFT(B47,B19)</f>
        <v>000</v>
      </c>
      <c r="C48" s="116" t="str">
        <f t="shared" ref="C48:O48" si="11">LEFT(C47,C19)</f>
        <v>0000</v>
      </c>
      <c r="D48" s="116" t="str">
        <f t="shared" si="11"/>
        <v>0000</v>
      </c>
      <c r="E48" s="116" t="str">
        <f t="shared" si="11"/>
        <v>00</v>
      </c>
      <c r="F48" s="116" t="str">
        <f t="shared" si="11"/>
        <v>00</v>
      </c>
      <c r="G48" s="116" t="str">
        <f t="shared" si="11"/>
        <v>0</v>
      </c>
      <c r="H48" s="116" t="str">
        <f t="shared" si="11"/>
        <v>0</v>
      </c>
      <c r="I48" s="116" t="str">
        <f t="shared" si="11"/>
        <v>000</v>
      </c>
      <c r="J48" s="116" t="str">
        <f t="shared" si="11"/>
        <v>000</v>
      </c>
      <c r="K48" s="116" t="str">
        <f t="shared" si="11"/>
        <v>0</v>
      </c>
      <c r="L48" s="116" t="str">
        <f t="shared" si="11"/>
        <v>000</v>
      </c>
      <c r="M48" s="116" t="str">
        <f t="shared" si="11"/>
        <v>00</v>
      </c>
      <c r="N48" s="116" t="str">
        <f t="shared" si="11"/>
        <v>00</v>
      </c>
      <c r="O48" s="116" t="str">
        <f t="shared" si="11"/>
        <v>0</v>
      </c>
      <c r="P48">
        <f t="shared" ref="P48:AH48" si="12">INT(O48/2)</f>
        <v>0</v>
      </c>
      <c r="Q48">
        <f t="shared" si="12"/>
        <v>0</v>
      </c>
      <c r="R48">
        <f t="shared" si="12"/>
        <v>0</v>
      </c>
      <c r="S48">
        <f t="shared" si="12"/>
        <v>0</v>
      </c>
      <c r="T48">
        <f t="shared" si="12"/>
        <v>0</v>
      </c>
      <c r="U48">
        <f t="shared" si="12"/>
        <v>0</v>
      </c>
      <c r="V48">
        <f t="shared" si="12"/>
        <v>0</v>
      </c>
      <c r="W48">
        <f t="shared" si="12"/>
        <v>0</v>
      </c>
      <c r="X48">
        <f t="shared" si="12"/>
        <v>0</v>
      </c>
      <c r="Y48">
        <f t="shared" si="12"/>
        <v>0</v>
      </c>
      <c r="Z48">
        <f t="shared" si="12"/>
        <v>0</v>
      </c>
      <c r="AA48">
        <f t="shared" si="12"/>
        <v>0</v>
      </c>
      <c r="AB48">
        <f t="shared" si="12"/>
        <v>0</v>
      </c>
      <c r="AC48">
        <f t="shared" si="12"/>
        <v>0</v>
      </c>
      <c r="AD48">
        <f t="shared" si="12"/>
        <v>0</v>
      </c>
      <c r="AE48">
        <f t="shared" si="12"/>
        <v>0</v>
      </c>
      <c r="AF48">
        <f t="shared" si="12"/>
        <v>0</v>
      </c>
      <c r="AG48">
        <f t="shared" si="12"/>
        <v>0</v>
      </c>
      <c r="AH48">
        <f t="shared" si="12"/>
        <v>0</v>
      </c>
    </row>
    <row r="49" spans="2:15" hidden="1">
      <c r="B49" s="4">
        <f>INT(B48)</f>
        <v>0</v>
      </c>
      <c r="C49" s="4">
        <f t="shared" ref="C49:O49" si="13">INT(C48)</f>
        <v>0</v>
      </c>
      <c r="D49" s="4">
        <f t="shared" si="13"/>
        <v>0</v>
      </c>
      <c r="E49" s="4">
        <f t="shared" si="13"/>
        <v>0</v>
      </c>
      <c r="F49" s="4">
        <f t="shared" si="13"/>
        <v>0</v>
      </c>
      <c r="G49" s="4">
        <f t="shared" si="13"/>
        <v>0</v>
      </c>
      <c r="H49" s="4">
        <f t="shared" si="13"/>
        <v>0</v>
      </c>
      <c r="I49" s="4">
        <f t="shared" si="13"/>
        <v>0</v>
      </c>
      <c r="J49" s="4">
        <f t="shared" si="13"/>
        <v>0</v>
      </c>
      <c r="K49" s="4">
        <f t="shared" si="13"/>
        <v>0</v>
      </c>
      <c r="L49" s="4">
        <f t="shared" si="13"/>
        <v>0</v>
      </c>
      <c r="M49" s="4">
        <f t="shared" si="13"/>
        <v>0</v>
      </c>
      <c r="N49" s="4">
        <f t="shared" si="13"/>
        <v>0</v>
      </c>
      <c r="O49" s="4">
        <f t="shared" si="13"/>
        <v>0</v>
      </c>
    </row>
    <row r="50" spans="2:15">
      <c r="B50" s="121"/>
      <c r="H50" s="4"/>
    </row>
    <row r="51" spans="2:15">
      <c r="H51" s="4"/>
      <c r="I51" s="4"/>
      <c r="J51" s="4"/>
      <c r="K51" s="4"/>
      <c r="O51" s="4"/>
    </row>
    <row r="52" spans="2:15">
      <c r="H52" s="4"/>
      <c r="I52" s="4"/>
      <c r="J52" s="4"/>
      <c r="K52" s="4"/>
      <c r="O52" s="4"/>
    </row>
  </sheetData>
  <mergeCells count="8">
    <mergeCell ref="A1:A2"/>
    <mergeCell ref="L1:N1"/>
    <mergeCell ref="B1:K1"/>
    <mergeCell ref="O1:O2"/>
    <mergeCell ref="A42:A43"/>
    <mergeCell ref="B42:K42"/>
    <mergeCell ref="L42:N42"/>
    <mergeCell ref="O42:O43"/>
  </mergeCells>
  <phoneticPr fontId="19"/>
  <conditionalFormatting sqref="B40">
    <cfRule type="cellIs" dxfId="15" priority="3" operator="equal">
      <formula>"OK"</formula>
    </cfRule>
  </conditionalFormatting>
  <conditionalFormatting sqref="B32:C32">
    <cfRule type="cellIs" dxfId="14" priority="6" operator="equal">
      <formula>"OK"</formula>
    </cfRule>
  </conditionalFormatting>
  <conditionalFormatting sqref="B27:N27">
    <cfRule type="cellIs" dxfId="13" priority="14" operator="equal">
      <formula>"OK"</formula>
    </cfRule>
    <cfRule type="containsText" dxfId="12" priority="15" operator="containsText" text="&lt;&gt;&quot;OK&quot;">
      <formula>NOT(ISERROR(SEARCH("&lt;&gt;""OK""",B27)))</formula>
    </cfRule>
  </conditionalFormatting>
  <conditionalFormatting sqref="B23:O23">
    <cfRule type="cellIs" dxfId="11" priority="4" operator="equal">
      <formula>"OK"</formula>
    </cfRule>
    <cfRule type="containsText" dxfId="10" priority="5" operator="containsText" text="&lt;&gt;&quot;OK&quot;">
      <formula>NOT(ISERROR(SEARCH("&lt;&gt;""OK""",B23)))</formula>
    </cfRule>
  </conditionalFormatting>
  <conditionalFormatting sqref="B44:O44">
    <cfRule type="expression" dxfId="9" priority="48">
      <formula>BIN2DEC(B$51)&gt;COUNTA(B$3:B$25)-1</formula>
    </cfRule>
  </conditionalFormatting>
  <dataValidations count="13">
    <dataValidation type="list" allowBlank="1" showInputMessage="1" showErrorMessage="1" sqref="K21" xr:uid="{BBA0981F-E133-4492-A19E-27408851224D}">
      <formula1>$K$3:$K$4</formula1>
    </dataValidation>
    <dataValidation type="list" allowBlank="1" showInputMessage="1" showErrorMessage="1" sqref="B21" xr:uid="{D653100E-43EC-4C98-BD51-36BF25D28B5E}">
      <formula1>$B$3:$B$10</formula1>
    </dataValidation>
    <dataValidation type="list" allowBlank="1" showInputMessage="1" showErrorMessage="1" sqref="C21" xr:uid="{102F0592-95FE-4B61-867E-DA81B6C528E7}">
      <formula1>$C$3:$C$18</formula1>
    </dataValidation>
    <dataValidation type="list" allowBlank="1" showInputMessage="1" showErrorMessage="1" sqref="E21" xr:uid="{DB7E371E-7CB6-4353-9082-F2595C7F1286}">
      <formula1>$E$3:$E$6</formula1>
    </dataValidation>
    <dataValidation type="list" allowBlank="1" showInputMessage="1" showErrorMessage="1" sqref="F21" xr:uid="{8B7B57AE-FE83-4C08-A369-3BCBD8C12723}">
      <formula1>$F$3:$F$6</formula1>
    </dataValidation>
    <dataValidation type="list" allowBlank="1" showInputMessage="1" showErrorMessage="1" sqref="G21" xr:uid="{857E33FF-F749-4236-9996-AA0E5EB97501}">
      <formula1>$G$3:$G$4</formula1>
    </dataValidation>
    <dataValidation type="list" allowBlank="1" showInputMessage="1" showErrorMessage="1" sqref="H21" xr:uid="{D1E5BC22-5E54-4748-B994-2721680E9A8C}">
      <formula1>$H$3:$H$4</formula1>
    </dataValidation>
    <dataValidation type="list" allowBlank="1" showInputMessage="1" showErrorMessage="1" sqref="I21" xr:uid="{029ED073-4C3E-415A-A72F-EA59695CA837}">
      <formula1>$I$3:$I$10</formula1>
    </dataValidation>
    <dataValidation type="list" allowBlank="1" showInputMessage="1" showErrorMessage="1" sqref="J21" xr:uid="{CF161CF8-3004-4846-8EFD-9B54A44BDFBC}">
      <formula1>$J$3:$J$8</formula1>
    </dataValidation>
    <dataValidation type="list" allowBlank="1" showInputMessage="1" showErrorMessage="1" sqref="N21" xr:uid="{3F4E04C8-200E-443A-A7F0-3225B44962CD}">
      <formula1>$N$3:$N$6</formula1>
    </dataValidation>
    <dataValidation type="list" allowBlank="1" showInputMessage="1" showErrorMessage="1" sqref="L21" xr:uid="{43806D08-A9C1-4C96-8D97-AF8D977FD6A9}">
      <formula1>$L$3:$L$10</formula1>
    </dataValidation>
    <dataValidation type="list" allowBlank="1" showInputMessage="1" showErrorMessage="1" sqref="M21" xr:uid="{7876D422-D5B2-481F-96A2-CA8E4A751005}">
      <formula1>$M$3:$M$6</formula1>
    </dataValidation>
    <dataValidation type="list" allowBlank="1" showInputMessage="1" showErrorMessage="1" sqref="D21" xr:uid="{F54EECCC-6E88-4CE7-89B0-6B7B6A41ED7A}">
      <formula1>$D$3:$D$11</formula1>
    </dataValidation>
  </dataValidations>
  <pageMargins left="0.70866141732283472" right="0.70866141732283472" top="0.74803149606299213" bottom="0.74803149606299213" header="0.31496062992125984" footer="0.31496062992125984"/>
  <pageSetup paperSize="8" scale="44"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2283F-86F5-4A54-844C-DDFFE3BA4511}">
  <sheetPr>
    <pageSetUpPr fitToPage="1"/>
  </sheetPr>
  <dimension ref="A1:H46"/>
  <sheetViews>
    <sheetView view="pageBreakPreview" zoomScale="70" zoomScaleNormal="85" zoomScaleSheetLayoutView="70" workbookViewId="0">
      <selection activeCell="G2" sqref="G2"/>
    </sheetView>
  </sheetViews>
  <sheetFormatPr defaultColWidth="9" defaultRowHeight="18"/>
  <cols>
    <col min="1" max="1" width="9" style="4"/>
    <col min="2" max="2" width="29.59765625" style="4" customWidth="1"/>
    <col min="3" max="3" width="21.19921875" style="4" customWidth="1"/>
    <col min="4" max="5" width="9.69921875" style="4" customWidth="1"/>
    <col min="6" max="6" width="10.19921875" style="4" customWidth="1"/>
    <col min="7" max="7" width="88" style="22" customWidth="1"/>
    <col min="8" max="8" width="62.59765625" style="4" bestFit="1" customWidth="1"/>
    <col min="9" max="16384" width="9" style="4"/>
  </cols>
  <sheetData>
    <row r="1" spans="1:8">
      <c r="A1" s="160" t="s">
        <v>136</v>
      </c>
      <c r="B1" s="160"/>
      <c r="C1" s="42" t="s">
        <v>130</v>
      </c>
      <c r="D1" s="42" t="s">
        <v>131</v>
      </c>
      <c r="E1" s="42" t="s">
        <v>133</v>
      </c>
      <c r="F1" s="42" t="s">
        <v>134</v>
      </c>
      <c r="G1" s="43" t="s">
        <v>22</v>
      </c>
      <c r="H1" s="43" t="s">
        <v>61</v>
      </c>
    </row>
    <row r="2" spans="1:8">
      <c r="A2" s="157"/>
      <c r="B2" s="26" t="s">
        <v>3</v>
      </c>
      <c r="C2" s="7" t="s">
        <v>150</v>
      </c>
      <c r="D2" s="31" t="s">
        <v>135</v>
      </c>
      <c r="E2" s="31" t="s">
        <v>135</v>
      </c>
      <c r="F2" s="31" t="s">
        <v>135</v>
      </c>
      <c r="G2" s="6" t="s">
        <v>269</v>
      </c>
      <c r="H2" s="6"/>
    </row>
    <row r="3" spans="1:8">
      <c r="A3" s="158"/>
      <c r="B3" s="7" t="s">
        <v>23</v>
      </c>
      <c r="C3" s="7" t="s">
        <v>151</v>
      </c>
      <c r="D3" s="31" t="s">
        <v>135</v>
      </c>
      <c r="E3" s="31" t="s">
        <v>135</v>
      </c>
      <c r="F3" s="31" t="s">
        <v>135</v>
      </c>
      <c r="G3" s="3" t="str">
        <f t="shared" ref="G3:G13" si="0">"リクエスト「" &amp; B3  &amp; "」の値を設定"</f>
        <v>リクエスト「業務区分」の値を設定</v>
      </c>
      <c r="H3" s="8"/>
    </row>
    <row r="4" spans="1:8">
      <c r="A4" s="158"/>
      <c r="B4" s="7" t="s">
        <v>24</v>
      </c>
      <c r="C4" s="7" t="s">
        <v>152</v>
      </c>
      <c r="D4" s="31" t="s">
        <v>135</v>
      </c>
      <c r="E4" s="31" t="s">
        <v>135</v>
      </c>
      <c r="F4" s="31" t="s">
        <v>135</v>
      </c>
      <c r="G4" s="3" t="str">
        <f t="shared" si="0"/>
        <v>リクエスト「企業ＩＤ」の値を設定</v>
      </c>
      <c r="H4" s="8"/>
    </row>
    <row r="5" spans="1:8">
      <c r="A5" s="158"/>
      <c r="B5" s="7" t="s">
        <v>58</v>
      </c>
      <c r="C5" s="7" t="s">
        <v>153</v>
      </c>
      <c r="D5" s="31" t="s">
        <v>135</v>
      </c>
      <c r="E5" s="31" t="s">
        <v>135</v>
      </c>
      <c r="F5" s="31" t="s">
        <v>135</v>
      </c>
      <c r="G5" s="3" t="str">
        <f t="shared" si="0"/>
        <v>リクエスト「店番」の値を設定</v>
      </c>
      <c r="H5" s="8"/>
    </row>
    <row r="6" spans="1:8">
      <c r="A6" s="158"/>
      <c r="B6" s="7" t="s">
        <v>28</v>
      </c>
      <c r="C6" s="7" t="s">
        <v>154</v>
      </c>
      <c r="D6" s="31" t="s">
        <v>135</v>
      </c>
      <c r="E6" s="31" t="s">
        <v>135</v>
      </c>
      <c r="F6" s="31" t="s">
        <v>135</v>
      </c>
      <c r="G6" s="3" t="str">
        <f t="shared" si="0"/>
        <v>リクエスト「レジＮｏ」の値を設定</v>
      </c>
      <c r="H6" s="8"/>
    </row>
    <row r="7" spans="1:8">
      <c r="A7" s="158"/>
      <c r="B7" s="7" t="s">
        <v>29</v>
      </c>
      <c r="C7" s="7" t="s">
        <v>155</v>
      </c>
      <c r="D7" s="31" t="s">
        <v>135</v>
      </c>
      <c r="E7" s="31" t="s">
        <v>135</v>
      </c>
      <c r="F7" s="31" t="s">
        <v>135</v>
      </c>
      <c r="G7" s="3" t="str">
        <f t="shared" si="0"/>
        <v>リクエスト「発券レジＮｏ」の値を設定</v>
      </c>
      <c r="H7" s="8"/>
    </row>
    <row r="8" spans="1:8">
      <c r="A8" s="158"/>
      <c r="B8" s="7" t="s">
        <v>25</v>
      </c>
      <c r="C8" s="7" t="s">
        <v>156</v>
      </c>
      <c r="D8" s="31" t="s">
        <v>135</v>
      </c>
      <c r="E8" s="31" t="s">
        <v>135</v>
      </c>
      <c r="F8" s="31" t="s">
        <v>135</v>
      </c>
      <c r="G8" s="3" t="str">
        <f t="shared" si="0"/>
        <v>リクエスト「利用年月日時分秒」の値を設定</v>
      </c>
      <c r="H8" s="8"/>
    </row>
    <row r="9" spans="1:8">
      <c r="A9" s="158"/>
      <c r="B9" s="7" t="s">
        <v>26</v>
      </c>
      <c r="C9" s="7" t="s">
        <v>157</v>
      </c>
      <c r="D9" s="31" t="s">
        <v>135</v>
      </c>
      <c r="E9" s="31" t="s">
        <v>135</v>
      </c>
      <c r="F9" s="31" t="s">
        <v>135</v>
      </c>
      <c r="G9" s="3" t="str">
        <f t="shared" si="0"/>
        <v>リクエスト「処理通番」の値を設定</v>
      </c>
      <c r="H9" s="8"/>
    </row>
    <row r="10" spans="1:8">
      <c r="A10" s="158"/>
      <c r="B10" s="7" t="s">
        <v>111</v>
      </c>
      <c r="C10" s="7" t="s">
        <v>158</v>
      </c>
      <c r="D10" s="31" t="s">
        <v>135</v>
      </c>
      <c r="E10" s="31" t="s">
        <v>135</v>
      </c>
      <c r="F10" s="31" t="s">
        <v>135</v>
      </c>
      <c r="G10" s="3" t="str">
        <f t="shared" si="0"/>
        <v>リクエスト「再送区分」の値を設定</v>
      </c>
      <c r="H10" s="6" t="s">
        <v>202</v>
      </c>
    </row>
    <row r="11" spans="1:8">
      <c r="A11" s="158"/>
      <c r="B11" s="7" t="s">
        <v>27</v>
      </c>
      <c r="C11" s="7" t="s">
        <v>159</v>
      </c>
      <c r="D11" s="31" t="s">
        <v>135</v>
      </c>
      <c r="E11" s="31" t="s">
        <v>135</v>
      </c>
      <c r="F11" s="31" t="s">
        <v>135</v>
      </c>
      <c r="G11" s="3" t="str">
        <f t="shared" si="0"/>
        <v>リクエスト「要求区分」の値を設定</v>
      </c>
      <c r="H11" s="8"/>
    </row>
    <row r="12" spans="1:8">
      <c r="A12" s="158"/>
      <c r="B12" s="7" t="s">
        <v>30</v>
      </c>
      <c r="C12" s="7" t="s">
        <v>160</v>
      </c>
      <c r="D12" s="31" t="s">
        <v>135</v>
      </c>
      <c r="E12" s="31" t="s">
        <v>135</v>
      </c>
      <c r="F12" s="31" t="s">
        <v>135</v>
      </c>
      <c r="G12" s="3" t="str">
        <f t="shared" si="0"/>
        <v>リクエスト「バーコード情報」の値を設定</v>
      </c>
      <c r="H12" s="8"/>
    </row>
    <row r="13" spans="1:8">
      <c r="A13" s="158"/>
      <c r="B13" s="7" t="s">
        <v>31</v>
      </c>
      <c r="C13" s="7" t="s">
        <v>161</v>
      </c>
      <c r="D13" s="31" t="s">
        <v>135</v>
      </c>
      <c r="E13" s="31" t="s">
        <v>135</v>
      </c>
      <c r="F13" s="31" t="s">
        <v>135</v>
      </c>
      <c r="G13" s="3" t="str">
        <f t="shared" si="0"/>
        <v>リクエスト「ＣＶＳコード」の値を設定</v>
      </c>
      <c r="H13" s="8"/>
    </row>
    <row r="14" spans="1:8" ht="45" customHeight="1">
      <c r="A14" s="158"/>
      <c r="B14" s="26" t="s">
        <v>83</v>
      </c>
      <c r="C14" s="7" t="s">
        <v>162</v>
      </c>
      <c r="D14" s="31" t="s">
        <v>135</v>
      </c>
      <c r="E14" s="31" t="s">
        <v>135</v>
      </c>
      <c r="F14" s="31" t="s">
        <v>135</v>
      </c>
      <c r="G14" s="6" t="s">
        <v>254</v>
      </c>
      <c r="H14" s="6" t="s">
        <v>232</v>
      </c>
    </row>
    <row r="15" spans="1:8" ht="25.95" customHeight="1">
      <c r="A15" s="158"/>
      <c r="B15" s="7" t="s">
        <v>32</v>
      </c>
      <c r="C15" s="7" t="s">
        <v>163</v>
      </c>
      <c r="D15" s="31" t="s">
        <v>135</v>
      </c>
      <c r="E15" s="31" t="s">
        <v>135</v>
      </c>
      <c r="F15" s="31" t="s">
        <v>135</v>
      </c>
      <c r="G15" s="8" t="s">
        <v>270</v>
      </c>
      <c r="H15" s="6" t="s">
        <v>232</v>
      </c>
    </row>
    <row r="16" spans="1:8">
      <c r="A16" s="158"/>
      <c r="B16" s="7" t="s">
        <v>33</v>
      </c>
      <c r="C16" s="7" t="s">
        <v>164</v>
      </c>
      <c r="D16" s="31" t="s">
        <v>135</v>
      </c>
      <c r="E16" s="31" t="s">
        <v>135</v>
      </c>
      <c r="F16" s="31"/>
      <c r="G16" s="3" t="str">
        <f t="shared" ref="G16:G18" si="1">"リクエスト「" &amp; B16  &amp; "」の値を設定"</f>
        <v>リクエスト「取消理由」の値を設定</v>
      </c>
      <c r="H16" s="8"/>
    </row>
    <row r="17" spans="1:8">
      <c r="A17" s="158"/>
      <c r="B17" s="7" t="s">
        <v>234</v>
      </c>
      <c r="C17" s="7" t="s">
        <v>235</v>
      </c>
      <c r="D17" s="31"/>
      <c r="E17" s="31"/>
      <c r="F17" s="31" t="s">
        <v>135</v>
      </c>
      <c r="G17" s="3" t="str">
        <f t="shared" si="1"/>
        <v>リクエスト「入金金額」の値を設定</v>
      </c>
      <c r="H17" s="8"/>
    </row>
    <row r="18" spans="1:8">
      <c r="A18" s="158"/>
      <c r="B18" s="7" t="s">
        <v>34</v>
      </c>
      <c r="C18" s="7" t="s">
        <v>165</v>
      </c>
      <c r="D18" s="31" t="s">
        <v>135</v>
      </c>
      <c r="E18" s="31" t="s">
        <v>135</v>
      </c>
      <c r="F18" s="31" t="s">
        <v>135</v>
      </c>
      <c r="G18" s="3" t="str">
        <f t="shared" si="1"/>
        <v>リクエスト「回収枚数」の値を設定</v>
      </c>
      <c r="H18" s="8" t="s">
        <v>233</v>
      </c>
    </row>
    <row r="19" spans="1:8">
      <c r="A19" s="158"/>
      <c r="B19" s="26" t="s">
        <v>84</v>
      </c>
      <c r="C19" s="7" t="s">
        <v>166</v>
      </c>
      <c r="D19" s="31" t="s">
        <v>135</v>
      </c>
      <c r="E19" s="31" t="s">
        <v>135</v>
      </c>
      <c r="F19" s="31" t="s">
        <v>135</v>
      </c>
      <c r="G19" s="6" t="s">
        <v>254</v>
      </c>
      <c r="H19" s="6" t="s">
        <v>62</v>
      </c>
    </row>
    <row r="20" spans="1:8">
      <c r="A20" s="158"/>
      <c r="B20" s="26" t="s">
        <v>85</v>
      </c>
      <c r="C20" s="7" t="s">
        <v>167</v>
      </c>
      <c r="D20" s="31" t="s">
        <v>135</v>
      </c>
      <c r="E20" s="31" t="s">
        <v>135</v>
      </c>
      <c r="F20" s="31" t="s">
        <v>135</v>
      </c>
      <c r="G20" s="6" t="s">
        <v>269</v>
      </c>
      <c r="H20" s="21"/>
    </row>
    <row r="21" spans="1:8" ht="36">
      <c r="A21" s="158"/>
      <c r="B21" s="7" t="s">
        <v>35</v>
      </c>
      <c r="C21" s="7" t="s">
        <v>168</v>
      </c>
      <c r="D21" s="31" t="s">
        <v>135</v>
      </c>
      <c r="E21" s="31" t="s">
        <v>135</v>
      </c>
      <c r="F21" s="30"/>
      <c r="G21" s="8" t="s">
        <v>271</v>
      </c>
      <c r="H21" s="20" t="s">
        <v>365</v>
      </c>
    </row>
    <row r="22" spans="1:8" ht="54">
      <c r="A22" s="158"/>
      <c r="B22" s="7" t="s">
        <v>36</v>
      </c>
      <c r="C22" s="7" t="s">
        <v>169</v>
      </c>
      <c r="D22" s="31" t="s">
        <v>135</v>
      </c>
      <c r="E22" s="31" t="s">
        <v>135</v>
      </c>
      <c r="F22" s="30"/>
      <c r="G22" s="8" t="s">
        <v>272</v>
      </c>
      <c r="H22" s="20" t="s">
        <v>366</v>
      </c>
    </row>
    <row r="23" spans="1:8" ht="90">
      <c r="A23" s="158"/>
      <c r="B23" s="7" t="s">
        <v>37</v>
      </c>
      <c r="C23" s="7" t="s">
        <v>170</v>
      </c>
      <c r="D23" s="31" t="s">
        <v>135</v>
      </c>
      <c r="E23" s="31" t="s">
        <v>135</v>
      </c>
      <c r="F23" s="30"/>
      <c r="G23" s="20" t="s">
        <v>77</v>
      </c>
      <c r="H23" s="8"/>
    </row>
    <row r="24" spans="1:8">
      <c r="A24" s="158"/>
      <c r="B24" s="7" t="s">
        <v>38</v>
      </c>
      <c r="C24" s="7" t="s">
        <v>229</v>
      </c>
      <c r="D24" s="31" t="s">
        <v>135</v>
      </c>
      <c r="E24" s="31" t="s">
        <v>135</v>
      </c>
      <c r="F24" s="30"/>
      <c r="G24" s="44" t="s">
        <v>76</v>
      </c>
      <c r="H24" s="8"/>
    </row>
    <row r="25" spans="1:8" ht="90">
      <c r="A25" s="158"/>
      <c r="B25" s="7" t="s">
        <v>71</v>
      </c>
      <c r="C25" s="7" t="s">
        <v>171</v>
      </c>
      <c r="D25" s="31" t="s">
        <v>135</v>
      </c>
      <c r="E25" s="31" t="s">
        <v>135</v>
      </c>
      <c r="F25" s="30"/>
      <c r="G25" s="20" t="s">
        <v>210</v>
      </c>
      <c r="H25" s="8"/>
    </row>
    <row r="26" spans="1:8">
      <c r="A26" s="158"/>
      <c r="B26" s="7" t="s">
        <v>39</v>
      </c>
      <c r="C26" s="7" t="s">
        <v>172</v>
      </c>
      <c r="D26" s="31" t="s">
        <v>135</v>
      </c>
      <c r="E26" s="31" t="s">
        <v>135</v>
      </c>
      <c r="F26" s="30"/>
      <c r="G26" s="8" t="s">
        <v>76</v>
      </c>
      <c r="H26" s="8"/>
    </row>
    <row r="27" spans="1:8" ht="102.6" customHeight="1">
      <c r="A27" s="158"/>
      <c r="B27" s="7" t="s">
        <v>40</v>
      </c>
      <c r="C27" s="7" t="s">
        <v>173</v>
      </c>
      <c r="D27" s="31" t="s">
        <v>135</v>
      </c>
      <c r="E27" s="31" t="s">
        <v>135</v>
      </c>
      <c r="F27" s="30"/>
      <c r="G27" s="20" t="s">
        <v>205</v>
      </c>
      <c r="H27" s="8"/>
    </row>
    <row r="28" spans="1:8" ht="98.25" customHeight="1">
      <c r="A28" s="158"/>
      <c r="B28" s="7" t="s">
        <v>72</v>
      </c>
      <c r="C28" s="7" t="s">
        <v>174</v>
      </c>
      <c r="D28" s="31" t="s">
        <v>135</v>
      </c>
      <c r="E28" s="31" t="s">
        <v>135</v>
      </c>
      <c r="F28" s="30"/>
      <c r="G28" s="20" t="s">
        <v>206</v>
      </c>
      <c r="H28" s="8"/>
    </row>
    <row r="29" spans="1:8" ht="36">
      <c r="A29" s="158"/>
      <c r="B29" s="7" t="s">
        <v>41</v>
      </c>
      <c r="C29" s="7" t="s">
        <v>175</v>
      </c>
      <c r="D29" s="31" t="s">
        <v>135</v>
      </c>
      <c r="E29" s="31" t="s">
        <v>135</v>
      </c>
      <c r="F29" s="30"/>
      <c r="G29" s="20" t="s">
        <v>79</v>
      </c>
      <c r="H29" s="8"/>
    </row>
    <row r="30" spans="1:8">
      <c r="A30" s="158"/>
      <c r="B30" s="26" t="s">
        <v>107</v>
      </c>
      <c r="C30" s="7" t="s">
        <v>176</v>
      </c>
      <c r="D30" s="31" t="s">
        <v>135</v>
      </c>
      <c r="E30" s="31" t="s">
        <v>135</v>
      </c>
      <c r="F30" s="29"/>
      <c r="G30" s="6" t="s">
        <v>254</v>
      </c>
      <c r="H30" s="8"/>
    </row>
    <row r="31" spans="1:8">
      <c r="A31" s="158"/>
      <c r="B31" s="26" t="s">
        <v>108</v>
      </c>
      <c r="C31" s="7" t="s">
        <v>177</v>
      </c>
      <c r="D31" s="31" t="s">
        <v>135</v>
      </c>
      <c r="E31" s="31" t="s">
        <v>135</v>
      </c>
      <c r="F31" s="29"/>
      <c r="G31" s="6" t="s">
        <v>254</v>
      </c>
      <c r="H31" s="8"/>
    </row>
    <row r="32" spans="1:8">
      <c r="A32" s="158"/>
      <c r="B32" s="26" t="s">
        <v>109</v>
      </c>
      <c r="C32" s="7" t="s">
        <v>178</v>
      </c>
      <c r="D32" s="31" t="s">
        <v>135</v>
      </c>
      <c r="E32" s="31" t="s">
        <v>135</v>
      </c>
      <c r="F32" s="29"/>
      <c r="G32" s="6" t="s">
        <v>254</v>
      </c>
      <c r="H32" s="8"/>
    </row>
    <row r="33" spans="1:8">
      <c r="A33" s="158"/>
      <c r="B33" s="26" t="s">
        <v>191</v>
      </c>
      <c r="C33" s="7" t="s">
        <v>179</v>
      </c>
      <c r="D33" s="31" t="s">
        <v>135</v>
      </c>
      <c r="E33" s="31" t="s">
        <v>135</v>
      </c>
      <c r="F33" s="30"/>
      <c r="G33" s="6" t="s">
        <v>254</v>
      </c>
      <c r="H33" s="8"/>
    </row>
    <row r="34" spans="1:8" ht="36">
      <c r="A34" s="158"/>
      <c r="B34" s="7" t="s">
        <v>42</v>
      </c>
      <c r="C34" s="7" t="s">
        <v>180</v>
      </c>
      <c r="D34" s="31" t="s">
        <v>135</v>
      </c>
      <c r="E34" s="31" t="s">
        <v>135</v>
      </c>
      <c r="F34" s="30"/>
      <c r="G34" s="8" t="s">
        <v>273</v>
      </c>
      <c r="H34" s="20" t="s">
        <v>367</v>
      </c>
    </row>
    <row r="35" spans="1:8" ht="36">
      <c r="A35" s="158"/>
      <c r="B35" s="7" t="s">
        <v>43</v>
      </c>
      <c r="C35" s="7" t="s">
        <v>181</v>
      </c>
      <c r="D35" s="31" t="s">
        <v>135</v>
      </c>
      <c r="E35" s="31" t="s">
        <v>135</v>
      </c>
      <c r="F35" s="30"/>
      <c r="G35" s="8" t="s">
        <v>274</v>
      </c>
      <c r="H35" s="20" t="s">
        <v>368</v>
      </c>
    </row>
    <row r="36" spans="1:8">
      <c r="A36" s="158"/>
      <c r="B36" s="7" t="s">
        <v>44</v>
      </c>
      <c r="C36" s="7" t="s">
        <v>182</v>
      </c>
      <c r="D36" s="31" t="s">
        <v>135</v>
      </c>
      <c r="E36" s="31" t="s">
        <v>135</v>
      </c>
      <c r="F36" s="30"/>
      <c r="G36" s="8" t="s">
        <v>275</v>
      </c>
      <c r="H36" s="8"/>
    </row>
    <row r="37" spans="1:8">
      <c r="A37" s="158"/>
      <c r="B37" s="7" t="s">
        <v>45</v>
      </c>
      <c r="C37" s="7" t="s">
        <v>183</v>
      </c>
      <c r="D37" s="31" t="s">
        <v>135</v>
      </c>
      <c r="E37" s="31" t="s">
        <v>135</v>
      </c>
      <c r="F37" s="30"/>
      <c r="G37" s="8" t="s">
        <v>276</v>
      </c>
      <c r="H37" s="8" t="s">
        <v>369</v>
      </c>
    </row>
    <row r="38" spans="1:8">
      <c r="A38" s="158"/>
      <c r="B38" s="7" t="s">
        <v>46</v>
      </c>
      <c r="C38" s="7" t="s">
        <v>184</v>
      </c>
      <c r="D38" s="31" t="s">
        <v>135</v>
      </c>
      <c r="E38" s="31" t="s">
        <v>135</v>
      </c>
      <c r="F38" s="30"/>
      <c r="G38" s="8" t="s">
        <v>277</v>
      </c>
      <c r="H38" s="8" t="s">
        <v>370</v>
      </c>
    </row>
    <row r="39" spans="1:8" ht="90">
      <c r="A39" s="158"/>
      <c r="B39" s="26" t="s">
        <v>196</v>
      </c>
      <c r="C39" s="7" t="s">
        <v>185</v>
      </c>
      <c r="D39" s="31" t="s">
        <v>135</v>
      </c>
      <c r="E39" s="31" t="s">
        <v>135</v>
      </c>
      <c r="F39" s="29"/>
      <c r="G39" s="20" t="s">
        <v>297</v>
      </c>
      <c r="H39" s="8"/>
    </row>
    <row r="40" spans="1:8" ht="90">
      <c r="A40" s="158"/>
      <c r="B40" s="26" t="s">
        <v>80</v>
      </c>
      <c r="C40" s="7" t="s">
        <v>186</v>
      </c>
      <c r="D40" s="31" t="s">
        <v>135</v>
      </c>
      <c r="E40" s="31" t="s">
        <v>135</v>
      </c>
      <c r="F40" s="29"/>
      <c r="G40" s="20" t="s">
        <v>255</v>
      </c>
      <c r="H40" s="8"/>
    </row>
    <row r="41" spans="1:8" ht="108">
      <c r="A41" s="159"/>
      <c r="B41" s="7" t="s">
        <v>204</v>
      </c>
      <c r="C41" s="7" t="s">
        <v>203</v>
      </c>
      <c r="D41" s="31" t="s">
        <v>135</v>
      </c>
      <c r="E41" s="31"/>
      <c r="F41" s="30"/>
      <c r="G41" s="20" t="s">
        <v>209</v>
      </c>
      <c r="H41" s="8"/>
    </row>
    <row r="42" spans="1:8" ht="90">
      <c r="A42" s="46" t="s">
        <v>81</v>
      </c>
      <c r="B42" s="47"/>
      <c r="C42" s="47"/>
      <c r="D42" s="31" t="s">
        <v>135</v>
      </c>
      <c r="E42" s="31"/>
      <c r="F42" s="30"/>
      <c r="G42" s="20" t="s">
        <v>256</v>
      </c>
      <c r="H42" s="6" t="s">
        <v>82</v>
      </c>
    </row>
    <row r="43" spans="1:8" ht="108">
      <c r="A43" s="48"/>
      <c r="B43" s="7" t="s">
        <v>53</v>
      </c>
      <c r="C43" s="7" t="s">
        <v>187</v>
      </c>
      <c r="D43" s="31" t="s">
        <v>135</v>
      </c>
      <c r="E43" s="30"/>
      <c r="F43" s="30"/>
      <c r="G43" s="20" t="s">
        <v>315</v>
      </c>
      <c r="H43" s="8"/>
    </row>
    <row r="44" spans="1:8" ht="115.95" customHeight="1">
      <c r="A44" s="48"/>
      <c r="B44" s="7" t="s">
        <v>54</v>
      </c>
      <c r="C44" s="7" t="s">
        <v>188</v>
      </c>
      <c r="D44" s="31" t="s">
        <v>135</v>
      </c>
      <c r="E44" s="30"/>
      <c r="F44" s="30"/>
      <c r="G44" s="20" t="s">
        <v>278</v>
      </c>
      <c r="H44" s="8"/>
    </row>
    <row r="45" spans="1:8" ht="45" customHeight="1">
      <c r="A45" s="48"/>
      <c r="B45" s="7" t="s">
        <v>55</v>
      </c>
      <c r="C45" s="7" t="s">
        <v>189</v>
      </c>
      <c r="D45" s="31" t="s">
        <v>135</v>
      </c>
      <c r="E45" s="30"/>
      <c r="F45" s="30"/>
      <c r="G45" s="6" t="s">
        <v>254</v>
      </c>
      <c r="H45" s="8"/>
    </row>
    <row r="46" spans="1:8" ht="51.6" customHeight="1">
      <c r="A46" s="49"/>
      <c r="B46" s="7" t="s">
        <v>56</v>
      </c>
      <c r="C46" s="7" t="s">
        <v>190</v>
      </c>
      <c r="D46" s="31" t="s">
        <v>135</v>
      </c>
      <c r="E46" s="30"/>
      <c r="F46" s="30"/>
      <c r="G46" s="6" t="s">
        <v>254</v>
      </c>
      <c r="H46" s="8"/>
    </row>
  </sheetData>
  <mergeCells count="2">
    <mergeCell ref="A1:B1"/>
    <mergeCell ref="A2:A41"/>
  </mergeCells>
  <phoneticPr fontId="19"/>
  <hyperlinks>
    <hyperlink ref="G38" r:id="rId1" display="aanm@sxxxx.xxxxx.com" xr:uid="{A14AB5C0-D7AA-479C-8449-99801304C2E8}"/>
  </hyperlinks>
  <pageMargins left="0.70866141732283472" right="0.70866141732283472" top="0.74803149606299213" bottom="0.74803149606299213" header="0.31496062992125984" footer="0.31496062992125984"/>
  <pageSetup paperSize="8" scale="38" orientation="landscape"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CADD-9F44-4B03-87C2-1A5CD47810CB}">
  <sheetPr>
    <pageSetUpPr fitToPage="1"/>
  </sheetPr>
  <dimension ref="A1:S70"/>
  <sheetViews>
    <sheetView tabSelected="1" zoomScale="70" zoomScaleNormal="70" zoomScaleSheetLayoutView="70" workbookViewId="0">
      <pane xSplit="1" ySplit="2" topLeftCell="B15" activePane="bottomRight" state="frozen"/>
      <selection pane="topRight" activeCell="B1" sqref="B1"/>
      <selection pane="bottomLeft" activeCell="A3" sqref="A3"/>
      <selection pane="bottomRight" activeCell="E49" sqref="E49"/>
    </sheetView>
  </sheetViews>
  <sheetFormatPr defaultColWidth="9" defaultRowHeight="18"/>
  <cols>
    <col min="1" max="1" width="31.09765625" style="4" customWidth="1"/>
    <col min="2" max="2" width="42.59765625" style="4" customWidth="1"/>
    <col min="3" max="3" width="42.5" style="4" customWidth="1"/>
    <col min="4" max="4" width="22.09765625" style="4" bestFit="1" customWidth="1"/>
    <col min="5" max="5" width="36.69921875" style="4" bestFit="1" customWidth="1"/>
    <col min="6" max="7" width="22.09765625" style="4" bestFit="1" customWidth="1"/>
    <col min="8" max="8" width="15.19921875" style="16" bestFit="1" customWidth="1"/>
    <col min="9" max="9" width="17.59765625" style="16" customWidth="1"/>
    <col min="10" max="10" width="15.09765625" style="50" customWidth="1"/>
    <col min="11" max="11" width="9" style="4"/>
    <col min="12" max="12" width="12.59765625" style="4" customWidth="1"/>
    <col min="13" max="13" width="35" style="4" customWidth="1"/>
    <col min="14" max="14" width="17.5" style="4" customWidth="1"/>
    <col min="15" max="16" width="13.19921875" style="4" bestFit="1" customWidth="1"/>
    <col min="17" max="17" width="22.59765625" style="4" customWidth="1"/>
    <col min="18" max="18" width="29.19921875" style="4" customWidth="1"/>
    <col min="19" max="19" width="42" style="4" customWidth="1"/>
    <col min="20" max="20" width="9" style="4" customWidth="1"/>
    <col min="21" max="16384" width="9" style="4"/>
  </cols>
  <sheetData>
    <row r="1" spans="1:19" ht="28.2" customHeight="1">
      <c r="A1" s="152" t="s">
        <v>75</v>
      </c>
      <c r="B1" s="167" t="str">
        <f xml:space="preserve"> "INチケット問合せ応答レスポンス" &amp; "（" &amp; SUM(B35:I35) &amp; "ビット）"</f>
        <v>INチケット問合せ応答レスポンス（24ビット）</v>
      </c>
      <c r="C1" s="167"/>
      <c r="D1" s="167"/>
      <c r="E1" s="167"/>
      <c r="F1" s="167"/>
      <c r="G1" s="167"/>
      <c r="H1" s="167"/>
      <c r="I1" s="167"/>
      <c r="J1" s="172" t="str">
        <f xml:space="preserve"> "マッピング番号" &amp; CHAR(10) &amp; "（" &amp; J35 &amp; "ビット）"</f>
        <v>マッピング番号
（1ビット）</v>
      </c>
    </row>
    <row r="2" spans="1:19" ht="36">
      <c r="A2" s="152"/>
      <c r="B2" s="14" t="str">
        <f xml:space="preserve"> "ショップＩＤ" &amp; CHAR(10) &amp; "（" &amp; B35 &amp; "ビット）"</f>
        <v>ショップＩＤ
（4ビット）</v>
      </c>
      <c r="C2" s="14" t="str">
        <f xml:space="preserve"> "応答結果区分" &amp; CHAR(10) &amp; "（" &amp; C35 &amp; "ビット）"</f>
        <v>応答結果区分
（2ビット）</v>
      </c>
      <c r="D2" s="14" t="str">
        <f xml:space="preserve"> "チケット代金" &amp; CHAR(10) &amp; "（" &amp; D35 &amp; "ビット）"</f>
        <v>チケット代金
（2ビット）</v>
      </c>
      <c r="E2" s="14" t="str">
        <f xml:space="preserve"> "発券代金" &amp; CHAR(10) &amp; "（" &amp; E35 &amp; "ビット）"</f>
        <v>発券代金
（2ビット）</v>
      </c>
      <c r="F2" s="14" t="str">
        <f xml:space="preserve"> "チケット購入代金" &amp; CHAR(10) &amp; "（" &amp; F35 &amp; "ビット）"</f>
        <v>チケット購入代金
（2ビット）</v>
      </c>
      <c r="G2" s="14" t="str">
        <f xml:space="preserve"> "印紙基準額" &amp; CHAR(10) &amp; "（" &amp; G35 &amp; "ビット）"</f>
        <v>印紙基準額
（2ビット）</v>
      </c>
      <c r="H2" s="14" t="str">
        <f xml:space="preserve"> "チケット枚数" &amp; CHAR(10) &amp; "（" &amp; H35 &amp; "ビット）"</f>
        <v>チケット枚数
（5ビット）</v>
      </c>
      <c r="I2" s="14" t="str">
        <f xml:space="preserve"> "券面情報データ" &amp; CHAR(10) &amp; "（" &amp; I35 &amp; "ビット）"</f>
        <v>券面情報データ
（5ビット）</v>
      </c>
      <c r="J2" s="173"/>
    </row>
    <row r="3" spans="1:19">
      <c r="A3" s="17">
        <v>0</v>
      </c>
      <c r="B3" s="18" t="s">
        <v>301</v>
      </c>
      <c r="C3" s="10" t="s">
        <v>48</v>
      </c>
      <c r="D3" s="25" t="s">
        <v>105</v>
      </c>
      <c r="E3" s="25" t="s">
        <v>105</v>
      </c>
      <c r="F3" s="25" t="s">
        <v>105</v>
      </c>
      <c r="G3" s="25" t="s">
        <v>105</v>
      </c>
      <c r="H3" s="24">
        <v>0</v>
      </c>
      <c r="I3" s="88" t="s">
        <v>244</v>
      </c>
      <c r="J3" s="72">
        <v>0</v>
      </c>
    </row>
    <row r="4" spans="1:19">
      <c r="A4" s="17">
        <v>1</v>
      </c>
      <c r="B4" s="19" t="s">
        <v>298</v>
      </c>
      <c r="C4" s="10" t="s">
        <v>49</v>
      </c>
      <c r="D4" s="25" t="s">
        <v>106</v>
      </c>
      <c r="E4" s="25" t="s">
        <v>106</v>
      </c>
      <c r="F4" s="25" t="s">
        <v>106</v>
      </c>
      <c r="G4" s="25" t="s">
        <v>106</v>
      </c>
      <c r="H4" s="24">
        <v>1</v>
      </c>
      <c r="I4" s="40" t="s">
        <v>252</v>
      </c>
      <c r="J4" s="71">
        <v>1</v>
      </c>
    </row>
    <row r="5" spans="1:19" ht="36">
      <c r="A5" s="17">
        <v>10</v>
      </c>
      <c r="B5" s="79" t="s">
        <v>306</v>
      </c>
      <c r="C5" s="10" t="s">
        <v>50</v>
      </c>
      <c r="D5" s="78" t="s">
        <v>228</v>
      </c>
      <c r="E5" s="67" t="s">
        <v>228</v>
      </c>
      <c r="F5" s="67" t="s">
        <v>228</v>
      </c>
      <c r="G5" s="67" t="s">
        <v>228</v>
      </c>
      <c r="H5" s="24">
        <v>2</v>
      </c>
      <c r="I5" s="66" t="s">
        <v>253</v>
      </c>
      <c r="J5" s="15"/>
      <c r="L5" s="70" t="s">
        <v>241</v>
      </c>
      <c r="M5" s="50"/>
      <c r="N5" s="108"/>
      <c r="O5" s="50"/>
      <c r="P5" s="50"/>
      <c r="Q5" s="50"/>
      <c r="R5" s="16"/>
      <c r="S5" s="16"/>
    </row>
    <row r="6" spans="1:19" ht="36">
      <c r="A6" s="17">
        <v>11</v>
      </c>
      <c r="B6" s="19" t="s">
        <v>305</v>
      </c>
      <c r="C6" s="10" t="s">
        <v>51</v>
      </c>
      <c r="D6" s="78" t="s">
        <v>302</v>
      </c>
      <c r="E6" s="78" t="s">
        <v>302</v>
      </c>
      <c r="F6" s="78" t="s">
        <v>302</v>
      </c>
      <c r="G6" s="78" t="s">
        <v>302</v>
      </c>
      <c r="H6" s="24">
        <v>3</v>
      </c>
      <c r="I6" s="75" t="s">
        <v>284</v>
      </c>
      <c r="J6" s="15"/>
      <c r="L6" s="69" t="s">
        <v>242</v>
      </c>
      <c r="M6" s="69" t="s">
        <v>243</v>
      </c>
      <c r="N6" s="109" t="s">
        <v>390</v>
      </c>
      <c r="O6" s="69" t="s">
        <v>265</v>
      </c>
      <c r="P6" s="109" t="s">
        <v>398</v>
      </c>
      <c r="Q6" s="69" t="s">
        <v>383</v>
      </c>
      <c r="R6" s="69" t="s">
        <v>384</v>
      </c>
      <c r="S6" s="69" t="s">
        <v>329</v>
      </c>
    </row>
    <row r="7" spans="1:19">
      <c r="A7" s="17">
        <v>100</v>
      </c>
      <c r="B7" s="18" t="s">
        <v>413</v>
      </c>
      <c r="C7" s="9"/>
      <c r="D7" s="9"/>
      <c r="E7" s="9"/>
      <c r="F7" s="9"/>
      <c r="G7" s="9"/>
      <c r="H7" s="24">
        <v>4</v>
      </c>
      <c r="I7" s="80" t="s">
        <v>285</v>
      </c>
      <c r="J7" s="15"/>
      <c r="L7" s="89" t="s">
        <v>244</v>
      </c>
      <c r="M7" s="85" t="s">
        <v>250</v>
      </c>
      <c r="N7" s="107" t="s">
        <v>385</v>
      </c>
      <c r="O7" s="90">
        <v>2</v>
      </c>
      <c r="P7" s="85">
        <v>30400</v>
      </c>
      <c r="Q7" s="85" t="s">
        <v>391</v>
      </c>
      <c r="R7" s="85" t="s">
        <v>292</v>
      </c>
      <c r="S7" s="85" t="s">
        <v>352</v>
      </c>
    </row>
    <row r="8" spans="1:19">
      <c r="A8" s="17">
        <v>101</v>
      </c>
      <c r="B8" s="18" t="s">
        <v>412</v>
      </c>
      <c r="C8" s="9"/>
      <c r="D8" s="9"/>
      <c r="E8" s="9"/>
      <c r="F8" s="9"/>
      <c r="G8" s="9"/>
      <c r="H8" s="24">
        <v>5</v>
      </c>
      <c r="I8" s="80" t="s">
        <v>286</v>
      </c>
      <c r="J8" s="15"/>
      <c r="L8" s="89" t="s">
        <v>245</v>
      </c>
      <c r="M8" s="85" t="s">
        <v>251</v>
      </c>
      <c r="N8" s="107" t="s">
        <v>386</v>
      </c>
      <c r="O8" s="90">
        <v>1</v>
      </c>
      <c r="P8" s="85">
        <v>30400</v>
      </c>
      <c r="Q8" s="85" t="s">
        <v>392</v>
      </c>
      <c r="R8" s="85" t="s">
        <v>293</v>
      </c>
      <c r="S8" s="85" t="s">
        <v>351</v>
      </c>
    </row>
    <row r="9" spans="1:19">
      <c r="A9" s="17">
        <v>110</v>
      </c>
      <c r="B9" s="18" t="s">
        <v>415</v>
      </c>
      <c r="C9" s="9"/>
      <c r="D9" s="9"/>
      <c r="E9" s="9"/>
      <c r="F9" s="9"/>
      <c r="G9" s="9"/>
      <c r="H9" s="24">
        <v>6</v>
      </c>
      <c r="I9" s="76" t="s">
        <v>287</v>
      </c>
      <c r="J9" s="15"/>
      <c r="L9" s="89" t="s">
        <v>246</v>
      </c>
      <c r="M9" s="85" t="s">
        <v>281</v>
      </c>
      <c r="N9" s="85" t="s">
        <v>282</v>
      </c>
      <c r="O9" s="91">
        <v>1</v>
      </c>
      <c r="P9" s="85">
        <v>30514</v>
      </c>
      <c r="Q9" s="85" t="s">
        <v>393</v>
      </c>
      <c r="R9" s="85" t="s">
        <v>364</v>
      </c>
      <c r="S9" s="107" t="s">
        <v>382</v>
      </c>
    </row>
    <row r="10" spans="1:19">
      <c r="A10" s="17">
        <v>111</v>
      </c>
      <c r="B10" s="18" t="s">
        <v>417</v>
      </c>
      <c r="C10" s="9"/>
      <c r="D10" s="9"/>
      <c r="E10" s="9"/>
      <c r="F10" s="9"/>
      <c r="G10" s="9"/>
      <c r="H10" s="24">
        <v>7</v>
      </c>
      <c r="I10" s="80" t="s">
        <v>288</v>
      </c>
      <c r="J10" s="15"/>
      <c r="L10" s="89" t="s">
        <v>247</v>
      </c>
      <c r="M10" s="87" t="s">
        <v>280</v>
      </c>
      <c r="N10" s="107" t="s">
        <v>387</v>
      </c>
      <c r="O10" s="90">
        <v>4</v>
      </c>
      <c r="P10" s="85">
        <v>30400</v>
      </c>
      <c r="Q10" s="85" t="s">
        <v>394</v>
      </c>
      <c r="R10" s="85" t="s">
        <v>294</v>
      </c>
      <c r="S10" s="85" t="s">
        <v>350</v>
      </c>
    </row>
    <row r="11" spans="1:19">
      <c r="A11" s="17">
        <v>1000</v>
      </c>
      <c r="B11" s="18" t="s">
        <v>419</v>
      </c>
      <c r="C11" s="9"/>
      <c r="D11" s="9"/>
      <c r="E11" s="9"/>
      <c r="F11" s="15"/>
      <c r="G11" s="15"/>
      <c r="H11" s="24">
        <v>8</v>
      </c>
      <c r="I11" s="80" t="s">
        <v>289</v>
      </c>
      <c r="J11" s="15"/>
      <c r="L11" s="89" t="s">
        <v>248</v>
      </c>
      <c r="M11" s="174" t="s">
        <v>283</v>
      </c>
      <c r="N11" s="176" t="s">
        <v>388</v>
      </c>
      <c r="O11" s="170">
        <v>3</v>
      </c>
      <c r="P11" s="168">
        <v>30501</v>
      </c>
      <c r="Q11" s="168" t="s">
        <v>395</v>
      </c>
      <c r="R11" s="85" t="s">
        <v>295</v>
      </c>
      <c r="S11" s="85" t="s">
        <v>349</v>
      </c>
    </row>
    <row r="12" spans="1:19">
      <c r="A12" s="17">
        <v>1001</v>
      </c>
      <c r="B12" s="18" t="s">
        <v>421</v>
      </c>
      <c r="C12" s="9"/>
      <c r="D12" s="9"/>
      <c r="E12" s="9"/>
      <c r="F12" s="15"/>
      <c r="G12" s="15"/>
      <c r="H12" s="24">
        <v>9</v>
      </c>
      <c r="I12" s="76" t="s">
        <v>290</v>
      </c>
      <c r="J12" s="15"/>
      <c r="L12" s="89" t="s">
        <v>249</v>
      </c>
      <c r="M12" s="175"/>
      <c r="N12" s="177"/>
      <c r="O12" s="171"/>
      <c r="P12" s="169"/>
      <c r="Q12" s="169"/>
      <c r="R12" s="85" t="s">
        <v>296</v>
      </c>
      <c r="S12" s="85" t="s">
        <v>348</v>
      </c>
    </row>
    <row r="13" spans="1:19">
      <c r="A13" s="17">
        <v>1010</v>
      </c>
      <c r="B13" s="132" t="s">
        <v>443</v>
      </c>
      <c r="C13" s="9"/>
      <c r="D13" s="9"/>
      <c r="E13" s="9"/>
      <c r="F13" s="15"/>
      <c r="G13" s="15"/>
      <c r="H13" s="24">
        <v>10</v>
      </c>
      <c r="I13" s="80" t="s">
        <v>291</v>
      </c>
      <c r="J13" s="15"/>
      <c r="L13" s="89" t="s">
        <v>316</v>
      </c>
      <c r="M13" s="85" t="s">
        <v>317</v>
      </c>
      <c r="N13" s="85" t="s">
        <v>318</v>
      </c>
      <c r="O13" s="90">
        <v>1</v>
      </c>
      <c r="P13" s="85">
        <v>30514</v>
      </c>
      <c r="Q13" s="85" t="s">
        <v>396</v>
      </c>
      <c r="R13" s="85" t="s">
        <v>353</v>
      </c>
      <c r="S13" s="85" t="s">
        <v>319</v>
      </c>
    </row>
    <row r="14" spans="1:19">
      <c r="A14" s="17">
        <v>1011</v>
      </c>
      <c r="B14" s="9"/>
      <c r="C14" s="9"/>
      <c r="D14" s="9"/>
      <c r="E14" s="9"/>
      <c r="F14" s="15"/>
      <c r="G14" s="15"/>
      <c r="H14" s="24">
        <v>11</v>
      </c>
      <c r="I14" s="80" t="s">
        <v>268</v>
      </c>
      <c r="J14" s="15"/>
      <c r="L14" s="89" t="s">
        <v>356</v>
      </c>
      <c r="M14" s="85" t="s">
        <v>337</v>
      </c>
      <c r="N14" s="85" t="s">
        <v>318</v>
      </c>
      <c r="O14" s="90">
        <v>1</v>
      </c>
      <c r="P14" s="85">
        <v>30514</v>
      </c>
      <c r="Q14" s="85" t="s">
        <v>396</v>
      </c>
      <c r="R14" s="85" t="s">
        <v>339</v>
      </c>
      <c r="S14" s="85" t="s">
        <v>328</v>
      </c>
    </row>
    <row r="15" spans="1:19">
      <c r="A15" s="17">
        <v>1100</v>
      </c>
      <c r="B15" s="9"/>
      <c r="C15" s="9"/>
      <c r="D15" s="9"/>
      <c r="E15" s="9"/>
      <c r="F15" s="15"/>
      <c r="G15" s="15"/>
      <c r="H15" s="24">
        <v>12</v>
      </c>
      <c r="I15" s="86" t="s">
        <v>316</v>
      </c>
      <c r="J15" s="15"/>
      <c r="L15" s="89" t="s">
        <v>355</v>
      </c>
      <c r="M15" s="85" t="s">
        <v>320</v>
      </c>
      <c r="N15" s="85" t="s">
        <v>318</v>
      </c>
      <c r="O15" s="90">
        <v>1</v>
      </c>
      <c r="P15" s="85">
        <v>30514</v>
      </c>
      <c r="Q15" s="85" t="s">
        <v>396</v>
      </c>
      <c r="R15" s="85" t="s">
        <v>340</v>
      </c>
      <c r="S15" s="85" t="s">
        <v>338</v>
      </c>
    </row>
    <row r="16" spans="1:19">
      <c r="A16" s="17">
        <v>1101</v>
      </c>
      <c r="B16" s="9"/>
      <c r="C16" s="9"/>
      <c r="D16" s="9"/>
      <c r="E16" s="9"/>
      <c r="F16" s="15"/>
      <c r="G16" s="15"/>
      <c r="H16" s="24">
        <v>13</v>
      </c>
      <c r="I16" s="86" t="s">
        <v>356</v>
      </c>
      <c r="J16" s="15"/>
      <c r="L16" s="89" t="s">
        <v>357</v>
      </c>
      <c r="M16" s="85" t="s">
        <v>321</v>
      </c>
      <c r="N16" s="85" t="s">
        <v>318</v>
      </c>
      <c r="O16" s="90">
        <v>1</v>
      </c>
      <c r="P16" s="85">
        <v>30514</v>
      </c>
      <c r="Q16" s="85" t="s">
        <v>396</v>
      </c>
      <c r="R16" s="85" t="s">
        <v>341</v>
      </c>
      <c r="S16" s="85" t="s">
        <v>354</v>
      </c>
    </row>
    <row r="17" spans="1:19">
      <c r="A17" s="17">
        <v>1110</v>
      </c>
      <c r="B17" s="9"/>
      <c r="C17" s="9"/>
      <c r="D17" s="9"/>
      <c r="E17" s="9"/>
      <c r="F17" s="15"/>
      <c r="G17" s="15"/>
      <c r="H17" s="24">
        <v>14</v>
      </c>
      <c r="I17" s="86" t="s">
        <v>355</v>
      </c>
      <c r="J17" s="15"/>
      <c r="L17" s="89" t="s">
        <v>358</v>
      </c>
      <c r="M17" s="85" t="s">
        <v>322</v>
      </c>
      <c r="N17" s="85" t="s">
        <v>318</v>
      </c>
      <c r="O17" s="90">
        <v>1</v>
      </c>
      <c r="P17" s="85">
        <v>30514</v>
      </c>
      <c r="Q17" s="85" t="s">
        <v>396</v>
      </c>
      <c r="R17" s="85" t="s">
        <v>342</v>
      </c>
      <c r="S17" s="85" t="s">
        <v>330</v>
      </c>
    </row>
    <row r="18" spans="1:19">
      <c r="A18" s="17">
        <v>1111</v>
      </c>
      <c r="B18" s="9"/>
      <c r="C18" s="9"/>
      <c r="D18" s="9"/>
      <c r="E18" s="9"/>
      <c r="F18" s="9"/>
      <c r="G18" s="9"/>
      <c r="H18" s="24">
        <v>15</v>
      </c>
      <c r="I18" s="86" t="s">
        <v>357</v>
      </c>
      <c r="J18" s="15"/>
      <c r="L18" s="89" t="s">
        <v>359</v>
      </c>
      <c r="M18" s="85" t="s">
        <v>323</v>
      </c>
      <c r="N18" s="85" t="s">
        <v>318</v>
      </c>
      <c r="O18" s="90">
        <v>1</v>
      </c>
      <c r="P18" s="85">
        <v>30514</v>
      </c>
      <c r="Q18" s="85" t="s">
        <v>396</v>
      </c>
      <c r="R18" s="85" t="s">
        <v>343</v>
      </c>
      <c r="S18" s="85" t="s">
        <v>331</v>
      </c>
    </row>
    <row r="19" spans="1:19">
      <c r="A19" s="17">
        <v>10000</v>
      </c>
      <c r="B19" s="9"/>
      <c r="C19" s="9"/>
      <c r="D19" s="9"/>
      <c r="E19" s="9"/>
      <c r="F19" s="9"/>
      <c r="G19" s="9"/>
      <c r="H19" s="24">
        <v>16</v>
      </c>
      <c r="I19" s="86" t="s">
        <v>358</v>
      </c>
      <c r="J19" s="15"/>
      <c r="L19" s="89" t="s">
        <v>360</v>
      </c>
      <c r="M19" s="85" t="s">
        <v>324</v>
      </c>
      <c r="N19" s="85" t="s">
        <v>318</v>
      </c>
      <c r="O19" s="90">
        <v>1</v>
      </c>
      <c r="P19" s="85">
        <v>30514</v>
      </c>
      <c r="Q19" s="85" t="s">
        <v>396</v>
      </c>
      <c r="R19" s="85" t="s">
        <v>344</v>
      </c>
      <c r="S19" s="85" t="s">
        <v>332</v>
      </c>
    </row>
    <row r="20" spans="1:19" ht="18.75" customHeight="1">
      <c r="A20" s="17">
        <v>10001</v>
      </c>
      <c r="B20" s="9"/>
      <c r="C20" s="9"/>
      <c r="D20" s="9"/>
      <c r="E20" s="9"/>
      <c r="F20" s="9"/>
      <c r="G20" s="9"/>
      <c r="H20" s="24">
        <v>17</v>
      </c>
      <c r="I20" s="86" t="s">
        <v>359</v>
      </c>
      <c r="J20" s="15"/>
      <c r="L20" s="89" t="s">
        <v>361</v>
      </c>
      <c r="M20" s="85" t="s">
        <v>325</v>
      </c>
      <c r="N20" s="85" t="s">
        <v>333</v>
      </c>
      <c r="O20" s="90">
        <v>1</v>
      </c>
      <c r="P20" s="85">
        <v>30500</v>
      </c>
      <c r="Q20" s="85" t="s">
        <v>397</v>
      </c>
      <c r="R20" s="85" t="s">
        <v>345</v>
      </c>
      <c r="S20" s="85" t="s">
        <v>334</v>
      </c>
    </row>
    <row r="21" spans="1:19">
      <c r="A21" s="17">
        <v>10010</v>
      </c>
      <c r="B21" s="9"/>
      <c r="C21" s="9"/>
      <c r="D21" s="9"/>
      <c r="E21" s="9"/>
      <c r="F21" s="9"/>
      <c r="G21" s="9"/>
      <c r="H21" s="24">
        <v>18</v>
      </c>
      <c r="I21" s="86" t="s">
        <v>360</v>
      </c>
      <c r="J21" s="15"/>
      <c r="L21" s="89" t="s">
        <v>362</v>
      </c>
      <c r="M21" s="85" t="s">
        <v>326</v>
      </c>
      <c r="N21" s="85" t="s">
        <v>333</v>
      </c>
      <c r="O21" s="90">
        <v>1</v>
      </c>
      <c r="P21" s="85">
        <v>30500</v>
      </c>
      <c r="Q21" s="85" t="s">
        <v>397</v>
      </c>
      <c r="R21" s="85" t="s">
        <v>346</v>
      </c>
      <c r="S21" s="85" t="s">
        <v>335</v>
      </c>
    </row>
    <row r="22" spans="1:19">
      <c r="A22" s="17">
        <v>10011</v>
      </c>
      <c r="B22" s="9"/>
      <c r="C22" s="9"/>
      <c r="D22" s="9"/>
      <c r="E22" s="9"/>
      <c r="F22" s="9"/>
      <c r="G22" s="9"/>
      <c r="H22" s="24">
        <v>19</v>
      </c>
      <c r="I22" s="86" t="s">
        <v>361</v>
      </c>
      <c r="J22" s="15"/>
      <c r="L22" s="89" t="s">
        <v>363</v>
      </c>
      <c r="M22" s="85" t="s">
        <v>327</v>
      </c>
      <c r="N22" s="85" t="s">
        <v>333</v>
      </c>
      <c r="O22" s="90">
        <v>1</v>
      </c>
      <c r="P22" s="85">
        <v>30500</v>
      </c>
      <c r="Q22" s="85" t="s">
        <v>397</v>
      </c>
      <c r="R22" s="85" t="s">
        <v>347</v>
      </c>
      <c r="S22" s="85" t="s">
        <v>336</v>
      </c>
    </row>
    <row r="23" spans="1:19">
      <c r="A23" s="17">
        <v>10100</v>
      </c>
      <c r="B23" s="9"/>
      <c r="C23" s="9"/>
      <c r="D23" s="9"/>
      <c r="E23" s="9"/>
      <c r="F23" s="15"/>
      <c r="G23" s="15"/>
      <c r="H23" s="24">
        <v>20</v>
      </c>
      <c r="I23" s="86" t="s">
        <v>362</v>
      </c>
      <c r="J23" s="15"/>
      <c r="L23" s="128" t="s">
        <v>424</v>
      </c>
      <c r="M23" s="127" t="s">
        <v>433</v>
      </c>
      <c r="N23" s="107" t="s">
        <v>423</v>
      </c>
      <c r="O23" s="129">
        <v>1</v>
      </c>
      <c r="P23" s="107">
        <v>30701</v>
      </c>
      <c r="Q23" s="107" t="s">
        <v>436</v>
      </c>
      <c r="R23" s="107" t="s">
        <v>437</v>
      </c>
      <c r="S23" s="107" t="s">
        <v>429</v>
      </c>
    </row>
    <row r="24" spans="1:19">
      <c r="A24" s="17">
        <v>10101</v>
      </c>
      <c r="B24" s="9"/>
      <c r="C24" s="9"/>
      <c r="D24" s="9"/>
      <c r="E24" s="9"/>
      <c r="F24" s="15"/>
      <c r="G24" s="15"/>
      <c r="H24" s="15"/>
      <c r="I24" s="86" t="s">
        <v>363</v>
      </c>
      <c r="J24" s="15"/>
      <c r="L24" s="128" t="s">
        <v>425</v>
      </c>
      <c r="M24" s="127" t="s">
        <v>431</v>
      </c>
      <c r="N24" s="107" t="s">
        <v>423</v>
      </c>
      <c r="O24" s="129">
        <v>4</v>
      </c>
      <c r="P24" s="107">
        <v>30701</v>
      </c>
      <c r="Q24" s="107" t="s">
        <v>436</v>
      </c>
      <c r="R24" s="107" t="s">
        <v>438</v>
      </c>
      <c r="S24" s="107" t="s">
        <v>430</v>
      </c>
    </row>
    <row r="25" spans="1:19">
      <c r="A25" s="17">
        <v>10110</v>
      </c>
      <c r="B25" s="9"/>
      <c r="C25" s="9"/>
      <c r="D25" s="9"/>
      <c r="E25" s="9"/>
      <c r="F25" s="15"/>
      <c r="G25" s="15"/>
      <c r="H25" s="15"/>
      <c r="I25" s="130" t="s">
        <v>441</v>
      </c>
      <c r="J25" s="15"/>
      <c r="L25" s="128" t="s">
        <v>427</v>
      </c>
      <c r="M25" s="127" t="s">
        <v>434</v>
      </c>
      <c r="N25" s="107" t="s">
        <v>426</v>
      </c>
      <c r="O25" s="129">
        <v>1</v>
      </c>
      <c r="P25" s="107">
        <v>30705</v>
      </c>
      <c r="Q25" s="107" t="s">
        <v>435</v>
      </c>
      <c r="R25" s="107" t="s">
        <v>439</v>
      </c>
      <c r="S25" s="107" t="s">
        <v>429</v>
      </c>
    </row>
    <row r="26" spans="1:19">
      <c r="A26" s="17">
        <v>10111</v>
      </c>
      <c r="B26" s="9"/>
      <c r="C26" s="9"/>
      <c r="D26" s="9"/>
      <c r="E26" s="9"/>
      <c r="F26" s="15"/>
      <c r="G26" s="15"/>
      <c r="H26" s="15"/>
      <c r="I26" s="131" t="s">
        <v>442</v>
      </c>
      <c r="J26" s="15"/>
      <c r="L26" s="128" t="s">
        <v>428</v>
      </c>
      <c r="M26" s="127" t="s">
        <v>432</v>
      </c>
      <c r="N26" s="107" t="s">
        <v>426</v>
      </c>
      <c r="O26" s="129">
        <v>4</v>
      </c>
      <c r="P26" s="107">
        <v>30705</v>
      </c>
      <c r="Q26" s="107" t="s">
        <v>435</v>
      </c>
      <c r="R26" s="107" t="s">
        <v>440</v>
      </c>
      <c r="S26" s="107" t="s">
        <v>430</v>
      </c>
    </row>
    <row r="27" spans="1:19">
      <c r="A27" s="17">
        <v>11000</v>
      </c>
      <c r="B27" s="9"/>
      <c r="C27" s="9"/>
      <c r="D27" s="9"/>
      <c r="E27" s="9"/>
      <c r="F27" s="15"/>
      <c r="G27" s="15"/>
      <c r="H27" s="15"/>
      <c r="I27" s="15"/>
      <c r="J27" s="15"/>
    </row>
    <row r="28" spans="1:19" hidden="1">
      <c r="A28" s="17">
        <v>11001</v>
      </c>
      <c r="B28" s="9"/>
      <c r="C28" s="9"/>
      <c r="D28" s="9"/>
      <c r="E28" s="9"/>
      <c r="F28" s="15"/>
      <c r="G28" s="15"/>
      <c r="H28" s="15"/>
      <c r="I28" s="15"/>
      <c r="J28" s="15"/>
    </row>
    <row r="29" spans="1:19" hidden="1">
      <c r="A29" s="17">
        <v>11010</v>
      </c>
      <c r="B29" s="9"/>
      <c r="C29" s="9"/>
      <c r="D29" s="9"/>
      <c r="E29" s="9"/>
      <c r="F29" s="15"/>
      <c r="G29" s="15"/>
      <c r="H29" s="15"/>
      <c r="I29" s="15"/>
      <c r="J29" s="15"/>
    </row>
    <row r="30" spans="1:19" hidden="1">
      <c r="A30" s="17">
        <v>11011</v>
      </c>
      <c r="B30" s="9"/>
      <c r="C30" s="9"/>
      <c r="D30" s="9"/>
      <c r="E30" s="9"/>
      <c r="F30" s="9"/>
      <c r="G30" s="9"/>
      <c r="H30" s="15"/>
      <c r="I30" s="15"/>
      <c r="J30" s="15"/>
    </row>
    <row r="31" spans="1:19" hidden="1">
      <c r="A31" s="17">
        <v>11100</v>
      </c>
      <c r="B31" s="9"/>
      <c r="C31" s="9"/>
      <c r="D31" s="9"/>
      <c r="E31" s="9"/>
      <c r="F31" s="9"/>
      <c r="G31" s="9"/>
      <c r="H31" s="15"/>
      <c r="I31" s="15"/>
      <c r="J31" s="15"/>
    </row>
    <row r="32" spans="1:19" hidden="1">
      <c r="A32" s="17">
        <v>11101</v>
      </c>
      <c r="B32" s="9"/>
      <c r="C32" s="9"/>
      <c r="D32" s="9"/>
      <c r="E32" s="9"/>
      <c r="F32" s="15"/>
      <c r="G32" s="15"/>
      <c r="H32" s="15"/>
      <c r="I32" s="15"/>
      <c r="J32" s="15"/>
    </row>
    <row r="33" spans="1:19" hidden="1">
      <c r="A33" s="17">
        <v>11110</v>
      </c>
      <c r="B33" s="9"/>
      <c r="C33" s="9"/>
      <c r="D33" s="9"/>
      <c r="E33" s="9"/>
      <c r="F33" s="15"/>
      <c r="G33" s="15"/>
      <c r="H33" s="15"/>
      <c r="I33" s="15"/>
      <c r="J33" s="15"/>
    </row>
    <row r="34" spans="1:19" hidden="1">
      <c r="A34" s="17">
        <v>11111</v>
      </c>
      <c r="B34" s="9"/>
      <c r="C34" s="9"/>
      <c r="D34" s="9"/>
      <c r="E34" s="9"/>
      <c r="F34" s="9"/>
      <c r="G34" s="9"/>
      <c r="H34" s="15"/>
      <c r="I34" s="15"/>
      <c r="J34" s="15"/>
    </row>
    <row r="35" spans="1:19">
      <c r="B35" s="4">
        <f t="shared" ref="B35:J35" si="0">IF(COUNTA(B3:B25)=0, "", ROUNDUP(LOG(COUNTA(B3:B25), 2), 0))</f>
        <v>4</v>
      </c>
      <c r="C35" s="4">
        <f t="shared" si="0"/>
        <v>2</v>
      </c>
      <c r="D35" s="4">
        <f t="shared" si="0"/>
        <v>2</v>
      </c>
      <c r="E35" s="4">
        <f t="shared" si="0"/>
        <v>2</v>
      </c>
      <c r="F35" s="4">
        <f t="shared" si="0"/>
        <v>2</v>
      </c>
      <c r="G35" s="4">
        <f t="shared" si="0"/>
        <v>2</v>
      </c>
      <c r="H35" s="4">
        <f t="shared" si="0"/>
        <v>5</v>
      </c>
      <c r="I35" s="4">
        <f t="shared" si="0"/>
        <v>5</v>
      </c>
      <c r="J35" s="4">
        <f t="shared" si="0"/>
        <v>1</v>
      </c>
      <c r="K35" s="4">
        <f>SUM(B35:J35)</f>
        <v>25</v>
      </c>
    </row>
    <row r="36" spans="1:19" s="50" customFormat="1">
      <c r="A36" s="50" t="s">
        <v>211</v>
      </c>
      <c r="L36" s="4"/>
      <c r="M36" s="4"/>
      <c r="N36" s="4"/>
      <c r="O36" s="4"/>
      <c r="P36" s="4"/>
      <c r="Q36" s="4"/>
      <c r="R36" s="4"/>
      <c r="S36" s="4"/>
    </row>
    <row r="37" spans="1:19" ht="23.4" hidden="1" customHeight="1">
      <c r="A37" s="94" t="str">
        <f>_xlfn.TEXTJOIN("",TRUE,B37:P37)</f>
        <v>0101101011101000010101101</v>
      </c>
      <c r="B37" s="3" t="str">
        <f>DEC2BIN(B42,B43)</f>
        <v>0101</v>
      </c>
      <c r="C37" s="3" t="str">
        <f t="shared" ref="C37:J37" si="1">DEC2BIN(C42,C43)</f>
        <v>10</v>
      </c>
      <c r="D37" s="3" t="str">
        <f t="shared" si="1"/>
        <v>10</v>
      </c>
      <c r="E37" s="3" t="str">
        <f t="shared" si="1"/>
        <v>11</v>
      </c>
      <c r="F37" s="3" t="str">
        <f t="shared" si="1"/>
        <v>10</v>
      </c>
      <c r="G37" s="3" t="str">
        <f t="shared" si="1"/>
        <v>10</v>
      </c>
      <c r="H37" s="3" t="str">
        <f t="shared" si="1"/>
        <v>00010</v>
      </c>
      <c r="I37" s="3" t="str">
        <f t="shared" si="1"/>
        <v>10110</v>
      </c>
      <c r="J37" s="3" t="str">
        <f t="shared" si="1"/>
        <v>1</v>
      </c>
    </row>
    <row r="38" spans="1:19" ht="35.4" customHeight="1">
      <c r="A38" s="51" t="s">
        <v>212</v>
      </c>
      <c r="B38" s="52" t="s">
        <v>409</v>
      </c>
      <c r="C38" s="52" t="s">
        <v>50</v>
      </c>
      <c r="D38" s="52" t="s">
        <v>228</v>
      </c>
      <c r="E38" s="52" t="s">
        <v>302</v>
      </c>
      <c r="F38" s="52" t="s">
        <v>228</v>
      </c>
      <c r="G38" s="52" t="s">
        <v>228</v>
      </c>
      <c r="H38" s="52">
        <v>2</v>
      </c>
      <c r="I38" s="52" t="s">
        <v>444</v>
      </c>
      <c r="J38" s="73">
        <v>1</v>
      </c>
    </row>
    <row r="39" spans="1:19" s="50" customFormat="1" ht="31.95" customHeight="1">
      <c r="A39" s="95" t="s">
        <v>214</v>
      </c>
      <c r="B39" s="96"/>
      <c r="C39" s="96"/>
      <c r="D39" s="96"/>
      <c r="E39" s="96"/>
      <c r="F39" s="96"/>
      <c r="G39" s="96"/>
      <c r="H39" s="96"/>
      <c r="I39" s="96"/>
      <c r="J39" s="97">
        <v>1</v>
      </c>
    </row>
    <row r="40" spans="1:19">
      <c r="A40" s="53" t="s">
        <v>215</v>
      </c>
      <c r="B40" s="55" t="str">
        <f t="shared" ref="B40:J40" si="2">IF(AND(B42&lt;&gt;"",B42&gt;(COUNTA(B3:B34)-1)),"選択された項目が不正",IF(AND(B39&lt;&gt;"",BIN2DEC(B39)&gt;(COUNTA(B3:B34)-1)),"２進数値がオーバー",IF(AND(B39&lt;&gt;"",B42&lt;&gt;"",BIN2DEC(B39)&lt;&gt;B42),"両方入力したが不一致",IF(AND(B39="", B42=""),"未入力","OK"))))</f>
        <v>OK</v>
      </c>
      <c r="C40" s="55" t="str">
        <f t="shared" si="2"/>
        <v>OK</v>
      </c>
      <c r="D40" s="55" t="str">
        <f t="shared" si="2"/>
        <v>OK</v>
      </c>
      <c r="E40" s="55" t="str">
        <f t="shared" si="2"/>
        <v>OK</v>
      </c>
      <c r="F40" s="55" t="str">
        <f t="shared" si="2"/>
        <v>OK</v>
      </c>
      <c r="G40" s="55" t="str">
        <f t="shared" si="2"/>
        <v>OK</v>
      </c>
      <c r="H40" s="55" t="str">
        <f t="shared" si="2"/>
        <v>OK</v>
      </c>
      <c r="I40" s="55" t="str">
        <f t="shared" si="2"/>
        <v>OK</v>
      </c>
      <c r="J40" s="55" t="str">
        <f t="shared" si="2"/>
        <v>OK</v>
      </c>
    </row>
    <row r="41" spans="1:19" hidden="1">
      <c r="A41" s="56" t="s">
        <v>216</v>
      </c>
      <c r="H41" s="4"/>
      <c r="I41" s="4"/>
      <c r="J41" s="4"/>
    </row>
    <row r="42" spans="1:19" hidden="1">
      <c r="A42" s="57" t="s">
        <v>217</v>
      </c>
      <c r="B42" s="50">
        <f t="shared" ref="B42:J42" si="3">IF(B38="","",MATCH(B38,B3:B34,0)-1)</f>
        <v>5</v>
      </c>
      <c r="C42" s="50">
        <f t="shared" si="3"/>
        <v>2</v>
      </c>
      <c r="D42" s="50">
        <f t="shared" si="3"/>
        <v>2</v>
      </c>
      <c r="E42" s="50">
        <f t="shared" si="3"/>
        <v>3</v>
      </c>
      <c r="F42" s="50">
        <f t="shared" si="3"/>
        <v>2</v>
      </c>
      <c r="G42" s="50">
        <f t="shared" si="3"/>
        <v>2</v>
      </c>
      <c r="H42" s="50">
        <f t="shared" si="3"/>
        <v>2</v>
      </c>
      <c r="I42" s="50">
        <f t="shared" si="3"/>
        <v>22</v>
      </c>
      <c r="J42" s="50">
        <f t="shared" si="3"/>
        <v>1</v>
      </c>
    </row>
    <row r="43" spans="1:19" hidden="1">
      <c r="A43" s="57" t="s">
        <v>218</v>
      </c>
      <c r="B43" s="50">
        <f t="shared" ref="B43:J43" si="4">ROUNDUP(LOG(COUNTA(B3:B34),2),0)</f>
        <v>4</v>
      </c>
      <c r="C43" s="50">
        <f t="shared" si="4"/>
        <v>2</v>
      </c>
      <c r="D43" s="50">
        <f t="shared" si="4"/>
        <v>2</v>
      </c>
      <c r="E43" s="50">
        <f t="shared" si="4"/>
        <v>2</v>
      </c>
      <c r="F43" s="50">
        <f t="shared" si="4"/>
        <v>2</v>
      </c>
      <c r="G43" s="50">
        <f t="shared" si="4"/>
        <v>2</v>
      </c>
      <c r="H43" s="50">
        <f t="shared" si="4"/>
        <v>5</v>
      </c>
      <c r="I43" s="50">
        <f t="shared" si="4"/>
        <v>5</v>
      </c>
      <c r="J43" s="50">
        <f t="shared" si="4"/>
        <v>1</v>
      </c>
    </row>
    <row r="44" spans="1:19" hidden="1">
      <c r="A44" s="58" t="s">
        <v>219</v>
      </c>
      <c r="B44" s="4">
        <f t="shared" ref="B44:G44" si="5">POWER(2,B43)*C44</f>
        <v>33554432</v>
      </c>
      <c r="C44" s="4">
        <f t="shared" si="5"/>
        <v>2097152</v>
      </c>
      <c r="D44" s="4">
        <f t="shared" si="5"/>
        <v>524288</v>
      </c>
      <c r="E44" s="4">
        <f t="shared" si="5"/>
        <v>131072</v>
      </c>
      <c r="F44" s="4">
        <f t="shared" si="5"/>
        <v>32768</v>
      </c>
      <c r="G44" s="4">
        <f t="shared" si="5"/>
        <v>8192</v>
      </c>
      <c r="H44" s="4">
        <f>POWER(2,H43)*I44</f>
        <v>2048</v>
      </c>
      <c r="I44" s="4">
        <f>POWER(2,I43)*J44</f>
        <v>64</v>
      </c>
      <c r="J44" s="4">
        <f>POWER(2,J43)*1</f>
        <v>2</v>
      </c>
    </row>
    <row r="45" spans="1:19" hidden="1">
      <c r="A45" s="58" t="s">
        <v>220</v>
      </c>
      <c r="B45" s="4">
        <f t="shared" ref="B45:H45" si="6">IF(B39="",B42,BIN2DEC(B39))*C44</f>
        <v>10485760</v>
      </c>
      <c r="C45" s="4">
        <f t="shared" si="6"/>
        <v>1048576</v>
      </c>
      <c r="D45" s="4">
        <f t="shared" si="6"/>
        <v>262144</v>
      </c>
      <c r="E45" s="4">
        <f t="shared" si="6"/>
        <v>98304</v>
      </c>
      <c r="F45" s="4">
        <f t="shared" si="6"/>
        <v>16384</v>
      </c>
      <c r="G45" s="4">
        <f>IF(G39="",G42,BIN2DEC(G39))*H44</f>
        <v>4096</v>
      </c>
      <c r="H45" s="4">
        <f t="shared" si="6"/>
        <v>128</v>
      </c>
      <c r="I45" s="4">
        <f>IF(I39="",I42,BIN2DEC(I39))*J44</f>
        <v>44</v>
      </c>
      <c r="J45" s="4">
        <f>IF(J39="",J42,BIN2DEC(J39))*1</f>
        <v>1</v>
      </c>
    </row>
    <row r="46" spans="1:19" ht="22.2">
      <c r="A46" s="117" t="s">
        <v>405</v>
      </c>
      <c r="B46" s="64" t="s">
        <v>222</v>
      </c>
      <c r="C46" s="64" t="s">
        <v>223</v>
      </c>
      <c r="H46" s="4"/>
      <c r="I46" s="4"/>
    </row>
    <row r="47" spans="1:19" ht="28.95" hidden="1" customHeight="1">
      <c r="A47" s="60" t="s">
        <v>372</v>
      </c>
      <c r="B47" s="99" t="str">
        <f>"21" &amp; REPT("0",10-LEN(SUM(B45:J45)))   &amp; SUM(B45:J45)</f>
        <v>210011915437</v>
      </c>
      <c r="C47" s="99" t="str">
        <f>"22" &amp; REPT("0",10-LEN(SUM(B45:J45)))   &amp; SUM(B45:J45)</f>
        <v>220011915437</v>
      </c>
      <c r="H47" s="4"/>
    </row>
    <row r="48" spans="1:19" ht="19.8" hidden="1">
      <c r="A48" s="61" t="s">
        <v>221</v>
      </c>
      <c r="B48" s="62" cm="1">
        <f t="array" ref="B48">MOD(10 - MOD(SUMPRODUCT(MID(B47, {2,4,6,8,10,12}, 1) + 0) * 3 + SUMPRODUCT(MID(B47, {1,3,5,7,9,11}, 1) + 0), 10), 10)</f>
        <v>8</v>
      </c>
      <c r="C48" s="62" cm="1">
        <f t="array" ref="C48">MOD(10 - MOD(SUMPRODUCT(MID(C47, {2,4,6,8,10,12}, 1) + 0) * 3 + SUMPRODUCT(MID(C47, {1,3,5,7,9,11}, 1) + 0), 10), 10)</f>
        <v>5</v>
      </c>
      <c r="H48" s="4"/>
    </row>
    <row r="49" spans="1:16" ht="36.6" customHeight="1">
      <c r="A49" s="63" t="s">
        <v>300</v>
      </c>
      <c r="B49" s="65" t="str">
        <f>""&amp;B47&amp;B48&amp;""</f>
        <v>2100119154378</v>
      </c>
      <c r="C49" s="65" t="str">
        <f>""&amp;C47&amp;C48&amp;""</f>
        <v>2200119154375</v>
      </c>
    </row>
    <row r="50" spans="1:16" ht="56.4" customHeight="1">
      <c r="A50" s="63" t="s">
        <v>379</v>
      </c>
      <c r="B50" s="103" t="str">
        <f>"b"&amp; B49 &amp; "b"</f>
        <v>b2100119154378b</v>
      </c>
      <c r="C50" s="103" t="str">
        <f>"b" &amp;C49 &amp; "b"</f>
        <v>b2200119154375b</v>
      </c>
      <c r="J50" s="16"/>
      <c r="K50" s="16"/>
      <c r="P50" s="50"/>
    </row>
    <row r="51" spans="1:16">
      <c r="A51" s="106"/>
      <c r="B51" s="105" t="s">
        <v>378</v>
      </c>
      <c r="C51" s="105" t="s">
        <v>378</v>
      </c>
    </row>
    <row r="52" spans="1:16" ht="18.75" customHeight="1">
      <c r="B52" s="106" t="s">
        <v>377</v>
      </c>
      <c r="C52" s="104" t="s">
        <v>376</v>
      </c>
    </row>
    <row r="53" spans="1:16" ht="18.75" customHeight="1">
      <c r="B53" s="106"/>
      <c r="C53" s="104"/>
    </row>
    <row r="54" spans="1:16" ht="18.75" customHeight="1">
      <c r="B54" s="106"/>
      <c r="C54" s="104"/>
    </row>
    <row r="55" spans="1:16" ht="22.2">
      <c r="A55" s="117" t="s">
        <v>404</v>
      </c>
      <c r="B55" s="110"/>
      <c r="D55" s="16"/>
      <c r="H55" s="4"/>
      <c r="J55" s="16"/>
      <c r="K55" s="16"/>
      <c r="O55" s="50"/>
    </row>
    <row r="56" spans="1:16" ht="20.399999999999999" thickBot="1">
      <c r="A56" s="113"/>
      <c r="B56" s="119" t="s">
        <v>401</v>
      </c>
      <c r="D56" s="16"/>
      <c r="H56" s="4"/>
      <c r="J56" s="16"/>
      <c r="K56" s="16"/>
      <c r="O56" s="50"/>
    </row>
    <row r="57" spans="1:16" ht="30.6" customHeight="1" thickBot="1">
      <c r="A57" s="63" t="s">
        <v>300</v>
      </c>
      <c r="B57" s="125"/>
      <c r="D57" s="16"/>
      <c r="H57" s="4"/>
      <c r="J57" s="16"/>
      <c r="K57" s="16"/>
      <c r="O57" s="50"/>
    </row>
    <row r="58" spans="1:16" ht="29.4" customHeight="1">
      <c r="A58" s="126" t="s">
        <v>406</v>
      </c>
      <c r="B58" s="113" t="str">
        <f>IF(LEN(B57)=0,"バーコードは未入力。",IF(LEN(B57)&lt;&gt;13,"バーコードの桁数が不正。",IF(B64=0,"No1マッピングに参照してください。","")))</f>
        <v>バーコードは未入力。</v>
      </c>
      <c r="D58" s="16"/>
      <c r="H58" s="4"/>
      <c r="J58" s="16"/>
      <c r="K58" s="16"/>
      <c r="O58" s="50"/>
    </row>
    <row r="59" spans="1:16" ht="34.200000000000003" customHeight="1">
      <c r="A59" s="166" t="s">
        <v>399</v>
      </c>
      <c r="B59" s="167" t="str">
        <f xml:space="preserve"> "INチケット問合せ応答レスポンス" &amp; "（" &amp; SUM(B93:J93) &amp; "ビット）"</f>
        <v>INチケット問合せ応答レスポンス（0ビット）</v>
      </c>
      <c r="C59" s="167"/>
      <c r="D59" s="167"/>
      <c r="E59" s="167"/>
      <c r="F59" s="167"/>
      <c r="G59" s="167"/>
      <c r="H59" s="167"/>
      <c r="I59" s="167"/>
      <c r="J59" s="164" t="str">
        <f xml:space="preserve"> "マッピング番号" &amp; CHAR(10) &amp; "（" &amp; J93 &amp; "ビット）"</f>
        <v>マッピング番号
（ビット）</v>
      </c>
    </row>
    <row r="60" spans="1:16" ht="36">
      <c r="A60" s="166"/>
      <c r="B60" s="14" t="str">
        <f xml:space="preserve"> "ショップＩＤ" &amp; CHAR(10) &amp; "（" &amp; B93 &amp; "ビット）"</f>
        <v>ショップＩＤ
（ビット）</v>
      </c>
      <c r="C60" s="14" t="str">
        <f xml:space="preserve"> "応答結果区分" &amp; CHAR(10) &amp; "（" &amp; C93 &amp; "ビット）"</f>
        <v>応答結果区分
（ビット）</v>
      </c>
      <c r="D60" s="14" t="str">
        <f xml:space="preserve"> "チケット代金" &amp; CHAR(10) &amp; "（" &amp; D93 &amp; "ビット）"</f>
        <v>チケット代金
（ビット）</v>
      </c>
      <c r="E60" s="14" t="str">
        <f xml:space="preserve"> "発券代金" &amp; CHAR(10) &amp; "（" &amp; E93 &amp; "ビット）"</f>
        <v>発券代金
（ビット）</v>
      </c>
      <c r="F60" s="14" t="str">
        <f xml:space="preserve"> "チケット購入代金" &amp; CHAR(10) &amp; "（" &amp; F93 &amp; "ビット）"</f>
        <v>チケット購入代金
（ビット）</v>
      </c>
      <c r="G60" s="14" t="str">
        <f xml:space="preserve"> "印紙基準額" &amp; CHAR(10) &amp; "（" &amp; G93 &amp; "ビット）"</f>
        <v>印紙基準額
（ビット）</v>
      </c>
      <c r="H60" s="14" t="str">
        <f xml:space="preserve"> "チケット枚数" &amp; CHAR(10) &amp; "（" &amp; H93 &amp; "ビット）"</f>
        <v>チケット枚数
（ビット）</v>
      </c>
      <c r="I60" s="14" t="str">
        <f xml:space="preserve"> "券面情報データ" &amp; CHAR(10) &amp; "（" &amp; I93 &amp; "ビット）"</f>
        <v>券面情報データ
（ビット）</v>
      </c>
      <c r="J60" s="165"/>
    </row>
    <row r="61" spans="1:16" ht="31.95" customHeight="1">
      <c r="A61" s="112" t="s">
        <v>400</v>
      </c>
      <c r="B61" s="118" t="str">
        <f t="shared" ref="B61:J61" si="7">IF($B$58="",IF(LOOKUP(B66,$A$3:$A$34,B3:B25)=0,LOOKUP(0,$A$3:$A$34,B3:B25),LOOKUP(B66,$A$3:$A$34,B3:B25)),"")</f>
        <v/>
      </c>
      <c r="C61" s="118" t="str">
        <f t="shared" si="7"/>
        <v/>
      </c>
      <c r="D61" s="118" t="str">
        <f t="shared" si="7"/>
        <v/>
      </c>
      <c r="E61" s="118" t="str">
        <f t="shared" si="7"/>
        <v/>
      </c>
      <c r="F61" s="118" t="str">
        <f t="shared" si="7"/>
        <v/>
      </c>
      <c r="G61" s="118" t="str">
        <f t="shared" si="7"/>
        <v/>
      </c>
      <c r="H61" s="118" t="str">
        <f t="shared" si="7"/>
        <v/>
      </c>
      <c r="I61" s="118" t="str">
        <f t="shared" si="7"/>
        <v/>
      </c>
      <c r="J61" s="122" t="str">
        <f t="shared" si="7"/>
        <v/>
      </c>
    </row>
    <row r="62" spans="1:16">
      <c r="H62" s="4"/>
      <c r="I62" s="4"/>
      <c r="J62" s="4"/>
    </row>
    <row r="63" spans="1:16" customFormat="1" hidden="1">
      <c r="A63" s="116" t="s">
        <v>402</v>
      </c>
      <c r="B63" s="120">
        <f>_xlfn.NUMBERVALUE(MID(B57,3,10))</f>
        <v>0</v>
      </c>
      <c r="C63" s="115" t="s">
        <v>403</v>
      </c>
      <c r="D63" s="120">
        <f>SUM(43:43)</f>
        <v>25</v>
      </c>
    </row>
    <row r="64" spans="1:16" customFormat="1" hidden="1">
      <c r="A64" s="116"/>
      <c r="B64" s="116" t="str">
        <f>_xlfn.BASE(B63,2,D63)</f>
        <v>0000000000000000000000000</v>
      </c>
      <c r="C64" s="116" t="str">
        <f>RIGHT(B64,LEN(B64)-B36)</f>
        <v>0000000000000000000000000</v>
      </c>
      <c r="D64" s="116" t="str">
        <f t="shared" ref="D64:J64" si="8">RIGHT(C64,LEN(C64)-C36)</f>
        <v>0000000000000000000000000</v>
      </c>
      <c r="E64" s="116" t="str">
        <f t="shared" si="8"/>
        <v>0000000000000000000000000</v>
      </c>
      <c r="F64" s="116" t="str">
        <f t="shared" si="8"/>
        <v>0000000000000000000000000</v>
      </c>
      <c r="G64" s="116" t="str">
        <f t="shared" si="8"/>
        <v>0000000000000000000000000</v>
      </c>
      <c r="H64" s="116" t="str">
        <f t="shared" si="8"/>
        <v>0000000000000000000000000</v>
      </c>
      <c r="I64" s="116" t="str">
        <f t="shared" si="8"/>
        <v>0000000000000000000000000</v>
      </c>
      <c r="J64" s="116" t="str">
        <f t="shared" si="8"/>
        <v>0000000000000000000000000</v>
      </c>
    </row>
    <row r="65" spans="1:15" customFormat="1" hidden="1">
      <c r="A65" s="116"/>
      <c r="B65" s="116" t="str">
        <f>LEFT(B64,B35)</f>
        <v>0000</v>
      </c>
      <c r="C65" s="116" t="str">
        <f>LEFT(C64,C35)</f>
        <v>00</v>
      </c>
      <c r="D65" s="116" t="str">
        <f t="shared" ref="D65:J65" si="9">LEFT(D64,D35)</f>
        <v>00</v>
      </c>
      <c r="E65" s="116" t="str">
        <f t="shared" si="9"/>
        <v>00</v>
      </c>
      <c r="F65" s="116" t="str">
        <f t="shared" si="9"/>
        <v>00</v>
      </c>
      <c r="G65" s="116" t="str">
        <f t="shared" si="9"/>
        <v>00</v>
      </c>
      <c r="H65" s="116" t="str">
        <f t="shared" si="9"/>
        <v>00000</v>
      </c>
      <c r="I65" s="116" t="str">
        <f t="shared" si="9"/>
        <v>00000</v>
      </c>
      <c r="J65" s="116" t="str">
        <f t="shared" si="9"/>
        <v>0</v>
      </c>
    </row>
    <row r="66" spans="1:15" hidden="1">
      <c r="A66" s="115"/>
      <c r="B66" s="4">
        <f>INT(B65)</f>
        <v>0</v>
      </c>
      <c r="C66" s="4">
        <f t="shared" ref="C66" si="10">INT(C65)</f>
        <v>0</v>
      </c>
      <c r="D66" s="4">
        <f t="shared" ref="D66" si="11">INT(D65)</f>
        <v>0</v>
      </c>
      <c r="E66" s="4">
        <f t="shared" ref="E66" si="12">INT(E65)</f>
        <v>0</v>
      </c>
      <c r="F66" s="4">
        <f t="shared" ref="F66" si="13">INT(F65)</f>
        <v>0</v>
      </c>
      <c r="G66" s="4">
        <f t="shared" ref="G66" si="14">INT(G65)</f>
        <v>0</v>
      </c>
      <c r="H66" s="4">
        <f t="shared" ref="H66" si="15">INT(H65)</f>
        <v>0</v>
      </c>
      <c r="I66" s="4">
        <f t="shared" ref="I66" si="16">INT(I65)</f>
        <v>0</v>
      </c>
      <c r="J66" s="4">
        <f t="shared" ref="J66" si="17">INT(J65)</f>
        <v>0</v>
      </c>
      <c r="K66" s="16"/>
      <c r="O66" s="50"/>
    </row>
    <row r="67" spans="1:15">
      <c r="A67" s="116"/>
      <c r="B67" s="121"/>
      <c r="H67" s="4"/>
      <c r="J67" s="16"/>
      <c r="K67" s="16"/>
      <c r="O67" s="50"/>
    </row>
    <row r="68" spans="1:15">
      <c r="A68" s="116"/>
      <c r="H68" s="4"/>
      <c r="I68" s="4"/>
      <c r="J68" s="4"/>
    </row>
    <row r="69" spans="1:15">
      <c r="A69" s="116"/>
      <c r="H69" s="4"/>
      <c r="I69" s="4"/>
      <c r="J69" s="4"/>
    </row>
    <row r="70" spans="1:15">
      <c r="J70" s="16"/>
      <c r="K70" s="16"/>
      <c r="O70" s="50"/>
    </row>
  </sheetData>
  <mergeCells count="11">
    <mergeCell ref="A1:A2"/>
    <mergeCell ref="B1:I1"/>
    <mergeCell ref="J1:J2"/>
    <mergeCell ref="M11:M12"/>
    <mergeCell ref="N11:N12"/>
    <mergeCell ref="A59:A60"/>
    <mergeCell ref="B59:I59"/>
    <mergeCell ref="J59:J60"/>
    <mergeCell ref="Q11:Q12"/>
    <mergeCell ref="P11:P12"/>
    <mergeCell ref="O11:O12"/>
  </mergeCells>
  <phoneticPr fontId="19"/>
  <conditionalFormatting sqref="B40">
    <cfRule type="cellIs" dxfId="8" priority="45" operator="equal">
      <formula>"OK"</formula>
    </cfRule>
    <cfRule type="containsText" dxfId="7" priority="46" operator="containsText" text="&lt;&gt;&quot;OK&quot;">
      <formula>NOT(ISERROR(SEARCH("&lt;&gt;""OK""",B40)))</formula>
    </cfRule>
  </conditionalFormatting>
  <conditionalFormatting sqref="B57">
    <cfRule type="cellIs" dxfId="6" priority="1" operator="equal">
      <formula>"OK"</formula>
    </cfRule>
  </conditionalFormatting>
  <conditionalFormatting sqref="B49:C49">
    <cfRule type="cellIs" dxfId="5" priority="24" operator="equal">
      <formula>"OK"</formula>
    </cfRule>
  </conditionalFormatting>
  <conditionalFormatting sqref="B40:J40 B44:I44">
    <cfRule type="cellIs" dxfId="4" priority="41" operator="equal">
      <formula>"OK"</formula>
    </cfRule>
    <cfRule type="containsText" dxfId="3" priority="42" operator="containsText" text="&lt;&gt;&quot;OK&quot;">
      <formula>NOT(ISERROR(SEARCH("&lt;&gt;""OK""",B40)))</formula>
    </cfRule>
  </conditionalFormatting>
  <conditionalFormatting sqref="B61:J61">
    <cfRule type="expression" dxfId="2" priority="2">
      <formula>BIN2DEC(B$68)&gt;COUNTA(B$3:B$25)-1</formula>
    </cfRule>
  </conditionalFormatting>
  <conditionalFormatting sqref="J40">
    <cfRule type="cellIs" dxfId="1" priority="8" operator="equal">
      <formula>"OK"</formula>
    </cfRule>
  </conditionalFormatting>
  <dataValidations count="8">
    <dataValidation type="list" allowBlank="1" showInputMessage="1" showErrorMessage="1" sqref="G38" xr:uid="{ECF81561-8782-4050-B6B0-88C49172BC40}">
      <formula1>$G$3:$G$6</formula1>
    </dataValidation>
    <dataValidation type="list" allowBlank="1" showInputMessage="1" showErrorMessage="1" sqref="F38" xr:uid="{50C2EA82-C647-4CA4-83EE-C12FD077B5D6}">
      <formula1>$F$3:$F$6</formula1>
    </dataValidation>
    <dataValidation type="list" allowBlank="1" showInputMessage="1" showErrorMessage="1" sqref="E38" xr:uid="{0BBDE3AA-817D-4B91-8418-78FAD3809050}">
      <formula1>$E$3:$E$6</formula1>
    </dataValidation>
    <dataValidation type="list" allowBlank="1" showInputMessage="1" showErrorMessage="1" sqref="D38" xr:uid="{E82E3B9A-E1C1-42BC-9ED7-0A46E9499305}">
      <formula1>$D$3:$D$6</formula1>
    </dataValidation>
    <dataValidation type="list" allowBlank="1" showInputMessage="1" showErrorMessage="1" sqref="C38" xr:uid="{D761B46C-FB37-4A39-A880-8F5E845065F6}">
      <formula1>$C$3:$C$6</formula1>
    </dataValidation>
    <dataValidation type="list" allowBlank="1" showInputMessage="1" showErrorMessage="1" sqref="H38" xr:uid="{4CA86448-3DB9-46C7-A64E-D52C8658E53E}">
      <formula1>$H$3:$H$23</formula1>
    </dataValidation>
    <dataValidation type="list" allowBlank="1" showInputMessage="1" showErrorMessage="1" sqref="I38" xr:uid="{1FE5CC2A-9E02-417F-8D55-6C3DB6CD66F0}">
      <formula1>$I$3:$I$34</formula1>
    </dataValidation>
    <dataValidation type="list" allowBlank="1" showInputMessage="1" showErrorMessage="1" sqref="B38" xr:uid="{62D1A2AC-CAB5-491F-B849-D9A524AE3BCE}">
      <formula1>$B$3:$B$13</formula1>
    </dataValidation>
  </dataValidations>
  <pageMargins left="0.70866141732283472" right="0.70866141732283472" top="0.74803149606299213" bottom="0.74803149606299213" header="0.31496062992125984" footer="0.31496062992125984"/>
  <pageSetup paperSize="8" scale="37" orientation="landscape" r:id="rId1"/>
  <drawing r:id="rId2"/>
  <legacyDrawing r:id="rId3"/>
  <extLst>
    <ext xmlns:x14="http://schemas.microsoft.com/office/spreadsheetml/2009/9/main" uri="{78C0D931-6437-407d-A8EE-F0AAD7539E65}">
      <x14:conditionalFormattings>
        <x14:conditionalFormatting xmlns:xm="http://schemas.microsoft.com/office/excel/2006/main">
          <x14:cfRule type="containsText" priority="9" operator="containsText" text="&lt;&gt;&quot;OK&quot;" id="{2DCF8BEF-6CCD-4849-B37C-F6C99AB5AD29}">
            <xm:f>NOT(ISERROR(SEARCH("&lt;&gt;""OK""",No.1_INチケット問合せ応答_マッピング!K23)))</xm:f>
            <x14:dxf>
              <font>
                <color rgb="FF9C0006"/>
              </font>
              <fill>
                <patternFill>
                  <bgColor rgb="FFFFC7CE"/>
                </patternFill>
              </fill>
            </x14:dxf>
          </x14:cfRule>
          <xm:sqref>J40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89100-8C0D-47E9-99CB-285AC5EF431D}">
  <dimension ref="A1:K17"/>
  <sheetViews>
    <sheetView view="pageBreakPreview" zoomScale="120" zoomScaleNormal="130" zoomScaleSheetLayoutView="120" workbookViewId="0">
      <selection activeCell="G32" sqref="G32"/>
    </sheetView>
  </sheetViews>
  <sheetFormatPr defaultColWidth="8.69921875" defaultRowHeight="13.2"/>
  <cols>
    <col min="1" max="16384" width="8.69921875" style="36"/>
  </cols>
  <sheetData>
    <row r="1" spans="1:11">
      <c r="A1" s="184" t="s">
        <v>137</v>
      </c>
      <c r="B1" s="184"/>
      <c r="C1" s="184"/>
      <c r="D1" s="184"/>
      <c r="E1" s="184"/>
      <c r="F1" s="184"/>
      <c r="G1" s="184"/>
      <c r="H1" s="184"/>
      <c r="I1" s="184"/>
      <c r="J1" s="184"/>
      <c r="K1" s="184"/>
    </row>
    <row r="2" spans="1:11">
      <c r="A2" s="185"/>
      <c r="B2" s="185"/>
      <c r="C2" s="186"/>
      <c r="D2" s="178" t="s">
        <v>129</v>
      </c>
      <c r="E2" s="180"/>
      <c r="F2" s="187" t="s">
        <v>138</v>
      </c>
      <c r="G2" s="188"/>
      <c r="H2" s="187" t="s">
        <v>139</v>
      </c>
      <c r="I2" s="189"/>
      <c r="J2" s="189"/>
      <c r="K2" s="188"/>
    </row>
    <row r="3" spans="1:11" ht="26.4">
      <c r="A3" s="178" t="s">
        <v>140</v>
      </c>
      <c r="B3" s="179"/>
      <c r="C3" s="180"/>
      <c r="D3" s="32" t="s">
        <v>141</v>
      </c>
      <c r="E3" s="33" t="s">
        <v>132</v>
      </c>
      <c r="F3" s="181"/>
      <c r="G3" s="182"/>
      <c r="H3" s="181"/>
      <c r="I3" s="183"/>
      <c r="J3" s="183"/>
      <c r="K3" s="182"/>
    </row>
    <row r="4" spans="1:11">
      <c r="A4" s="190" t="s">
        <v>7</v>
      </c>
      <c r="B4" s="191"/>
      <c r="C4" s="192"/>
      <c r="D4" s="34" t="s">
        <v>142</v>
      </c>
      <c r="E4" s="37" t="s">
        <v>142</v>
      </c>
      <c r="F4" s="193" t="s">
        <v>143</v>
      </c>
      <c r="G4" s="194"/>
      <c r="H4" s="195"/>
      <c r="I4" s="196"/>
      <c r="J4" s="196"/>
      <c r="K4" s="197"/>
    </row>
    <row r="5" spans="1:11">
      <c r="A5" s="190" t="s">
        <v>8</v>
      </c>
      <c r="B5" s="191"/>
      <c r="C5" s="192"/>
      <c r="D5" s="34" t="s">
        <v>142</v>
      </c>
      <c r="E5" s="37" t="s">
        <v>142</v>
      </c>
      <c r="F5" s="193" t="s">
        <v>144</v>
      </c>
      <c r="G5" s="194"/>
      <c r="H5" s="195"/>
      <c r="I5" s="196"/>
      <c r="J5" s="196"/>
      <c r="K5" s="197"/>
    </row>
    <row r="6" spans="1:11">
      <c r="A6" s="190" t="s">
        <v>9</v>
      </c>
      <c r="B6" s="191"/>
      <c r="C6" s="192"/>
      <c r="D6" s="34" t="s">
        <v>142</v>
      </c>
      <c r="E6" s="37" t="s">
        <v>145</v>
      </c>
      <c r="F6" s="193" t="s">
        <v>144</v>
      </c>
      <c r="G6" s="194"/>
      <c r="H6" s="195"/>
      <c r="I6" s="196"/>
      <c r="J6" s="196"/>
      <c r="K6" s="197"/>
    </row>
    <row r="7" spans="1:11">
      <c r="A7" s="190" t="s">
        <v>10</v>
      </c>
      <c r="B7" s="191"/>
      <c r="C7" s="192"/>
      <c r="D7" s="34" t="s">
        <v>142</v>
      </c>
      <c r="E7" s="38"/>
      <c r="F7" s="193" t="s">
        <v>144</v>
      </c>
      <c r="G7" s="194"/>
      <c r="H7" s="195"/>
      <c r="I7" s="196"/>
      <c r="J7" s="196"/>
      <c r="K7" s="197"/>
    </row>
    <row r="8" spans="1:11">
      <c r="A8" s="190" t="s">
        <v>118</v>
      </c>
      <c r="B8" s="191"/>
      <c r="C8" s="192"/>
      <c r="D8" s="34" t="s">
        <v>145</v>
      </c>
      <c r="E8" s="37" t="s">
        <v>142</v>
      </c>
      <c r="F8" s="193" t="s">
        <v>144</v>
      </c>
      <c r="G8" s="194"/>
      <c r="H8" s="195"/>
      <c r="I8" s="196"/>
      <c r="J8" s="196"/>
      <c r="K8" s="197"/>
    </row>
    <row r="9" spans="1:11">
      <c r="A9" s="190" t="s">
        <v>11</v>
      </c>
      <c r="B9" s="191"/>
      <c r="C9" s="192"/>
      <c r="D9" s="35" t="s">
        <v>142</v>
      </c>
      <c r="E9" s="39" t="s">
        <v>145</v>
      </c>
      <c r="F9" s="198" t="s">
        <v>144</v>
      </c>
      <c r="G9" s="199"/>
      <c r="H9" s="200"/>
      <c r="I9" s="201"/>
      <c r="J9" s="201"/>
      <c r="K9" s="202"/>
    </row>
    <row r="10" spans="1:11">
      <c r="A10" s="190" t="s">
        <v>12</v>
      </c>
      <c r="B10" s="191"/>
      <c r="C10" s="192"/>
      <c r="D10" s="34" t="s">
        <v>142</v>
      </c>
      <c r="E10" s="37" t="s">
        <v>145</v>
      </c>
      <c r="F10" s="193" t="s">
        <v>144</v>
      </c>
      <c r="G10" s="194"/>
      <c r="H10" s="195"/>
      <c r="I10" s="196"/>
      <c r="J10" s="196"/>
      <c r="K10" s="197"/>
    </row>
    <row r="11" spans="1:11">
      <c r="A11" s="190" t="s">
        <v>13</v>
      </c>
      <c r="B11" s="191"/>
      <c r="C11" s="192"/>
      <c r="D11" s="34" t="s">
        <v>142</v>
      </c>
      <c r="E11" s="37" t="s">
        <v>145</v>
      </c>
      <c r="F11" s="193" t="s">
        <v>144</v>
      </c>
      <c r="G11" s="194"/>
      <c r="H11" s="195"/>
      <c r="I11" s="196"/>
      <c r="J11" s="196"/>
      <c r="K11" s="197"/>
    </row>
    <row r="12" spans="1:11">
      <c r="A12" s="190" t="s">
        <v>224</v>
      </c>
      <c r="B12" s="191"/>
      <c r="C12" s="192"/>
      <c r="D12" s="34" t="s">
        <v>145</v>
      </c>
      <c r="E12" s="37" t="s">
        <v>142</v>
      </c>
      <c r="F12" s="193" t="s">
        <v>144</v>
      </c>
      <c r="G12" s="194"/>
      <c r="H12" s="195"/>
      <c r="I12" s="196"/>
      <c r="J12" s="196"/>
      <c r="K12" s="197"/>
    </row>
    <row r="13" spans="1:11">
      <c r="A13" s="190" t="s">
        <v>14</v>
      </c>
      <c r="B13" s="191"/>
      <c r="C13" s="192"/>
      <c r="D13" s="34" t="s">
        <v>142</v>
      </c>
      <c r="E13" s="37" t="s">
        <v>145</v>
      </c>
      <c r="F13" s="193" t="s">
        <v>144</v>
      </c>
      <c r="G13" s="194"/>
      <c r="H13" s="203" t="s">
        <v>146</v>
      </c>
      <c r="I13" s="204"/>
      <c r="J13" s="204"/>
      <c r="K13" s="205"/>
    </row>
    <row r="14" spans="1:11">
      <c r="A14" s="190" t="s">
        <v>15</v>
      </c>
      <c r="B14" s="191"/>
      <c r="C14" s="192"/>
      <c r="D14" s="34" t="s">
        <v>142</v>
      </c>
      <c r="E14" s="37" t="s">
        <v>145</v>
      </c>
      <c r="F14" s="193" t="s">
        <v>144</v>
      </c>
      <c r="G14" s="194"/>
      <c r="H14" s="203" t="s">
        <v>147</v>
      </c>
      <c r="I14" s="204"/>
      <c r="J14" s="204"/>
      <c r="K14" s="205"/>
    </row>
    <row r="15" spans="1:11">
      <c r="A15" s="190" t="s">
        <v>16</v>
      </c>
      <c r="B15" s="191"/>
      <c r="C15" s="192"/>
      <c r="D15" s="34" t="s">
        <v>142</v>
      </c>
      <c r="E15" s="37" t="s">
        <v>145</v>
      </c>
      <c r="F15" s="193" t="s">
        <v>144</v>
      </c>
      <c r="G15" s="194"/>
      <c r="H15" s="203" t="s">
        <v>148</v>
      </c>
      <c r="I15" s="204"/>
      <c r="J15" s="204"/>
      <c r="K15" s="205"/>
    </row>
    <row r="16" spans="1:11">
      <c r="A16" s="206" t="s">
        <v>225</v>
      </c>
      <c r="B16" s="207"/>
      <c r="C16" s="208"/>
      <c r="D16" s="35" t="s">
        <v>145</v>
      </c>
      <c r="E16" s="39" t="s">
        <v>142</v>
      </c>
      <c r="F16" s="198" t="s">
        <v>149</v>
      </c>
      <c r="G16" s="199"/>
      <c r="H16" s="203" t="s">
        <v>128</v>
      </c>
      <c r="I16" s="204"/>
      <c r="J16" s="204"/>
      <c r="K16" s="205"/>
    </row>
    <row r="17" spans="1:11">
      <c r="A17" s="190" t="s">
        <v>17</v>
      </c>
      <c r="B17" s="191"/>
      <c r="C17" s="192"/>
      <c r="D17" s="34" t="s">
        <v>142</v>
      </c>
      <c r="E17" s="37" t="s">
        <v>142</v>
      </c>
      <c r="F17" s="193" t="s">
        <v>144</v>
      </c>
      <c r="G17" s="194"/>
      <c r="H17" s="195"/>
      <c r="I17" s="196"/>
      <c r="J17" s="196"/>
      <c r="K17" s="197"/>
    </row>
  </sheetData>
  <mergeCells count="50">
    <mergeCell ref="A16:C16"/>
    <mergeCell ref="F16:G16"/>
    <mergeCell ref="H16:K16"/>
    <mergeCell ref="A17:C17"/>
    <mergeCell ref="F17:G17"/>
    <mergeCell ref="H17:K17"/>
    <mergeCell ref="A14:C14"/>
    <mergeCell ref="F14:G14"/>
    <mergeCell ref="H14:K14"/>
    <mergeCell ref="A15:C15"/>
    <mergeCell ref="F15:G15"/>
    <mergeCell ref="H15:K15"/>
    <mergeCell ref="A12:C12"/>
    <mergeCell ref="F12:G12"/>
    <mergeCell ref="H12:K12"/>
    <mergeCell ref="A13:C13"/>
    <mergeCell ref="F13:G13"/>
    <mergeCell ref="H13:K13"/>
    <mergeCell ref="A10:C10"/>
    <mergeCell ref="F10:G10"/>
    <mergeCell ref="H10:K10"/>
    <mergeCell ref="A11:C11"/>
    <mergeCell ref="F11:G11"/>
    <mergeCell ref="H11:K11"/>
    <mergeCell ref="A8:C8"/>
    <mergeCell ref="F8:G8"/>
    <mergeCell ref="H8:K8"/>
    <mergeCell ref="A9:C9"/>
    <mergeCell ref="F9:G9"/>
    <mergeCell ref="H9:K9"/>
    <mergeCell ref="A6:C6"/>
    <mergeCell ref="F6:G6"/>
    <mergeCell ref="H6:K6"/>
    <mergeCell ref="A7:C7"/>
    <mergeCell ref="F7:G7"/>
    <mergeCell ref="H7:K7"/>
    <mergeCell ref="A4:C4"/>
    <mergeCell ref="F4:G4"/>
    <mergeCell ref="H4:K4"/>
    <mergeCell ref="A5:C5"/>
    <mergeCell ref="F5:G5"/>
    <mergeCell ref="H5:K5"/>
    <mergeCell ref="A3:C3"/>
    <mergeCell ref="F3:G3"/>
    <mergeCell ref="H3:K3"/>
    <mergeCell ref="A1:K1"/>
    <mergeCell ref="A2:C2"/>
    <mergeCell ref="D2:E2"/>
    <mergeCell ref="F2:G2"/>
    <mergeCell ref="H2:K2"/>
  </mergeCells>
  <phoneticPr fontId="19"/>
  <pageMargins left="0.7" right="0.7" top="0.75" bottom="0.75" header="0.3" footer="0.3"/>
  <pageSetup paperSize="9" orientation="landscape"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F0F4C9-9EA9-4928-A8EC-52E482B667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シナリオ一覧</vt:lpstr>
      <vt:lpstr>No.1_INチケット問合せ応答</vt:lpstr>
      <vt:lpstr>No.1_INチケット問合せ応答_マッピング</vt:lpstr>
      <vt:lpstr>No.2_INチケット問合せ応答</vt:lpstr>
      <vt:lpstr>No.2_INチケット問合せ応答_マッピング</vt:lpstr>
      <vt:lpstr>参考＿要求区分</vt:lpstr>
      <vt:lpstr>No.1_INチケット問合せ応答!Print_Area</vt:lpstr>
      <vt:lpstr>No.1_INチケット問合せ応答_マッピング!Print_Area</vt:lpstr>
      <vt:lpstr>No.2_INチケット問合せ応答!Print_Area</vt:lpstr>
      <vt:lpstr>No.2_INチケット問合せ応答_マッピング!Print_Area</vt:lpstr>
      <vt:lpstr>シナリオ一覧!Print_Area</vt:lpstr>
      <vt:lpstr>参考＿要求区分!Print_Area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WONG</dc:creator>
  <cp:lastModifiedBy>秀晃 軽海</cp:lastModifiedBy>
  <cp:lastPrinted>2024-12-02T05:54:12Z</cp:lastPrinted>
  <dcterms:created xsi:type="dcterms:W3CDTF">2015-06-05T18:19:34Z</dcterms:created>
  <dcterms:modified xsi:type="dcterms:W3CDTF">2025-04-22T07:57:58Z</dcterms:modified>
</cp:coreProperties>
</file>