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v\Documents\GitHub\residency3\"/>
    </mc:Choice>
  </mc:AlternateContent>
  <xr:revisionPtr revIDLastSave="0" documentId="13_ncr:1_{2B6B97A4-B357-4EF9-ADC7-BDD03BCCDF8C}" xr6:coauthVersionLast="43" xr6:coauthVersionMax="43" xr10:uidLastSave="{00000000-0000-0000-0000-000000000000}"/>
  <bookViews>
    <workbookView xWindow="-108" yWindow="-108" windowWidth="23256" windowHeight="12576" xr2:uid="{DD2A882A-66A3-49C0-AE8A-75A75D46BCE0}"/>
  </bookViews>
  <sheets>
    <sheet name="Sheet1" sheetId="1" r:id="rId1"/>
    <sheet name="Sheet1 (2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41" i="1" s="1"/>
  <c r="G38" i="1"/>
  <c r="G39" i="1" s="1"/>
  <c r="D18" i="1"/>
  <c r="C18" i="1"/>
  <c r="D17" i="1"/>
  <c r="C17" i="1"/>
  <c r="D12" i="1"/>
  <c r="C12" i="1"/>
  <c r="D11" i="1"/>
  <c r="C11" i="1"/>
  <c r="E18" i="1" l="1"/>
  <c r="D19" i="1"/>
  <c r="G33" i="1" s="1"/>
  <c r="C19" i="1"/>
  <c r="E17" i="1"/>
  <c r="E12" i="1"/>
  <c r="D13" i="1"/>
  <c r="G31" i="1" s="1"/>
  <c r="E11" i="1"/>
  <c r="C13" i="1" l="1"/>
  <c r="E19" i="1"/>
  <c r="E13" i="1"/>
  <c r="G27" i="1"/>
  <c r="F6" i="1" l="1"/>
  <c r="G6" i="1" s="1"/>
  <c r="F5" i="1"/>
  <c r="F4" i="1"/>
  <c r="F3" i="1"/>
  <c r="G3" i="1" s="1"/>
  <c r="E7" i="1"/>
  <c r="D7" i="1"/>
  <c r="E8" i="2"/>
  <c r="E7" i="2"/>
  <c r="E6" i="2"/>
  <c r="E5" i="2"/>
  <c r="E32" i="2"/>
  <c r="E33" i="2" s="1"/>
  <c r="E31" i="2"/>
  <c r="F31" i="2" s="1"/>
  <c r="F30" i="2"/>
  <c r="E30" i="2"/>
  <c r="G14" i="2"/>
  <c r="F14" i="2"/>
  <c r="G12" i="2"/>
  <c r="F12" i="2"/>
  <c r="M11" i="2"/>
  <c r="N14" i="2" s="1"/>
  <c r="G11" i="2"/>
  <c r="F11" i="2"/>
  <c r="G9" i="2"/>
  <c r="F9" i="2"/>
  <c r="E9" i="2"/>
  <c r="H11" i="2" l="1"/>
  <c r="G4" i="1"/>
  <c r="G25" i="1"/>
  <c r="C11" i="2"/>
  <c r="I30" i="2" s="1"/>
  <c r="G5" i="1"/>
  <c r="G23" i="1"/>
  <c r="G53" i="1" s="1"/>
  <c r="H14" i="2"/>
  <c r="G34" i="1"/>
  <c r="G32" i="1"/>
  <c r="F7" i="1"/>
  <c r="C12" i="2"/>
  <c r="I31" i="2" s="1"/>
  <c r="E11" i="2"/>
  <c r="E17" i="2" s="1"/>
  <c r="H12" i="2"/>
  <c r="E12" i="2" s="1"/>
  <c r="E15" i="2" s="1"/>
  <c r="E18" i="2" s="1"/>
  <c r="E21" i="2" s="1"/>
  <c r="J17" i="2" l="1"/>
  <c r="K17" i="2" s="1"/>
  <c r="K18" i="2" s="1"/>
  <c r="H30" i="2"/>
  <c r="E26" i="2"/>
  <c r="E14" i="2"/>
  <c r="E20" i="2" s="1"/>
  <c r="J20" i="2" s="1"/>
  <c r="K20" i="2" s="1"/>
  <c r="K21" i="2" s="1"/>
  <c r="G26" i="1"/>
  <c r="G7" i="1"/>
  <c r="E27" i="2"/>
  <c r="J11" i="2"/>
  <c r="K11" i="2" s="1"/>
  <c r="K12" i="2" s="1"/>
  <c r="H31" i="2"/>
  <c r="I32" i="2" s="1"/>
  <c r="J14" i="2" l="1"/>
  <c r="K14" i="2" s="1"/>
  <c r="K15" i="2" s="1"/>
  <c r="G24" i="1"/>
  <c r="G54" i="1" s="1"/>
  <c r="G28" i="1"/>
  <c r="G55" i="1"/>
  <c r="J22" i="2"/>
  <c r="G56" i="1" l="1"/>
</calcChain>
</file>

<file path=xl/sharedStrings.xml><?xml version="1.0" encoding="utf-8"?>
<sst xmlns="http://schemas.openxmlformats.org/spreadsheetml/2006/main" count="99" uniqueCount="73">
  <si>
    <t>Target</t>
  </si>
  <si>
    <t>count_1</t>
  </si>
  <si>
    <t>obs</t>
  </si>
  <si>
    <t>prob</t>
  </si>
  <si>
    <t>M</t>
  </si>
  <si>
    <t>T</t>
  </si>
  <si>
    <t>P(HPLE16|T1)</t>
  </si>
  <si>
    <t>P(M)</t>
  </si>
  <si>
    <t>P(HPLE)</t>
  </si>
  <si>
    <t>P(T1)</t>
  </si>
  <si>
    <t>P(M0|T1)</t>
  </si>
  <si>
    <t>P(HPGT16|T1)</t>
  </si>
  <si>
    <t>P(M1|T1)</t>
  </si>
  <si>
    <t>P(M1 | T1) = P(T1 | M1) * P(M1) / P(T1)</t>
  </si>
  <si>
    <t>P(T1 | M1) = (163 + 770) / (4558 + 5459)</t>
  </si>
  <si>
    <t>P (M1)</t>
  </si>
  <si>
    <t>P(T0)</t>
  </si>
  <si>
    <t>P(M1|T0)</t>
  </si>
  <si>
    <t>count_0</t>
  </si>
  <si>
    <t>P(HPLE16|T0)</t>
  </si>
  <si>
    <t>SELF_EMP</t>
  </si>
  <si>
    <t>count_T1</t>
  </si>
  <si>
    <t>count_T0</t>
  </si>
  <si>
    <t>Simple Probabilities</t>
  </si>
  <si>
    <t>P(M = 1)</t>
  </si>
  <si>
    <t>1 - Yes</t>
  </si>
  <si>
    <t>0 - No</t>
  </si>
  <si>
    <t>= # Male / Total Obs</t>
  </si>
  <si>
    <t>Column Total</t>
  </si>
  <si>
    <t>P(Target = 1)</t>
  </si>
  <si>
    <t>= # Target 1 / Total Obs</t>
  </si>
  <si>
    <t>P(M = 0)</t>
  </si>
  <si>
    <t>= 1 - P(M = 1)</t>
  </si>
  <si>
    <t>P(Target = 0)</t>
  </si>
  <si>
    <t>= 1 - P(Target = 1)</t>
  </si>
  <si>
    <t>Conditional Probabilities</t>
  </si>
  <si>
    <t>P(M = 1 | T = 1)</t>
  </si>
  <si>
    <t>P(M = 0 | T = 1)</t>
  </si>
  <si>
    <t>= 1 - P(M = 1 | T = 1)</t>
  </si>
  <si>
    <t>Naïve Bayes Calculation</t>
  </si>
  <si>
    <t>Proportions</t>
  </si>
  <si>
    <t>Corresponding Values based on BernoulliNB Python Package</t>
  </si>
  <si>
    <t>Target0</t>
  </si>
  <si>
    <t>cnt_T0</t>
  </si>
  <si>
    <t>cnt_T1</t>
  </si>
  <si>
    <t>is_male</t>
  </si>
  <si>
    <t>is_self_emp</t>
  </si>
  <si>
    <t>Is_Self_Emp</t>
  </si>
  <si>
    <t>Is_Male</t>
  </si>
  <si>
    <t>Row Total</t>
  </si>
  <si>
    <t>Col. Total</t>
  </si>
  <si>
    <t>Note : All the cell in the intersection of Is_Male and Target crosstab has been incremented by 1 Unit to avoid divide by 0 error</t>
  </si>
  <si>
    <t>P(Is_Self_Emp = 1)</t>
  </si>
  <si>
    <t>P(Is_Self_Emp = 0)</t>
  </si>
  <si>
    <t>= # Self-Emp Count / Total Obs</t>
  </si>
  <si>
    <t>= (374) / 1237</t>
  </si>
  <si>
    <t>P(T = 1 | M=1 . Self_Emp=1)</t>
  </si>
  <si>
    <t>Male</t>
  </si>
  <si>
    <t>Self-Employed</t>
  </si>
  <si>
    <t>= 1 - P(Self_Emp = 1)</t>
  </si>
  <si>
    <t>P(Self_Emp = 1 | T = 1)</t>
  </si>
  <si>
    <t>P(Self_Emp = 0 | T = 1)</t>
  </si>
  <si>
    <t>= 1 - P(Self_Emp = 1 | T = 1)</t>
  </si>
  <si>
    <t>P(M=1 | T=1) * P(Self_Emp=1 | T=1) * P(T=1)
--------------------------------------------------------
P(M=1) * P(Self_Emp=1)</t>
  </si>
  <si>
    <t>P(T = 1 | M=0 . Self_Emp=1)</t>
  </si>
  <si>
    <t>P(M=0 | T=1) * P(Self_Emp=1 | T=1) * P(T=1)
--------------------------------------------------------
P(M=0) * P(Self_Emp=1)</t>
  </si>
  <si>
    <t>P(T = 1 | M=1 . Self_Emp=0)</t>
  </si>
  <si>
    <t>P(M=1 | T=1) * P(Self_Emp=0 | T=1) * P(T=1)
--------------------------------------------------------
P(M=1) * P(Self_Emp=0)</t>
  </si>
  <si>
    <t>P(T = 1 | M=0 . Self_Emp=0)</t>
  </si>
  <si>
    <t>P(M=0 | T=1) * P(Self_Emp=0 | T=1) * P(T=1)
--------------------------------------------------------
P(M=0) * P(Self_Emp=0)</t>
  </si>
  <si>
    <t>P(M = 1 | T = 0)</t>
  </si>
  <si>
    <t>= 9084 / 1237</t>
  </si>
  <si>
    <t>= 9034 / 12765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</si>
</sst>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  <numFmt numFmtId="166" formatCode="_ * #,##0.000000_ ;_ * \-#,##0.000000_ ;_ * &quot;-&quot;??_ ;_ @_ "/>
    <numFmt numFmtId="167" formatCode="0.000000000000"/>
    <numFmt numFmtId="168" formatCode="_ * #,##0.0000000_ ;_ * \-#,##0.0000000_ ;_ * &quot;-&quot;??_ ;_ @_ "/>
  </numFmts>
  <fonts count="9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2"/>
    </xf>
    <xf numFmtId="0" fontId="0" fillId="2" borderId="7" xfId="0" applyFill="1" applyBorder="1"/>
    <xf numFmtId="0" fontId="1" fillId="0" borderId="0" xfId="0" applyFont="1"/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165" fontId="6" fillId="2" borderId="0" xfId="1" applyNumberFormat="1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vertical="center"/>
    </xf>
    <xf numFmtId="165" fontId="6" fillId="2" borderId="8" xfId="1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left" vertical="center" wrapText="1"/>
    </xf>
    <xf numFmtId="43" fontId="0" fillId="0" borderId="8" xfId="1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quotePrefix="1" applyFont="1" applyBorder="1" applyAlignment="1">
      <alignment horizontal="left" vertical="center"/>
    </xf>
    <xf numFmtId="43" fontId="0" fillId="0" borderId="0" xfId="1" applyNumberFormat="1" applyFont="1" applyBorder="1" applyAlignment="1">
      <alignment vertical="center"/>
    </xf>
    <xf numFmtId="0" fontId="0" fillId="3" borderId="8" xfId="0" applyFont="1" applyFill="1" applyBorder="1" applyAlignment="1">
      <alignment vertical="center" wrapText="1"/>
    </xf>
    <xf numFmtId="166" fontId="0" fillId="0" borderId="8" xfId="1" applyNumberFormat="1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167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8" xfId="0" quotePrefix="1" applyFont="1" applyBorder="1" applyAlignment="1">
      <alignment horizontal="left" vertical="center"/>
    </xf>
    <xf numFmtId="0" fontId="8" fillId="0" borderId="8" xfId="0" quotePrefix="1" applyFont="1" applyBorder="1" applyAlignment="1">
      <alignment horizontal="center" vertical="center" wrapText="1"/>
    </xf>
    <xf numFmtId="0" fontId="8" fillId="0" borderId="8" xfId="0" quotePrefix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5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left" vertical="center" wrapText="1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19A1-94B3-452A-BC16-4AAB789B8530}">
  <dimension ref="B2:M57"/>
  <sheetViews>
    <sheetView showGridLines="0" tabSelected="1" zoomScale="63" zoomScaleNormal="63" workbookViewId="0">
      <selection activeCell="G53" sqref="G53"/>
    </sheetView>
  </sheetViews>
  <sheetFormatPr defaultColWidth="8.77734375" defaultRowHeight="14.4" x14ac:dyDescent="0.3"/>
  <cols>
    <col min="1" max="1" width="8.77734375" style="5"/>
    <col min="2" max="2" width="14.109375" style="5" customWidth="1"/>
    <col min="3" max="3" width="12.33203125" style="5" customWidth="1"/>
    <col min="4" max="7" width="12.21875" style="5" customWidth="1"/>
    <col min="8" max="8" width="22.5546875" style="5" customWidth="1"/>
    <col min="9" max="9" width="14.77734375" style="5" bestFit="1" customWidth="1"/>
    <col min="10" max="16384" width="8.77734375" style="5"/>
  </cols>
  <sheetData>
    <row r="2" spans="2:13" ht="19.05" customHeight="1" x14ac:dyDescent="0.3">
      <c r="B2" s="11" t="s">
        <v>48</v>
      </c>
      <c r="C2" s="11" t="s">
        <v>47</v>
      </c>
      <c r="D2" s="11" t="s">
        <v>22</v>
      </c>
      <c r="E2" s="11" t="s">
        <v>21</v>
      </c>
      <c r="F2" s="11" t="s">
        <v>2</v>
      </c>
      <c r="G2" s="11" t="s">
        <v>40</v>
      </c>
    </row>
    <row r="3" spans="2:13" ht="19.05" customHeight="1" x14ac:dyDescent="0.3">
      <c r="B3" s="26" t="s">
        <v>26</v>
      </c>
      <c r="C3" s="12">
        <v>0</v>
      </c>
      <c r="D3" s="13">
        <v>3126</v>
      </c>
      <c r="E3" s="13">
        <v>220</v>
      </c>
      <c r="F3" s="13">
        <f>D3+E3</f>
        <v>3346</v>
      </c>
      <c r="G3" s="10">
        <f>E3/F3</f>
        <v>6.5750149432157803E-2</v>
      </c>
      <c r="I3" s="6"/>
      <c r="K3" s="7"/>
      <c r="L3" s="7"/>
    </row>
    <row r="4" spans="2:13" ht="19.05" customHeight="1" x14ac:dyDescent="0.3">
      <c r="B4" s="26"/>
      <c r="C4" s="12">
        <v>1</v>
      </c>
      <c r="D4" s="13">
        <v>555</v>
      </c>
      <c r="E4" s="13">
        <v>82</v>
      </c>
      <c r="F4" s="13">
        <f>D4+E4</f>
        <v>637</v>
      </c>
      <c r="G4" s="10">
        <f t="shared" ref="G4:G6" si="0">E4/F4</f>
        <v>0.12872841444270017</v>
      </c>
      <c r="I4" s="6"/>
      <c r="K4" s="7"/>
      <c r="L4" s="7"/>
    </row>
    <row r="5" spans="2:13" ht="19.05" customHeight="1" x14ac:dyDescent="0.3">
      <c r="B5" s="26" t="s">
        <v>25</v>
      </c>
      <c r="C5" s="12">
        <v>0</v>
      </c>
      <c r="D5" s="13">
        <v>7632</v>
      </c>
      <c r="E5" s="13">
        <v>642</v>
      </c>
      <c r="F5" s="13">
        <f>D5+E5</f>
        <v>8274</v>
      </c>
      <c r="G5" s="10">
        <f t="shared" si="0"/>
        <v>7.75924583031182E-2</v>
      </c>
      <c r="I5" s="6"/>
      <c r="M5" s="7"/>
    </row>
    <row r="6" spans="2:13" ht="19.05" customHeight="1" x14ac:dyDescent="0.3">
      <c r="B6" s="26"/>
      <c r="C6" s="12">
        <v>1</v>
      </c>
      <c r="D6" s="13">
        <v>1452</v>
      </c>
      <c r="E6" s="13">
        <v>291</v>
      </c>
      <c r="F6" s="13">
        <f>D6+E6</f>
        <v>1743</v>
      </c>
      <c r="G6" s="10">
        <f t="shared" si="0"/>
        <v>0.16695352839931152</v>
      </c>
      <c r="I6" s="6"/>
    </row>
    <row r="7" spans="2:13" ht="19.05" customHeight="1" x14ac:dyDescent="0.3">
      <c r="B7" s="28" t="s">
        <v>28</v>
      </c>
      <c r="C7" s="28"/>
      <c r="D7" s="9">
        <f>SUM(D3:D6)</f>
        <v>12765</v>
      </c>
      <c r="E7" s="9">
        <f>SUM(E3:E6)</f>
        <v>1235</v>
      </c>
      <c r="F7" s="9">
        <f>SUM(F3:F6)</f>
        <v>14000</v>
      </c>
      <c r="G7" s="10">
        <f>E7/F7</f>
        <v>8.8214285714285717E-2</v>
      </c>
    </row>
    <row r="8" spans="2:13" ht="19.05" customHeight="1" x14ac:dyDescent="0.3">
      <c r="B8" s="7"/>
      <c r="C8" s="7"/>
      <c r="D8" s="25"/>
      <c r="E8" s="25"/>
      <c r="F8" s="25"/>
      <c r="G8" s="8"/>
    </row>
    <row r="9" spans="2:13" ht="19.05" customHeight="1" x14ac:dyDescent="0.3">
      <c r="B9" s="9"/>
      <c r="C9" s="30" t="s">
        <v>0</v>
      </c>
      <c r="D9" s="30"/>
      <c r="E9" s="26" t="s">
        <v>49</v>
      </c>
      <c r="F9" s="31" t="s">
        <v>51</v>
      </c>
      <c r="G9" s="32"/>
    </row>
    <row r="10" spans="2:13" ht="19.05" customHeight="1" x14ac:dyDescent="0.3">
      <c r="B10" s="11" t="s">
        <v>57</v>
      </c>
      <c r="C10" s="20">
        <v>0</v>
      </c>
      <c r="D10" s="20">
        <v>1</v>
      </c>
      <c r="E10" s="26"/>
      <c r="F10" s="31"/>
      <c r="G10" s="32"/>
    </row>
    <row r="11" spans="2:13" ht="19.05" customHeight="1" x14ac:dyDescent="0.3">
      <c r="B11" s="20" t="s">
        <v>26</v>
      </c>
      <c r="C11" s="13">
        <f>3681</f>
        <v>3681</v>
      </c>
      <c r="D11" s="13">
        <f>302</f>
        <v>302</v>
      </c>
      <c r="E11" s="9">
        <f>SUM(C11:D11)</f>
        <v>3983</v>
      </c>
      <c r="F11" s="31"/>
      <c r="G11" s="32"/>
    </row>
    <row r="12" spans="2:13" ht="19.05" customHeight="1" x14ac:dyDescent="0.3">
      <c r="B12" s="20" t="s">
        <v>25</v>
      </c>
      <c r="C12" s="13">
        <f>9084</f>
        <v>9084</v>
      </c>
      <c r="D12" s="13">
        <f>933</f>
        <v>933</v>
      </c>
      <c r="E12" s="9">
        <f>SUM(C12:D12)</f>
        <v>10017</v>
      </c>
      <c r="F12" s="31"/>
      <c r="G12" s="32"/>
    </row>
    <row r="13" spans="2:13" ht="19.05" customHeight="1" x14ac:dyDescent="0.3">
      <c r="B13" s="20" t="s">
        <v>50</v>
      </c>
      <c r="C13" s="9">
        <f>C11+C12</f>
        <v>12765</v>
      </c>
      <c r="D13" s="9">
        <f>D11+D12</f>
        <v>1235</v>
      </c>
      <c r="E13" s="9">
        <f>E11+E12</f>
        <v>14000</v>
      </c>
      <c r="F13" s="31"/>
      <c r="G13" s="32"/>
    </row>
    <row r="14" spans="2:13" ht="19.05" customHeight="1" x14ac:dyDescent="0.3">
      <c r="B14" s="7"/>
      <c r="C14" s="7"/>
      <c r="D14" s="25"/>
      <c r="E14" s="25"/>
      <c r="F14" s="25"/>
      <c r="G14" s="8"/>
    </row>
    <row r="15" spans="2:13" ht="19.05" customHeight="1" x14ac:dyDescent="0.3">
      <c r="B15" s="9"/>
      <c r="C15" s="30" t="s">
        <v>0</v>
      </c>
      <c r="D15" s="30"/>
      <c r="E15" s="26" t="s">
        <v>49</v>
      </c>
      <c r="F15" s="31" t="s">
        <v>51</v>
      </c>
      <c r="G15" s="32"/>
    </row>
    <row r="16" spans="2:13" ht="19.05" customHeight="1" x14ac:dyDescent="0.3">
      <c r="B16" s="11" t="s">
        <v>58</v>
      </c>
      <c r="C16" s="20">
        <v>0</v>
      </c>
      <c r="D16" s="20">
        <v>1</v>
      </c>
      <c r="E16" s="26"/>
      <c r="F16" s="31"/>
      <c r="G16" s="32"/>
    </row>
    <row r="17" spans="2:13" ht="19.05" customHeight="1" x14ac:dyDescent="0.3">
      <c r="B17" s="20" t="s">
        <v>26</v>
      </c>
      <c r="C17" s="13">
        <f>10758</f>
        <v>10758</v>
      </c>
      <c r="D17" s="13">
        <f>862</f>
        <v>862</v>
      </c>
      <c r="E17" s="9">
        <f>SUM(C17:D17)</f>
        <v>11620</v>
      </c>
      <c r="F17" s="31"/>
      <c r="G17" s="32"/>
    </row>
    <row r="18" spans="2:13" ht="19.05" customHeight="1" x14ac:dyDescent="0.3">
      <c r="B18" s="20" t="s">
        <v>25</v>
      </c>
      <c r="C18" s="13">
        <f>2007</f>
        <v>2007</v>
      </c>
      <c r="D18" s="13">
        <f>373</f>
        <v>373</v>
      </c>
      <c r="E18" s="9">
        <f>SUM(C18:D18)</f>
        <v>2380</v>
      </c>
      <c r="F18" s="31"/>
      <c r="G18" s="32"/>
    </row>
    <row r="19" spans="2:13" ht="19.05" customHeight="1" x14ac:dyDescent="0.3">
      <c r="B19" s="20" t="s">
        <v>50</v>
      </c>
      <c r="C19" s="9">
        <f>C17+C18</f>
        <v>12765</v>
      </c>
      <c r="D19" s="9">
        <f>D17+D18</f>
        <v>1235</v>
      </c>
      <c r="E19" s="9">
        <f>E17+E18</f>
        <v>14000</v>
      </c>
      <c r="F19" s="31"/>
      <c r="G19" s="32"/>
    </row>
    <row r="20" spans="2:13" ht="19.05" customHeight="1" x14ac:dyDescent="0.3">
      <c r="B20" s="7"/>
      <c r="C20" s="7"/>
      <c r="D20" s="25"/>
      <c r="E20" s="25"/>
      <c r="F20" s="25"/>
      <c r="G20" s="8"/>
    </row>
    <row r="21" spans="2:13" ht="19.05" customHeight="1" x14ac:dyDescent="0.3">
      <c r="B21" s="7"/>
      <c r="C21" s="7"/>
      <c r="D21" s="7"/>
      <c r="E21" s="7"/>
      <c r="F21" s="7"/>
      <c r="G21" s="8"/>
      <c r="K21" s="7"/>
      <c r="L21" s="7"/>
      <c r="M21" s="7"/>
    </row>
    <row r="22" spans="2:13" x14ac:dyDescent="0.3">
      <c r="B22" s="27" t="s">
        <v>23</v>
      </c>
      <c r="C22" s="27"/>
      <c r="D22" s="27"/>
      <c r="E22" s="27"/>
      <c r="F22" s="27"/>
      <c r="G22" s="27"/>
      <c r="K22" s="7"/>
      <c r="L22" s="7"/>
      <c r="M22" s="7"/>
    </row>
    <row r="23" spans="2:13" x14ac:dyDescent="0.3">
      <c r="B23" s="29" t="s">
        <v>24</v>
      </c>
      <c r="C23" s="29"/>
      <c r="D23" s="33" t="s">
        <v>27</v>
      </c>
      <c r="E23" s="33"/>
      <c r="F23" s="33"/>
      <c r="G23" s="14">
        <f>(F5+F6)/F7</f>
        <v>0.71550000000000002</v>
      </c>
      <c r="H23" s="7"/>
      <c r="I23" s="22"/>
      <c r="K23" s="7"/>
      <c r="L23" s="7"/>
      <c r="M23" s="7"/>
    </row>
    <row r="24" spans="2:13" x14ac:dyDescent="0.3">
      <c r="B24" s="29" t="s">
        <v>31</v>
      </c>
      <c r="C24" s="29"/>
      <c r="D24" s="33" t="s">
        <v>32</v>
      </c>
      <c r="E24" s="33"/>
      <c r="F24" s="33"/>
      <c r="G24" s="14">
        <f>1-G23</f>
        <v>0.28449999999999998</v>
      </c>
    </row>
    <row r="25" spans="2:13" x14ac:dyDescent="0.3">
      <c r="B25" s="29" t="s">
        <v>52</v>
      </c>
      <c r="C25" s="29"/>
      <c r="D25" s="33" t="s">
        <v>54</v>
      </c>
      <c r="E25" s="33"/>
      <c r="F25" s="33"/>
      <c r="G25" s="14">
        <f>(F4+F6)/F7</f>
        <v>0.17</v>
      </c>
      <c r="I25" s="6"/>
    </row>
    <row r="26" spans="2:13" x14ac:dyDescent="0.3">
      <c r="B26" s="29" t="s">
        <v>53</v>
      </c>
      <c r="C26" s="29"/>
      <c r="D26" s="33" t="s">
        <v>59</v>
      </c>
      <c r="E26" s="33"/>
      <c r="F26" s="33"/>
      <c r="G26" s="14">
        <f>1-G25</f>
        <v>0.83</v>
      </c>
    </row>
    <row r="27" spans="2:13" x14ac:dyDescent="0.3">
      <c r="B27" s="29" t="s">
        <v>29</v>
      </c>
      <c r="C27" s="29"/>
      <c r="D27" s="33" t="s">
        <v>30</v>
      </c>
      <c r="E27" s="33"/>
      <c r="F27" s="33"/>
      <c r="G27" s="14">
        <f>1235/14000</f>
        <v>8.8214285714285717E-2</v>
      </c>
      <c r="I27" s="6"/>
      <c r="K27" s="7"/>
      <c r="L27" s="7"/>
      <c r="M27" s="7"/>
    </row>
    <row r="28" spans="2:13" x14ac:dyDescent="0.3">
      <c r="B28" s="29" t="s">
        <v>33</v>
      </c>
      <c r="C28" s="29"/>
      <c r="D28" s="33" t="s">
        <v>34</v>
      </c>
      <c r="E28" s="33"/>
      <c r="F28" s="33"/>
      <c r="G28" s="14">
        <f>1-G27</f>
        <v>0.91178571428571431</v>
      </c>
      <c r="K28" s="7"/>
      <c r="L28" s="7"/>
      <c r="M28" s="7"/>
    </row>
    <row r="29" spans="2:13" x14ac:dyDescent="0.3">
      <c r="B29" s="15"/>
      <c r="C29" s="15"/>
      <c r="D29" s="16"/>
      <c r="E29" s="16"/>
      <c r="F29" s="16"/>
      <c r="G29" s="17"/>
      <c r="L29" s="7"/>
      <c r="M29" s="7"/>
    </row>
    <row r="30" spans="2:13" x14ac:dyDescent="0.3">
      <c r="B30" s="27" t="s">
        <v>35</v>
      </c>
      <c r="C30" s="27"/>
      <c r="D30" s="27"/>
      <c r="E30" s="27"/>
      <c r="F30" s="27"/>
      <c r="G30" s="27"/>
    </row>
    <row r="31" spans="2:13" x14ac:dyDescent="0.3">
      <c r="B31" s="29" t="s">
        <v>36</v>
      </c>
      <c r="C31" s="29"/>
      <c r="D31" s="33" t="s">
        <v>72</v>
      </c>
      <c r="E31" s="33"/>
      <c r="F31" s="33"/>
      <c r="G31" s="14">
        <f>D12/D13</f>
        <v>0.75546558704453437</v>
      </c>
      <c r="H31" s="24"/>
    </row>
    <row r="32" spans="2:13" x14ac:dyDescent="0.3">
      <c r="B32" s="29" t="s">
        <v>37</v>
      </c>
      <c r="C32" s="29"/>
      <c r="D32" s="33" t="s">
        <v>38</v>
      </c>
      <c r="E32" s="33"/>
      <c r="F32" s="33"/>
      <c r="G32" s="14">
        <f>1-G31</f>
        <v>0.24453441295546563</v>
      </c>
      <c r="I32" s="21"/>
    </row>
    <row r="33" spans="2:7" x14ac:dyDescent="0.3">
      <c r="B33" s="29" t="s">
        <v>60</v>
      </c>
      <c r="C33" s="29"/>
      <c r="D33" s="33" t="s">
        <v>55</v>
      </c>
      <c r="E33" s="33"/>
      <c r="F33" s="33"/>
      <c r="G33" s="14">
        <f>D18/D19</f>
        <v>0.30202429149797572</v>
      </c>
    </row>
    <row r="34" spans="2:7" x14ac:dyDescent="0.3">
      <c r="B34" s="29" t="s">
        <v>61</v>
      </c>
      <c r="C34" s="29"/>
      <c r="D34" s="33" t="s">
        <v>62</v>
      </c>
      <c r="E34" s="33"/>
      <c r="F34" s="33"/>
      <c r="G34" s="14">
        <f>1-G33</f>
        <v>0.69797570850202428</v>
      </c>
    </row>
    <row r="37" spans="2:7" x14ac:dyDescent="0.3">
      <c r="B37" s="27" t="s">
        <v>35</v>
      </c>
      <c r="C37" s="27"/>
      <c r="D37" s="27"/>
      <c r="E37" s="27"/>
      <c r="F37" s="27"/>
      <c r="G37" s="27"/>
    </row>
    <row r="38" spans="2:7" x14ac:dyDescent="0.3">
      <c r="B38" s="29" t="s">
        <v>70</v>
      </c>
      <c r="C38" s="29"/>
      <c r="D38" s="33" t="s">
        <v>71</v>
      </c>
      <c r="E38" s="33"/>
      <c r="F38" s="33"/>
      <c r="G38" s="14" t="e">
        <f>D19/D20</f>
        <v>#DIV/0!</v>
      </c>
    </row>
    <row r="39" spans="2:7" x14ac:dyDescent="0.3">
      <c r="B39" s="29" t="s">
        <v>37</v>
      </c>
      <c r="C39" s="29"/>
      <c r="D39" s="33" t="s">
        <v>38</v>
      </c>
      <c r="E39" s="33"/>
      <c r="F39" s="33"/>
      <c r="G39" s="14" t="e">
        <f>1-G38</f>
        <v>#DIV/0!</v>
      </c>
    </row>
    <row r="40" spans="2:7" x14ac:dyDescent="0.3">
      <c r="B40" s="29" t="s">
        <v>60</v>
      </c>
      <c r="C40" s="29"/>
      <c r="D40" s="33" t="s">
        <v>55</v>
      </c>
      <c r="E40" s="33"/>
      <c r="F40" s="33"/>
      <c r="G40" s="14" t="e">
        <f>D25/D26</f>
        <v>#VALUE!</v>
      </c>
    </row>
    <row r="41" spans="2:7" x14ac:dyDescent="0.3">
      <c r="B41" s="29" t="s">
        <v>61</v>
      </c>
      <c r="C41" s="29"/>
      <c r="D41" s="33" t="s">
        <v>62</v>
      </c>
      <c r="E41" s="33"/>
      <c r="F41" s="33"/>
      <c r="G41" s="14" t="e">
        <f>1-G40</f>
        <v>#VALUE!</v>
      </c>
    </row>
    <row r="52" spans="2:9" ht="50.55" customHeight="1" x14ac:dyDescent="0.3">
      <c r="B52" s="27" t="s">
        <v>39</v>
      </c>
      <c r="C52" s="27"/>
      <c r="D52" s="27"/>
      <c r="E52" s="27"/>
      <c r="F52" s="27"/>
      <c r="G52" s="27"/>
      <c r="H52" s="18" t="s">
        <v>41</v>
      </c>
    </row>
    <row r="53" spans="2:9" ht="63" customHeight="1" x14ac:dyDescent="0.3">
      <c r="B53" s="29" t="s">
        <v>56</v>
      </c>
      <c r="C53" s="29"/>
      <c r="D53" s="34" t="s">
        <v>63</v>
      </c>
      <c r="E53" s="35"/>
      <c r="F53" s="35"/>
      <c r="G53" s="19">
        <f>(G31*G33*G27) / (G23*G25)</f>
        <v>0.16547672719178064</v>
      </c>
      <c r="H53" s="19">
        <v>0.16481499999999999</v>
      </c>
      <c r="I53" s="23"/>
    </row>
    <row r="54" spans="2:9" ht="63" customHeight="1" x14ac:dyDescent="0.3">
      <c r="B54" s="29" t="s">
        <v>64</v>
      </c>
      <c r="C54" s="29"/>
      <c r="D54" s="34" t="s">
        <v>65</v>
      </c>
      <c r="E54" s="35"/>
      <c r="F54" s="35"/>
      <c r="G54" s="19">
        <f>G32*G33*G27/(G24*G25)</f>
        <v>0.13470682168685841</v>
      </c>
      <c r="H54" s="19">
        <v>0.13641300000000001</v>
      </c>
    </row>
    <row r="55" spans="2:9" ht="63" customHeight="1" x14ac:dyDescent="0.3">
      <c r="B55" s="29" t="s">
        <v>66</v>
      </c>
      <c r="C55" s="29"/>
      <c r="D55" s="34" t="s">
        <v>67</v>
      </c>
      <c r="E55" s="35"/>
      <c r="F55" s="35"/>
      <c r="G55" s="19">
        <f>G31*G34*G27/(G23*G26)</f>
        <v>7.8326042839508808E-2</v>
      </c>
      <c r="H55" s="19">
        <v>7.8328999999999996E-2</v>
      </c>
    </row>
    <row r="56" spans="2:9" ht="63" customHeight="1" x14ac:dyDescent="0.3">
      <c r="B56" s="29" t="s">
        <v>68</v>
      </c>
      <c r="C56" s="29"/>
      <c r="D56" s="34" t="s">
        <v>69</v>
      </c>
      <c r="E56" s="35"/>
      <c r="F56" s="35"/>
      <c r="G56" s="19">
        <f>G32*G34*G27/(G24*G26)</f>
        <v>6.3761548015091665E-2</v>
      </c>
      <c r="H56" s="19">
        <v>6.3694000000000001E-2</v>
      </c>
    </row>
    <row r="57" spans="2:9" ht="58.95" customHeight="1" x14ac:dyDescent="0.3"/>
  </sheetData>
  <mergeCells count="49">
    <mergeCell ref="B56:C56"/>
    <mergeCell ref="D56:F56"/>
    <mergeCell ref="B53:C53"/>
    <mergeCell ref="D53:F53"/>
    <mergeCell ref="B54:C54"/>
    <mergeCell ref="D54:F54"/>
    <mergeCell ref="B55:C55"/>
    <mergeCell ref="D55:F55"/>
    <mergeCell ref="B52:G52"/>
    <mergeCell ref="B32:C32"/>
    <mergeCell ref="D32:F32"/>
    <mergeCell ref="B33:C33"/>
    <mergeCell ref="D33:F33"/>
    <mergeCell ref="B34:C34"/>
    <mergeCell ref="D34:F34"/>
    <mergeCell ref="B37:G37"/>
    <mergeCell ref="B38:C38"/>
    <mergeCell ref="D38:F38"/>
    <mergeCell ref="B39:C39"/>
    <mergeCell ref="D39:F39"/>
    <mergeCell ref="B40:C40"/>
    <mergeCell ref="D40:F40"/>
    <mergeCell ref="B41:C41"/>
    <mergeCell ref="D41:F41"/>
    <mergeCell ref="B28:C28"/>
    <mergeCell ref="D28:F28"/>
    <mergeCell ref="B30:G30"/>
    <mergeCell ref="B31:C31"/>
    <mergeCell ref="D31:F31"/>
    <mergeCell ref="B25:C25"/>
    <mergeCell ref="B27:C27"/>
    <mergeCell ref="D23:F23"/>
    <mergeCell ref="D25:F25"/>
    <mergeCell ref="D27:F27"/>
    <mergeCell ref="B24:C24"/>
    <mergeCell ref="D24:F24"/>
    <mergeCell ref="B26:C26"/>
    <mergeCell ref="D26:F26"/>
    <mergeCell ref="B3:B4"/>
    <mergeCell ref="B5:B6"/>
    <mergeCell ref="B22:G22"/>
    <mergeCell ref="B7:C7"/>
    <mergeCell ref="B23:C23"/>
    <mergeCell ref="C9:D9"/>
    <mergeCell ref="E9:E10"/>
    <mergeCell ref="F9:G13"/>
    <mergeCell ref="C15:D15"/>
    <mergeCell ref="E15:E16"/>
    <mergeCell ref="F15:G19"/>
  </mergeCells>
  <pageMargins left="0.7" right="0.7" top="0.75" bottom="0.75" header="0.3" footer="0.3"/>
  <pageSetup paperSize="9" orientation="portrait" horizontalDpi="0" verticalDpi="0" r:id="rId1"/>
  <ignoredErrors>
    <ignoredError sqref="G27 G33 G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E751-4B7F-46DA-A72F-54475029410A}">
  <dimension ref="B1:N33"/>
  <sheetViews>
    <sheetView workbookViewId="0">
      <selection activeCell="D21" sqref="D21"/>
    </sheetView>
  </sheetViews>
  <sheetFormatPr defaultRowHeight="14.4" x14ac:dyDescent="0.3"/>
  <cols>
    <col min="4" max="4" width="12.109375" bestFit="1" customWidth="1"/>
  </cols>
  <sheetData>
    <row r="1" spans="2:14" ht="15" thickBot="1" x14ac:dyDescent="0.35"/>
    <row r="2" spans="2:14" ht="15" thickBot="1" x14ac:dyDescent="0.35">
      <c r="B2" s="1"/>
      <c r="C2" s="36" t="s">
        <v>0</v>
      </c>
      <c r="D2" s="37"/>
      <c r="E2" s="38"/>
      <c r="F2" s="3"/>
    </row>
    <row r="3" spans="2:14" ht="15" thickBot="1" x14ac:dyDescent="0.35">
      <c r="B3" s="1"/>
      <c r="C3" s="1"/>
      <c r="D3" s="1" t="s">
        <v>1</v>
      </c>
      <c r="E3" s="1" t="s">
        <v>18</v>
      </c>
      <c r="F3" s="1" t="s">
        <v>2</v>
      </c>
      <c r="G3" s="1" t="s">
        <v>3</v>
      </c>
    </row>
    <row r="4" spans="2:14" ht="19.8" thickBot="1" x14ac:dyDescent="0.35">
      <c r="B4" s="1" t="s">
        <v>20</v>
      </c>
      <c r="C4" s="1" t="s">
        <v>4</v>
      </c>
      <c r="D4" s="1"/>
      <c r="E4" s="1"/>
      <c r="F4" s="1"/>
      <c r="G4" s="1"/>
    </row>
    <row r="5" spans="2:14" ht="15" thickBot="1" x14ac:dyDescent="0.35">
      <c r="B5" s="39">
        <v>0</v>
      </c>
      <c r="C5" s="1">
        <v>0</v>
      </c>
      <c r="D5" s="2">
        <v>220</v>
      </c>
      <c r="E5" s="2">
        <f>F5-D5</f>
        <v>3126</v>
      </c>
      <c r="F5" s="2">
        <v>3346</v>
      </c>
      <c r="G5" s="2">
        <v>6.5750000000000003E-2</v>
      </c>
      <c r="H5" s="4">
        <v>6.3694000000000001E-2</v>
      </c>
      <c r="I5" s="4">
        <v>3.1060000000000001E-2</v>
      </c>
    </row>
    <row r="6" spans="2:14" ht="15" thickBot="1" x14ac:dyDescent="0.35">
      <c r="B6" s="40"/>
      <c r="C6" s="1">
        <v>1</v>
      </c>
      <c r="D6" s="2">
        <v>642</v>
      </c>
      <c r="E6" s="2">
        <f t="shared" ref="E6:E8" si="0">F6-D6</f>
        <v>7632</v>
      </c>
      <c r="F6" s="2">
        <v>8274</v>
      </c>
      <c r="G6" s="2">
        <v>7.7591999999999994E-2</v>
      </c>
      <c r="H6" s="4">
        <v>7.8328999999999996E-2</v>
      </c>
      <c r="I6" s="4">
        <v>3.8504999999999998E-2</v>
      </c>
    </row>
    <row r="7" spans="2:14" ht="15" thickBot="1" x14ac:dyDescent="0.35">
      <c r="B7" s="39">
        <v>1</v>
      </c>
      <c r="C7" s="1">
        <v>0</v>
      </c>
      <c r="D7" s="2">
        <v>82</v>
      </c>
      <c r="E7" s="2">
        <f t="shared" si="0"/>
        <v>555</v>
      </c>
      <c r="F7" s="2">
        <v>637</v>
      </c>
      <c r="G7" s="2">
        <v>0.12872800000000001</v>
      </c>
      <c r="H7" s="4">
        <v>0.13641300000000001</v>
      </c>
      <c r="I7" s="4">
        <v>0.117394</v>
      </c>
    </row>
    <row r="8" spans="2:14" ht="15" thickBot="1" x14ac:dyDescent="0.35">
      <c r="B8" s="40"/>
      <c r="C8" s="1">
        <v>1</v>
      </c>
      <c r="D8" s="2">
        <v>291</v>
      </c>
      <c r="E8" s="2">
        <f t="shared" si="0"/>
        <v>1452</v>
      </c>
      <c r="F8" s="2">
        <v>1743</v>
      </c>
      <c r="G8" s="2">
        <v>0.16695399999999999</v>
      </c>
      <c r="H8" s="4">
        <v>0.16481499999999999</v>
      </c>
      <c r="I8" s="4">
        <v>0.142489</v>
      </c>
      <c r="L8" t="s">
        <v>13</v>
      </c>
    </row>
    <row r="9" spans="2:14" x14ac:dyDescent="0.3">
      <c r="E9">
        <f>SUM(F5:F8)</f>
        <v>14000</v>
      </c>
      <c r="F9">
        <f>SUM(G5:G8)</f>
        <v>0.43902400000000003</v>
      </c>
      <c r="G9">
        <f>SUM(H5:H8)</f>
        <v>0.44325100000000001</v>
      </c>
    </row>
    <row r="10" spans="2:14" x14ac:dyDescent="0.3">
      <c r="F10">
        <v>1</v>
      </c>
      <c r="G10">
        <v>0</v>
      </c>
      <c r="H10" t="s">
        <v>5</v>
      </c>
      <c r="L10" t="s">
        <v>14</v>
      </c>
    </row>
    <row r="11" spans="2:14" x14ac:dyDescent="0.3">
      <c r="B11" t="s">
        <v>17</v>
      </c>
      <c r="C11">
        <f>(E6+E8)/SUM(E5:E8)</f>
        <v>0.71163337250293768</v>
      </c>
      <c r="D11" t="s">
        <v>12</v>
      </c>
      <c r="E11">
        <f>F11/H11</f>
        <v>0.75546558704453437</v>
      </c>
      <c r="F11">
        <f>D6+D8</f>
        <v>933</v>
      </c>
      <c r="G11">
        <f>D5+D7</f>
        <v>302</v>
      </c>
      <c r="H11">
        <f>G11+F11</f>
        <v>1235</v>
      </c>
      <c r="J11">
        <f>E12*E11</f>
        <v>0.22816895867822778</v>
      </c>
      <c r="K11">
        <f>J11*E32</f>
        <v>2.0127761711972239E-2</v>
      </c>
      <c r="M11">
        <f xml:space="preserve"> (163 + 770) / (4558 + 5459)</f>
        <v>9.3141659179395028E-2</v>
      </c>
    </row>
    <row r="12" spans="2:14" x14ac:dyDescent="0.3">
      <c r="B12" t="s">
        <v>19</v>
      </c>
      <c r="C12">
        <f>(E7+E8)/SUM(E5:E8)</f>
        <v>0.15722679200940071</v>
      </c>
      <c r="D12" t="s">
        <v>6</v>
      </c>
      <c r="E12">
        <f>F12/H12</f>
        <v>0.30202429149797572</v>
      </c>
      <c r="F12">
        <f>D7+D8</f>
        <v>373</v>
      </c>
      <c r="G12">
        <f>D6+D5</f>
        <v>862</v>
      </c>
      <c r="H12">
        <f>G12+F12</f>
        <v>1235</v>
      </c>
      <c r="K12">
        <f>K11/(E30*E31)</f>
        <v>0.16547672719178064</v>
      </c>
    </row>
    <row r="13" spans="2:14" x14ac:dyDescent="0.3">
      <c r="L13" t="s">
        <v>15</v>
      </c>
    </row>
    <row r="14" spans="2:14" x14ac:dyDescent="0.3">
      <c r="D14" t="s">
        <v>10</v>
      </c>
      <c r="E14">
        <f>1-E11</f>
        <v>0.24453441295546563</v>
      </c>
      <c r="F14" t="e">
        <f>D10+D12</f>
        <v>#VALUE!</v>
      </c>
      <c r="G14" t="e">
        <f>D9+D11</f>
        <v>#VALUE!</v>
      </c>
      <c r="H14" t="e">
        <f>G14+F14</f>
        <v>#VALUE!</v>
      </c>
      <c r="J14">
        <f t="shared" ref="J14:J20" si="1">E15*E14</f>
        <v>7.3855332819747918E-2</v>
      </c>
      <c r="K14">
        <f>J14*E32</f>
        <v>6.5150954308849061E-3</v>
      </c>
      <c r="N14" t="e">
        <f>M11*#REF!/E32</f>
        <v>#REF!</v>
      </c>
    </row>
    <row r="15" spans="2:14" x14ac:dyDescent="0.3">
      <c r="D15" t="s">
        <v>6</v>
      </c>
      <c r="E15">
        <f>E12</f>
        <v>0.30202429149797572</v>
      </c>
      <c r="F15">
        <v>993</v>
      </c>
      <c r="G15">
        <v>242</v>
      </c>
      <c r="H15">
        <v>1235</v>
      </c>
      <c r="K15">
        <f>K14/(F30*E31)</f>
        <v>0.13470682168685841</v>
      </c>
    </row>
    <row r="17" spans="4:11" x14ac:dyDescent="0.3">
      <c r="D17" t="s">
        <v>12</v>
      </c>
      <c r="E17">
        <f>E11</f>
        <v>0.75546558704453437</v>
      </c>
      <c r="F17">
        <v>933</v>
      </c>
      <c r="G17">
        <v>302</v>
      </c>
      <c r="H17">
        <v>1235</v>
      </c>
      <c r="J17">
        <f t="shared" si="1"/>
        <v>0.52729662836630653</v>
      </c>
      <c r="K17">
        <f>J17*E32</f>
        <v>4.6515095430884897E-2</v>
      </c>
    </row>
    <row r="18" spans="4:11" x14ac:dyDescent="0.3">
      <c r="D18" t="s">
        <v>11</v>
      </c>
      <c r="E18">
        <f>1-E15</f>
        <v>0.69797570850202428</v>
      </c>
      <c r="F18">
        <v>993</v>
      </c>
      <c r="G18">
        <v>242</v>
      </c>
      <c r="H18">
        <v>1235</v>
      </c>
      <c r="K18">
        <f>K17/(E30*F31)</f>
        <v>7.8326042839508808E-2</v>
      </c>
    </row>
    <row r="20" spans="4:11" x14ac:dyDescent="0.3">
      <c r="D20" t="s">
        <v>10</v>
      </c>
      <c r="E20">
        <f>E14</f>
        <v>0.24453441295546563</v>
      </c>
      <c r="F20">
        <v>933</v>
      </c>
      <c r="G20">
        <v>302</v>
      </c>
      <c r="H20">
        <v>1235</v>
      </c>
      <c r="J20">
        <f t="shared" si="1"/>
        <v>0.1706790801357177</v>
      </c>
      <c r="K20">
        <f>J20*E32</f>
        <v>1.5056333140543669E-2</v>
      </c>
    </row>
    <row r="21" spans="4:11" x14ac:dyDescent="0.3">
      <c r="D21" t="s">
        <v>11</v>
      </c>
      <c r="E21">
        <f>E18</f>
        <v>0.69797570850202428</v>
      </c>
      <c r="F21">
        <v>993</v>
      </c>
      <c r="G21">
        <v>242</v>
      </c>
      <c r="H21">
        <v>1235</v>
      </c>
      <c r="K21">
        <f>K20/(F30*F31)</f>
        <v>6.3761548015091665E-2</v>
      </c>
    </row>
    <row r="22" spans="4:11" x14ac:dyDescent="0.3">
      <c r="J22">
        <f>SUM(J11:J21)</f>
        <v>1</v>
      </c>
    </row>
    <row r="26" spans="4:11" x14ac:dyDescent="0.3">
      <c r="D26" t="s">
        <v>10</v>
      </c>
      <c r="E26">
        <f>1-E11</f>
        <v>0.24453441295546563</v>
      </c>
    </row>
    <row r="27" spans="4:11" x14ac:dyDescent="0.3">
      <c r="D27" t="s">
        <v>11</v>
      </c>
      <c r="E27">
        <f>1-E12</f>
        <v>0.69797570850202428</v>
      </c>
    </row>
    <row r="30" spans="4:11" x14ac:dyDescent="0.3">
      <c r="D30" t="s">
        <v>7</v>
      </c>
      <c r="E30">
        <f>(F6+F8)/14000</f>
        <v>0.71550000000000002</v>
      </c>
      <c r="F30">
        <f>1-E30</f>
        <v>0.28449999999999998</v>
      </c>
      <c r="H30">
        <f>E32*E11</f>
        <v>6.6642857142857143E-2</v>
      </c>
      <c r="I30">
        <f>C11*E33</f>
        <v>0.6488571428571428</v>
      </c>
    </row>
    <row r="31" spans="4:11" x14ac:dyDescent="0.3">
      <c r="D31" t="s">
        <v>8</v>
      </c>
      <c r="E31">
        <f>SUM(F7:F8)/14000</f>
        <v>0.17</v>
      </c>
      <c r="F31">
        <f>1-E31</f>
        <v>0.83</v>
      </c>
      <c r="H31">
        <f>E32*E12</f>
        <v>2.6642857142857145E-2</v>
      </c>
      <c r="I31">
        <f>E33*C12</f>
        <v>0.14335714285714285</v>
      </c>
    </row>
    <row r="32" spans="4:11" x14ac:dyDescent="0.3">
      <c r="D32" t="s">
        <v>9</v>
      </c>
      <c r="E32">
        <f>SUM(D5:D8)/14000</f>
        <v>8.8214285714285717E-2</v>
      </c>
      <c r="I32">
        <f>H30+H31</f>
        <v>9.3285714285714291E-2</v>
      </c>
    </row>
    <row r="33" spans="4:5" x14ac:dyDescent="0.3">
      <c r="D33" t="s">
        <v>16</v>
      </c>
      <c r="E33">
        <f>1-E32</f>
        <v>0.91178571428571431</v>
      </c>
    </row>
  </sheetData>
  <mergeCells count="3">
    <mergeCell ref="C2:E2"/>
    <mergeCell ref="B5:B6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D214-A180-4BEA-BA5D-1CFE93D30EAB}">
  <dimension ref="A1:F6"/>
  <sheetViews>
    <sheetView topLeftCell="E1" workbookViewId="0">
      <selection sqref="A1:F6"/>
    </sheetView>
  </sheetViews>
  <sheetFormatPr defaultRowHeight="14.4" x14ac:dyDescent="0.3"/>
  <sheetData>
    <row r="1" spans="1:6" ht="15" thickBot="1" x14ac:dyDescent="0.35">
      <c r="A1" s="1"/>
      <c r="B1" s="1" t="s">
        <v>42</v>
      </c>
      <c r="C1" s="36" t="s">
        <v>0</v>
      </c>
      <c r="D1" s="37"/>
      <c r="E1" s="38"/>
      <c r="F1" s="3"/>
    </row>
    <row r="2" spans="1:6" ht="15" thickBot="1" x14ac:dyDescent="0.35">
      <c r="A2" s="1"/>
      <c r="B2" s="1"/>
      <c r="C2" s="1" t="s">
        <v>43</v>
      </c>
      <c r="D2" s="1" t="s">
        <v>3</v>
      </c>
      <c r="E2" s="1" t="s">
        <v>44</v>
      </c>
      <c r="F2" s="1" t="s">
        <v>2</v>
      </c>
    </row>
    <row r="3" spans="1:6" ht="19.8" thickBot="1" x14ac:dyDescent="0.35">
      <c r="A3" s="1" t="s">
        <v>45</v>
      </c>
      <c r="B3" s="1" t="s">
        <v>46</v>
      </c>
      <c r="C3" s="1"/>
      <c r="D3" s="1"/>
      <c r="E3" s="1"/>
      <c r="F3" s="1"/>
    </row>
    <row r="4" spans="1:6" ht="15" thickBot="1" x14ac:dyDescent="0.35">
      <c r="A4" s="1">
        <v>0</v>
      </c>
      <c r="B4" s="1">
        <v>1</v>
      </c>
      <c r="C4" s="2">
        <v>120</v>
      </c>
      <c r="D4" s="2">
        <v>0.124088</v>
      </c>
      <c r="E4" s="2">
        <v>17</v>
      </c>
      <c r="F4" s="2">
        <v>137</v>
      </c>
    </row>
    <row r="5" spans="1:6" ht="15" thickBot="1" x14ac:dyDescent="0.35">
      <c r="A5" s="39">
        <v>1</v>
      </c>
      <c r="B5" s="1">
        <v>0</v>
      </c>
      <c r="C5" s="2">
        <v>3455</v>
      </c>
      <c r="D5" s="2">
        <v>7.1984999999999993E-2</v>
      </c>
      <c r="E5" s="2">
        <v>268</v>
      </c>
      <c r="F5" s="2">
        <v>3723</v>
      </c>
    </row>
    <row r="6" spans="1:6" ht="15" thickBot="1" x14ac:dyDescent="0.35">
      <c r="A6" s="40"/>
      <c r="B6" s="1">
        <v>1</v>
      </c>
      <c r="C6" s="2">
        <v>9190</v>
      </c>
      <c r="D6" s="2">
        <v>9.3687999999999994E-2</v>
      </c>
      <c r="E6" s="2">
        <v>950</v>
      </c>
      <c r="F6" s="2">
        <v>10140</v>
      </c>
    </row>
  </sheetData>
  <mergeCells count="2">
    <mergeCell ref="C1:E1"/>
    <mergeCell ref="A5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kotav</cp:lastModifiedBy>
  <dcterms:created xsi:type="dcterms:W3CDTF">2018-12-17T13:26:03Z</dcterms:created>
  <dcterms:modified xsi:type="dcterms:W3CDTF">2019-06-21T12:22:26Z</dcterms:modified>
</cp:coreProperties>
</file>