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uca\Documents\RAPORTY\Raporty sprzedażowe\2016\Rentowność\"/>
    </mc:Choice>
  </mc:AlternateContent>
  <bookViews>
    <workbookView xWindow="0" yWindow="0" windowWidth="28800" windowHeight="11760" tabRatio="702"/>
  </bookViews>
  <sheets>
    <sheet name="okres I-IX 2016" sheetId="1" r:id="rId1"/>
    <sheet name="KOSZTY Ogółem" sheetId="9" r:id="rId2"/>
    <sheet name="koszty MEDIA" sheetId="2" r:id="rId3"/>
    <sheet name="koszty sprzed. eksport." sheetId="5" r:id="rId4"/>
    <sheet name="koszty usł. prod." sheetId="3" r:id="rId5"/>
    <sheet name="koszty MASZ. bez DRS" sheetId="6" r:id="rId6"/>
    <sheet name="koszty SERWIS" sheetId="7" r:id="rId7"/>
    <sheet name="koszty mat.ekspl." sheetId="4" r:id="rId8"/>
    <sheet name="koszty DRS linia" sheetId="8" r:id="rId9"/>
    <sheet name="koszty Systems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8" i="1"/>
  <c r="J19" i="1" l="1"/>
  <c r="M19" i="1" s="1"/>
  <c r="G19" i="1"/>
  <c r="AB27" i="1" l="1"/>
  <c r="AB34" i="1" l="1"/>
  <c r="AB28" i="1"/>
  <c r="AB15" i="1"/>
  <c r="AN29" i="1"/>
  <c r="AN17" i="1"/>
  <c r="AN18" i="1"/>
  <c r="AN20" i="1"/>
  <c r="AN21" i="1"/>
  <c r="AN23" i="1"/>
  <c r="AN24" i="1"/>
  <c r="AN25" i="1"/>
  <c r="U7" i="1"/>
  <c r="V7" i="1"/>
  <c r="U8" i="1"/>
  <c r="V8" i="1"/>
  <c r="R9" i="1"/>
  <c r="G39" i="8"/>
  <c r="E24" i="6"/>
  <c r="E14" i="6"/>
  <c r="AB16" i="1" l="1"/>
  <c r="E353" i="9"/>
  <c r="E351" i="9"/>
  <c r="E350" i="9"/>
  <c r="E348" i="9"/>
  <c r="E347" i="9"/>
  <c r="E346" i="9"/>
  <c r="E345" i="9"/>
  <c r="E344" i="9"/>
  <c r="E340" i="9"/>
  <c r="E339" i="9"/>
  <c r="E337" i="9"/>
  <c r="E336" i="9"/>
  <c r="E335" i="9"/>
  <c r="E334" i="9"/>
  <c r="E333" i="9"/>
  <c r="E332" i="9"/>
  <c r="E331" i="9"/>
  <c r="E330" i="9"/>
  <c r="E328" i="9"/>
  <c r="E327" i="9"/>
  <c r="E326" i="9"/>
  <c r="E325" i="9"/>
  <c r="E324" i="9"/>
  <c r="E323" i="9"/>
  <c r="E322" i="9"/>
  <c r="E321" i="9"/>
  <c r="E320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4" i="9"/>
  <c r="E303" i="9"/>
  <c r="E302" i="9"/>
  <c r="E301" i="9"/>
  <c r="E300" i="9"/>
  <c r="E299" i="9"/>
  <c r="E298" i="9"/>
  <c r="E297" i="9"/>
  <c r="E296" i="9"/>
  <c r="E295" i="9"/>
  <c r="E294" i="9"/>
  <c r="E292" i="9"/>
  <c r="E291" i="9"/>
  <c r="E290" i="9"/>
  <c r="E289" i="9"/>
  <c r="E288" i="9"/>
  <c r="E287" i="9"/>
  <c r="E286" i="9"/>
  <c r="E285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68" i="9"/>
  <c r="E267" i="9"/>
  <c r="E266" i="9"/>
  <c r="E265" i="9"/>
  <c r="E264" i="9"/>
  <c r="E263" i="9"/>
  <c r="E262" i="9"/>
  <c r="E261" i="9"/>
  <c r="E259" i="9"/>
  <c r="E258" i="9"/>
  <c r="E257" i="9"/>
  <c r="E256" i="9"/>
  <c r="E255" i="9"/>
  <c r="E254" i="9"/>
  <c r="E252" i="9"/>
  <c r="E251" i="9"/>
  <c r="E250" i="9"/>
  <c r="E249" i="9"/>
  <c r="E248" i="9"/>
  <c r="E247" i="9"/>
  <c r="E246" i="9"/>
  <c r="E245" i="9"/>
  <c r="E244" i="9"/>
  <c r="E243" i="9"/>
  <c r="E240" i="9"/>
  <c r="E239" i="9"/>
  <c r="E238" i="9"/>
  <c r="E237" i="9"/>
  <c r="E236" i="9"/>
  <c r="E235" i="9"/>
  <c r="E234" i="9"/>
  <c r="E233" i="9"/>
  <c r="E232" i="9"/>
  <c r="E231" i="9"/>
  <c r="E230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1" i="9"/>
  <c r="E199" i="9"/>
  <c r="E198" i="9"/>
  <c r="E197" i="9"/>
  <c r="E196" i="9"/>
  <c r="E195" i="9"/>
  <c r="E193" i="9"/>
  <c r="E192" i="9"/>
  <c r="E191" i="9"/>
  <c r="E190" i="9"/>
  <c r="E189" i="9"/>
  <c r="E188" i="9"/>
  <c r="E186" i="9"/>
  <c r="E185" i="9"/>
  <c r="E184" i="9"/>
  <c r="E183" i="9"/>
  <c r="E181" i="9"/>
  <c r="E180" i="9"/>
  <c r="E179" i="9"/>
  <c r="E178" i="9"/>
  <c r="E177" i="9"/>
  <c r="E174" i="9"/>
  <c r="E173" i="9"/>
  <c r="E172" i="9"/>
  <c r="E170" i="9"/>
  <c r="E169" i="9"/>
  <c r="E168" i="9"/>
  <c r="E167" i="9"/>
  <c r="E166" i="9"/>
  <c r="E165" i="9"/>
  <c r="E164" i="9"/>
  <c r="E163" i="9"/>
  <c r="E162" i="9"/>
  <c r="E161" i="9"/>
  <c r="E160" i="9"/>
  <c r="E157" i="9"/>
  <c r="E156" i="9"/>
  <c r="E155" i="9"/>
  <c r="E154" i="9"/>
  <c r="E152" i="9"/>
  <c r="E151" i="9"/>
  <c r="E150" i="9"/>
  <c r="E149" i="9"/>
  <c r="E148" i="9"/>
  <c r="E147" i="9"/>
  <c r="E146" i="9"/>
  <c r="E145" i="9"/>
  <c r="E144" i="9"/>
  <c r="E143" i="9"/>
  <c r="E140" i="9"/>
  <c r="E139" i="9"/>
  <c r="E138" i="9"/>
  <c r="E137" i="9"/>
  <c r="E135" i="9"/>
  <c r="E134" i="9"/>
  <c r="E133" i="9"/>
  <c r="E132" i="9"/>
  <c r="E131" i="9"/>
  <c r="E130" i="9"/>
  <c r="E128" i="9"/>
  <c r="E127" i="9"/>
  <c r="E126" i="9"/>
  <c r="E125" i="9"/>
  <c r="E124" i="9"/>
  <c r="E123" i="9"/>
  <c r="E122" i="9"/>
  <c r="E121" i="9"/>
  <c r="E119" i="9"/>
  <c r="E118" i="9"/>
  <c r="E117" i="9"/>
  <c r="E116" i="9"/>
  <c r="E115" i="9"/>
  <c r="E114" i="9"/>
  <c r="E111" i="9"/>
  <c r="E110" i="9"/>
  <c r="E108" i="9"/>
  <c r="E107" i="9"/>
  <c r="E105" i="9"/>
  <c r="E104" i="9"/>
  <c r="E103" i="9"/>
  <c r="E102" i="9"/>
  <c r="E101" i="9"/>
  <c r="E100" i="9"/>
  <c r="E99" i="9"/>
  <c r="E96" i="9"/>
  <c r="E95" i="9"/>
  <c r="E94" i="9"/>
  <c r="E93" i="9"/>
  <c r="E92" i="9"/>
  <c r="E91" i="9"/>
  <c r="E90" i="9"/>
  <c r="E89" i="9"/>
  <c r="E88" i="9"/>
  <c r="E87" i="9"/>
  <c r="E86" i="9"/>
  <c r="E84" i="9"/>
  <c r="E83" i="9"/>
  <c r="E82" i="9"/>
  <c r="E81" i="9"/>
  <c r="E80" i="9"/>
  <c r="E79" i="9"/>
  <c r="E78" i="9"/>
  <c r="E77" i="9"/>
  <c r="E74" i="9"/>
  <c r="E73" i="9"/>
  <c r="E72" i="9"/>
  <c r="E71" i="9"/>
  <c r="E70" i="9"/>
  <c r="E69" i="9"/>
  <c r="E68" i="9"/>
  <c r="E67" i="9"/>
  <c r="E66" i="9"/>
  <c r="E65" i="9"/>
  <c r="E64" i="9"/>
  <c r="E63" i="9"/>
  <c r="E61" i="9"/>
  <c r="E60" i="9"/>
  <c r="E59" i="9"/>
  <c r="E58" i="9"/>
  <c r="E57" i="9"/>
  <c r="E56" i="9"/>
  <c r="E54" i="9"/>
  <c r="E53" i="9"/>
  <c r="E52" i="9"/>
  <c r="E51" i="9"/>
  <c r="E50" i="9"/>
  <c r="P49" i="9"/>
  <c r="N49" i="9"/>
  <c r="E49" i="9"/>
  <c r="E48" i="9"/>
  <c r="E47" i="9"/>
  <c r="E46" i="9"/>
  <c r="E44" i="9"/>
  <c r="E43" i="9"/>
  <c r="E42" i="9"/>
  <c r="E41" i="9"/>
  <c r="E39" i="9"/>
  <c r="E38" i="9"/>
  <c r="E36" i="9"/>
  <c r="E35" i="9"/>
  <c r="E34" i="9"/>
  <c r="E33" i="9"/>
  <c r="E32" i="9"/>
  <c r="E31" i="9"/>
  <c r="E30" i="9"/>
  <c r="E28" i="9"/>
  <c r="E27" i="9"/>
  <c r="E26" i="9"/>
  <c r="E25" i="9"/>
  <c r="E23" i="9"/>
  <c r="E22" i="9"/>
  <c r="E21" i="9"/>
  <c r="E19" i="9"/>
  <c r="E18" i="9"/>
  <c r="E17" i="9"/>
  <c r="E16" i="9"/>
  <c r="E15" i="9"/>
  <c r="E14" i="9"/>
  <c r="E13" i="9"/>
  <c r="E11" i="9"/>
  <c r="E10" i="9"/>
  <c r="E9" i="9"/>
  <c r="E8" i="9"/>
  <c r="E7" i="9"/>
  <c r="E6" i="9"/>
  <c r="E5" i="9"/>
  <c r="E4" i="9"/>
  <c r="E3" i="9"/>
  <c r="D17" i="1" l="1"/>
  <c r="D15" i="1"/>
  <c r="E15" i="1" s="1"/>
  <c r="G15" i="1" s="1"/>
  <c r="D14" i="1"/>
  <c r="H15" i="1" l="1"/>
  <c r="D11" i="1"/>
  <c r="D13" i="1"/>
  <c r="D8" i="1"/>
  <c r="D9" i="1"/>
  <c r="F8" i="1" l="1"/>
  <c r="C8" i="1" l="1"/>
  <c r="C9" i="1"/>
  <c r="B8" i="1"/>
  <c r="B4" i="1" l="1"/>
  <c r="B5" i="1" s="1"/>
  <c r="C11" i="1"/>
  <c r="B11" i="1"/>
  <c r="B24" i="1" s="1"/>
  <c r="C4" i="1"/>
  <c r="C5" i="1" s="1"/>
  <c r="AN9" i="1" l="1"/>
  <c r="AH31" i="1"/>
  <c r="AN31" i="1" s="1"/>
  <c r="AN11" i="1"/>
  <c r="AH32" i="1"/>
  <c r="AN32" i="1" s="1"/>
  <c r="AN12" i="1"/>
  <c r="AH30" i="1"/>
  <c r="AN30" i="1" s="1"/>
  <c r="AN7" i="1"/>
  <c r="AN15" i="1"/>
  <c r="AN8" i="1"/>
  <c r="AN5" i="1"/>
  <c r="AN10" i="1"/>
  <c r="AN6" i="1"/>
  <c r="AN14" i="1"/>
  <c r="AN13" i="1"/>
  <c r="E8" i="1"/>
  <c r="E9" i="1"/>
  <c r="D10" i="1"/>
  <c r="E10" i="1" s="1"/>
  <c r="E11" i="1"/>
  <c r="AN34" i="1" l="1"/>
  <c r="AN16" i="1"/>
  <c r="L15" i="1" s="1"/>
  <c r="AC17" i="1"/>
  <c r="AC18" i="1"/>
  <c r="AC20" i="1"/>
  <c r="AC21" i="1"/>
  <c r="AC23" i="1"/>
  <c r="AC24" i="1"/>
  <c r="AC25" i="1"/>
  <c r="AC29" i="1"/>
  <c r="AN35" i="1" l="1"/>
  <c r="I15" i="1"/>
  <c r="J15" i="1" s="1"/>
  <c r="AM17" i="1"/>
  <c r="AM18" i="1"/>
  <c r="AM20" i="1"/>
  <c r="AM21" i="1"/>
  <c r="AM23" i="1"/>
  <c r="AM24" i="1"/>
  <c r="AM25" i="1"/>
  <c r="AM29" i="1"/>
  <c r="AF32" i="1"/>
  <c r="AL32" i="1" s="1"/>
  <c r="AK17" i="1"/>
  <c r="AK18" i="1"/>
  <c r="AK20" i="1"/>
  <c r="AK21" i="1"/>
  <c r="AK23" i="1"/>
  <c r="AK24" i="1"/>
  <c r="AK25" i="1"/>
  <c r="AK29" i="1"/>
  <c r="AO29" i="1"/>
  <c r="AL29" i="1"/>
  <c r="AJ29" i="1"/>
  <c r="AO25" i="1"/>
  <c r="AL25" i="1"/>
  <c r="AJ25" i="1"/>
  <c r="AO24" i="1"/>
  <c r="AL24" i="1"/>
  <c r="AJ24" i="1"/>
  <c r="AO23" i="1"/>
  <c r="AL23" i="1"/>
  <c r="AJ23" i="1"/>
  <c r="AO21" i="1"/>
  <c r="AL21" i="1"/>
  <c r="AJ21" i="1"/>
  <c r="AO20" i="1"/>
  <c r="AL20" i="1"/>
  <c r="AJ20" i="1"/>
  <c r="AO18" i="1"/>
  <c r="AL18" i="1"/>
  <c r="AJ18" i="1"/>
  <c r="AO17" i="1"/>
  <c r="AL17" i="1"/>
  <c r="AJ17" i="1"/>
  <c r="U4" i="1"/>
  <c r="V4" i="1"/>
  <c r="U5" i="1"/>
  <c r="V5" i="1"/>
  <c r="U6" i="1"/>
  <c r="V6" i="1"/>
  <c r="V3" i="1"/>
  <c r="U3" i="1"/>
  <c r="D12" i="1"/>
  <c r="E17" i="1"/>
  <c r="M15" i="1" l="1"/>
  <c r="K15" i="1"/>
  <c r="V9" i="1"/>
  <c r="U9" i="1"/>
  <c r="AM13" i="1"/>
  <c r="AM9" i="1"/>
  <c r="AG30" i="1"/>
  <c r="AM30" i="1" s="1"/>
  <c r="AO15" i="1"/>
  <c r="AL14" i="1"/>
  <c r="AO11" i="1"/>
  <c r="AI31" i="1"/>
  <c r="AO31" i="1" s="1"/>
  <c r="AM5" i="1"/>
  <c r="AM12" i="1"/>
  <c r="AM8" i="1"/>
  <c r="AG32" i="1"/>
  <c r="AM32" i="1" s="1"/>
  <c r="AO14" i="1"/>
  <c r="AO8" i="1"/>
  <c r="AD31" i="1"/>
  <c r="AL15" i="1"/>
  <c r="AO12" i="1"/>
  <c r="AL11" i="1"/>
  <c r="AO9" i="1"/>
  <c r="AO7" i="1"/>
  <c r="AD30" i="1"/>
  <c r="AD32" i="1"/>
  <c r="AM15" i="1"/>
  <c r="AM11" i="1"/>
  <c r="AM7" i="1"/>
  <c r="AG31" i="1"/>
  <c r="AM31" i="1" s="1"/>
  <c r="AO5" i="1"/>
  <c r="AL13" i="1"/>
  <c r="AO10" i="1"/>
  <c r="AO6" i="1"/>
  <c r="AK5" i="1"/>
  <c r="AO13" i="1"/>
  <c r="AL12" i="1"/>
  <c r="AI30" i="1"/>
  <c r="AO30" i="1" s="1"/>
  <c r="AI32" i="1"/>
  <c r="AO32" i="1" s="1"/>
  <c r="AM14" i="1"/>
  <c r="AM10" i="1"/>
  <c r="AM6" i="1"/>
  <c r="AL10" i="1"/>
  <c r="AL9" i="1"/>
  <c r="AL8" i="1"/>
  <c r="AL7" i="1"/>
  <c r="AL6" i="1"/>
  <c r="AE30" i="1"/>
  <c r="AK30" i="1" s="1"/>
  <c r="AE31" i="1"/>
  <c r="AK31" i="1" s="1"/>
  <c r="AE32" i="1"/>
  <c r="AK32" i="1" s="1"/>
  <c r="AL5" i="1"/>
  <c r="AK15" i="1"/>
  <c r="AK14" i="1"/>
  <c r="AK13" i="1"/>
  <c r="AK12" i="1"/>
  <c r="AK11" i="1"/>
  <c r="AK10" i="1"/>
  <c r="AK9" i="1"/>
  <c r="AK8" i="1"/>
  <c r="AK7" i="1"/>
  <c r="AK6" i="1"/>
  <c r="AF30" i="1"/>
  <c r="AL30" i="1" s="1"/>
  <c r="AF31" i="1"/>
  <c r="AL31" i="1" s="1"/>
  <c r="E12" i="1"/>
  <c r="G12" i="1" s="1"/>
  <c r="AC7" i="1" l="1"/>
  <c r="AC9" i="1"/>
  <c r="AC15" i="1"/>
  <c r="AC14" i="1"/>
  <c r="AC6" i="1"/>
  <c r="AC13" i="1"/>
  <c r="AC11" i="1"/>
  <c r="AC12" i="1"/>
  <c r="AC8" i="1"/>
  <c r="AC10" i="1"/>
  <c r="J12" i="1"/>
  <c r="M12" i="1" s="1"/>
  <c r="H12" i="1"/>
  <c r="AM34" i="1"/>
  <c r="I13" i="1" s="1"/>
  <c r="AO34" i="1"/>
  <c r="I10" i="1" s="1"/>
  <c r="AL34" i="1"/>
  <c r="AL16" i="1"/>
  <c r="L11" i="1" s="1"/>
  <c r="AO16" i="1"/>
  <c r="L10" i="1" s="1"/>
  <c r="AK16" i="1"/>
  <c r="L9" i="1" s="1"/>
  <c r="AM16" i="1"/>
  <c r="L13" i="1" s="1"/>
  <c r="AJ7" i="1"/>
  <c r="AJ30" i="1"/>
  <c r="AC30" i="1"/>
  <c r="AC31" i="1"/>
  <c r="AJ31" i="1"/>
  <c r="AJ10" i="1"/>
  <c r="AJ9" i="1"/>
  <c r="AJ15" i="1"/>
  <c r="AJ14" i="1"/>
  <c r="AJ12" i="1"/>
  <c r="AJ6" i="1"/>
  <c r="AJ13" i="1"/>
  <c r="AJ11" i="1"/>
  <c r="AJ32" i="1"/>
  <c r="AC32" i="1"/>
  <c r="AC5" i="1"/>
  <c r="AJ5" i="1"/>
  <c r="AJ8" i="1"/>
  <c r="AK34" i="1"/>
  <c r="I9" i="1" s="1"/>
  <c r="E14" i="1"/>
  <c r="G14" i="1" s="1"/>
  <c r="K12" i="1" l="1"/>
  <c r="J14" i="1"/>
  <c r="H14" i="1"/>
  <c r="AJ16" i="1"/>
  <c r="L8" i="1" s="1"/>
  <c r="L20" i="1" s="1"/>
  <c r="B39" i="1" s="1"/>
  <c r="AM35" i="1"/>
  <c r="AO35" i="1"/>
  <c r="AL35" i="1"/>
  <c r="AJ34" i="1"/>
  <c r="AK35" i="1"/>
  <c r="G17" i="1"/>
  <c r="J17" i="1" s="1"/>
  <c r="M17" i="1" s="1"/>
  <c r="G10" i="1"/>
  <c r="G9" i="1"/>
  <c r="G8" i="1"/>
  <c r="H8" i="1" s="1"/>
  <c r="E13" i="1"/>
  <c r="G13" i="1" s="1"/>
  <c r="G11" i="1"/>
  <c r="M14" i="1" l="1"/>
  <c r="K14" i="1"/>
  <c r="J13" i="1"/>
  <c r="K13" i="1" s="1"/>
  <c r="H13" i="1"/>
  <c r="H11" i="1"/>
  <c r="J10" i="1"/>
  <c r="K10" i="1" s="1"/>
  <c r="H10" i="1"/>
  <c r="J9" i="1"/>
  <c r="M9" i="1" s="1"/>
  <c r="H9" i="1"/>
  <c r="AJ35" i="1"/>
  <c r="AB35" i="1" s="1"/>
  <c r="AB36" i="1" s="1"/>
  <c r="K9" i="1" l="1"/>
  <c r="M13" i="1"/>
  <c r="M10" i="1"/>
  <c r="D19" i="1"/>
  <c r="D20" i="1" l="1"/>
  <c r="B37" i="1" s="1"/>
  <c r="I11" i="1"/>
  <c r="J11" i="1" s="1"/>
  <c r="M11" i="1" s="1"/>
  <c r="I8" i="1"/>
  <c r="J8" i="1" s="1"/>
  <c r="K8" i="1" s="1"/>
  <c r="I20" i="1" l="1"/>
  <c r="B38" i="1" s="1"/>
  <c r="M8" i="1"/>
  <c r="M20" i="1" s="1"/>
  <c r="K11" i="1"/>
</calcChain>
</file>

<file path=xl/sharedStrings.xml><?xml version="1.0" encoding="utf-8"?>
<sst xmlns="http://schemas.openxmlformats.org/spreadsheetml/2006/main" count="2401" uniqueCount="233">
  <si>
    <t>Produkt.Kod</t>
  </si>
  <si>
    <t>2016</t>
  </si>
  <si>
    <t>Sprzedaż Marża</t>
  </si>
  <si>
    <t>Sprzedaż MEDIA kraj</t>
  </si>
  <si>
    <t>MAT.EKSPLOATACYJNE</t>
  </si>
  <si>
    <t>serwis</t>
  </si>
  <si>
    <t>Wymiar MPK_new.MPK_new Hierarchy.Poziom2</t>
  </si>
  <si>
    <t>Wymiar MPK_new.MPK_new Hierarchy.Poziom3</t>
  </si>
  <si>
    <t>Wymiar MPK_new.MPK_new Hierarchy.Poziom4</t>
  </si>
  <si>
    <t>Wartość kosztu</t>
  </si>
  <si>
    <t>1 Dz.F</t>
  </si>
  <si>
    <t>10 Dz.F-tech</t>
  </si>
  <si>
    <t>101 ZARZ</t>
  </si>
  <si>
    <t>102 DyrZa</t>
  </si>
  <si>
    <t>103 AsyZa</t>
  </si>
  <si>
    <t>104 DzKs</t>
  </si>
  <si>
    <t>105 DzFin</t>
  </si>
  <si>
    <t>106 DzKon</t>
  </si>
  <si>
    <t>107 DzKdr</t>
  </si>
  <si>
    <t>108 DzPr</t>
  </si>
  <si>
    <t>109 DzIT</t>
  </si>
  <si>
    <t>110 DzAdm</t>
  </si>
  <si>
    <t>199 KosOg</t>
  </si>
  <si>
    <t>10 Dz.F-tech Razem</t>
  </si>
  <si>
    <t>2 SpProd Centr</t>
  </si>
  <si>
    <t>21 MarkDem</t>
  </si>
  <si>
    <t>211 DzMark</t>
  </si>
  <si>
    <t>212 DEMO</t>
  </si>
  <si>
    <t>21 MarkDem Razem</t>
  </si>
  <si>
    <t>22  ExIm/Zak</t>
  </si>
  <si>
    <t>221 DzOpZagr</t>
  </si>
  <si>
    <t>223 K_Dodat_Zakup</t>
  </si>
  <si>
    <t>22  ExIm/Zak Razem</t>
  </si>
  <si>
    <t>23 Log</t>
  </si>
  <si>
    <t>231 DzLog</t>
  </si>
  <si>
    <t>232 MgKr</t>
  </si>
  <si>
    <t>233 SC</t>
  </si>
  <si>
    <t>23 Log Razem</t>
  </si>
  <si>
    <t>28 DRS</t>
  </si>
  <si>
    <t>282 DRS zagranica</t>
  </si>
  <si>
    <t>2 SpProd Centr Razem</t>
  </si>
  <si>
    <t>3 Oddziały</t>
  </si>
  <si>
    <t>niepodzielone</t>
  </si>
  <si>
    <t>4 K_Ref</t>
  </si>
  <si>
    <t>41 IntCZ</t>
  </si>
  <si>
    <t>42 Awake Services</t>
  </si>
  <si>
    <t>4 K_Ref Razem</t>
  </si>
  <si>
    <t>sprzedaż usług</t>
  </si>
  <si>
    <t>Marża II</t>
  </si>
  <si>
    <t>Wymiar PROJEKT.Opis</t>
  </si>
  <si>
    <t>DRUPA</t>
  </si>
  <si>
    <t>FESPA</t>
  </si>
  <si>
    <t>Festiwal Druku</t>
  </si>
  <si>
    <t>Nieznany</t>
  </si>
  <si>
    <t>REMA</t>
  </si>
  <si>
    <t>Suma końcowa</t>
  </si>
  <si>
    <t>koszty projektów nieprzypisane do produktu</t>
  </si>
  <si>
    <t>Wymiar MPK_new.MPK_new Hierarchy.Poziom1</t>
  </si>
  <si>
    <t>MPK_new</t>
  </si>
  <si>
    <t>MPK_new Razem</t>
  </si>
  <si>
    <t>koszty nieprzypisane do produktów i projektów</t>
  </si>
  <si>
    <t>27 K_UsłSerw</t>
  </si>
  <si>
    <t>271 INSTAL</t>
  </si>
  <si>
    <t>272 SerGw</t>
  </si>
  <si>
    <t>273 SerPogw</t>
  </si>
  <si>
    <t>279 Inne</t>
  </si>
  <si>
    <t>27 K_UsłSerw Razem</t>
  </si>
  <si>
    <t>koszty bezpośrednie</t>
  </si>
  <si>
    <t>Sprzedaż towarów/produktów</t>
  </si>
  <si>
    <t>Marża III</t>
  </si>
  <si>
    <t>MASZYNY</t>
  </si>
  <si>
    <t>24 DzSprzMed Razem</t>
  </si>
  <si>
    <t>241 KSpMed</t>
  </si>
  <si>
    <t>24 DzSprzMed</t>
  </si>
  <si>
    <t>240 DzMed</t>
  </si>
  <si>
    <t>Kategoria Finansowa.Kategoria.Poziom 4</t>
  </si>
  <si>
    <t>Kategoria Finansowa.Kategoria.Poziom 3</t>
  </si>
  <si>
    <t>Kategoria Finansowa.Kategoria.Poziom 2</t>
  </si>
  <si>
    <t>Czas.Kalendarzowy.Miesiąc</t>
  </si>
  <si>
    <t>Wymiar PRODUKT.PRODUKT Hierarchy.Poziom1 - MEDIA</t>
  </si>
  <si>
    <t>Wymiar PRODUKT.PRODUKT Hierarchy.Poziom1 - USŁUGI PRODUKCYJNE</t>
  </si>
  <si>
    <t>26 DzSpMatEks</t>
  </si>
  <si>
    <t>222 K_SpEx Razem</t>
  </si>
  <si>
    <t>222 K_SpEx</t>
  </si>
  <si>
    <t>Wymiar PRODUKT.PRODUKT Hierarchy.Poziom1 - Wszystko</t>
  </si>
  <si>
    <t>260 MatEksHP</t>
  </si>
  <si>
    <t>260 MatEksHP Razem</t>
  </si>
  <si>
    <t>3 Oddziały Razem</t>
  </si>
  <si>
    <t>333 GDA</t>
  </si>
  <si>
    <t>33 RegPn</t>
  </si>
  <si>
    <t>311 KAT</t>
  </si>
  <si>
    <t>31 RegPoł</t>
  </si>
  <si>
    <t>25 DzSprzMasz Razem</t>
  </si>
  <si>
    <t>251 KSpMasz</t>
  </si>
  <si>
    <t>25 DzSprzMasz</t>
  </si>
  <si>
    <t>250 DzMasz</t>
  </si>
  <si>
    <t>Wymiar PRODUKT.PRODUKT Hierarchy.Poziom1 - Wiele</t>
  </si>
  <si>
    <t>282 DRS zagranica Razem</t>
  </si>
  <si>
    <t>212 DEMO Razem</t>
  </si>
  <si>
    <t>211 DzMark Razem</t>
  </si>
  <si>
    <t>Wymiar PRODUKT.PRODUKT Hierarchy.Poziom1 - DRS</t>
  </si>
  <si>
    <t>W tym koszty targów InterTraffica Amsterdam:</t>
  </si>
  <si>
    <t>refakturowane (CZ, Awake Services)</t>
  </si>
  <si>
    <t>421 AwSer Razem</t>
  </si>
  <si>
    <t>421 AwSer</t>
  </si>
  <si>
    <t>411 Ref_CZ Razem</t>
  </si>
  <si>
    <t>411 Ref_CZ</t>
  </si>
  <si>
    <t>34 RegCent Razem</t>
  </si>
  <si>
    <t>344 WAR1 Razem</t>
  </si>
  <si>
    <t>34 RegCent</t>
  </si>
  <si>
    <t>344 WAR1</t>
  </si>
  <si>
    <t>343 LODZ Razem</t>
  </si>
  <si>
    <t>343 LODZ</t>
  </si>
  <si>
    <t>342 PIAS Razem</t>
  </si>
  <si>
    <t>342 PIAS</t>
  </si>
  <si>
    <t>341 WAR3 Razem</t>
  </si>
  <si>
    <t>341 WAR3</t>
  </si>
  <si>
    <t>33 RegPn Razem</t>
  </si>
  <si>
    <t>333 GDA Razem</t>
  </si>
  <si>
    <t>332 TOR Razem</t>
  </si>
  <si>
    <t>332 TOR</t>
  </si>
  <si>
    <t>331 BDG Razem</t>
  </si>
  <si>
    <t>331 BDG</t>
  </si>
  <si>
    <t>32 RegPołZach Razem</t>
  </si>
  <si>
    <t>323 POZ Razem</t>
  </si>
  <si>
    <t>32 RegPołZach</t>
  </si>
  <si>
    <t>323 POZ</t>
  </si>
  <si>
    <t>322 WALB Razem</t>
  </si>
  <si>
    <t>322 WALB</t>
  </si>
  <si>
    <t>321 WROC Razem</t>
  </si>
  <si>
    <t>321 WROC</t>
  </si>
  <si>
    <t>31 RegPoł Razem</t>
  </si>
  <si>
    <t>313 KRA Razem</t>
  </si>
  <si>
    <t>313 KRA</t>
  </si>
  <si>
    <t>312 BBI Razem</t>
  </si>
  <si>
    <t>312 BBI</t>
  </si>
  <si>
    <t>311 KAT Razem</t>
  </si>
  <si>
    <t>251 KSpMasz Razem</t>
  </si>
  <si>
    <t>250 DzMasz Razem</t>
  </si>
  <si>
    <t>241 KSpMed Razem</t>
  </si>
  <si>
    <t>240 DzMed Razem</t>
  </si>
  <si>
    <t>233 SC Razem</t>
  </si>
  <si>
    <t>232 MgKr Razem</t>
  </si>
  <si>
    <t>231 DzLog Razem</t>
  </si>
  <si>
    <t>223 K_Dodat_Zakup Razem</t>
  </si>
  <si>
    <t>221 DzOpZagr Razem</t>
  </si>
  <si>
    <t>199 KosOg Razem</t>
  </si>
  <si>
    <t>110 DzAdm Razem</t>
  </si>
  <si>
    <t>109 DzIT Razem</t>
  </si>
  <si>
    <t>107 DzKdr Razem</t>
  </si>
  <si>
    <t>106 DzKon Razem</t>
  </si>
  <si>
    <t>105 DzFin Razem</t>
  </si>
  <si>
    <t>104 DzKs Razem</t>
  </si>
  <si>
    <t>103 AsyZa Razem</t>
  </si>
  <si>
    <t>102 DyrZa Razem</t>
  </si>
  <si>
    <t>101 ZARZ Razem</t>
  </si>
  <si>
    <t>Czerwiec, 2016</t>
  </si>
  <si>
    <t>Maj, 2016</t>
  </si>
  <si>
    <t>Kwiecień, 2016</t>
  </si>
  <si>
    <t>Marzec, 2016</t>
  </si>
  <si>
    <t>Luty, 2016</t>
  </si>
  <si>
    <t>Styczeń, 2016</t>
  </si>
  <si>
    <t>2016 Razem</t>
  </si>
  <si>
    <t>DRS USŁUGI</t>
  </si>
  <si>
    <t>koszty ogółem</t>
  </si>
  <si>
    <t>Sprzedaż MEDIA eksport (bez korekt za 2015r.)</t>
  </si>
  <si>
    <t>Nieznany Razem</t>
  </si>
  <si>
    <t>MPK new - koszty rodzajowe (4) + odsetki</t>
  </si>
  <si>
    <t>Wymiar PRODUKT.PRODUKT Hierarchy.Poziom1 - Nieznany</t>
  </si>
  <si>
    <t>Wymiar PROJEKT.Opis - Nieznany</t>
  </si>
  <si>
    <t>MEDIA</t>
  </si>
  <si>
    <t>USŁUGI</t>
  </si>
  <si>
    <t>MEDIA Eksport</t>
  </si>
  <si>
    <t>koszty dzielone kluczem (bez kosztów ogólnofirmowych)</t>
  </si>
  <si>
    <t>MAT. EKSPL.</t>
  </si>
  <si>
    <t>kontrolka - koszty ogółem</t>
  </si>
  <si>
    <t>kontrolka - koszty dzielone bez ogólnych</t>
  </si>
  <si>
    <t>Marża IV</t>
  </si>
  <si>
    <t>koszty ogolnofirmowe</t>
  </si>
  <si>
    <t>kontrolka - koszty ogólnofirmowe</t>
  </si>
  <si>
    <t>MarżaV</t>
  </si>
  <si>
    <t>DRS zagranica (M.Górka)</t>
  </si>
  <si>
    <t>Systems</t>
  </si>
  <si>
    <t>Wymiar PROJEKT.Opis - Wszystko</t>
  </si>
  <si>
    <t>Lipiec, 2016</t>
  </si>
  <si>
    <t>Sierpień, 2016</t>
  </si>
  <si>
    <t>Wrzesień, 2016</t>
  </si>
  <si>
    <t>234 MgAVERY</t>
  </si>
  <si>
    <t>Marża III %</t>
  </si>
  <si>
    <t>Data raportu: 28.10.2016 14:06:38</t>
  </si>
  <si>
    <t xml:space="preserve">426
Opis: Usługi transportowe
</t>
  </si>
  <si>
    <t xml:space="preserve">429
Opis: Pozostałe usługi obce
</t>
  </si>
  <si>
    <t>Data raportu: 28.10.2016 14:08:56</t>
  </si>
  <si>
    <t>Wymiar PRODUKT.PRODUKT Hierarchy.Poziom1 - MASZYNY</t>
  </si>
  <si>
    <t>Data raportu: 28.10.2016 14:13:14</t>
  </si>
  <si>
    <t>Data raportu: 28.10.2016 14:15:21</t>
  </si>
  <si>
    <t xml:space="preserve">411
Opis: Zuzycie materiałów
</t>
  </si>
  <si>
    <t xml:space="preserve">430
Opis: Wynagrodzenia
</t>
  </si>
  <si>
    <t xml:space="preserve">441
Opis: Skł.na ubezp.społ. płacone przez prac.
</t>
  </si>
  <si>
    <t xml:space="preserve">449
Opis: Pozostałe świadzcenia na rzecz pracowników
</t>
  </si>
  <si>
    <t>Data raportu: 28.10.2016 15:06:28</t>
  </si>
  <si>
    <t>Data raportu: 28.10.2016 15:19:03</t>
  </si>
  <si>
    <t xml:space="preserve">468
Opis: Koszty reprezentacji i reklamy
</t>
  </si>
  <si>
    <t>Data raportu: 28.10.2016 15:20:45</t>
  </si>
  <si>
    <t xml:space="preserve">467
Opis: Podróże służbowe
</t>
  </si>
  <si>
    <t>Wymiar PROJEKT.Opis - InterTraffic</t>
  </si>
  <si>
    <t>Data raportu: 28.10.2016 15:35:10</t>
  </si>
  <si>
    <t>Wymiar PROJEKT.Opis - Wszystkie</t>
  </si>
  <si>
    <t>29 Systems</t>
  </si>
  <si>
    <t>291 Systems</t>
  </si>
  <si>
    <t>291 Systems Razem</t>
  </si>
  <si>
    <t>292 KSpSystems</t>
  </si>
  <si>
    <t>29 Systems Razem</t>
  </si>
  <si>
    <t>49 Ref_inne</t>
  </si>
  <si>
    <t>RAZEM 2016</t>
  </si>
  <si>
    <t>MPK Opis</t>
  </si>
  <si>
    <t xml:space="preserve">400
Opis: Amortyzacja
</t>
  </si>
  <si>
    <t xml:space="preserve">469
Opis: Inne koszty rodzajowe
</t>
  </si>
  <si>
    <t xml:space="preserve">odsetki leasingowe
Opis: odsetki leasingowe
</t>
  </si>
  <si>
    <t xml:space="preserve">419
Opis: Energia
</t>
  </si>
  <si>
    <t xml:space="preserve">454
Opis: Pozostałe podatki i opłaty
</t>
  </si>
  <si>
    <t xml:space="preserve">465
Opis: Usługi bankowe
</t>
  </si>
  <si>
    <t>234 MgAVERY Razem</t>
  </si>
  <si>
    <t xml:space="preserve">427
Opis: Usługi remontowe
</t>
  </si>
  <si>
    <t>491 Ref_Inne</t>
  </si>
  <si>
    <t xml:space="preserve">odsetki od kredytów INWEST
Opis: odsetki od kredytów INWESTCYJNYCH
</t>
  </si>
  <si>
    <t xml:space="preserve">odsetki od kredytów OBROTOWYCH
Opis: odsetki od kredytów OBROTOWYCH
</t>
  </si>
  <si>
    <t xml:space="preserve">odsetki od zobowiązań
Opis: odsetki od zobowiązań
</t>
  </si>
  <si>
    <t xml:space="preserve">odsetki pozostałe
Opis: odsetki pozostałe
</t>
  </si>
  <si>
    <t>OpenOctober</t>
  </si>
  <si>
    <t>OpenWeek_AfterDRUPA</t>
  </si>
  <si>
    <t>Marża IV %</t>
  </si>
  <si>
    <t>Marża V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</si>
</sst>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,##0.00\ &quot;zł&quot;"/>
    <numFmt numFmtId="165" formatCode="_-[$€-2]\ * #,##0.00_-;\-[$€-2]\ * #,##0.00_-;_-[$€-2]\ * &quot;-&quot;??_-;_-@_-"/>
    <numFmt numFmtId="166" formatCode="0.0%"/>
    <numFmt numFmtId="167" formatCode="_-* #,##0\ _z_ł_-;\-* #,##0\ _z_ł_-;_-* &quot;-&quot;??\ _z_ł_-;_-@_-"/>
  </numFmts>
  <fonts count="22" x14ac:knownFonts="1">
    <font>
      <sz val="11"/>
      <color rgb="FF000000"/>
      <name val="Calibri"/>
    </font>
    <font>
      <sz val="8"/>
      <color rgb="FF1E395B"/>
      <name val="Segoe UI"/>
    </font>
    <font>
      <sz val="8"/>
      <color rgb="FF1E395B"/>
      <name val="Segoe UI"/>
    </font>
    <font>
      <sz val="8"/>
      <color rgb="FF1E395B"/>
      <name val="Tahoma"/>
    </font>
    <font>
      <sz val="8"/>
      <color rgb="FF000000"/>
      <name val="Segoe UI"/>
    </font>
    <font>
      <sz val="8.25"/>
      <color rgb="FF000000"/>
      <name val="Tahoma"/>
    </font>
    <font>
      <sz val="11"/>
      <color rgb="FF000000"/>
      <name val="Calibri"/>
    </font>
    <font>
      <b/>
      <sz val="8"/>
      <color rgb="FF000000"/>
      <name val="Segoe UI"/>
    </font>
    <font>
      <sz val="8.25"/>
      <color rgb="FF1E395B"/>
      <name val="Tahoma"/>
    </font>
    <font>
      <b/>
      <sz val="8"/>
      <color rgb="FF1E395B"/>
      <name val="Segoe UI"/>
    </font>
    <font>
      <b/>
      <sz val="11"/>
      <color theme="1"/>
      <name val="Calibri"/>
    </font>
    <font>
      <sz val="8"/>
      <color rgb="FF1E395B"/>
      <name val="Segoe UI"/>
      <family val="2"/>
      <charset val="238"/>
    </font>
    <font>
      <sz val="11"/>
      <color rgb="FF000000"/>
      <name val="Calibri"/>
      <family val="2"/>
      <charset val="238"/>
    </font>
    <font>
      <i/>
      <sz val="10"/>
      <name val="Arial CE"/>
      <family val="2"/>
      <charset val="238"/>
    </font>
    <font>
      <i/>
      <sz val="11"/>
      <color rgb="FFFF0000"/>
      <name val="Calibri"/>
      <family val="2"/>
      <charset val="238"/>
    </font>
    <font>
      <b/>
      <sz val="8"/>
      <color rgb="FF1E395B"/>
      <name val="Segoe UI"/>
      <family val="2"/>
      <charset val="238"/>
    </font>
    <font>
      <sz val="8.25"/>
      <color rgb="FF1E395B"/>
      <name val="Tahoma"/>
      <family val="2"/>
      <charset val="238"/>
    </font>
    <font>
      <sz val="8.25"/>
      <color rgb="FF000000"/>
      <name val="Tahoma"/>
      <family val="2"/>
      <charset val="238"/>
    </font>
    <font>
      <b/>
      <sz val="8"/>
      <color rgb="FF000000"/>
      <name val="Segoe UI"/>
      <family val="2"/>
      <charset val="238"/>
    </font>
    <font>
      <sz val="9.75"/>
      <color rgb="FF000000"/>
      <name val="Times New Roman"/>
      <family val="1"/>
      <charset val="238"/>
    </font>
    <font>
      <b/>
      <sz val="18"/>
      <color rgb="FF000000"/>
      <name val="Arial"/>
      <family val="2"/>
      <charset val="238"/>
    </font>
    <font>
      <sz val="8.25"/>
      <color rgb="FFFF0000"/>
      <name val="Tahoma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849DBD"/>
      </patternFill>
    </fill>
    <fill>
      <patternFill patternType="solid">
        <fgColor rgb="FF849DBD"/>
      </patternFill>
    </fill>
    <fill>
      <patternFill patternType="solid">
        <fgColor rgb="FF849DBD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E1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2" fillId="0" borderId="0"/>
  </cellStyleXfs>
  <cellXfs count="56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top"/>
    </xf>
    <xf numFmtId="49" fontId="3" fillId="4" borderId="3" xfId="0" applyNumberFormat="1" applyFont="1" applyFill="1" applyBorder="1" applyAlignment="1">
      <alignment horizontal="left" vertical="top"/>
    </xf>
    <xf numFmtId="4" fontId="4" fillId="5" borderId="4" xfId="0" applyNumberFormat="1" applyFont="1" applyFill="1" applyBorder="1" applyAlignment="1">
      <alignment horizontal="right" vertical="center"/>
    </xf>
    <xf numFmtId="4" fontId="5" fillId="6" borderId="5" xfId="0" applyNumberFormat="1" applyFont="1" applyFill="1" applyBorder="1" applyAlignment="1">
      <alignment horizontal="right" vertical="center"/>
    </xf>
    <xf numFmtId="4" fontId="7" fillId="7" borderId="5" xfId="0" applyNumberFormat="1" applyFont="1" applyFill="1" applyBorder="1" applyAlignment="1">
      <alignment horizontal="right" vertical="center"/>
    </xf>
    <xf numFmtId="4" fontId="0" fillId="0" borderId="0" xfId="0" applyNumberFormat="1"/>
    <xf numFmtId="49" fontId="1" fillId="4" borderId="5" xfId="0" applyNumberFormat="1" applyFont="1" applyFill="1" applyBorder="1" applyAlignment="1">
      <alignment horizontal="left" vertical="center"/>
    </xf>
    <xf numFmtId="49" fontId="8" fillId="4" borderId="5" xfId="0" applyNumberFormat="1" applyFont="1" applyFill="1" applyBorder="1" applyAlignment="1">
      <alignment horizontal="left" vertical="top"/>
    </xf>
    <xf numFmtId="49" fontId="9" fillId="4" borderId="5" xfId="0" applyNumberFormat="1" applyFont="1" applyFill="1" applyBorder="1" applyAlignment="1">
      <alignment horizontal="left" vertical="top"/>
    </xf>
    <xf numFmtId="43" fontId="0" fillId="0" borderId="0" xfId="1" applyFont="1"/>
    <xf numFmtId="164" fontId="10" fillId="8" borderId="6" xfId="0" applyNumberFormat="1" applyFont="1" applyFill="1" applyBorder="1"/>
    <xf numFmtId="9" fontId="0" fillId="0" borderId="0" xfId="3" applyFont="1"/>
    <xf numFmtId="165" fontId="0" fillId="0" borderId="0" xfId="0" applyNumberFormat="1"/>
    <xf numFmtId="44" fontId="0" fillId="0" borderId="0" xfId="2" applyFont="1"/>
    <xf numFmtId="0" fontId="0" fillId="0" borderId="0" xfId="0" applyFill="1"/>
    <xf numFmtId="4" fontId="0" fillId="0" borderId="0" xfId="0" applyNumberFormat="1" applyFill="1"/>
    <xf numFmtId="164" fontId="10" fillId="0" borderId="6" xfId="0" applyNumberFormat="1" applyFont="1" applyFill="1" applyBorder="1"/>
    <xf numFmtId="49" fontId="1" fillId="3" borderId="2" xfId="0" applyNumberFormat="1" applyFont="1" applyFill="1" applyBorder="1" applyAlignment="1">
      <alignment horizontal="left" vertical="top"/>
    </xf>
    <xf numFmtId="49" fontId="1" fillId="4" borderId="7" xfId="0" applyNumberFormat="1" applyFont="1" applyFill="1" applyBorder="1" applyAlignment="1">
      <alignment horizontal="left" vertical="top"/>
    </xf>
    <xf numFmtId="49" fontId="11" fillId="4" borderId="5" xfId="0" applyNumberFormat="1" applyFont="1" applyFill="1" applyBorder="1" applyAlignment="1">
      <alignment horizontal="left" vertical="center"/>
    </xf>
    <xf numFmtId="0" fontId="12" fillId="0" borderId="0" xfId="0" applyFont="1"/>
    <xf numFmtId="4" fontId="13" fillId="0" borderId="8" xfId="0" applyNumberFormat="1" applyFont="1" applyBorder="1" applyProtection="1">
      <protection locked="0"/>
    </xf>
    <xf numFmtId="43" fontId="0" fillId="0" borderId="0" xfId="0" applyNumberFormat="1"/>
    <xf numFmtId="164" fontId="0" fillId="0" borderId="0" xfId="0" applyNumberFormat="1"/>
    <xf numFmtId="0" fontId="14" fillId="0" borderId="0" xfId="0" applyFont="1"/>
    <xf numFmtId="49" fontId="11" fillId="4" borderId="5" xfId="0" applyNumberFormat="1" applyFont="1" applyFill="1" applyBorder="1" applyAlignment="1">
      <alignment horizontal="left" vertical="top"/>
    </xf>
    <xf numFmtId="49" fontId="15" fillId="4" borderId="5" xfId="0" applyNumberFormat="1" applyFont="1" applyFill="1" applyBorder="1" applyAlignment="1">
      <alignment horizontal="left" vertical="top"/>
    </xf>
    <xf numFmtId="49" fontId="16" fillId="4" borderId="5" xfId="0" applyNumberFormat="1" applyFont="1" applyFill="1" applyBorder="1" applyAlignment="1">
      <alignment horizontal="left" vertical="top"/>
    </xf>
    <xf numFmtId="0" fontId="11" fillId="4" borderId="5" xfId="0" applyNumberFormat="1" applyFont="1" applyFill="1" applyBorder="1" applyAlignment="1">
      <alignment horizontal="left" vertical="top"/>
    </xf>
    <xf numFmtId="4" fontId="17" fillId="6" borderId="5" xfId="0" applyNumberFormat="1" applyFont="1" applyFill="1" applyBorder="1" applyAlignment="1">
      <alignment horizontal="right" vertical="center"/>
    </xf>
    <xf numFmtId="4" fontId="18" fillId="7" borderId="5" xfId="0" applyNumberFormat="1" applyFont="1" applyFill="1" applyBorder="1" applyAlignment="1">
      <alignment horizontal="right" vertical="center"/>
    </xf>
    <xf numFmtId="49" fontId="16" fillId="4" borderId="0" xfId="0" applyNumberFormat="1" applyFont="1" applyFill="1" applyBorder="1" applyAlignment="1">
      <alignment horizontal="left" vertical="top"/>
    </xf>
    <xf numFmtId="9" fontId="5" fillId="6" borderId="0" xfId="3" applyFont="1" applyFill="1" applyBorder="1" applyAlignment="1">
      <alignment horizontal="right" vertical="center"/>
    </xf>
    <xf numFmtId="43" fontId="5" fillId="6" borderId="0" xfId="1" applyFont="1" applyFill="1" applyBorder="1" applyAlignment="1">
      <alignment horizontal="right" vertical="center"/>
    </xf>
    <xf numFmtId="49" fontId="11" fillId="4" borderId="0" xfId="0" applyNumberFormat="1" applyFont="1" applyFill="1" applyBorder="1" applyAlignment="1">
      <alignment horizontal="left" vertical="top"/>
    </xf>
    <xf numFmtId="164" fontId="10" fillId="0" borderId="0" xfId="0" applyNumberFormat="1" applyFont="1" applyFill="1" applyBorder="1"/>
    <xf numFmtId="4" fontId="17" fillId="6" borderId="0" xfId="0" applyNumberFormat="1" applyFont="1" applyFill="1" applyBorder="1" applyAlignment="1">
      <alignment horizontal="right" vertical="center"/>
    </xf>
    <xf numFmtId="4" fontId="18" fillId="7" borderId="0" xfId="0" applyNumberFormat="1" applyFont="1" applyFill="1" applyBorder="1" applyAlignment="1">
      <alignment horizontal="right" vertical="center"/>
    </xf>
    <xf numFmtId="9" fontId="16" fillId="4" borderId="0" xfId="3" applyFont="1" applyFill="1" applyBorder="1" applyAlignment="1">
      <alignment horizontal="left" vertical="top"/>
    </xf>
    <xf numFmtId="9" fontId="17" fillId="6" borderId="0" xfId="3" applyFont="1" applyFill="1" applyBorder="1" applyAlignment="1">
      <alignment horizontal="right" vertical="center"/>
    </xf>
    <xf numFmtId="9" fontId="18" fillId="7" borderId="0" xfId="3" applyFont="1" applyFill="1" applyBorder="1" applyAlignment="1">
      <alignment horizontal="right" vertical="center"/>
    </xf>
    <xf numFmtId="9" fontId="21" fillId="6" borderId="0" xfId="3" applyFont="1" applyFill="1" applyBorder="1" applyAlignment="1">
      <alignment horizontal="right" vertical="center"/>
    </xf>
    <xf numFmtId="49" fontId="11" fillId="4" borderId="0" xfId="0" applyNumberFormat="1" applyFont="1" applyFill="1" applyBorder="1" applyAlignment="1">
      <alignment horizontal="left" vertical="top" wrapText="1"/>
    </xf>
    <xf numFmtId="164" fontId="10" fillId="9" borderId="6" xfId="0" applyNumberFormat="1" applyFont="1" applyFill="1" applyBorder="1"/>
    <xf numFmtId="164" fontId="10" fillId="8" borderId="0" xfId="0" applyNumberFormat="1" applyFont="1" applyFill="1" applyBorder="1"/>
    <xf numFmtId="49" fontId="11" fillId="4" borderId="7" xfId="0" applyNumberFormat="1" applyFont="1" applyFill="1" applyBorder="1" applyAlignment="1">
      <alignment horizontal="left" vertical="top"/>
    </xf>
    <xf numFmtId="166" fontId="10" fillId="8" borderId="0" xfId="3" applyNumberFormat="1" applyFont="1" applyFill="1" applyBorder="1"/>
    <xf numFmtId="0" fontId="12" fillId="0" borderId="0" xfId="4"/>
    <xf numFmtId="167" fontId="17" fillId="6" borderId="5" xfId="1" applyNumberFormat="1" applyFont="1" applyFill="1" applyBorder="1" applyAlignment="1">
      <alignment horizontal="right" vertical="center"/>
    </xf>
    <xf numFmtId="167" fontId="18" fillId="7" borderId="5" xfId="1" applyNumberFormat="1" applyFont="1" applyFill="1" applyBorder="1" applyAlignment="1">
      <alignment horizontal="right" vertical="center"/>
    </xf>
    <xf numFmtId="10" fontId="17" fillId="6" borderId="0" xfId="3" applyNumberFormat="1" applyFont="1" applyFill="1" applyBorder="1" applyAlignment="1">
      <alignment horizontal="right" vertical="center"/>
    </xf>
    <xf numFmtId="10" fontId="21" fillId="6" borderId="0" xfId="3" applyNumberFormat="1" applyFont="1" applyFill="1" applyBorder="1" applyAlignment="1">
      <alignment horizontal="right" vertical="center"/>
    </xf>
    <xf numFmtId="0" fontId="19" fillId="0" borderId="0" xfId="0" applyNumberFormat="1" applyFont="1" applyFill="1" applyBorder="1" applyAlignment="1">
      <alignment horizontal="right" vertical="top" wrapText="1" shrinkToFit="1"/>
    </xf>
    <xf numFmtId="0" fontId="20" fillId="0" borderId="0" xfId="0" applyNumberFormat="1" applyFont="1" applyFill="1" applyBorder="1" applyAlignment="1">
      <alignment horizontal="center" vertical="top" wrapText="1" shrinkToFit="1"/>
    </xf>
  </cellXfs>
  <cellStyles count="5">
    <cellStyle name="Dziesiętny" xfId="1" builtinId="3"/>
    <cellStyle name="Normalny" xfId="0" builtinId="0"/>
    <cellStyle name="Normalny 2" xfId="4"/>
    <cellStyle name="Procentowy" xfId="3" builtinId="5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uca/Documents/RAPORTY/Raporty%20kosztowe/RB_MPK%20new%20-%20koszty%20rodzajowe%20(4)%20+%20odsetki%2001-09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K new - koszty rodzajowe (4) "/>
      <sheetName val="lista MPK"/>
    </sheetNames>
    <sheetDataSet>
      <sheetData sheetId="0"/>
      <sheetData sheetId="1">
        <row r="1">
          <cell r="A1" t="str">
            <v>Lista wymiarów</v>
          </cell>
        </row>
        <row r="2">
          <cell r="A2" t="str">
            <v>MPK_new</v>
          </cell>
          <cell r="B2" t="str">
            <v>Struktura MPK z roku 2016</v>
          </cell>
        </row>
        <row r="3">
          <cell r="A3" t="str">
            <v>1 Dz.F</v>
          </cell>
          <cell r="B3" t="str">
            <v>1 Działy funkcjonalne ogólnofirmowe (administracja ogólna)</v>
          </cell>
        </row>
        <row r="4">
          <cell r="A4" t="str">
            <v>10 Dz.F-tech</v>
          </cell>
          <cell r="B4" t="str">
            <v>10 Działy funkcjonalne - poziom techniczny</v>
          </cell>
        </row>
        <row r="5">
          <cell r="A5" t="str">
            <v>101 ZARZ</v>
          </cell>
          <cell r="B5" t="str">
            <v>101 Zarząd</v>
          </cell>
        </row>
        <row r="6">
          <cell r="A6" t="str">
            <v>102 DyrZa</v>
          </cell>
          <cell r="B6" t="str">
            <v>102 Dyrektor Zarządzający</v>
          </cell>
        </row>
        <row r="7">
          <cell r="A7" t="str">
            <v>103 AsyZa</v>
          </cell>
          <cell r="B7" t="str">
            <v>103 Asystentka Zarządu/Sekretariat</v>
          </cell>
        </row>
        <row r="8">
          <cell r="A8" t="str">
            <v>104 DzKs</v>
          </cell>
          <cell r="B8" t="str">
            <v>104 Dział Księgowości</v>
          </cell>
        </row>
        <row r="9">
          <cell r="A9" t="str">
            <v>105 DzFin</v>
          </cell>
          <cell r="B9" t="str">
            <v>105 Dział Finansowy</v>
          </cell>
        </row>
        <row r="10">
          <cell r="A10" t="str">
            <v>106 DzKon</v>
          </cell>
          <cell r="B10" t="str">
            <v>106 Dział Kontrolingu</v>
          </cell>
        </row>
        <row r="11">
          <cell r="A11" t="str">
            <v>107 DzKdr</v>
          </cell>
          <cell r="B11" t="str">
            <v>107 Dział Kadr</v>
          </cell>
        </row>
        <row r="12">
          <cell r="A12" t="str">
            <v>108 DzPr</v>
          </cell>
          <cell r="B12" t="str">
            <v>108 Dział Prawny</v>
          </cell>
        </row>
        <row r="13">
          <cell r="A13" t="str">
            <v>109 DzIT</v>
          </cell>
          <cell r="B13" t="str">
            <v>109 Dział IT</v>
          </cell>
        </row>
        <row r="14">
          <cell r="A14" t="str">
            <v>110 DzAdm</v>
          </cell>
          <cell r="B14" t="str">
            <v>110 Dział Administracyjno-Gospodarczy</v>
          </cell>
        </row>
        <row r="15">
          <cell r="A15" t="str">
            <v>199 KosOg</v>
          </cell>
          <cell r="B15" t="str">
            <v>199 Koszty ogólnofirmowe</v>
          </cell>
        </row>
        <row r="16">
          <cell r="A16" t="str">
            <v>2 SpProd Centr</v>
          </cell>
          <cell r="B16" t="str">
            <v>2 Struktury sprzedażowo-produktowe (Centrala Błonie)</v>
          </cell>
        </row>
        <row r="17">
          <cell r="A17" t="str">
            <v>21 MarkDem</v>
          </cell>
          <cell r="B17" t="str">
            <v>21 Marketing i Demo</v>
          </cell>
        </row>
        <row r="18">
          <cell r="A18" t="str">
            <v>211 DzMark</v>
          </cell>
          <cell r="B18" t="str">
            <v>211 Dział Marketingu</v>
          </cell>
        </row>
        <row r="19">
          <cell r="A19" t="str">
            <v>212 DEMO</v>
          </cell>
          <cell r="B19" t="str">
            <v>212 Centrum demonstracyjno-produkcyjne</v>
          </cell>
        </row>
        <row r="20">
          <cell r="A20" t="str">
            <v>22  ExIm/Zak</v>
          </cell>
          <cell r="B20" t="str">
            <v>22  Eksport-Import/Zakupy</v>
          </cell>
        </row>
        <row r="21">
          <cell r="A21" t="str">
            <v>221 DzOpZagr</v>
          </cell>
          <cell r="B21" t="str">
            <v>221 Dział operacji zagranicznych eksport/import</v>
          </cell>
        </row>
        <row r="22">
          <cell r="A22" t="str">
            <v>222 K_SpEx</v>
          </cell>
          <cell r="B22" t="str">
            <v>222 Koszty sprzedaży eksportowej</v>
          </cell>
        </row>
        <row r="23">
          <cell r="A23" t="str">
            <v>223 K_Dodat_Zakup</v>
          </cell>
          <cell r="B23" t="str">
            <v>223 Koszty dodatkowe zakupu</v>
          </cell>
        </row>
        <row r="24">
          <cell r="A24" t="str">
            <v>23 Log</v>
          </cell>
          <cell r="B24" t="str">
            <v>23 Logistyka</v>
          </cell>
        </row>
        <row r="25">
          <cell r="A25" t="str">
            <v>231 DzLog</v>
          </cell>
          <cell r="B25" t="str">
            <v>231 Dział Logistyki</v>
          </cell>
        </row>
        <row r="26">
          <cell r="A26" t="str">
            <v>232 MgKr</v>
          </cell>
          <cell r="B26" t="str">
            <v>232 Magazyn krajowy</v>
          </cell>
        </row>
        <row r="27">
          <cell r="A27" t="str">
            <v>233 SC</v>
          </cell>
          <cell r="B27" t="str">
            <v>233 Skład Celny</v>
          </cell>
        </row>
        <row r="28">
          <cell r="A28" t="str">
            <v>234 MgAVERY</v>
          </cell>
          <cell r="B28" t="str">
            <v>234 Mag folii AVERY</v>
          </cell>
        </row>
        <row r="29">
          <cell r="A29" t="str">
            <v>24 DzSprzMed</v>
          </cell>
          <cell r="B29" t="str">
            <v>24 Dział Sprzedaży -  Media</v>
          </cell>
        </row>
        <row r="30">
          <cell r="A30" t="str">
            <v>240 DzMed</v>
          </cell>
          <cell r="B30" t="str">
            <v>240 Dział Sprzedaży Media - centrala</v>
          </cell>
        </row>
        <row r="31">
          <cell r="A31" t="str">
            <v>241 KSpMed</v>
          </cell>
          <cell r="B31" t="str">
            <v>241 Koszty Sprzedaży- Media</v>
          </cell>
        </row>
        <row r="32">
          <cell r="A32" t="str">
            <v>25 DzSprzMasz</v>
          </cell>
          <cell r="B32" t="str">
            <v>25 Dział Sprzedaży - Maszyny</v>
          </cell>
        </row>
        <row r="33">
          <cell r="A33" t="str">
            <v>250 DzMasz</v>
          </cell>
          <cell r="B33" t="str">
            <v>250 Dział Sprzedaży-Maszyny</v>
          </cell>
        </row>
        <row r="34">
          <cell r="A34" t="str">
            <v>251 KSpMasz</v>
          </cell>
          <cell r="B34" t="str">
            <v>251 Koszty Sprzedaży-Maszyny</v>
          </cell>
        </row>
        <row r="35">
          <cell r="A35" t="str">
            <v>26 DzSpMatEks</v>
          </cell>
          <cell r="B35" t="str">
            <v>26 Dział sprzedaży materiałów eksploatacyjnych</v>
          </cell>
        </row>
        <row r="36">
          <cell r="A36" t="str">
            <v>260 MatEksHP</v>
          </cell>
          <cell r="B36" t="str">
            <v>260 Materialy eksploat HP</v>
          </cell>
        </row>
        <row r="37">
          <cell r="A37" t="str">
            <v>27 K_UsłSerw</v>
          </cell>
          <cell r="B37" t="str">
            <v>27 Koszty usług serwisowych maszyn (faktury Awake Services)</v>
          </cell>
        </row>
        <row r="38">
          <cell r="A38" t="str">
            <v>271 INSTAL</v>
          </cell>
          <cell r="B38" t="str">
            <v>271 Instalacje maszyn</v>
          </cell>
        </row>
        <row r="39">
          <cell r="A39" t="str">
            <v>272 SerGw</v>
          </cell>
          <cell r="B39" t="str">
            <v>272 Serwis gwarancyjny</v>
          </cell>
        </row>
        <row r="40">
          <cell r="A40" t="str">
            <v>273 SerPogw</v>
          </cell>
          <cell r="B40" t="str">
            <v>273 Serwis pogwarancyjny</v>
          </cell>
        </row>
        <row r="41">
          <cell r="A41" t="str">
            <v>279 Inne</v>
          </cell>
          <cell r="B41" t="str">
            <v>279 Inne</v>
          </cell>
        </row>
        <row r="42">
          <cell r="A42" t="str">
            <v>28 DRS</v>
          </cell>
          <cell r="B42" t="str">
            <v>28 Dział Sprzedaży DRS</v>
          </cell>
        </row>
        <row r="43">
          <cell r="A43" t="str">
            <v>281 DRS kraj</v>
          </cell>
          <cell r="B43" t="str">
            <v>281 DRS kraj</v>
          </cell>
        </row>
        <row r="44">
          <cell r="A44" t="str">
            <v>282 DRS zagranica</v>
          </cell>
          <cell r="B44" t="str">
            <v>282 DRS zagranica</v>
          </cell>
        </row>
        <row r="45">
          <cell r="A45" t="str">
            <v>29 Systems</v>
          </cell>
          <cell r="B45" t="str">
            <v>29 Systems</v>
          </cell>
        </row>
        <row r="46">
          <cell r="A46" t="str">
            <v>291 Systems</v>
          </cell>
          <cell r="B46" t="str">
            <v>291 Systems Dz.Sprzedaży Mat. Bud.</v>
          </cell>
        </row>
        <row r="47">
          <cell r="A47" t="str">
            <v>292 KSpSystems</v>
          </cell>
          <cell r="B47" t="str">
            <v>292 Koszty sprzedaży mat. bud. systems</v>
          </cell>
        </row>
        <row r="48">
          <cell r="A48" t="str">
            <v>3 Oddziały</v>
          </cell>
          <cell r="B48" t="str">
            <v>3 Struktury terenowe (oddziały)</v>
          </cell>
        </row>
        <row r="49">
          <cell r="A49" t="str">
            <v>31 RegPoł</v>
          </cell>
          <cell r="B49" t="str">
            <v>31 Region Południe</v>
          </cell>
        </row>
        <row r="50">
          <cell r="A50" t="str">
            <v>311 KAT</v>
          </cell>
          <cell r="B50" t="str">
            <v>311 Oddział Katowice</v>
          </cell>
        </row>
        <row r="51">
          <cell r="A51" t="str">
            <v>312 BBI</v>
          </cell>
          <cell r="B51" t="str">
            <v>312 Oddział Bielsko-Biała</v>
          </cell>
        </row>
        <row r="52">
          <cell r="A52" t="str">
            <v>313 KRA</v>
          </cell>
          <cell r="B52" t="str">
            <v>313 Oddział Kraków</v>
          </cell>
        </row>
        <row r="53">
          <cell r="A53" t="str">
            <v>32 RegPołZach</v>
          </cell>
          <cell r="B53" t="str">
            <v>32 Region Południowo-Zachodni</v>
          </cell>
        </row>
        <row r="54">
          <cell r="A54" t="str">
            <v>321 WROC</v>
          </cell>
          <cell r="B54" t="str">
            <v>321 Oddział Wrocław</v>
          </cell>
        </row>
        <row r="55">
          <cell r="A55" t="str">
            <v>322 WALB</v>
          </cell>
          <cell r="B55" t="str">
            <v>322 Oddział Wałbrzych</v>
          </cell>
        </row>
        <row r="56">
          <cell r="A56" t="str">
            <v>323 POZ</v>
          </cell>
          <cell r="B56" t="str">
            <v>323 Oddział Poznań</v>
          </cell>
        </row>
        <row r="57">
          <cell r="A57" t="str">
            <v>33 RegPn</v>
          </cell>
          <cell r="B57" t="str">
            <v>33 Region Północ</v>
          </cell>
        </row>
        <row r="58">
          <cell r="A58" t="str">
            <v>331 BDG</v>
          </cell>
          <cell r="B58" t="str">
            <v>331 Oddział Bydgoszcz</v>
          </cell>
        </row>
        <row r="59">
          <cell r="A59" t="str">
            <v>332 TOR</v>
          </cell>
          <cell r="B59" t="str">
            <v>332 Oddział Toruń</v>
          </cell>
        </row>
        <row r="60">
          <cell r="A60" t="str">
            <v>333 GDA</v>
          </cell>
          <cell r="B60" t="str">
            <v>333 Oddział Gdańsk</v>
          </cell>
        </row>
        <row r="61">
          <cell r="A61" t="str">
            <v>34 RegCent</v>
          </cell>
          <cell r="B61" t="str">
            <v>34 Region Centralny</v>
          </cell>
        </row>
        <row r="62">
          <cell r="A62" t="str">
            <v>341 WAR3</v>
          </cell>
          <cell r="B62" t="str">
            <v>341 Oddział Warszawa</v>
          </cell>
        </row>
        <row r="63">
          <cell r="A63" t="str">
            <v>342 PIAS</v>
          </cell>
          <cell r="B63" t="str">
            <v>342 Oddział Piaseczno</v>
          </cell>
        </row>
        <row r="64">
          <cell r="A64" t="str">
            <v>343 LODZ</v>
          </cell>
          <cell r="B64" t="str">
            <v>343 Oddział Łódź</v>
          </cell>
        </row>
        <row r="65">
          <cell r="A65" t="str">
            <v>344 WAR1</v>
          </cell>
          <cell r="B65" t="str">
            <v>344 Warszawa (zamknięty)</v>
          </cell>
        </row>
        <row r="66">
          <cell r="A66" t="str">
            <v>4 K_Ref</v>
          </cell>
          <cell r="B66" t="str">
            <v>4 Koszty refakturowane na inne jednostki</v>
          </cell>
        </row>
        <row r="67">
          <cell r="A67" t="str">
            <v>41 IntCZ</v>
          </cell>
          <cell r="B67" t="str">
            <v>41 Integart CZ</v>
          </cell>
        </row>
        <row r="68">
          <cell r="A68" t="str">
            <v>411 Ref_CZ</v>
          </cell>
          <cell r="B68" t="str">
            <v>411 Koszty refakturowane Integart Czechy</v>
          </cell>
        </row>
        <row r="69">
          <cell r="A69" t="str">
            <v>42 Awake Services</v>
          </cell>
          <cell r="B69" t="str">
            <v>42 Awake Services</v>
          </cell>
        </row>
        <row r="70">
          <cell r="A70" t="str">
            <v>421 AwSer</v>
          </cell>
          <cell r="B70" t="str">
            <v>421 Koszty refakturowane do Awake Services</v>
          </cell>
        </row>
        <row r="71">
          <cell r="A71" t="str">
            <v>43 Integart Systems</v>
          </cell>
          <cell r="B71" t="str">
            <v>43 Integart Systems</v>
          </cell>
        </row>
        <row r="72">
          <cell r="A72" t="str">
            <v>431 IntSys</v>
          </cell>
          <cell r="B72" t="str">
            <v>431 Koszty Integart Systems</v>
          </cell>
        </row>
        <row r="73">
          <cell r="A73" t="str">
            <v>49 Ref_inne</v>
          </cell>
          <cell r="B73" t="str">
            <v>49 Refaktury inne</v>
          </cell>
        </row>
        <row r="74">
          <cell r="A74" t="str">
            <v>491 Ref_Inne</v>
          </cell>
          <cell r="B74" t="str">
            <v>491 Ref_Inne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abSelected="1" workbookViewId="0">
      <selection activeCell="E28" sqref="E28"/>
    </sheetView>
  </sheetViews>
  <sheetFormatPr defaultRowHeight="15" x14ac:dyDescent="0.25"/>
  <cols>
    <col min="1" max="1" width="41" bestFit="1" customWidth="1"/>
    <col min="2" max="2" width="16.7109375" customWidth="1"/>
    <col min="3" max="3" width="13.28515625" customWidth="1"/>
    <col min="4" max="4" width="16.7109375" customWidth="1"/>
    <col min="5" max="5" width="15.28515625" customWidth="1"/>
    <col min="6" max="6" width="14.140625" customWidth="1"/>
    <col min="7" max="7" width="14.140625" bestFit="1" customWidth="1"/>
    <col min="8" max="8" width="8.7109375" customWidth="1"/>
    <col min="9" max="9" width="18.85546875" bestFit="1" customWidth="1"/>
    <col min="10" max="10" width="14.140625" customWidth="1"/>
    <col min="12" max="13" width="16.28515625" customWidth="1"/>
    <col min="15" max="15" width="19.42578125" customWidth="1"/>
    <col min="17" max="17" width="19" bestFit="1" customWidth="1"/>
    <col min="18" max="18" width="11.5703125" bestFit="1" customWidth="1"/>
    <col min="19" max="19" width="5.5703125" bestFit="1" customWidth="1"/>
    <col min="20" max="20" width="7.5703125" bestFit="1" customWidth="1"/>
    <col min="21" max="22" width="11.5703125" customWidth="1"/>
    <col min="25" max="25" width="12.28515625" customWidth="1"/>
    <col min="26" max="27" width="36" bestFit="1" customWidth="1"/>
    <col min="28" max="28" width="11.5703125" bestFit="1" customWidth="1"/>
    <col min="29" max="29" width="7.85546875" customWidth="1"/>
    <col min="30" max="41" width="11.5703125" customWidth="1"/>
  </cols>
  <sheetData>
    <row r="1" spans="1:45" ht="15" customHeight="1" x14ac:dyDescent="0.25">
      <c r="B1" s="3" t="s">
        <v>1</v>
      </c>
      <c r="C1" s="3" t="s">
        <v>1</v>
      </c>
      <c r="Q1" t="s">
        <v>56</v>
      </c>
      <c r="Y1" t="s">
        <v>60</v>
      </c>
      <c r="AS1" s="27" t="s">
        <v>1</v>
      </c>
    </row>
    <row r="2" spans="1:45" ht="15" customHeight="1" x14ac:dyDescent="0.25">
      <c r="A2" s="1" t="s">
        <v>0</v>
      </c>
      <c r="Q2" s="8" t="s">
        <v>49</v>
      </c>
      <c r="R2" s="9" t="s">
        <v>9</v>
      </c>
      <c r="S2" s="33" t="s">
        <v>170</v>
      </c>
      <c r="T2" s="33" t="s">
        <v>70</v>
      </c>
      <c r="U2" s="33" t="s">
        <v>170</v>
      </c>
      <c r="V2" s="33" t="s">
        <v>70</v>
      </c>
      <c r="X2" s="21" t="s">
        <v>168</v>
      </c>
      <c r="Y2" s="21" t="s">
        <v>169</v>
      </c>
      <c r="AQ2" s="21" t="s">
        <v>6</v>
      </c>
      <c r="AR2" s="21" t="s">
        <v>7</v>
      </c>
      <c r="AS2" s="29" t="s">
        <v>9</v>
      </c>
    </row>
    <row r="3" spans="1:45" ht="15.75" customHeight="1" x14ac:dyDescent="0.25">
      <c r="A3" s="2"/>
      <c r="B3" s="4">
        <v>61455910.509999998</v>
      </c>
      <c r="C3" s="5">
        <v>12820370.76</v>
      </c>
      <c r="Q3" s="27" t="s">
        <v>229</v>
      </c>
      <c r="R3" s="31">
        <v>264</v>
      </c>
      <c r="S3" s="34">
        <v>0.2</v>
      </c>
      <c r="T3" s="34">
        <v>0.8</v>
      </c>
      <c r="U3" s="35">
        <f>R3*S3</f>
        <v>52.800000000000004</v>
      </c>
      <c r="V3" s="35">
        <f>R3*T3</f>
        <v>211.20000000000002</v>
      </c>
      <c r="AB3" s="27" t="s">
        <v>1</v>
      </c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Q3" s="27" t="s">
        <v>43</v>
      </c>
      <c r="AR3" s="27" t="s">
        <v>44</v>
      </c>
      <c r="AS3" s="31">
        <v>79480.000012999997</v>
      </c>
    </row>
    <row r="4" spans="1:45" x14ac:dyDescent="0.25">
      <c r="B4" s="7">
        <f>SUM(B8:B15)</f>
        <v>61455910.509999998</v>
      </c>
      <c r="C4" s="7">
        <f>SUM(C8:C15)</f>
        <v>12820370.76</v>
      </c>
      <c r="D4" s="7"/>
      <c r="E4" s="23"/>
      <c r="F4" s="7"/>
      <c r="Q4" s="27" t="s">
        <v>230</v>
      </c>
      <c r="R4" s="31">
        <v>2164.42</v>
      </c>
      <c r="S4" s="34">
        <v>0.2</v>
      </c>
      <c r="T4" s="34">
        <v>0.8</v>
      </c>
      <c r="U4" s="35">
        <f t="shared" ref="U4:U6" si="0">R4*S4</f>
        <v>432.88400000000001</v>
      </c>
      <c r="V4" s="35">
        <f t="shared" ref="V4:V6" si="1">R4*T4</f>
        <v>1731.5360000000001</v>
      </c>
      <c r="X4" s="21" t="s">
        <v>57</v>
      </c>
      <c r="Y4" s="21" t="s">
        <v>6</v>
      </c>
      <c r="Z4" s="21" t="s">
        <v>7</v>
      </c>
      <c r="AA4" s="21" t="s">
        <v>8</v>
      </c>
      <c r="AB4" s="29" t="s">
        <v>9</v>
      </c>
      <c r="AC4" s="40"/>
      <c r="AD4" s="40" t="s">
        <v>170</v>
      </c>
      <c r="AE4" s="40" t="s">
        <v>172</v>
      </c>
      <c r="AF4" s="40" t="s">
        <v>70</v>
      </c>
      <c r="AG4" s="40" t="s">
        <v>174</v>
      </c>
      <c r="AH4" s="40" t="s">
        <v>182</v>
      </c>
      <c r="AI4" s="40" t="s">
        <v>171</v>
      </c>
      <c r="AJ4" s="33" t="s">
        <v>170</v>
      </c>
      <c r="AK4" s="40" t="s">
        <v>172</v>
      </c>
      <c r="AL4" s="33" t="s">
        <v>70</v>
      </c>
      <c r="AM4" s="40" t="s">
        <v>174</v>
      </c>
      <c r="AN4" s="40" t="s">
        <v>182</v>
      </c>
      <c r="AO4" s="33" t="s">
        <v>171</v>
      </c>
      <c r="AQ4" s="27" t="s">
        <v>43</v>
      </c>
      <c r="AR4" s="27" t="s">
        <v>45</v>
      </c>
      <c r="AS4" s="31">
        <v>10249.219999999999</v>
      </c>
    </row>
    <row r="5" spans="1:45" x14ac:dyDescent="0.25">
      <c r="B5" s="7">
        <f>B3-B4</f>
        <v>0</v>
      </c>
      <c r="C5" s="7">
        <f>C3-C4</f>
        <v>0</v>
      </c>
      <c r="Q5" s="27" t="s">
        <v>50</v>
      </c>
      <c r="R5" s="31">
        <v>6239.85</v>
      </c>
      <c r="S5" s="34">
        <v>0.2</v>
      </c>
      <c r="T5" s="34">
        <v>0.8</v>
      </c>
      <c r="U5" s="35">
        <f t="shared" si="0"/>
        <v>1247.9700000000003</v>
      </c>
      <c r="V5" s="35">
        <f t="shared" si="1"/>
        <v>4991.880000000001</v>
      </c>
      <c r="X5" s="27" t="s">
        <v>58</v>
      </c>
      <c r="Y5" s="27" t="s">
        <v>10</v>
      </c>
      <c r="Z5" s="27" t="s">
        <v>11</v>
      </c>
      <c r="AA5" s="27" t="s">
        <v>12</v>
      </c>
      <c r="AB5" s="31">
        <v>244727.98000099999</v>
      </c>
      <c r="AC5" s="52">
        <f>SUM(AD5:AI5)</f>
        <v>1</v>
      </c>
      <c r="AD5" s="43">
        <v>0.15</v>
      </c>
      <c r="AE5" s="43">
        <v>0.05</v>
      </c>
      <c r="AF5" s="43">
        <v>0.75</v>
      </c>
      <c r="AG5" s="43">
        <v>0.05</v>
      </c>
      <c r="AH5" s="53">
        <v>0</v>
      </c>
      <c r="AI5" s="43">
        <v>0</v>
      </c>
      <c r="AJ5" s="38">
        <f>$AB5*AD5</f>
        <v>36709.197000149994</v>
      </c>
      <c r="AK5" s="38">
        <f>$AB5*AE5</f>
        <v>12236.39900005</v>
      </c>
      <c r="AL5" s="38">
        <f>$AB5*AF5</f>
        <v>183545.98500074999</v>
      </c>
      <c r="AM5" s="38">
        <f>$AB5*AG5</f>
        <v>12236.39900005</v>
      </c>
      <c r="AN5" s="38">
        <f>$AB5*AH5</f>
        <v>0</v>
      </c>
      <c r="AO5" s="38">
        <f t="shared" ref="AO5" si="2">$AB5*AI5</f>
        <v>0</v>
      </c>
      <c r="AQ5" s="27" t="s">
        <v>43</v>
      </c>
      <c r="AR5" s="27" t="s">
        <v>213</v>
      </c>
      <c r="AS5" s="31">
        <v>333.42</v>
      </c>
    </row>
    <row r="6" spans="1:45" x14ac:dyDescent="0.25">
      <c r="Q6" s="27" t="s">
        <v>51</v>
      </c>
      <c r="R6" s="31">
        <v>4909.1899999999996</v>
      </c>
      <c r="S6" s="34">
        <v>0.2</v>
      </c>
      <c r="T6" s="34">
        <v>0.8</v>
      </c>
      <c r="U6" s="35">
        <f t="shared" si="0"/>
        <v>981.83799999999997</v>
      </c>
      <c r="V6" s="35">
        <f t="shared" si="1"/>
        <v>3927.3519999999999</v>
      </c>
      <c r="X6" s="27" t="s">
        <v>58</v>
      </c>
      <c r="Y6" s="27" t="s">
        <v>10</v>
      </c>
      <c r="Z6" s="27" t="s">
        <v>11</v>
      </c>
      <c r="AA6" s="27" t="s">
        <v>13</v>
      </c>
      <c r="AB6" s="31">
        <v>234830.289995</v>
      </c>
      <c r="AC6" s="52">
        <f t="shared" ref="AC6:AC15" si="3">SUM(AD6:AI6)</f>
        <v>1</v>
      </c>
      <c r="AD6" s="43">
        <v>0.5</v>
      </c>
      <c r="AE6" s="43">
        <v>0</v>
      </c>
      <c r="AF6" s="43">
        <v>0.5</v>
      </c>
      <c r="AG6" s="43">
        <v>0</v>
      </c>
      <c r="AH6" s="53">
        <v>0</v>
      </c>
      <c r="AI6" s="43">
        <v>0</v>
      </c>
      <c r="AJ6" s="38">
        <f t="shared" ref="AJ6:AJ15" si="4">$AB6*AD6</f>
        <v>117415.1449975</v>
      </c>
      <c r="AK6" s="38">
        <f t="shared" ref="AK6:AK15" si="5">$AB6*AE6</f>
        <v>0</v>
      </c>
      <c r="AL6" s="38">
        <f t="shared" ref="AL6:AL15" si="6">$AB6*AF6</f>
        <v>117415.1449975</v>
      </c>
      <c r="AM6" s="38">
        <f t="shared" ref="AM6:AM15" si="7">$AB6*AG6</f>
        <v>0</v>
      </c>
      <c r="AN6" s="38">
        <f t="shared" ref="AN6:AN15" si="8">$AB6*AH6</f>
        <v>0</v>
      </c>
      <c r="AO6" s="38">
        <f t="shared" ref="AO6:AO15" si="9">$AB6*AI6</f>
        <v>0</v>
      </c>
      <c r="AQ6" s="28" t="s">
        <v>46</v>
      </c>
      <c r="AR6" s="28"/>
      <c r="AS6" s="32">
        <v>90062.640012999997</v>
      </c>
    </row>
    <row r="7" spans="1:45" ht="31.5" x14ac:dyDescent="0.25">
      <c r="B7" s="19" t="s">
        <v>68</v>
      </c>
      <c r="C7" s="2" t="s">
        <v>2</v>
      </c>
      <c r="D7" s="19" t="s">
        <v>67</v>
      </c>
      <c r="E7" s="2" t="s">
        <v>48</v>
      </c>
      <c r="F7" s="2" t="s">
        <v>47</v>
      </c>
      <c r="G7" s="20" t="s">
        <v>69</v>
      </c>
      <c r="H7" s="47" t="s">
        <v>188</v>
      </c>
      <c r="I7" s="44" t="s">
        <v>173</v>
      </c>
      <c r="J7" s="36" t="s">
        <v>177</v>
      </c>
      <c r="K7" s="36" t="s">
        <v>231</v>
      </c>
      <c r="L7" s="36" t="s">
        <v>178</v>
      </c>
      <c r="M7" s="36" t="s">
        <v>180</v>
      </c>
      <c r="N7" s="36" t="s">
        <v>232</v>
      </c>
      <c r="Q7" s="27" t="s">
        <v>52</v>
      </c>
      <c r="R7" s="31">
        <v>43856.38</v>
      </c>
      <c r="S7" s="34">
        <v>0.2</v>
      </c>
      <c r="T7" s="34">
        <v>0.8</v>
      </c>
      <c r="U7" s="35">
        <f t="shared" ref="U7:U8" si="10">R7*S7</f>
        <v>8771.2759999999998</v>
      </c>
      <c r="V7" s="35">
        <f t="shared" ref="V7:V8" si="11">R7*T7</f>
        <v>35085.103999999999</v>
      </c>
      <c r="X7" s="27" t="s">
        <v>58</v>
      </c>
      <c r="Y7" s="27" t="s">
        <v>10</v>
      </c>
      <c r="Z7" s="27" t="s">
        <v>11</v>
      </c>
      <c r="AA7" s="27" t="s">
        <v>14</v>
      </c>
      <c r="AB7" s="31">
        <v>80567.55</v>
      </c>
      <c r="AC7" s="52">
        <f t="shared" si="3"/>
        <v>1</v>
      </c>
      <c r="AD7" s="43">
        <v>0.66</v>
      </c>
      <c r="AE7" s="43">
        <v>0</v>
      </c>
      <c r="AF7" s="43">
        <v>0.3</v>
      </c>
      <c r="AG7" s="43">
        <v>0.04</v>
      </c>
      <c r="AH7" s="53">
        <v>0</v>
      </c>
      <c r="AI7" s="43">
        <v>0</v>
      </c>
      <c r="AJ7" s="38">
        <f t="shared" si="4"/>
        <v>53174.583000000006</v>
      </c>
      <c r="AK7" s="38">
        <f t="shared" si="5"/>
        <v>0</v>
      </c>
      <c r="AL7" s="38">
        <f t="shared" si="6"/>
        <v>24170.264999999999</v>
      </c>
      <c r="AM7" s="38">
        <f t="shared" si="7"/>
        <v>3222.7020000000002</v>
      </c>
      <c r="AN7" s="38">
        <f t="shared" si="8"/>
        <v>0</v>
      </c>
      <c r="AO7" s="38">
        <f t="shared" si="9"/>
        <v>0</v>
      </c>
    </row>
    <row r="8" spans="1:45" x14ac:dyDescent="0.25">
      <c r="A8" t="s">
        <v>3</v>
      </c>
      <c r="B8" s="7">
        <f>24148886.99+8487.57</f>
        <v>24157374.559999999</v>
      </c>
      <c r="C8" s="7">
        <f>6067902.2+5016.52-993.1</f>
        <v>6071925.6200000001</v>
      </c>
      <c r="D8" s="7">
        <f>'koszty MEDIA'!N27</f>
        <v>3824377.703743</v>
      </c>
      <c r="E8" s="7">
        <f t="shared" ref="E8:E15" si="12">C8-D8</f>
        <v>2247547.9162570001</v>
      </c>
      <c r="F8" s="45">
        <f>163582.19+9788.8</f>
        <v>173370.99</v>
      </c>
      <c r="G8" s="12">
        <f t="shared" ref="G8:G14" si="13">E8+F8</f>
        <v>2420918.9062569998</v>
      </c>
      <c r="H8" s="48">
        <f>G8/(B8+F8)</f>
        <v>9.95003996602562E-2</v>
      </c>
      <c r="I8" s="37">
        <f>U9+AJ34</f>
        <v>1006011.7231455642</v>
      </c>
      <c r="J8" s="37">
        <f>G8-I8</f>
        <v>1414907.1831114357</v>
      </c>
      <c r="K8" s="13">
        <f t="shared" ref="K8:K15" si="14">J8/(B8+F8)</f>
        <v>5.8153054956897363E-2</v>
      </c>
      <c r="L8" s="37">
        <f>AJ16</f>
        <v>1175482.2939016102</v>
      </c>
      <c r="M8" s="37">
        <f>J8-L8</f>
        <v>239424.88920982555</v>
      </c>
      <c r="N8" s="13">
        <f>M8/(B8+F8)</f>
        <v>9.8404255109159847E-3</v>
      </c>
      <c r="Q8" s="27" t="s">
        <v>54</v>
      </c>
      <c r="R8" s="31">
        <v>109650.89</v>
      </c>
      <c r="S8" s="34">
        <v>0.2</v>
      </c>
      <c r="T8" s="34">
        <v>0.8</v>
      </c>
      <c r="U8" s="35">
        <f t="shared" si="10"/>
        <v>21930.178</v>
      </c>
      <c r="V8" s="35">
        <f t="shared" si="11"/>
        <v>87720.712</v>
      </c>
      <c r="X8" s="27" t="s">
        <v>58</v>
      </c>
      <c r="Y8" s="27" t="s">
        <v>10</v>
      </c>
      <c r="Z8" s="27" t="s">
        <v>11</v>
      </c>
      <c r="AA8" s="27" t="s">
        <v>15</v>
      </c>
      <c r="AB8" s="31">
        <v>201151.37</v>
      </c>
      <c r="AC8" s="52">
        <f t="shared" si="3"/>
        <v>0.99999999999999989</v>
      </c>
      <c r="AD8" s="41">
        <v>0.41</v>
      </c>
      <c r="AE8" s="43">
        <v>0.05</v>
      </c>
      <c r="AF8" s="41">
        <v>0.42</v>
      </c>
      <c r="AG8" s="41">
        <v>0.1</v>
      </c>
      <c r="AH8" s="52">
        <v>0.01</v>
      </c>
      <c r="AI8" s="41">
        <v>0.01</v>
      </c>
      <c r="AJ8" s="38">
        <f t="shared" si="4"/>
        <v>82472.061699999991</v>
      </c>
      <c r="AK8" s="38">
        <f t="shared" si="5"/>
        <v>10057.568500000001</v>
      </c>
      <c r="AL8" s="38">
        <f t="shared" si="6"/>
        <v>84483.575400000002</v>
      </c>
      <c r="AM8" s="38">
        <f t="shared" si="7"/>
        <v>20115.137000000002</v>
      </c>
      <c r="AN8" s="38">
        <f t="shared" si="8"/>
        <v>2011.5137</v>
      </c>
      <c r="AO8" s="38">
        <f t="shared" si="9"/>
        <v>2011.5137</v>
      </c>
    </row>
    <row r="9" spans="1:45" x14ac:dyDescent="0.25">
      <c r="A9" s="22" t="s">
        <v>165</v>
      </c>
      <c r="B9" s="7">
        <v>12258660.550000001</v>
      </c>
      <c r="C9" s="7">
        <f>1182675.15</f>
        <v>1182675.1499999999</v>
      </c>
      <c r="D9" s="7">
        <f>'koszty sprzed. eksport.'!H11</f>
        <v>72226.27</v>
      </c>
      <c r="E9" s="7">
        <f t="shared" si="12"/>
        <v>1110448.8799999999</v>
      </c>
      <c r="F9" s="45">
        <v>6038.39</v>
      </c>
      <c r="G9" s="12">
        <f t="shared" si="13"/>
        <v>1116487.2699999998</v>
      </c>
      <c r="H9" s="48">
        <f t="shared" ref="H9:H14" si="15">G9/(B9+F9)</f>
        <v>9.1032586732210458E-2</v>
      </c>
      <c r="I9" s="37">
        <f>AK34</f>
        <v>108312.94644782534</v>
      </c>
      <c r="J9" s="37">
        <f t="shared" ref="J9:J19" si="16">G9-I9</f>
        <v>1008174.3235521745</v>
      </c>
      <c r="K9" s="13">
        <f t="shared" si="14"/>
        <v>8.2201310320314663E-2</v>
      </c>
      <c r="L9" s="37">
        <f>AK16</f>
        <v>36651.290000050001</v>
      </c>
      <c r="M9" s="37">
        <f t="shared" ref="M9:M19" si="17">J9-L9</f>
        <v>971523.03355212451</v>
      </c>
      <c r="N9" s="13">
        <f t="shared" ref="N9:N15" si="18">M9/(B9+F9)</f>
        <v>7.9212954048436215E-2</v>
      </c>
      <c r="Q9" s="10" t="s">
        <v>55</v>
      </c>
      <c r="R9" s="6">
        <f>SUM(R3:R8)</f>
        <v>167084.72999999998</v>
      </c>
      <c r="S9" s="6"/>
      <c r="T9" s="6"/>
      <c r="U9" s="6">
        <f>SUM(U3:U8)</f>
        <v>33416.945999999996</v>
      </c>
      <c r="V9" s="6">
        <f>SUM(V3:V8)</f>
        <v>133667.78399999999</v>
      </c>
      <c r="X9" s="27" t="s">
        <v>58</v>
      </c>
      <c r="Y9" s="27" t="s">
        <v>10</v>
      </c>
      <c r="Z9" s="27" t="s">
        <v>11</v>
      </c>
      <c r="AA9" s="27" t="s">
        <v>16</v>
      </c>
      <c r="AB9" s="31">
        <v>242279.78</v>
      </c>
      <c r="AC9" s="52">
        <f t="shared" si="3"/>
        <v>0.99999999999999989</v>
      </c>
      <c r="AD9" s="41">
        <v>0.41</v>
      </c>
      <c r="AE9" s="43">
        <v>0.05</v>
      </c>
      <c r="AF9" s="41">
        <v>0.42</v>
      </c>
      <c r="AG9" s="41">
        <v>0.1</v>
      </c>
      <c r="AH9" s="52">
        <v>0.01</v>
      </c>
      <c r="AI9" s="41">
        <v>0.01</v>
      </c>
      <c r="AJ9" s="38">
        <f t="shared" si="4"/>
        <v>99334.709799999997</v>
      </c>
      <c r="AK9" s="38">
        <f t="shared" si="5"/>
        <v>12113.989000000001</v>
      </c>
      <c r="AL9" s="38">
        <f t="shared" si="6"/>
        <v>101757.5076</v>
      </c>
      <c r="AM9" s="38">
        <f t="shared" si="7"/>
        <v>24227.978000000003</v>
      </c>
      <c r="AN9" s="38">
        <f t="shared" si="8"/>
        <v>2422.7977999999998</v>
      </c>
      <c r="AO9" s="38">
        <f t="shared" si="9"/>
        <v>2422.7977999999998</v>
      </c>
    </row>
    <row r="10" spans="1:45" x14ac:dyDescent="0.25">
      <c r="A10" s="22" t="s">
        <v>163</v>
      </c>
      <c r="B10" s="7">
        <v>386372.98</v>
      </c>
      <c r="C10" s="7">
        <v>240635.24</v>
      </c>
      <c r="D10" s="7">
        <f>'koszty usł. prod.'!H9</f>
        <v>16691.490000000002</v>
      </c>
      <c r="E10" s="7">
        <f t="shared" si="12"/>
        <v>223943.75</v>
      </c>
      <c r="F10" s="45">
        <v>9111.91</v>
      </c>
      <c r="G10" s="12">
        <f t="shared" si="13"/>
        <v>233055.66</v>
      </c>
      <c r="H10" s="48">
        <f t="shared" si="15"/>
        <v>0.58929093346650996</v>
      </c>
      <c r="I10" s="37">
        <f>AO34</f>
        <v>127287.6500168307</v>
      </c>
      <c r="J10" s="37">
        <f t="shared" si="16"/>
        <v>105768.00998316931</v>
      </c>
      <c r="K10" s="13">
        <f t="shared" si="14"/>
        <v>0.26743881411795356</v>
      </c>
      <c r="L10" s="37">
        <f>AO16</f>
        <v>4434.3114999999998</v>
      </c>
      <c r="M10" s="37">
        <f t="shared" si="17"/>
        <v>101333.69848316931</v>
      </c>
      <c r="N10" s="13">
        <f t="shared" si="18"/>
        <v>0.25622647298401041</v>
      </c>
      <c r="X10" s="27" t="s">
        <v>58</v>
      </c>
      <c r="Y10" s="27" t="s">
        <v>10</v>
      </c>
      <c r="Z10" s="27" t="s">
        <v>11</v>
      </c>
      <c r="AA10" s="27" t="s">
        <v>17</v>
      </c>
      <c r="AB10" s="31">
        <v>44866.67</v>
      </c>
      <c r="AC10" s="52">
        <f t="shared" si="3"/>
        <v>1</v>
      </c>
      <c r="AD10" s="43">
        <v>0.5</v>
      </c>
      <c r="AE10" s="43">
        <v>0.05</v>
      </c>
      <c r="AF10" s="43">
        <v>0.35</v>
      </c>
      <c r="AG10" s="43">
        <v>0.1</v>
      </c>
      <c r="AH10" s="53">
        <v>0</v>
      </c>
      <c r="AI10" s="43">
        <v>0</v>
      </c>
      <c r="AJ10" s="38">
        <f t="shared" si="4"/>
        <v>22433.334999999999</v>
      </c>
      <c r="AK10" s="38">
        <f t="shared" si="5"/>
        <v>2243.3335000000002</v>
      </c>
      <c r="AL10" s="38">
        <f t="shared" si="6"/>
        <v>15703.334499999999</v>
      </c>
      <c r="AM10" s="38">
        <f t="shared" si="7"/>
        <v>4486.6670000000004</v>
      </c>
      <c r="AN10" s="38">
        <f t="shared" si="8"/>
        <v>0</v>
      </c>
      <c r="AO10" s="38">
        <f t="shared" si="9"/>
        <v>0</v>
      </c>
    </row>
    <row r="11" spans="1:45" x14ac:dyDescent="0.25">
      <c r="A11" t="s">
        <v>70</v>
      </c>
      <c r="B11" s="7">
        <f>16713226.61+3918.78</f>
        <v>16717145.389999999</v>
      </c>
      <c r="C11" s="7">
        <f>3759910.61+311.78</f>
        <v>3760222.3899999997</v>
      </c>
      <c r="D11" s="7">
        <f>'koszty MASZ. bez DRS'!E24</f>
        <v>2648128.410108</v>
      </c>
      <c r="E11" s="7">
        <f t="shared" si="12"/>
        <v>1112093.9798919996</v>
      </c>
      <c r="F11" s="45">
        <v>321293.89</v>
      </c>
      <c r="G11" s="12">
        <f t="shared" si="13"/>
        <v>1433387.8698919998</v>
      </c>
      <c r="H11" s="48">
        <f t="shared" si="15"/>
        <v>8.4126711744926905E-2</v>
      </c>
      <c r="I11" s="37">
        <f>V9+AL34</f>
        <v>792199.52568606264</v>
      </c>
      <c r="J11" s="37">
        <f t="shared" si="16"/>
        <v>641188.34420593712</v>
      </c>
      <c r="K11" s="13">
        <f t="shared" si="14"/>
        <v>3.7631870717089365E-2</v>
      </c>
      <c r="L11" s="37">
        <f>AL16</f>
        <v>906611.20450005005</v>
      </c>
      <c r="M11" s="37">
        <f t="shared" si="17"/>
        <v>-265422.86029411294</v>
      </c>
      <c r="N11" s="13">
        <f t="shared" si="18"/>
        <v>-1.5577885740137637E-2</v>
      </c>
      <c r="X11" s="27" t="s">
        <v>58</v>
      </c>
      <c r="Y11" s="27" t="s">
        <v>10</v>
      </c>
      <c r="Z11" s="27" t="s">
        <v>11</v>
      </c>
      <c r="AA11" s="27" t="s">
        <v>18</v>
      </c>
      <c r="AB11" s="31">
        <v>73750.81</v>
      </c>
      <c r="AC11" s="52">
        <f t="shared" si="3"/>
        <v>1</v>
      </c>
      <c r="AD11" s="43">
        <v>0.66</v>
      </c>
      <c r="AE11" s="43">
        <v>0</v>
      </c>
      <c r="AF11" s="43">
        <v>0.3</v>
      </c>
      <c r="AG11" s="43">
        <v>0.04</v>
      </c>
      <c r="AH11" s="53">
        <v>0</v>
      </c>
      <c r="AI11" s="43">
        <v>0</v>
      </c>
      <c r="AJ11" s="38">
        <f t="shared" si="4"/>
        <v>48675.534599999999</v>
      </c>
      <c r="AK11" s="38">
        <f t="shared" si="5"/>
        <v>0</v>
      </c>
      <c r="AL11" s="38">
        <f t="shared" si="6"/>
        <v>22125.242999999999</v>
      </c>
      <c r="AM11" s="38">
        <f t="shared" si="7"/>
        <v>2950.0324000000001</v>
      </c>
      <c r="AN11" s="38">
        <f t="shared" si="8"/>
        <v>0</v>
      </c>
      <c r="AO11" s="38">
        <f t="shared" si="9"/>
        <v>0</v>
      </c>
    </row>
    <row r="12" spans="1:45" x14ac:dyDescent="0.25">
      <c r="A12" s="16" t="s">
        <v>5</v>
      </c>
      <c r="B12" s="17">
        <v>412237.42</v>
      </c>
      <c r="C12" s="17">
        <v>136784.59</v>
      </c>
      <c r="D12" s="17">
        <f>'koszty SERWIS'!H11</f>
        <v>283014.12</v>
      </c>
      <c r="E12" s="17">
        <f t="shared" si="12"/>
        <v>-146229.53</v>
      </c>
      <c r="F12" s="45">
        <v>278436.61000000004</v>
      </c>
      <c r="G12" s="12">
        <f t="shared" si="13"/>
        <v>132207.08000000005</v>
      </c>
      <c r="H12" s="48">
        <f t="shared" si="15"/>
        <v>0.19141747663510678</v>
      </c>
      <c r="I12" s="37"/>
      <c r="J12" s="37">
        <f t="shared" si="16"/>
        <v>132207.08000000005</v>
      </c>
      <c r="K12" s="13">
        <f t="shared" si="14"/>
        <v>0.19141747663510678</v>
      </c>
      <c r="L12" s="37"/>
      <c r="M12" s="37">
        <f t="shared" si="17"/>
        <v>132207.08000000005</v>
      </c>
      <c r="N12" s="13">
        <f t="shared" si="18"/>
        <v>0.19141747663510678</v>
      </c>
      <c r="X12" s="27" t="s">
        <v>58</v>
      </c>
      <c r="Y12" s="27" t="s">
        <v>10</v>
      </c>
      <c r="Z12" s="27" t="s">
        <v>11</v>
      </c>
      <c r="AA12" s="27" t="s">
        <v>19</v>
      </c>
      <c r="AB12" s="31">
        <v>118391</v>
      </c>
      <c r="AC12" s="52">
        <f t="shared" si="3"/>
        <v>1</v>
      </c>
      <c r="AD12" s="43">
        <v>0.5</v>
      </c>
      <c r="AE12" s="43">
        <v>0</v>
      </c>
      <c r="AF12" s="43">
        <v>0.5</v>
      </c>
      <c r="AG12" s="43">
        <v>0</v>
      </c>
      <c r="AH12" s="53">
        <v>0</v>
      </c>
      <c r="AI12" s="43">
        <v>0</v>
      </c>
      <c r="AJ12" s="38">
        <f t="shared" si="4"/>
        <v>59195.5</v>
      </c>
      <c r="AK12" s="38">
        <f t="shared" si="5"/>
        <v>0</v>
      </c>
      <c r="AL12" s="38">
        <f t="shared" si="6"/>
        <v>59195.5</v>
      </c>
      <c r="AM12" s="38">
        <f t="shared" si="7"/>
        <v>0</v>
      </c>
      <c r="AN12" s="38">
        <f t="shared" si="8"/>
        <v>0</v>
      </c>
      <c r="AO12" s="38">
        <f t="shared" si="9"/>
        <v>0</v>
      </c>
    </row>
    <row r="13" spans="1:45" x14ac:dyDescent="0.25">
      <c r="A13" t="s">
        <v>4</v>
      </c>
      <c r="B13" s="7">
        <v>7304034.96</v>
      </c>
      <c r="C13" s="7">
        <v>1379658.71</v>
      </c>
      <c r="D13" s="7">
        <f>'koszty mat.ekspl.'!H14</f>
        <v>221686.17</v>
      </c>
      <c r="E13" s="7">
        <f t="shared" si="12"/>
        <v>1157972.54</v>
      </c>
      <c r="F13" s="45">
        <v>18711.150000000001</v>
      </c>
      <c r="G13" s="12">
        <f t="shared" si="13"/>
        <v>1176683.69</v>
      </c>
      <c r="H13" s="48">
        <f t="shared" si="15"/>
        <v>0.16068885529065541</v>
      </c>
      <c r="I13" s="37">
        <f>AM34</f>
        <v>11795.541383835722</v>
      </c>
      <c r="J13" s="37">
        <f t="shared" si="16"/>
        <v>1164888.1486161642</v>
      </c>
      <c r="K13" s="13">
        <f t="shared" si="14"/>
        <v>0.15907804683073523</v>
      </c>
      <c r="L13" s="37">
        <f>AM16</f>
        <v>107000.86860029001</v>
      </c>
      <c r="M13" s="37">
        <f t="shared" si="17"/>
        <v>1057887.2800158742</v>
      </c>
      <c r="N13" s="13">
        <f t="shared" si="18"/>
        <v>0.14446592359268265</v>
      </c>
      <c r="X13" s="27" t="s">
        <v>58</v>
      </c>
      <c r="Y13" s="27" t="s">
        <v>10</v>
      </c>
      <c r="Z13" s="27" t="s">
        <v>11</v>
      </c>
      <c r="AA13" s="27" t="s">
        <v>20</v>
      </c>
      <c r="AB13" s="31">
        <v>215468.13000100001</v>
      </c>
      <c r="AC13" s="52">
        <f t="shared" si="3"/>
        <v>1</v>
      </c>
      <c r="AD13" s="43">
        <v>0.66</v>
      </c>
      <c r="AE13" s="43">
        <v>0</v>
      </c>
      <c r="AF13" s="43">
        <v>0.3</v>
      </c>
      <c r="AG13" s="43">
        <v>0.04</v>
      </c>
      <c r="AH13" s="53">
        <v>0</v>
      </c>
      <c r="AI13" s="43">
        <v>0</v>
      </c>
      <c r="AJ13" s="38">
        <f t="shared" si="4"/>
        <v>142208.96580066002</v>
      </c>
      <c r="AK13" s="38">
        <f t="shared" si="5"/>
        <v>0</v>
      </c>
      <c r="AL13" s="38">
        <f t="shared" si="6"/>
        <v>64640.439000300001</v>
      </c>
      <c r="AM13" s="38">
        <f t="shared" si="7"/>
        <v>8618.7252000400003</v>
      </c>
      <c r="AN13" s="38">
        <f t="shared" si="8"/>
        <v>0</v>
      </c>
      <c r="AO13" s="38">
        <f t="shared" si="9"/>
        <v>0</v>
      </c>
    </row>
    <row r="14" spans="1:45" x14ac:dyDescent="0.25">
      <c r="A14" s="22" t="s">
        <v>181</v>
      </c>
      <c r="B14" s="7">
        <v>127506.42000000001</v>
      </c>
      <c r="C14" s="7">
        <v>43608.630000000005</v>
      </c>
      <c r="D14" s="7">
        <f>'koszty DRS linia'!G39</f>
        <v>305237.63639999996</v>
      </c>
      <c r="E14" s="7">
        <f t="shared" si="12"/>
        <v>-261629.00639999995</v>
      </c>
      <c r="F14" s="18"/>
      <c r="G14" s="12">
        <f t="shared" si="13"/>
        <v>-261629.00639999995</v>
      </c>
      <c r="H14" s="48">
        <f t="shared" si="15"/>
        <v>-2.0518888884183237</v>
      </c>
      <c r="I14" s="37"/>
      <c r="J14" s="37">
        <f t="shared" si="16"/>
        <v>-261629.00639999995</v>
      </c>
      <c r="K14" s="13">
        <f t="shared" si="14"/>
        <v>-2.0518888884183237</v>
      </c>
      <c r="L14" s="37"/>
      <c r="M14" s="37">
        <f t="shared" si="17"/>
        <v>-261629.00639999995</v>
      </c>
      <c r="N14" s="13">
        <f t="shared" si="18"/>
        <v>-2.0518888884183237</v>
      </c>
      <c r="X14" s="27" t="s">
        <v>58</v>
      </c>
      <c r="Y14" s="27" t="s">
        <v>10</v>
      </c>
      <c r="Z14" s="27" t="s">
        <v>11</v>
      </c>
      <c r="AA14" s="27" t="s">
        <v>21</v>
      </c>
      <c r="AB14" s="31">
        <v>50417.18</v>
      </c>
      <c r="AC14" s="52">
        <f t="shared" si="3"/>
        <v>1</v>
      </c>
      <c r="AD14" s="43">
        <v>0.66</v>
      </c>
      <c r="AE14" s="43">
        <v>0</v>
      </c>
      <c r="AF14" s="43">
        <v>0.3</v>
      </c>
      <c r="AG14" s="43">
        <v>0.04</v>
      </c>
      <c r="AH14" s="53">
        <v>0</v>
      </c>
      <c r="AI14" s="43">
        <v>0</v>
      </c>
      <c r="AJ14" s="38">
        <f t="shared" si="4"/>
        <v>33275.338800000005</v>
      </c>
      <c r="AK14" s="38">
        <f t="shared" si="5"/>
        <v>0</v>
      </c>
      <c r="AL14" s="38">
        <f t="shared" si="6"/>
        <v>15125.153999999999</v>
      </c>
      <c r="AM14" s="38">
        <f t="shared" si="7"/>
        <v>2016.6872000000001</v>
      </c>
      <c r="AN14" s="38">
        <f t="shared" si="8"/>
        <v>0</v>
      </c>
      <c r="AO14" s="38">
        <f t="shared" si="9"/>
        <v>0</v>
      </c>
    </row>
    <row r="15" spans="1:45" x14ac:dyDescent="0.25">
      <c r="A15" t="s">
        <v>182</v>
      </c>
      <c r="B15" s="7">
        <v>92578.23</v>
      </c>
      <c r="C15" s="7">
        <v>4860.43</v>
      </c>
      <c r="D15" s="7">
        <f>'koszty Systems'!F16</f>
        <v>30324.790003999999</v>
      </c>
      <c r="E15" s="7">
        <f t="shared" si="12"/>
        <v>-25464.360003999998</v>
      </c>
      <c r="F15" s="18"/>
      <c r="G15" s="12">
        <f t="shared" ref="G15" si="19">E15+F15</f>
        <v>-25464.360003999998</v>
      </c>
      <c r="H15" s="48">
        <f t="shared" ref="H15" si="20">G15/(B15+F15)</f>
        <v>-0.27505775390175424</v>
      </c>
      <c r="I15" s="37">
        <f>AN34</f>
        <v>149.50781988141824</v>
      </c>
      <c r="J15" s="37">
        <f t="shared" si="16"/>
        <v>-25613.867823881417</v>
      </c>
      <c r="K15" s="13">
        <f t="shared" si="14"/>
        <v>-0.27667268885872431</v>
      </c>
      <c r="L15" s="37">
        <f>AN16</f>
        <v>4434.3114999999998</v>
      </c>
      <c r="M15" s="37">
        <f t="shared" si="17"/>
        <v>-30048.179323881417</v>
      </c>
      <c r="N15" s="13">
        <f t="shared" si="18"/>
        <v>-0.32457068280395313</v>
      </c>
      <c r="X15" s="27" t="s">
        <v>58</v>
      </c>
      <c r="Y15" s="27" t="s">
        <v>10</v>
      </c>
      <c r="Z15" s="27" t="s">
        <v>11</v>
      </c>
      <c r="AA15" s="27" t="s">
        <v>22</v>
      </c>
      <c r="AB15" s="31">
        <f>727207.520005+956</f>
        <v>728163.52000500006</v>
      </c>
      <c r="AC15" s="52">
        <f t="shared" si="3"/>
        <v>1</v>
      </c>
      <c r="AD15" s="43">
        <v>0.66</v>
      </c>
      <c r="AE15" s="43">
        <v>0</v>
      </c>
      <c r="AF15" s="43">
        <v>0.3</v>
      </c>
      <c r="AG15" s="43">
        <v>0.04</v>
      </c>
      <c r="AH15" s="53">
        <v>0</v>
      </c>
      <c r="AI15" s="43">
        <v>0</v>
      </c>
      <c r="AJ15" s="38">
        <f t="shared" si="4"/>
        <v>480587.92320330004</v>
      </c>
      <c r="AK15" s="38">
        <f t="shared" si="5"/>
        <v>0</v>
      </c>
      <c r="AL15" s="38">
        <f t="shared" si="6"/>
        <v>218449.05600150002</v>
      </c>
      <c r="AM15" s="38">
        <f t="shared" si="7"/>
        <v>29126.540800200004</v>
      </c>
      <c r="AN15" s="38">
        <f t="shared" si="8"/>
        <v>0</v>
      </c>
      <c r="AO15" s="38">
        <f t="shared" si="9"/>
        <v>0</v>
      </c>
    </row>
    <row r="16" spans="1:45" x14ac:dyDescent="0.25">
      <c r="F16" s="18"/>
      <c r="I16" s="16"/>
      <c r="J16" s="37"/>
      <c r="K16" s="13"/>
      <c r="L16" s="37"/>
      <c r="M16" s="37"/>
      <c r="X16" s="27" t="s">
        <v>58</v>
      </c>
      <c r="Y16" s="27" t="s">
        <v>10</v>
      </c>
      <c r="Z16" s="28" t="s">
        <v>23</v>
      </c>
      <c r="AA16" s="28"/>
      <c r="AB16" s="32">
        <f>SUM(AB5:AB15)</f>
        <v>2234614.2800020003</v>
      </c>
      <c r="AC16" s="42"/>
      <c r="AD16" s="42"/>
      <c r="AE16" s="42"/>
      <c r="AF16" s="42"/>
      <c r="AG16" s="42"/>
      <c r="AH16" s="42"/>
      <c r="AI16" s="42"/>
      <c r="AJ16" s="39">
        <f>SUM(AJ5:AJ15)</f>
        <v>1175482.2939016102</v>
      </c>
      <c r="AK16" s="39">
        <f t="shared" ref="AK16:AO16" si="21">SUM(AK5:AK15)</f>
        <v>36651.290000050001</v>
      </c>
      <c r="AL16" s="39">
        <f t="shared" si="21"/>
        <v>906611.20450005005</v>
      </c>
      <c r="AM16" s="39">
        <f t="shared" si="21"/>
        <v>107000.86860029001</v>
      </c>
      <c r="AN16" s="39">
        <f t="shared" si="21"/>
        <v>4434.3114999999998</v>
      </c>
      <c r="AO16" s="39">
        <f t="shared" si="21"/>
        <v>4434.3114999999998</v>
      </c>
    </row>
    <row r="17" spans="1:41" x14ac:dyDescent="0.25">
      <c r="A17" t="s">
        <v>102</v>
      </c>
      <c r="D17" s="7">
        <f>AS6</f>
        <v>90062.640012999997</v>
      </c>
      <c r="E17" s="7">
        <f t="shared" ref="E17" si="22">C17-D17</f>
        <v>-90062.640012999997</v>
      </c>
      <c r="F17" s="45">
        <v>86953.51999999999</v>
      </c>
      <c r="G17" s="12">
        <f>E17+F17</f>
        <v>-3109.120013000007</v>
      </c>
      <c r="H17" s="46"/>
      <c r="I17" s="37"/>
      <c r="J17" s="37">
        <f t="shared" si="16"/>
        <v>-3109.120013000007</v>
      </c>
      <c r="K17" s="13"/>
      <c r="L17" s="37"/>
      <c r="M17" s="37">
        <f t="shared" si="17"/>
        <v>-3109.120013000007</v>
      </c>
      <c r="X17" s="27" t="s">
        <v>58</v>
      </c>
      <c r="Y17" s="27" t="s">
        <v>24</v>
      </c>
      <c r="Z17" s="27" t="s">
        <v>25</v>
      </c>
      <c r="AA17" s="27" t="s">
        <v>26</v>
      </c>
      <c r="AB17" s="31">
        <v>251130.9932</v>
      </c>
      <c r="AC17" s="43">
        <f t="shared" ref="AC17:AC32" si="23">SUM(AD17:AI17)</f>
        <v>1</v>
      </c>
      <c r="AD17" s="43">
        <v>0.2</v>
      </c>
      <c r="AE17" s="43"/>
      <c r="AF17" s="43">
        <v>0.6</v>
      </c>
      <c r="AG17" s="43"/>
      <c r="AH17" s="43"/>
      <c r="AI17" s="43">
        <v>0.2</v>
      </c>
      <c r="AJ17" s="38">
        <f t="shared" ref="AJ17:AN18" si="24">$AB17*AD17</f>
        <v>50226.198640000002</v>
      </c>
      <c r="AK17" s="38">
        <f t="shared" si="24"/>
        <v>0</v>
      </c>
      <c r="AL17" s="38">
        <f t="shared" si="24"/>
        <v>150678.59591999999</v>
      </c>
      <c r="AM17" s="38">
        <f t="shared" si="24"/>
        <v>0</v>
      </c>
      <c r="AN17" s="38">
        <f t="shared" si="24"/>
        <v>0</v>
      </c>
      <c r="AO17" s="38">
        <f t="shared" ref="AO17:AO18" si="25">$AB17*AI17</f>
        <v>50226.198640000002</v>
      </c>
    </row>
    <row r="18" spans="1:41" x14ac:dyDescent="0.25">
      <c r="F18" s="18"/>
      <c r="I18" s="16"/>
      <c r="J18" s="37"/>
      <c r="L18" s="16"/>
      <c r="M18" s="37"/>
      <c r="X18" s="27" t="s">
        <v>58</v>
      </c>
      <c r="Y18" s="27" t="s">
        <v>24</v>
      </c>
      <c r="Z18" s="27" t="s">
        <v>25</v>
      </c>
      <c r="AA18" s="27" t="s">
        <v>27</v>
      </c>
      <c r="AB18" s="31">
        <v>468915.39429999999</v>
      </c>
      <c r="AC18" s="43">
        <f t="shared" si="23"/>
        <v>1</v>
      </c>
      <c r="AD18" s="43">
        <v>0.2</v>
      </c>
      <c r="AE18" s="43"/>
      <c r="AF18" s="43">
        <v>0.65</v>
      </c>
      <c r="AG18" s="43"/>
      <c r="AH18" s="43"/>
      <c r="AI18" s="43">
        <v>0.15</v>
      </c>
      <c r="AJ18" s="38">
        <f t="shared" si="24"/>
        <v>93783.078860000009</v>
      </c>
      <c r="AK18" s="38">
        <f t="shared" si="24"/>
        <v>0</v>
      </c>
      <c r="AL18" s="38">
        <f t="shared" si="24"/>
        <v>304795.00629500003</v>
      </c>
      <c r="AM18" s="38">
        <f t="shared" si="24"/>
        <v>0</v>
      </c>
      <c r="AN18" s="38">
        <f t="shared" si="24"/>
        <v>0</v>
      </c>
      <c r="AO18" s="38">
        <f t="shared" si="25"/>
        <v>70337.309144999992</v>
      </c>
    </row>
    <row r="19" spans="1:41" x14ac:dyDescent="0.25">
      <c r="A19" t="s">
        <v>42</v>
      </c>
      <c r="D19" s="7">
        <f>R9+AB34</f>
        <v>4280371.1745020002</v>
      </c>
      <c r="E19" s="7"/>
      <c r="F19" s="45">
        <v>116010.20999999999</v>
      </c>
      <c r="G19" s="12">
        <f>F19</f>
        <v>116010.20999999999</v>
      </c>
      <c r="H19" s="46"/>
      <c r="I19" s="37"/>
      <c r="J19" s="37">
        <f t="shared" si="16"/>
        <v>116010.20999999999</v>
      </c>
      <c r="L19" s="37"/>
      <c r="M19" s="37">
        <f t="shared" si="17"/>
        <v>116010.20999999999</v>
      </c>
      <c r="X19" s="27" t="s">
        <v>58</v>
      </c>
      <c r="Y19" s="27" t="s">
        <v>24</v>
      </c>
      <c r="Z19" s="28" t="s">
        <v>28</v>
      </c>
      <c r="AA19" s="28"/>
      <c r="AB19" s="32">
        <v>720046.38749999995</v>
      </c>
      <c r="AC19" s="42"/>
      <c r="AD19" s="42"/>
      <c r="AE19" s="42"/>
      <c r="AF19" s="42"/>
      <c r="AG19" s="42"/>
      <c r="AH19" s="42"/>
      <c r="AI19" s="42"/>
      <c r="AJ19" s="39"/>
      <c r="AK19" s="39"/>
      <c r="AL19" s="39"/>
      <c r="AM19" s="39"/>
      <c r="AN19" s="39"/>
      <c r="AO19" s="39"/>
    </row>
    <row r="20" spans="1:41" x14ac:dyDescent="0.25">
      <c r="A20" s="22" t="s">
        <v>164</v>
      </c>
      <c r="D20" s="11">
        <f>SUM(D8:D19)</f>
        <v>11772120.404770002</v>
      </c>
      <c r="I20" s="11">
        <f>SUM(I8:I19)</f>
        <v>2045756.8945000002</v>
      </c>
      <c r="L20" s="25">
        <f>SUM(L8:L19)</f>
        <v>2234614.2800020003</v>
      </c>
      <c r="M20" s="25">
        <f>SUM(M8:M19)</f>
        <v>2058177.0252299993</v>
      </c>
      <c r="X20" s="27" t="s">
        <v>58</v>
      </c>
      <c r="Y20" s="27" t="s">
        <v>24</v>
      </c>
      <c r="Z20" s="27" t="s">
        <v>29</v>
      </c>
      <c r="AA20" s="27" t="s">
        <v>30</v>
      </c>
      <c r="AB20" s="31">
        <v>187242.69</v>
      </c>
      <c r="AC20" s="43">
        <f t="shared" si="23"/>
        <v>1</v>
      </c>
      <c r="AD20" s="43">
        <v>0.65</v>
      </c>
      <c r="AE20" s="43">
        <v>0.05</v>
      </c>
      <c r="AF20" s="43">
        <v>0.3</v>
      </c>
      <c r="AG20" s="43"/>
      <c r="AH20" s="43"/>
      <c r="AI20" s="41"/>
      <c r="AJ20" s="38">
        <f t="shared" ref="AJ20:AN21" si="26">$AB20*AD20</f>
        <v>121707.7485</v>
      </c>
      <c r="AK20" s="38">
        <f t="shared" si="26"/>
        <v>9362.1345000000001</v>
      </c>
      <c r="AL20" s="38">
        <f t="shared" si="26"/>
        <v>56172.807000000001</v>
      </c>
      <c r="AM20" s="38">
        <f t="shared" si="26"/>
        <v>0</v>
      </c>
      <c r="AN20" s="38">
        <f t="shared" si="26"/>
        <v>0</v>
      </c>
      <c r="AO20" s="38">
        <f t="shared" ref="AO20:AO21" si="27">$AB20*AI20</f>
        <v>0</v>
      </c>
    </row>
    <row r="21" spans="1:41" x14ac:dyDescent="0.25">
      <c r="D21" s="24"/>
      <c r="X21" s="27" t="s">
        <v>58</v>
      </c>
      <c r="Y21" s="27" t="s">
        <v>24</v>
      </c>
      <c r="Z21" s="27" t="s">
        <v>29</v>
      </c>
      <c r="AA21" s="27" t="s">
        <v>31</v>
      </c>
      <c r="AB21" s="31">
        <v>695.43</v>
      </c>
      <c r="AC21" s="43">
        <f t="shared" si="23"/>
        <v>1</v>
      </c>
      <c r="AD21" s="43">
        <v>0.65</v>
      </c>
      <c r="AE21" s="43">
        <v>0.05</v>
      </c>
      <c r="AF21" s="43">
        <v>0.3</v>
      </c>
      <c r="AG21" s="43"/>
      <c r="AH21" s="43"/>
      <c r="AI21" s="41"/>
      <c r="AJ21" s="38">
        <f t="shared" si="26"/>
        <v>452.02949999999998</v>
      </c>
      <c r="AK21" s="38">
        <f t="shared" si="26"/>
        <v>34.771499999999996</v>
      </c>
      <c r="AL21" s="38">
        <f t="shared" si="26"/>
        <v>208.62899999999999</v>
      </c>
      <c r="AM21" s="38">
        <f t="shared" si="26"/>
        <v>0</v>
      </c>
      <c r="AN21" s="38">
        <f t="shared" si="26"/>
        <v>0</v>
      </c>
      <c r="AO21" s="38">
        <f t="shared" si="27"/>
        <v>0</v>
      </c>
    </row>
    <row r="22" spans="1:41" x14ac:dyDescent="0.25">
      <c r="M22" s="25"/>
      <c r="X22" s="27" t="s">
        <v>58</v>
      </c>
      <c r="Y22" s="27" t="s">
        <v>24</v>
      </c>
      <c r="Z22" s="28" t="s">
        <v>32</v>
      </c>
      <c r="AA22" s="28"/>
      <c r="AB22" s="32">
        <v>187938.12</v>
      </c>
      <c r="AC22" s="42"/>
      <c r="AD22" s="42"/>
      <c r="AE22" s="42"/>
      <c r="AF22" s="42"/>
      <c r="AG22" s="42"/>
      <c r="AH22" s="42"/>
      <c r="AI22" s="42"/>
      <c r="AJ22" s="39"/>
      <c r="AK22" s="39"/>
      <c r="AL22" s="39"/>
      <c r="AM22" s="39"/>
      <c r="AN22" s="39"/>
      <c r="AO22" s="39"/>
    </row>
    <row r="23" spans="1:41" x14ac:dyDescent="0.25">
      <c r="D23" s="7"/>
      <c r="X23" s="27" t="s">
        <v>58</v>
      </c>
      <c r="Y23" s="27" t="s">
        <v>24</v>
      </c>
      <c r="Z23" s="27" t="s">
        <v>33</v>
      </c>
      <c r="AA23" s="27" t="s">
        <v>34</v>
      </c>
      <c r="AB23" s="31">
        <v>72256.289999999994</v>
      </c>
      <c r="AC23" s="43">
        <f t="shared" si="23"/>
        <v>1</v>
      </c>
      <c r="AD23" s="43">
        <v>0.8</v>
      </c>
      <c r="AE23" s="43">
        <v>0.1</v>
      </c>
      <c r="AF23" s="43">
        <v>0.1</v>
      </c>
      <c r="AG23" s="43"/>
      <c r="AH23" s="43"/>
      <c r="AI23" s="41"/>
      <c r="AJ23" s="38">
        <f t="shared" ref="AJ23:AN25" si="28">$AB23*AD23</f>
        <v>57805.031999999999</v>
      </c>
      <c r="AK23" s="38">
        <f t="shared" si="28"/>
        <v>7225.6289999999999</v>
      </c>
      <c r="AL23" s="38">
        <f t="shared" si="28"/>
        <v>7225.6289999999999</v>
      </c>
      <c r="AM23" s="38">
        <f t="shared" si="28"/>
        <v>0</v>
      </c>
      <c r="AN23" s="38">
        <f t="shared" si="28"/>
        <v>0</v>
      </c>
      <c r="AO23" s="38">
        <f t="shared" ref="AO23:AO25" si="29">$AB23*AI23</f>
        <v>0</v>
      </c>
    </row>
    <row r="24" spans="1:41" x14ac:dyDescent="0.25">
      <c r="B24" s="7">
        <f>B8+B9+B10+B11+B13+B15</f>
        <v>60916166.669999994</v>
      </c>
      <c r="M24" s="25"/>
      <c r="X24" s="27" t="s">
        <v>58</v>
      </c>
      <c r="Y24" s="27" t="s">
        <v>24</v>
      </c>
      <c r="Z24" s="27" t="s">
        <v>33</v>
      </c>
      <c r="AA24" s="27" t="s">
        <v>35</v>
      </c>
      <c r="AB24" s="31">
        <v>718934.72</v>
      </c>
      <c r="AC24" s="43">
        <f t="shared" si="23"/>
        <v>1</v>
      </c>
      <c r="AD24" s="43">
        <v>0.8</v>
      </c>
      <c r="AE24" s="43">
        <v>0.1</v>
      </c>
      <c r="AF24" s="43">
        <v>0.1</v>
      </c>
      <c r="AG24" s="43"/>
      <c r="AH24" s="43"/>
      <c r="AI24" s="41"/>
      <c r="AJ24" s="38">
        <f t="shared" si="28"/>
        <v>575147.77599999995</v>
      </c>
      <c r="AK24" s="38">
        <f t="shared" si="28"/>
        <v>71893.471999999994</v>
      </c>
      <c r="AL24" s="38">
        <f t="shared" si="28"/>
        <v>71893.471999999994</v>
      </c>
      <c r="AM24" s="38">
        <f t="shared" si="28"/>
        <v>0</v>
      </c>
      <c r="AN24" s="38">
        <f t="shared" si="28"/>
        <v>0</v>
      </c>
      <c r="AO24" s="38">
        <f t="shared" si="29"/>
        <v>0</v>
      </c>
    </row>
    <row r="25" spans="1:41" x14ac:dyDescent="0.25">
      <c r="D25" s="7"/>
      <c r="X25" s="27" t="s">
        <v>58</v>
      </c>
      <c r="Y25" s="27" t="s">
        <v>24</v>
      </c>
      <c r="Z25" s="27" t="s">
        <v>33</v>
      </c>
      <c r="AA25" s="27" t="s">
        <v>36</v>
      </c>
      <c r="AB25" s="31">
        <v>68920.649999999994</v>
      </c>
      <c r="AC25" s="43">
        <f t="shared" si="23"/>
        <v>1</v>
      </c>
      <c r="AD25" s="43">
        <v>0.5</v>
      </c>
      <c r="AE25" s="43"/>
      <c r="AF25" s="43">
        <v>0.5</v>
      </c>
      <c r="AG25" s="43"/>
      <c r="AH25" s="43"/>
      <c r="AI25" s="41"/>
      <c r="AJ25" s="38">
        <f t="shared" si="28"/>
        <v>34460.324999999997</v>
      </c>
      <c r="AK25" s="38">
        <f t="shared" si="28"/>
        <v>0</v>
      </c>
      <c r="AL25" s="38">
        <f t="shared" si="28"/>
        <v>34460.324999999997</v>
      </c>
      <c r="AM25" s="38">
        <f t="shared" si="28"/>
        <v>0</v>
      </c>
      <c r="AN25" s="38">
        <f t="shared" si="28"/>
        <v>0</v>
      </c>
      <c r="AO25" s="38">
        <f t="shared" si="29"/>
        <v>0</v>
      </c>
    </row>
    <row r="26" spans="1:41" x14ac:dyDescent="0.25">
      <c r="X26" s="27" t="s">
        <v>58</v>
      </c>
      <c r="Y26" s="27" t="s">
        <v>24</v>
      </c>
      <c r="Z26" s="28" t="s">
        <v>37</v>
      </c>
      <c r="AA26" s="28"/>
      <c r="AB26" s="32">
        <v>860111.66</v>
      </c>
      <c r="AC26" s="42"/>
      <c r="AD26" s="42"/>
      <c r="AE26" s="42"/>
      <c r="AF26" s="42"/>
      <c r="AG26" s="42"/>
      <c r="AH26" s="42"/>
      <c r="AI26" s="42"/>
      <c r="AJ26" s="39"/>
      <c r="AK26" s="39"/>
      <c r="AL26" s="39"/>
      <c r="AM26" s="39"/>
      <c r="AN26" s="39"/>
      <c r="AO26" s="39"/>
    </row>
    <row r="27" spans="1:41" x14ac:dyDescent="0.25">
      <c r="X27" s="27" t="s">
        <v>58</v>
      </c>
      <c r="Y27" s="28" t="s">
        <v>40</v>
      </c>
      <c r="Z27" s="28"/>
      <c r="AA27" s="28"/>
      <c r="AB27" s="32">
        <f>AB26+AB22+AB19</f>
        <v>1768096.1675</v>
      </c>
      <c r="AC27" s="42"/>
      <c r="AD27" s="42"/>
      <c r="AE27" s="42"/>
      <c r="AF27" s="42"/>
      <c r="AG27" s="42"/>
      <c r="AH27" s="42"/>
      <c r="AI27" s="42"/>
      <c r="AJ27" s="39"/>
      <c r="AK27" s="39"/>
      <c r="AL27" s="39"/>
      <c r="AM27" s="39"/>
      <c r="AN27" s="39"/>
      <c r="AO27" s="39"/>
    </row>
    <row r="28" spans="1:41" x14ac:dyDescent="0.25">
      <c r="C28" s="14"/>
      <c r="D28" s="15"/>
      <c r="X28" s="28" t="s">
        <v>59</v>
      </c>
      <c r="Y28" s="28"/>
      <c r="Z28" s="28"/>
      <c r="AA28" s="28"/>
      <c r="AB28" s="32">
        <f>4001754.447502+956</f>
        <v>4002710.4475019998</v>
      </c>
      <c r="AC28" s="42"/>
      <c r="AD28" s="42"/>
      <c r="AE28" s="42"/>
      <c r="AF28" s="42"/>
      <c r="AG28" s="42"/>
      <c r="AH28" s="42"/>
      <c r="AI28" s="42"/>
      <c r="AJ28" s="39"/>
      <c r="AK28" s="39"/>
      <c r="AL28" s="39"/>
      <c r="AM28" s="39"/>
      <c r="AN28" s="39"/>
      <c r="AO28" s="39"/>
    </row>
    <row r="29" spans="1:41" x14ac:dyDescent="0.25">
      <c r="C29" s="14"/>
      <c r="D29" s="15"/>
      <c r="X29" s="27" t="s">
        <v>53</v>
      </c>
      <c r="Y29" s="27" t="s">
        <v>53</v>
      </c>
      <c r="Z29" s="27" t="s">
        <v>53</v>
      </c>
      <c r="AA29" s="27" t="s">
        <v>225</v>
      </c>
      <c r="AB29" s="31">
        <v>12200.35</v>
      </c>
      <c r="AC29" s="41">
        <f t="shared" si="23"/>
        <v>1</v>
      </c>
      <c r="AD29" s="41"/>
      <c r="AE29" s="41"/>
      <c r="AF29" s="43">
        <v>0.5</v>
      </c>
      <c r="AG29" s="43"/>
      <c r="AH29" s="43"/>
      <c r="AI29" s="43">
        <v>0.5</v>
      </c>
      <c r="AJ29" s="38">
        <f t="shared" ref="AJ29:AN30" si="30">$AB29*AD29</f>
        <v>0</v>
      </c>
      <c r="AK29" s="38">
        <f t="shared" si="30"/>
        <v>0</v>
      </c>
      <c r="AL29" s="38">
        <f t="shared" si="30"/>
        <v>6100.1750000000002</v>
      </c>
      <c r="AM29" s="38">
        <f t="shared" si="30"/>
        <v>0</v>
      </c>
      <c r="AN29" s="38">
        <f t="shared" si="30"/>
        <v>0</v>
      </c>
      <c r="AO29" s="38">
        <f t="shared" ref="AO29:AO32" si="31">$AB29*AI29</f>
        <v>6100.1750000000002</v>
      </c>
    </row>
    <row r="30" spans="1:41" x14ac:dyDescent="0.25">
      <c r="C30" s="14"/>
      <c r="D30" s="15"/>
      <c r="X30" s="27" t="s">
        <v>53</v>
      </c>
      <c r="Y30" s="27" t="s">
        <v>53</v>
      </c>
      <c r="Z30" s="27" t="s">
        <v>53</v>
      </c>
      <c r="AA30" s="27" t="s">
        <v>226</v>
      </c>
      <c r="AB30" s="31">
        <v>84817.32</v>
      </c>
      <c r="AC30" s="41">
        <f t="shared" si="23"/>
        <v>1</v>
      </c>
      <c r="AD30" s="41">
        <f>$B$8/$B$24</f>
        <v>0.39656754324130883</v>
      </c>
      <c r="AE30" s="41">
        <f>$B$9/$B$24</f>
        <v>0.20123821343533668</v>
      </c>
      <c r="AF30" s="41">
        <f>$B$11/$B$24</f>
        <v>0.27442871578839617</v>
      </c>
      <c r="AG30" s="41">
        <f>$B$13/$B$24</f>
        <v>0.11990306283663599</v>
      </c>
      <c r="AH30" s="52">
        <f>$B$15/$B$24</f>
        <v>1.5197645397078629E-3</v>
      </c>
      <c r="AI30" s="41">
        <f>$B$10/$B$24</f>
        <v>6.3427001586145604E-3</v>
      </c>
      <c r="AJ30" s="38">
        <f t="shared" si="30"/>
        <v>33635.796216711933</v>
      </c>
      <c r="AK30" s="38">
        <f t="shared" si="30"/>
        <v>17068.485945173252</v>
      </c>
      <c r="AL30" s="38">
        <f t="shared" si="30"/>
        <v>23276.308204213452</v>
      </c>
      <c r="AM30" s="38">
        <f t="shared" si="30"/>
        <v>10169.856449595063</v>
      </c>
      <c r="AN30" s="38">
        <f t="shared" si="30"/>
        <v>128.90235528905453</v>
      </c>
      <c r="AO30" s="38">
        <f t="shared" si="31"/>
        <v>537.97082901726196</v>
      </c>
    </row>
    <row r="31" spans="1:41" x14ac:dyDescent="0.25">
      <c r="B31" s="7"/>
      <c r="X31" s="27" t="s">
        <v>53</v>
      </c>
      <c r="Y31" s="27" t="s">
        <v>53</v>
      </c>
      <c r="Z31" s="27" t="s">
        <v>53</v>
      </c>
      <c r="AA31" s="27" t="s">
        <v>227</v>
      </c>
      <c r="AB31" s="31">
        <v>7349.8869999999997</v>
      </c>
      <c r="AC31" s="41">
        <f t="shared" si="23"/>
        <v>1</v>
      </c>
      <c r="AD31" s="41">
        <f>$B$8/$B$24</f>
        <v>0.39656754324130883</v>
      </c>
      <c r="AE31" s="41">
        <f>$B$9/$B$24</f>
        <v>0.20123821343533668</v>
      </c>
      <c r="AF31" s="41">
        <f>$B$11/$B$24</f>
        <v>0.27442871578839617</v>
      </c>
      <c r="AG31" s="41">
        <f t="shared" ref="AG31:AG32" si="32">$B$13/$B$24</f>
        <v>0.11990306283663599</v>
      </c>
      <c r="AH31" s="52">
        <f t="shared" ref="AH31:AH32" si="33">$B$15/$B$24</f>
        <v>1.5197645397078629E-3</v>
      </c>
      <c r="AI31" s="41">
        <f>$B$10/$B$24</f>
        <v>6.3427001586145604E-3</v>
      </c>
      <c r="AJ31" s="38">
        <f t="shared" ref="AJ31:AM32" si="34">$AB31*AD31</f>
        <v>2914.7266306912334</v>
      </c>
      <c r="AK31" s="38">
        <f t="shared" si="34"/>
        <v>1479.0781288316064</v>
      </c>
      <c r="AL31" s="38">
        <f t="shared" si="34"/>
        <v>2017.0200505998278</v>
      </c>
      <c r="AM31" s="38">
        <f t="shared" si="34"/>
        <v>881.27396280317396</v>
      </c>
      <c r="AN31" s="38">
        <f t="shared" ref="AN31:AN32" si="35">$AB31*AH31</f>
        <v>11.170097633459804</v>
      </c>
      <c r="AO31" s="38">
        <f t="shared" si="31"/>
        <v>46.618129440699093</v>
      </c>
    </row>
    <row r="32" spans="1:41" x14ac:dyDescent="0.25">
      <c r="A32" s="22"/>
      <c r="C32" s="7"/>
      <c r="X32" s="27" t="s">
        <v>53</v>
      </c>
      <c r="Y32" s="27" t="s">
        <v>53</v>
      </c>
      <c r="Z32" s="27" t="s">
        <v>53</v>
      </c>
      <c r="AA32" s="27" t="s">
        <v>228</v>
      </c>
      <c r="AB32" s="31">
        <v>6208.44</v>
      </c>
      <c r="AC32" s="41">
        <f t="shared" si="23"/>
        <v>1</v>
      </c>
      <c r="AD32" s="41">
        <f>$B$8/$B$24</f>
        <v>0.39656754324130883</v>
      </c>
      <c r="AE32" s="41">
        <f>$B$9/$B$24</f>
        <v>0.20123821343533668</v>
      </c>
      <c r="AF32" s="41">
        <f>$B$11/$B$24</f>
        <v>0.27442871578839617</v>
      </c>
      <c r="AG32" s="41">
        <f t="shared" si="32"/>
        <v>0.11990306283663599</v>
      </c>
      <c r="AH32" s="52">
        <f t="shared" si="33"/>
        <v>1.5197645397078629E-3</v>
      </c>
      <c r="AI32" s="41">
        <f>$B$10/$B$24</f>
        <v>6.3427001586145604E-3</v>
      </c>
      <c r="AJ32" s="38">
        <f t="shared" si="34"/>
        <v>2462.0657981610711</v>
      </c>
      <c r="AK32" s="38">
        <f t="shared" si="34"/>
        <v>1249.3753738204816</v>
      </c>
      <c r="AL32" s="38">
        <f t="shared" si="34"/>
        <v>1703.7742162493103</v>
      </c>
      <c r="AM32" s="38">
        <f t="shared" si="34"/>
        <v>744.41097143748425</v>
      </c>
      <c r="AN32" s="38">
        <f t="shared" si="35"/>
        <v>9.4353669589038844</v>
      </c>
      <c r="AO32" s="38">
        <f t="shared" si="31"/>
        <v>39.378273372748978</v>
      </c>
    </row>
    <row r="33" spans="1:41" x14ac:dyDescent="0.25">
      <c r="A33" s="26"/>
      <c r="G33" s="25"/>
      <c r="H33" s="25"/>
      <c r="I33" s="25"/>
      <c r="J33" s="25"/>
      <c r="L33" s="25"/>
      <c r="M33" s="25"/>
      <c r="X33" s="27" t="s">
        <v>53</v>
      </c>
      <c r="Y33" s="27" t="s">
        <v>53</v>
      </c>
      <c r="Z33" s="27" t="s">
        <v>53</v>
      </c>
      <c r="AA33" s="28" t="s">
        <v>166</v>
      </c>
      <c r="AB33" s="32">
        <v>110575.997</v>
      </c>
      <c r="AC33" s="42"/>
      <c r="AD33" s="42"/>
      <c r="AE33" s="42"/>
      <c r="AF33" s="42"/>
      <c r="AG33" s="42"/>
      <c r="AH33" s="42"/>
      <c r="AI33" s="42"/>
      <c r="AJ33" s="39"/>
      <c r="AK33" s="39"/>
      <c r="AL33" s="39"/>
      <c r="AM33" s="39"/>
      <c r="AN33" s="39"/>
      <c r="AO33" s="39"/>
    </row>
    <row r="34" spans="1:41" x14ac:dyDescent="0.25">
      <c r="G34" s="25"/>
      <c r="H34" s="25"/>
      <c r="I34" s="25"/>
      <c r="J34" s="25"/>
      <c r="L34" s="25"/>
      <c r="M34" s="25"/>
      <c r="X34" s="28" t="s">
        <v>55</v>
      </c>
      <c r="Y34" s="28"/>
      <c r="Z34" s="28"/>
      <c r="AA34" s="28"/>
      <c r="AB34" s="32">
        <f>4112330.444502+956</f>
        <v>4113286.4445020002</v>
      </c>
      <c r="AC34" s="42"/>
      <c r="AD34" s="42"/>
      <c r="AE34" s="42"/>
      <c r="AF34" s="42"/>
      <c r="AG34" s="42"/>
      <c r="AH34" s="42"/>
      <c r="AI34" s="42"/>
      <c r="AJ34" s="39">
        <f t="shared" ref="AJ34:AO34" si="36">SUM(AJ17:AJ32)</f>
        <v>972594.77714556421</v>
      </c>
      <c r="AK34" s="39">
        <f t="shared" si="36"/>
        <v>108312.94644782534</v>
      </c>
      <c r="AL34" s="39">
        <f t="shared" si="36"/>
        <v>658531.74168606265</v>
      </c>
      <c r="AM34" s="39">
        <f t="shared" si="36"/>
        <v>11795.541383835722</v>
      </c>
      <c r="AN34" s="39">
        <f t="shared" si="36"/>
        <v>149.50781988141824</v>
      </c>
      <c r="AO34" s="39">
        <f t="shared" si="36"/>
        <v>127287.6500168307</v>
      </c>
    </row>
    <row r="35" spans="1:41" x14ac:dyDescent="0.25">
      <c r="I35" s="7"/>
      <c r="AB35" s="7">
        <f>SUM(AJ35:AO35)</f>
        <v>4113286.4445020002</v>
      </c>
      <c r="AJ35" s="39">
        <f t="shared" ref="AJ35:AO35" si="37">AJ34+AJ16</f>
        <v>2148077.0710471743</v>
      </c>
      <c r="AK35" s="39">
        <f t="shared" si="37"/>
        <v>144964.23644787533</v>
      </c>
      <c r="AL35" s="39">
        <f t="shared" si="37"/>
        <v>1565142.9461861127</v>
      </c>
      <c r="AM35" s="39">
        <f t="shared" si="37"/>
        <v>118796.40998412573</v>
      </c>
      <c r="AN35" s="39">
        <f t="shared" si="37"/>
        <v>4583.8193198814179</v>
      </c>
      <c r="AO35" s="39">
        <f t="shared" si="37"/>
        <v>131721.96151683069</v>
      </c>
    </row>
    <row r="36" spans="1:41" x14ac:dyDescent="0.25">
      <c r="AB36" s="7">
        <f>AB34-AB35</f>
        <v>0</v>
      </c>
    </row>
    <row r="37" spans="1:41" x14ac:dyDescent="0.25">
      <c r="A37" s="22" t="s">
        <v>175</v>
      </c>
      <c r="B37" s="24">
        <f>D20-'KOSZTY Ogółem'!P361</f>
        <v>-3.9990991353988647E-6</v>
      </c>
    </row>
    <row r="38" spans="1:41" x14ac:dyDescent="0.25">
      <c r="A38" s="22" t="s">
        <v>176</v>
      </c>
      <c r="B38" s="24">
        <f>AB34+R9-AB16-I20</f>
        <v>0</v>
      </c>
    </row>
    <row r="39" spans="1:41" x14ac:dyDescent="0.25">
      <c r="A39" s="22" t="s">
        <v>179</v>
      </c>
      <c r="B39" s="24">
        <f>L20-AB16</f>
        <v>0</v>
      </c>
      <c r="AB39" s="7"/>
    </row>
    <row r="50" spans="9:9" x14ac:dyDescent="0.25">
      <c r="I50" s="11"/>
    </row>
    <row r="51" spans="9:9" x14ac:dyDescent="0.25">
      <c r="I51" s="24"/>
    </row>
    <row r="52" spans="9:9" x14ac:dyDescent="0.25">
      <c r="I52">
        <v>20</v>
      </c>
    </row>
  </sheetData>
  <pageMargins left="1" right="1" top="1" bottom="1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E24" sqref="E24"/>
    </sheetView>
  </sheetViews>
  <sheetFormatPr defaultColWidth="9" defaultRowHeight="15" x14ac:dyDescent="0.25"/>
  <cols>
    <col min="1" max="1" width="10" style="49" customWidth="1"/>
    <col min="2" max="2" width="15.42578125" style="49" customWidth="1"/>
    <col min="3" max="3" width="14.5703125" style="49" customWidth="1"/>
    <col min="4" max="4" width="18.85546875" style="49" customWidth="1"/>
    <col min="5" max="5" width="32" style="49" bestFit="1" customWidth="1"/>
    <col min="6" max="6" width="18.42578125" style="49" bestFit="1" customWidth="1"/>
    <col min="7" max="16384" width="9" style="49"/>
  </cols>
  <sheetData>
    <row r="1" spans="1:6" x14ac:dyDescent="0.25">
      <c r="A1" s="54" t="s">
        <v>206</v>
      </c>
      <c r="B1" s="54"/>
      <c r="C1" s="54"/>
      <c r="D1" s="54"/>
      <c r="E1" s="54"/>
      <c r="F1" s="54"/>
    </row>
    <row r="2" spans="1:6" ht="23.25" x14ac:dyDescent="0.25">
      <c r="A2" s="55" t="s">
        <v>167</v>
      </c>
      <c r="B2" s="55"/>
      <c r="C2" s="55"/>
      <c r="D2" s="55"/>
      <c r="E2" s="55"/>
      <c r="F2" s="55"/>
    </row>
    <row r="3" spans="1:6" x14ac:dyDescent="0.25">
      <c r="A3"/>
      <c r="B3"/>
      <c r="C3"/>
      <c r="D3"/>
      <c r="E3"/>
      <c r="F3"/>
    </row>
    <row r="4" spans="1:6" x14ac:dyDescent="0.25">
      <c r="A4" s="21" t="s">
        <v>207</v>
      </c>
      <c r="B4" s="21" t="s">
        <v>84</v>
      </c>
      <c r="C4"/>
      <c r="D4"/>
      <c r="E4"/>
      <c r="F4"/>
    </row>
    <row r="5" spans="1:6" x14ac:dyDescent="0.25">
      <c r="A5"/>
      <c r="B5"/>
      <c r="C5"/>
      <c r="D5"/>
      <c r="E5"/>
      <c r="F5" s="21" t="s">
        <v>78</v>
      </c>
    </row>
    <row r="6" spans="1:6" x14ac:dyDescent="0.25">
      <c r="A6"/>
      <c r="B6"/>
      <c r="C6"/>
      <c r="D6"/>
      <c r="E6"/>
      <c r="F6" s="27" t="s">
        <v>1</v>
      </c>
    </row>
    <row r="7" spans="1:6" x14ac:dyDescent="0.25">
      <c r="A7"/>
      <c r="B7"/>
      <c r="C7"/>
      <c r="D7"/>
      <c r="E7"/>
      <c r="F7" s="27"/>
    </row>
    <row r="8" spans="1:6" x14ac:dyDescent="0.25">
      <c r="A8" s="21" t="s">
        <v>57</v>
      </c>
      <c r="B8" s="21" t="s">
        <v>6</v>
      </c>
      <c r="C8" s="21" t="s">
        <v>7</v>
      </c>
      <c r="D8" s="21" t="s">
        <v>8</v>
      </c>
      <c r="E8" s="21" t="s">
        <v>77</v>
      </c>
      <c r="F8" s="29" t="s">
        <v>9</v>
      </c>
    </row>
    <row r="9" spans="1:6" x14ac:dyDescent="0.25">
      <c r="A9" s="27" t="s">
        <v>58</v>
      </c>
      <c r="B9" s="27" t="s">
        <v>24</v>
      </c>
      <c r="C9" s="27" t="s">
        <v>208</v>
      </c>
      <c r="D9" s="27" t="s">
        <v>209</v>
      </c>
      <c r="E9" s="27" t="s">
        <v>196</v>
      </c>
      <c r="F9" s="31">
        <v>2073.6300040000001</v>
      </c>
    </row>
    <row r="10" spans="1:6" x14ac:dyDescent="0.25">
      <c r="A10" s="27" t="s">
        <v>58</v>
      </c>
      <c r="B10" s="27" t="s">
        <v>24</v>
      </c>
      <c r="C10" s="27" t="s">
        <v>208</v>
      </c>
      <c r="D10" s="27" t="s">
        <v>209</v>
      </c>
      <c r="E10" s="27" t="s">
        <v>191</v>
      </c>
      <c r="F10" s="31">
        <v>4271.5600000000004</v>
      </c>
    </row>
    <row r="11" spans="1:6" x14ac:dyDescent="0.25">
      <c r="A11" s="27" t="s">
        <v>58</v>
      </c>
      <c r="B11" s="27" t="s">
        <v>24</v>
      </c>
      <c r="C11" s="27" t="s">
        <v>208</v>
      </c>
      <c r="D11" s="27" t="s">
        <v>209</v>
      </c>
      <c r="E11" s="27" t="s">
        <v>197</v>
      </c>
      <c r="F11" s="31">
        <v>18600</v>
      </c>
    </row>
    <row r="12" spans="1:6" x14ac:dyDescent="0.25">
      <c r="A12" s="27" t="s">
        <v>58</v>
      </c>
      <c r="B12" s="27" t="s">
        <v>24</v>
      </c>
      <c r="C12" s="27" t="s">
        <v>208</v>
      </c>
      <c r="D12" s="27" t="s">
        <v>209</v>
      </c>
      <c r="E12" s="27" t="s">
        <v>198</v>
      </c>
      <c r="F12" s="31">
        <v>3750.6</v>
      </c>
    </row>
    <row r="13" spans="1:6" x14ac:dyDescent="0.25">
      <c r="A13" s="27" t="s">
        <v>58</v>
      </c>
      <c r="B13" s="27" t="s">
        <v>24</v>
      </c>
      <c r="C13" s="27" t="s">
        <v>208</v>
      </c>
      <c r="D13" s="27" t="s">
        <v>209</v>
      </c>
      <c r="E13" s="27" t="s">
        <v>204</v>
      </c>
      <c r="F13" s="31">
        <v>329</v>
      </c>
    </row>
    <row r="14" spans="1:6" x14ac:dyDescent="0.25">
      <c r="A14" s="27" t="s">
        <v>58</v>
      </c>
      <c r="B14" s="27" t="s">
        <v>24</v>
      </c>
      <c r="C14" s="27" t="s">
        <v>208</v>
      </c>
      <c r="D14" s="28" t="s">
        <v>210</v>
      </c>
      <c r="E14" s="28"/>
      <c r="F14" s="32">
        <v>29024.790003999999</v>
      </c>
    </row>
    <row r="15" spans="1:6" x14ac:dyDescent="0.25">
      <c r="A15" s="27" t="s">
        <v>58</v>
      </c>
      <c r="B15" s="27" t="s">
        <v>24</v>
      </c>
      <c r="C15" s="27" t="s">
        <v>208</v>
      </c>
      <c r="D15" s="27" t="s">
        <v>211</v>
      </c>
      <c r="E15" s="27" t="s">
        <v>190</v>
      </c>
      <c r="F15" s="31">
        <v>1300</v>
      </c>
    </row>
    <row r="16" spans="1:6" x14ac:dyDescent="0.25">
      <c r="A16" s="27" t="s">
        <v>58</v>
      </c>
      <c r="B16" s="27" t="s">
        <v>24</v>
      </c>
      <c r="C16" s="28" t="s">
        <v>212</v>
      </c>
      <c r="D16" s="28"/>
      <c r="E16" s="28"/>
      <c r="F16" s="32">
        <v>30324.790003999999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1"/>
  <sheetViews>
    <sheetView workbookViewId="0">
      <pane xSplit="6" ySplit="2" topLeftCell="G65" activePane="bottomRight" state="frozen"/>
      <selection pane="topRight" activeCell="G1" sqref="G1"/>
      <selection pane="bottomLeft" activeCell="A3" sqref="A3"/>
      <selection pane="bottomRight" activeCell="J336" sqref="J336"/>
    </sheetView>
  </sheetViews>
  <sheetFormatPr defaultRowHeight="15" x14ac:dyDescent="0.25"/>
  <cols>
    <col min="1" max="1" width="7.140625" customWidth="1"/>
    <col min="2" max="2" width="7.42578125" customWidth="1"/>
    <col min="3" max="3" width="10.28515625" customWidth="1"/>
    <col min="4" max="4" width="12.85546875" customWidth="1"/>
    <col min="5" max="5" width="25.85546875" customWidth="1"/>
    <col min="6" max="6" width="59.85546875" bestFit="1" customWidth="1"/>
    <col min="7" max="9" width="11.5703125" bestFit="1" customWidth="1"/>
    <col min="10" max="10" width="11.7109375" bestFit="1" customWidth="1"/>
    <col min="11" max="11" width="11.5703125" bestFit="1" customWidth="1"/>
    <col min="12" max="12" width="11.7109375" bestFit="1" customWidth="1"/>
    <col min="13" max="14" width="11.5703125" bestFit="1" customWidth="1"/>
    <col min="15" max="15" width="12" bestFit="1" customWidth="1"/>
    <col min="16" max="16" width="11.5703125" bestFit="1" customWidth="1"/>
  </cols>
  <sheetData>
    <row r="1" spans="1:16" ht="18.75" customHeight="1" x14ac:dyDescent="0.25">
      <c r="G1" s="27" t="s">
        <v>161</v>
      </c>
      <c r="H1" s="27" t="s">
        <v>160</v>
      </c>
      <c r="I1" s="27" t="s">
        <v>159</v>
      </c>
      <c r="J1" s="27" t="s">
        <v>158</v>
      </c>
      <c r="K1" s="27" t="s">
        <v>157</v>
      </c>
      <c r="L1" s="27" t="s">
        <v>156</v>
      </c>
      <c r="M1" s="27" t="s">
        <v>184</v>
      </c>
      <c r="N1" s="27" t="s">
        <v>185</v>
      </c>
      <c r="O1" s="27" t="s">
        <v>186</v>
      </c>
      <c r="P1" s="28" t="s">
        <v>214</v>
      </c>
    </row>
    <row r="2" spans="1:16" ht="21.75" customHeight="1" x14ac:dyDescent="0.25">
      <c r="A2" s="21" t="s">
        <v>57</v>
      </c>
      <c r="B2" s="21" t="s">
        <v>6</v>
      </c>
      <c r="C2" s="21" t="s">
        <v>7</v>
      </c>
      <c r="D2" s="21" t="s">
        <v>8</v>
      </c>
      <c r="E2" s="21" t="s">
        <v>215</v>
      </c>
      <c r="F2" s="21" t="s">
        <v>77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9" t="s">
        <v>9</v>
      </c>
      <c r="M2" s="29" t="s">
        <v>9</v>
      </c>
      <c r="N2" s="29" t="s">
        <v>9</v>
      </c>
      <c r="O2" s="29" t="s">
        <v>9</v>
      </c>
      <c r="P2" s="29" t="s">
        <v>9</v>
      </c>
    </row>
    <row r="3" spans="1:16" ht="15" customHeight="1" x14ac:dyDescent="0.25">
      <c r="A3" s="27" t="s">
        <v>58</v>
      </c>
      <c r="B3" s="27" t="s">
        <v>10</v>
      </c>
      <c r="C3" s="27" t="s">
        <v>11</v>
      </c>
      <c r="D3" s="27" t="s">
        <v>12</v>
      </c>
      <c r="E3" s="30" t="str">
        <f>VLOOKUP(D3,'[1]lista MPK'!A:B,2,0)</f>
        <v>101 Zarząd</v>
      </c>
      <c r="F3" s="27" t="s">
        <v>216</v>
      </c>
      <c r="G3" s="50">
        <v>8764.76</v>
      </c>
      <c r="H3" s="50">
        <v>8764.74</v>
      </c>
      <c r="I3" s="50">
        <v>8764.76</v>
      </c>
      <c r="J3" s="50">
        <v>8764.74</v>
      </c>
      <c r="K3" s="50">
        <v>8686.89</v>
      </c>
      <c r="L3" s="50">
        <v>8686.86</v>
      </c>
      <c r="M3" s="50">
        <v>9296.6200000000008</v>
      </c>
      <c r="N3" s="50">
        <v>7421.92</v>
      </c>
      <c r="O3" s="50">
        <v>7339.51</v>
      </c>
      <c r="P3" s="51">
        <v>76490.8</v>
      </c>
    </row>
    <row r="4" spans="1:16" ht="15" customHeight="1" x14ac:dyDescent="0.25">
      <c r="A4" s="27" t="s">
        <v>58</v>
      </c>
      <c r="B4" s="27" t="s">
        <v>10</v>
      </c>
      <c r="C4" s="27" t="s">
        <v>11</v>
      </c>
      <c r="D4" s="27" t="s">
        <v>12</v>
      </c>
      <c r="E4" s="30" t="str">
        <f>VLOOKUP(D4,'[1]lista MPK'!A:B,2,0)</f>
        <v>101 Zarząd</v>
      </c>
      <c r="F4" s="27" t="s">
        <v>196</v>
      </c>
      <c r="G4" s="50">
        <v>0</v>
      </c>
      <c r="H4" s="50">
        <v>1926.4900009999999</v>
      </c>
      <c r="I4" s="50">
        <v>231.46</v>
      </c>
      <c r="J4" s="50">
        <v>3403.44</v>
      </c>
      <c r="K4" s="50">
        <v>1038.139999</v>
      </c>
      <c r="L4" s="50">
        <v>336.51000199999999</v>
      </c>
      <c r="M4" s="50">
        <v>1321.66</v>
      </c>
      <c r="N4" s="50">
        <v>925.73</v>
      </c>
      <c r="O4" s="50">
        <v>0</v>
      </c>
      <c r="P4" s="51">
        <v>9183.4300019999991</v>
      </c>
    </row>
    <row r="5" spans="1:16" ht="15" customHeight="1" x14ac:dyDescent="0.25">
      <c r="A5" s="27" t="s">
        <v>58</v>
      </c>
      <c r="B5" s="27" t="s">
        <v>10</v>
      </c>
      <c r="C5" s="27" t="s">
        <v>11</v>
      </c>
      <c r="D5" s="27" t="s">
        <v>12</v>
      </c>
      <c r="E5" s="30" t="str">
        <f>VLOOKUP(D5,'[1]lista MPK'!A:B,2,0)</f>
        <v>101 Zarząd</v>
      </c>
      <c r="F5" s="27" t="s">
        <v>191</v>
      </c>
      <c r="G5" s="50">
        <v>0</v>
      </c>
      <c r="H5" s="50">
        <v>298.04000000000002</v>
      </c>
      <c r="I5" s="50">
        <v>894.31</v>
      </c>
      <c r="J5" s="50">
        <v>551.94000000000005</v>
      </c>
      <c r="K5" s="50">
        <v>0</v>
      </c>
      <c r="L5" s="50">
        <v>0</v>
      </c>
      <c r="M5" s="50">
        <v>0</v>
      </c>
      <c r="N5" s="50">
        <v>1786.23</v>
      </c>
      <c r="O5" s="50">
        <v>0</v>
      </c>
      <c r="P5" s="51">
        <v>3530.52</v>
      </c>
    </row>
    <row r="6" spans="1:16" ht="15" customHeight="1" x14ac:dyDescent="0.25">
      <c r="A6" s="27" t="s">
        <v>58</v>
      </c>
      <c r="B6" s="27" t="s">
        <v>10</v>
      </c>
      <c r="C6" s="27" t="s">
        <v>11</v>
      </c>
      <c r="D6" s="27" t="s">
        <v>12</v>
      </c>
      <c r="E6" s="30" t="str">
        <f>VLOOKUP(D6,'[1]lista MPK'!A:B,2,0)</f>
        <v>101 Zarząd</v>
      </c>
      <c r="F6" s="27" t="s">
        <v>197</v>
      </c>
      <c r="G6" s="50">
        <v>12000</v>
      </c>
      <c r="H6" s="50">
        <v>12700</v>
      </c>
      <c r="I6" s="50">
        <v>12700</v>
      </c>
      <c r="J6" s="50">
        <v>12700</v>
      </c>
      <c r="K6" s="50">
        <v>12700</v>
      </c>
      <c r="L6" s="50">
        <v>12700</v>
      </c>
      <c r="M6" s="50">
        <v>12700</v>
      </c>
      <c r="N6" s="50">
        <v>12700</v>
      </c>
      <c r="O6" s="50">
        <v>12700</v>
      </c>
      <c r="P6" s="51">
        <v>113600</v>
      </c>
    </row>
    <row r="7" spans="1:16" ht="15" customHeight="1" x14ac:dyDescent="0.25">
      <c r="A7" s="27" t="s">
        <v>58</v>
      </c>
      <c r="B7" s="27" t="s">
        <v>10</v>
      </c>
      <c r="C7" s="27" t="s">
        <v>11</v>
      </c>
      <c r="D7" s="27" t="s">
        <v>12</v>
      </c>
      <c r="E7" s="30" t="str">
        <f>VLOOKUP(D7,'[1]lista MPK'!A:B,2,0)</f>
        <v>101 Zarząd</v>
      </c>
      <c r="F7" s="27" t="s">
        <v>198</v>
      </c>
      <c r="G7" s="50">
        <v>0</v>
      </c>
      <c r="H7" s="50">
        <v>120.33</v>
      </c>
      <c r="I7" s="50">
        <v>120.33</v>
      </c>
      <c r="J7" s="50">
        <v>120.33</v>
      </c>
      <c r="K7" s="50">
        <v>120.33</v>
      </c>
      <c r="L7" s="50">
        <v>120.33</v>
      </c>
      <c r="M7" s="50">
        <v>120.33</v>
      </c>
      <c r="N7" s="50">
        <v>120.33</v>
      </c>
      <c r="O7" s="50">
        <v>120.33</v>
      </c>
      <c r="P7" s="51">
        <v>962.64</v>
      </c>
    </row>
    <row r="8" spans="1:16" ht="15.75" customHeight="1" x14ac:dyDescent="0.25">
      <c r="A8" s="27" t="s">
        <v>58</v>
      </c>
      <c r="B8" s="27" t="s">
        <v>10</v>
      </c>
      <c r="C8" s="27" t="s">
        <v>11</v>
      </c>
      <c r="D8" s="27" t="s">
        <v>12</v>
      </c>
      <c r="E8" s="30" t="str">
        <f>VLOOKUP(D8,'[1]lista MPK'!A:B,2,0)</f>
        <v>101 Zarząd</v>
      </c>
      <c r="F8" s="27" t="s">
        <v>204</v>
      </c>
      <c r="G8" s="50">
        <v>2592.94</v>
      </c>
      <c r="H8" s="50">
        <v>11042.29</v>
      </c>
      <c r="I8" s="50">
        <v>0</v>
      </c>
      <c r="J8" s="50">
        <v>30336.37</v>
      </c>
      <c r="K8" s="50">
        <v>0</v>
      </c>
      <c r="L8" s="50">
        <v>1160</v>
      </c>
      <c r="M8" s="50">
        <v>0</v>
      </c>
      <c r="N8" s="50">
        <v>160</v>
      </c>
      <c r="O8" s="50">
        <v>0</v>
      </c>
      <c r="P8" s="51">
        <v>45291.6</v>
      </c>
    </row>
    <row r="9" spans="1:16" ht="15.75" customHeight="1" x14ac:dyDescent="0.25">
      <c r="A9" s="27" t="s">
        <v>58</v>
      </c>
      <c r="B9" s="27" t="s">
        <v>10</v>
      </c>
      <c r="C9" s="27" t="s">
        <v>11</v>
      </c>
      <c r="D9" s="27" t="s">
        <v>12</v>
      </c>
      <c r="E9" s="30" t="str">
        <f>VLOOKUP(D9,'[1]lista MPK'!A:B,2,0)</f>
        <v>101 Zarząd</v>
      </c>
      <c r="F9" s="27" t="s">
        <v>202</v>
      </c>
      <c r="G9" s="50">
        <v>275.5</v>
      </c>
      <c r="H9" s="50">
        <v>0</v>
      </c>
      <c r="I9" s="50">
        <v>0</v>
      </c>
      <c r="J9" s="50">
        <v>209</v>
      </c>
      <c r="K9" s="50">
        <v>181</v>
      </c>
      <c r="L9" s="50">
        <v>311.22000000000003</v>
      </c>
      <c r="M9" s="50">
        <v>181</v>
      </c>
      <c r="N9" s="50">
        <v>0</v>
      </c>
      <c r="O9" s="50">
        <v>0</v>
      </c>
      <c r="P9" s="51">
        <v>1157.72</v>
      </c>
    </row>
    <row r="10" spans="1:16" ht="15.75" customHeight="1" x14ac:dyDescent="0.25">
      <c r="A10" s="27" t="s">
        <v>58</v>
      </c>
      <c r="B10" s="27" t="s">
        <v>10</v>
      </c>
      <c r="C10" s="27" t="s">
        <v>11</v>
      </c>
      <c r="D10" s="27" t="s">
        <v>12</v>
      </c>
      <c r="E10" s="30" t="str">
        <f>VLOOKUP(D10,'[1]lista MPK'!A:B,2,0)</f>
        <v>101 Zarząd</v>
      </c>
      <c r="F10" s="27" t="s">
        <v>217</v>
      </c>
      <c r="G10" s="50">
        <v>4599.82</v>
      </c>
      <c r="H10" s="50">
        <v>7028.16</v>
      </c>
      <c r="I10" s="50">
        <v>41.15</v>
      </c>
      <c r="J10" s="50">
        <v>41.14</v>
      </c>
      <c r="K10" s="50">
        <v>41.16</v>
      </c>
      <c r="L10" s="50">
        <v>41.16</v>
      </c>
      <c r="M10" s="50">
        <v>1870.16</v>
      </c>
      <c r="N10" s="50">
        <v>34</v>
      </c>
      <c r="O10" s="50">
        <v>0</v>
      </c>
      <c r="P10" s="51">
        <v>13696.75</v>
      </c>
    </row>
    <row r="11" spans="1:16" ht="15.75" customHeight="1" x14ac:dyDescent="0.25">
      <c r="A11" s="27" t="s">
        <v>58</v>
      </c>
      <c r="B11" s="27" t="s">
        <v>10</v>
      </c>
      <c r="C11" s="27" t="s">
        <v>11</v>
      </c>
      <c r="D11" s="27" t="s">
        <v>12</v>
      </c>
      <c r="E11" s="30" t="str">
        <f>VLOOKUP(D11,'[1]lista MPK'!A:B,2,0)</f>
        <v>101 Zarząd</v>
      </c>
      <c r="F11" s="27" t="s">
        <v>218</v>
      </c>
      <c r="G11" s="50">
        <v>643.21</v>
      </c>
      <c r="H11" s="50">
        <v>614.34</v>
      </c>
      <c r="I11" s="50">
        <v>578.54999999999995</v>
      </c>
      <c r="J11" s="50">
        <v>547.66</v>
      </c>
      <c r="K11" s="50">
        <v>520.88</v>
      </c>
      <c r="L11" s="50">
        <v>496.47000200000002</v>
      </c>
      <c r="M11" s="50">
        <v>472.94</v>
      </c>
      <c r="N11" s="50">
        <v>434.73</v>
      </c>
      <c r="O11" s="50">
        <v>413.51</v>
      </c>
      <c r="P11" s="51">
        <v>4722.2900019999997</v>
      </c>
    </row>
    <row r="12" spans="1:16" ht="15.75" customHeight="1" x14ac:dyDescent="0.25">
      <c r="A12" s="27" t="s">
        <v>58</v>
      </c>
      <c r="B12" s="27" t="s">
        <v>10</v>
      </c>
      <c r="C12" s="27" t="s">
        <v>11</v>
      </c>
      <c r="D12" s="28" t="s">
        <v>155</v>
      </c>
      <c r="E12" s="30"/>
      <c r="F12" s="28"/>
      <c r="G12" s="51">
        <v>28876.23</v>
      </c>
      <c r="H12" s="51">
        <v>42494.390001</v>
      </c>
      <c r="I12" s="51">
        <v>23330.560000000001</v>
      </c>
      <c r="J12" s="51">
        <v>56674.62</v>
      </c>
      <c r="K12" s="51">
        <v>23288.399999000001</v>
      </c>
      <c r="L12" s="51">
        <v>23852.550004000001</v>
      </c>
      <c r="M12" s="51">
        <v>25962.71</v>
      </c>
      <c r="N12" s="51">
        <v>23582.94</v>
      </c>
      <c r="O12" s="51">
        <v>20573.349999999999</v>
      </c>
      <c r="P12" s="51">
        <v>268635.75000399997</v>
      </c>
    </row>
    <row r="13" spans="1:16" ht="15.75" customHeight="1" x14ac:dyDescent="0.25">
      <c r="A13" s="27" t="s">
        <v>58</v>
      </c>
      <c r="B13" s="27" t="s">
        <v>10</v>
      </c>
      <c r="C13" s="27" t="s">
        <v>11</v>
      </c>
      <c r="D13" s="27" t="s">
        <v>13</v>
      </c>
      <c r="E13" s="30" t="str">
        <f>VLOOKUP(D13,'[1]lista MPK'!A:B,2,0)</f>
        <v>102 Dyrektor Zarządzający</v>
      </c>
      <c r="F13" s="27" t="s">
        <v>216</v>
      </c>
      <c r="G13" s="50">
        <v>3318.17</v>
      </c>
      <c r="H13" s="50">
        <v>3318.16</v>
      </c>
      <c r="I13" s="50">
        <v>3318.17</v>
      </c>
      <c r="J13" s="50">
        <v>3318.16</v>
      </c>
      <c r="K13" s="50">
        <v>3318.17</v>
      </c>
      <c r="L13" s="50">
        <v>3182.2</v>
      </c>
      <c r="M13" s="50">
        <v>3182.21</v>
      </c>
      <c r="N13" s="50">
        <v>3182.2</v>
      </c>
      <c r="O13" s="50">
        <v>3182.21</v>
      </c>
      <c r="P13" s="51">
        <v>29319.65</v>
      </c>
    </row>
    <row r="14" spans="1:16" ht="15.75" customHeight="1" x14ac:dyDescent="0.25">
      <c r="A14" s="27" t="s">
        <v>58</v>
      </c>
      <c r="B14" s="27" t="s">
        <v>10</v>
      </c>
      <c r="C14" s="27" t="s">
        <v>11</v>
      </c>
      <c r="D14" s="27" t="s">
        <v>13</v>
      </c>
      <c r="E14" s="30" t="str">
        <f>VLOOKUP(D14,'[1]lista MPK'!A:B,2,0)</f>
        <v>102 Dyrektor Zarządzający</v>
      </c>
      <c r="F14" s="27" t="s">
        <v>196</v>
      </c>
      <c r="G14" s="50">
        <v>421.13999899999999</v>
      </c>
      <c r="H14" s="50">
        <v>898.20999900000004</v>
      </c>
      <c r="I14" s="50">
        <v>751.52000099999998</v>
      </c>
      <c r="J14" s="50">
        <v>2008.57</v>
      </c>
      <c r="K14" s="50">
        <v>1333.82</v>
      </c>
      <c r="L14" s="50">
        <v>1025.6899989999999</v>
      </c>
      <c r="M14" s="50">
        <v>1105.9699989999999</v>
      </c>
      <c r="N14" s="50">
        <v>2009.969998</v>
      </c>
      <c r="O14" s="50">
        <v>1308.6300000000001</v>
      </c>
      <c r="P14" s="51">
        <v>10863.519995000001</v>
      </c>
    </row>
    <row r="15" spans="1:16" ht="15.75" customHeight="1" x14ac:dyDescent="0.25">
      <c r="A15" s="27" t="s">
        <v>58</v>
      </c>
      <c r="B15" s="27" t="s">
        <v>10</v>
      </c>
      <c r="C15" s="27" t="s">
        <v>11</v>
      </c>
      <c r="D15" s="27" t="s">
        <v>13</v>
      </c>
      <c r="E15" s="30" t="str">
        <f>VLOOKUP(D15,'[1]lista MPK'!A:B,2,0)</f>
        <v>102 Dyrektor Zarządzający</v>
      </c>
      <c r="F15" s="27" t="s">
        <v>191</v>
      </c>
      <c r="G15" s="50">
        <v>29818.36</v>
      </c>
      <c r="H15" s="50">
        <v>16136.24</v>
      </c>
      <c r="I15" s="50">
        <v>22562.22</v>
      </c>
      <c r="J15" s="50">
        <v>13000</v>
      </c>
      <c r="K15" s="50">
        <v>35703.81</v>
      </c>
      <c r="L15" s="50">
        <v>13000</v>
      </c>
      <c r="M15" s="50">
        <v>9539.75</v>
      </c>
      <c r="N15" s="50">
        <v>30781.52</v>
      </c>
      <c r="O15" s="50">
        <v>15284.55</v>
      </c>
      <c r="P15" s="51">
        <v>185826.45</v>
      </c>
    </row>
    <row r="16" spans="1:16" x14ac:dyDescent="0.25">
      <c r="A16" s="27" t="s">
        <v>58</v>
      </c>
      <c r="B16" s="27" t="s">
        <v>10</v>
      </c>
      <c r="C16" s="27" t="s">
        <v>11</v>
      </c>
      <c r="D16" s="27" t="s">
        <v>13</v>
      </c>
      <c r="E16" s="30" t="str">
        <f>VLOOKUP(D16,'[1]lista MPK'!A:B,2,0)</f>
        <v>102 Dyrektor Zarządzający</v>
      </c>
      <c r="F16" s="27" t="s">
        <v>204</v>
      </c>
      <c r="G16" s="50">
        <v>0</v>
      </c>
      <c r="H16" s="50">
        <v>204.8</v>
      </c>
      <c r="I16" s="50">
        <v>4145.6400000000003</v>
      </c>
      <c r="J16" s="50">
        <v>13</v>
      </c>
      <c r="K16" s="50">
        <v>190</v>
      </c>
      <c r="L16" s="50">
        <v>0</v>
      </c>
      <c r="M16" s="50">
        <v>151.5</v>
      </c>
      <c r="N16" s="50">
        <v>160</v>
      </c>
      <c r="O16" s="50">
        <v>0</v>
      </c>
      <c r="P16" s="51">
        <v>4864.9399999999996</v>
      </c>
    </row>
    <row r="17" spans="1:16" ht="15.75" customHeight="1" x14ac:dyDescent="0.25">
      <c r="A17" s="27" t="s">
        <v>58</v>
      </c>
      <c r="B17" s="27" t="s">
        <v>10</v>
      </c>
      <c r="C17" s="27" t="s">
        <v>11</v>
      </c>
      <c r="D17" s="27" t="s">
        <v>13</v>
      </c>
      <c r="E17" s="30" t="str">
        <f>VLOOKUP(D17,'[1]lista MPK'!A:B,2,0)</f>
        <v>102 Dyrektor Zarządzający</v>
      </c>
      <c r="F17" s="27" t="s">
        <v>202</v>
      </c>
      <c r="G17" s="50">
        <v>0</v>
      </c>
      <c r="H17" s="50">
        <v>286</v>
      </c>
      <c r="I17" s="50">
        <v>0</v>
      </c>
      <c r="J17" s="50">
        <v>129</v>
      </c>
      <c r="K17" s="50">
        <v>236</v>
      </c>
      <c r="L17" s="50">
        <v>80</v>
      </c>
      <c r="M17" s="50">
        <v>53</v>
      </c>
      <c r="N17" s="50">
        <v>0</v>
      </c>
      <c r="O17" s="50">
        <v>0</v>
      </c>
      <c r="P17" s="51">
        <v>784</v>
      </c>
    </row>
    <row r="18" spans="1:16" ht="15" customHeight="1" x14ac:dyDescent="0.25">
      <c r="A18" s="27" t="s">
        <v>58</v>
      </c>
      <c r="B18" s="27" t="s">
        <v>10</v>
      </c>
      <c r="C18" s="27" t="s">
        <v>11</v>
      </c>
      <c r="D18" s="27" t="s">
        <v>13</v>
      </c>
      <c r="E18" s="30" t="str">
        <f>VLOOKUP(D18,'[1]lista MPK'!A:B,2,0)</f>
        <v>102 Dyrektor Zarządzający</v>
      </c>
      <c r="F18" s="27" t="s">
        <v>217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4089</v>
      </c>
      <c r="P18" s="51">
        <v>4089</v>
      </c>
    </row>
    <row r="19" spans="1:16" ht="15.75" customHeight="1" x14ac:dyDescent="0.25">
      <c r="A19" s="27" t="s">
        <v>58</v>
      </c>
      <c r="B19" s="27" t="s">
        <v>10</v>
      </c>
      <c r="C19" s="27" t="s">
        <v>11</v>
      </c>
      <c r="D19" s="27" t="s">
        <v>13</v>
      </c>
      <c r="E19" s="30" t="str">
        <f>VLOOKUP(D19,'[1]lista MPK'!A:B,2,0)</f>
        <v>102 Dyrektor Zarządzający</v>
      </c>
      <c r="F19" s="27" t="s">
        <v>218</v>
      </c>
      <c r="G19" s="50">
        <v>467.98</v>
      </c>
      <c r="H19" s="50">
        <v>456.57</v>
      </c>
      <c r="I19" s="50">
        <v>444.08</v>
      </c>
      <c r="J19" s="50">
        <v>432.89</v>
      </c>
      <c r="K19" s="50">
        <v>425.19</v>
      </c>
      <c r="L19" s="50">
        <v>419.67</v>
      </c>
      <c r="M19" s="50">
        <v>416.23</v>
      </c>
      <c r="N19" s="50">
        <v>411.52</v>
      </c>
      <c r="O19" s="50">
        <v>403.54</v>
      </c>
      <c r="P19" s="51">
        <v>3877.67</v>
      </c>
    </row>
    <row r="20" spans="1:16" ht="15.75" customHeight="1" x14ac:dyDescent="0.25">
      <c r="A20" s="27" t="s">
        <v>58</v>
      </c>
      <c r="B20" s="27" t="s">
        <v>10</v>
      </c>
      <c r="C20" s="27" t="s">
        <v>11</v>
      </c>
      <c r="D20" s="28" t="s">
        <v>154</v>
      </c>
      <c r="E20" s="30"/>
      <c r="F20" s="28"/>
      <c r="G20" s="51">
        <v>34025.649999000001</v>
      </c>
      <c r="H20" s="51">
        <v>21299.979998999999</v>
      </c>
      <c r="I20" s="51">
        <v>31221.630001000001</v>
      </c>
      <c r="J20" s="51">
        <v>18901.62</v>
      </c>
      <c r="K20" s="51">
        <v>41206.99</v>
      </c>
      <c r="L20" s="51">
        <v>17707.559999000001</v>
      </c>
      <c r="M20" s="51">
        <v>14448.659999</v>
      </c>
      <c r="N20" s="51">
        <v>36545.209997999998</v>
      </c>
      <c r="O20" s="51">
        <v>24267.93</v>
      </c>
      <c r="P20" s="51">
        <v>239625.229995</v>
      </c>
    </row>
    <row r="21" spans="1:16" ht="15.75" customHeight="1" x14ac:dyDescent="0.25">
      <c r="A21" s="27" t="s">
        <v>58</v>
      </c>
      <c r="B21" s="27" t="s">
        <v>10</v>
      </c>
      <c r="C21" s="27" t="s">
        <v>11</v>
      </c>
      <c r="D21" s="27" t="s">
        <v>14</v>
      </c>
      <c r="E21" s="30" t="str">
        <f>VLOOKUP(D21,'[1]lista MPK'!A:B,2,0)</f>
        <v>103 Asystentka Zarządu/Sekretariat</v>
      </c>
      <c r="F21" s="27" t="s">
        <v>197</v>
      </c>
      <c r="G21" s="50">
        <v>5460</v>
      </c>
      <c r="H21" s="50">
        <v>5460</v>
      </c>
      <c r="I21" s="50">
        <v>12721.6</v>
      </c>
      <c r="J21" s="50">
        <v>5760</v>
      </c>
      <c r="K21" s="50">
        <v>7366</v>
      </c>
      <c r="L21" s="50">
        <v>8680</v>
      </c>
      <c r="M21" s="50">
        <v>8455.76</v>
      </c>
      <c r="N21" s="50">
        <v>7929.51</v>
      </c>
      <c r="O21" s="50">
        <v>5770</v>
      </c>
      <c r="P21" s="51">
        <v>67602.87</v>
      </c>
    </row>
    <row r="22" spans="1:16" ht="15.75" customHeight="1" x14ac:dyDescent="0.25">
      <c r="A22" s="27" t="s">
        <v>58</v>
      </c>
      <c r="B22" s="27" t="s">
        <v>10</v>
      </c>
      <c r="C22" s="27" t="s">
        <v>11</v>
      </c>
      <c r="D22" s="27" t="s">
        <v>14</v>
      </c>
      <c r="E22" s="30" t="str">
        <f>VLOOKUP(D22,'[1]lista MPK'!A:B,2,0)</f>
        <v>103 Asystentka Zarządu/Sekretariat</v>
      </c>
      <c r="F22" s="27" t="s">
        <v>198</v>
      </c>
      <c r="G22" s="50">
        <v>1077.8</v>
      </c>
      <c r="H22" s="50">
        <v>1077.81</v>
      </c>
      <c r="I22" s="50">
        <v>2511.2399999999998</v>
      </c>
      <c r="J22" s="50">
        <v>1137.03</v>
      </c>
      <c r="K22" s="50">
        <v>1454.07</v>
      </c>
      <c r="L22" s="50">
        <v>1638.98</v>
      </c>
      <c r="M22" s="50">
        <v>1473.62</v>
      </c>
      <c r="N22" s="50">
        <v>1256.1300000000001</v>
      </c>
      <c r="O22" s="50">
        <v>1139</v>
      </c>
      <c r="P22" s="51">
        <v>12765.68</v>
      </c>
    </row>
    <row r="23" spans="1:16" ht="15.75" customHeight="1" x14ac:dyDescent="0.25">
      <c r="A23" s="27" t="s">
        <v>58</v>
      </c>
      <c r="B23" s="27" t="s">
        <v>10</v>
      </c>
      <c r="C23" s="27" t="s">
        <v>11</v>
      </c>
      <c r="D23" s="27" t="s">
        <v>14</v>
      </c>
      <c r="E23" s="30" t="str">
        <f>VLOOKUP(D23,'[1]lista MPK'!A:B,2,0)</f>
        <v>103 Asystentka Zarządu/Sekretariat</v>
      </c>
      <c r="F23" s="27" t="s">
        <v>204</v>
      </c>
      <c r="G23" s="50">
        <v>0</v>
      </c>
      <c r="H23" s="50">
        <v>0</v>
      </c>
      <c r="I23" s="50">
        <v>38</v>
      </c>
      <c r="J23" s="50">
        <v>38</v>
      </c>
      <c r="K23" s="50">
        <v>0</v>
      </c>
      <c r="L23" s="50">
        <v>76</v>
      </c>
      <c r="M23" s="50">
        <v>0</v>
      </c>
      <c r="N23" s="50">
        <v>47</v>
      </c>
      <c r="O23" s="50">
        <v>0</v>
      </c>
      <c r="P23" s="51">
        <v>199</v>
      </c>
    </row>
    <row r="24" spans="1:16" ht="15.75" customHeight="1" x14ac:dyDescent="0.25">
      <c r="A24" s="27" t="s">
        <v>58</v>
      </c>
      <c r="B24" s="27" t="s">
        <v>10</v>
      </c>
      <c r="C24" s="27" t="s">
        <v>11</v>
      </c>
      <c r="D24" s="28" t="s">
        <v>153</v>
      </c>
      <c r="E24" s="30"/>
      <c r="F24" s="28"/>
      <c r="G24" s="51">
        <v>6537.8</v>
      </c>
      <c r="H24" s="51">
        <v>6537.81</v>
      </c>
      <c r="I24" s="51">
        <v>15270.84</v>
      </c>
      <c r="J24" s="51">
        <v>6935.03</v>
      </c>
      <c r="K24" s="51">
        <v>8820.07</v>
      </c>
      <c r="L24" s="51">
        <v>10394.98</v>
      </c>
      <c r="M24" s="51">
        <v>9929.3799999999992</v>
      </c>
      <c r="N24" s="51">
        <v>9232.64</v>
      </c>
      <c r="O24" s="51">
        <v>6909</v>
      </c>
      <c r="P24" s="51">
        <v>80567.55</v>
      </c>
    </row>
    <row r="25" spans="1:16" ht="15.75" customHeight="1" x14ac:dyDescent="0.25">
      <c r="A25" s="27" t="s">
        <v>58</v>
      </c>
      <c r="B25" s="27" t="s">
        <v>10</v>
      </c>
      <c r="C25" s="27" t="s">
        <v>11</v>
      </c>
      <c r="D25" s="27" t="s">
        <v>15</v>
      </c>
      <c r="E25" s="30" t="str">
        <f>VLOOKUP(D25,'[1]lista MPK'!A:B,2,0)</f>
        <v>104 Dział Księgowości</v>
      </c>
      <c r="F25" s="27" t="s">
        <v>196</v>
      </c>
      <c r="G25" s="50">
        <v>4100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1">
        <v>4100</v>
      </c>
    </row>
    <row r="26" spans="1:16" ht="15" customHeight="1" x14ac:dyDescent="0.25">
      <c r="A26" s="27" t="s">
        <v>58</v>
      </c>
      <c r="B26" s="27" t="s">
        <v>10</v>
      </c>
      <c r="C26" s="27" t="s">
        <v>11</v>
      </c>
      <c r="D26" s="27" t="s">
        <v>15</v>
      </c>
      <c r="E26" s="30" t="str">
        <f>VLOOKUP(D26,'[1]lista MPK'!A:B,2,0)</f>
        <v>104 Dział Księgowości</v>
      </c>
      <c r="F26" s="27" t="s">
        <v>191</v>
      </c>
      <c r="G26" s="50">
        <v>13980</v>
      </c>
      <c r="H26" s="50">
        <v>13000</v>
      </c>
      <c r="I26" s="50">
        <v>13000</v>
      </c>
      <c r="J26" s="50">
        <v>26000</v>
      </c>
      <c r="K26" s="50">
        <v>13000</v>
      </c>
      <c r="L26" s="50">
        <v>27000</v>
      </c>
      <c r="M26" s="50">
        <v>15500</v>
      </c>
      <c r="N26" s="50">
        <v>13000</v>
      </c>
      <c r="O26" s="50">
        <v>13000</v>
      </c>
      <c r="P26" s="51">
        <v>147480</v>
      </c>
    </row>
    <row r="27" spans="1:16" ht="15.75" customHeight="1" x14ac:dyDescent="0.25">
      <c r="A27" s="27" t="s">
        <v>58</v>
      </c>
      <c r="B27" s="27" t="s">
        <v>10</v>
      </c>
      <c r="C27" s="27" t="s">
        <v>11</v>
      </c>
      <c r="D27" s="27" t="s">
        <v>15</v>
      </c>
      <c r="E27" s="30" t="str">
        <f>VLOOKUP(D27,'[1]lista MPK'!A:B,2,0)</f>
        <v>104 Dział Księgowości</v>
      </c>
      <c r="F27" s="27" t="s">
        <v>197</v>
      </c>
      <c r="G27" s="50">
        <v>4700</v>
      </c>
      <c r="H27" s="50">
        <v>4700</v>
      </c>
      <c r="I27" s="50">
        <v>4700</v>
      </c>
      <c r="J27" s="50">
        <v>4700</v>
      </c>
      <c r="K27" s="50">
        <v>4700</v>
      </c>
      <c r="L27" s="50">
        <v>4700</v>
      </c>
      <c r="M27" s="50">
        <v>4700</v>
      </c>
      <c r="N27" s="50">
        <v>4700</v>
      </c>
      <c r="O27" s="50">
        <v>4700</v>
      </c>
      <c r="P27" s="51">
        <v>42300</v>
      </c>
    </row>
    <row r="28" spans="1:16" ht="15.75" customHeight="1" x14ac:dyDescent="0.25">
      <c r="A28" s="27" t="s">
        <v>58</v>
      </c>
      <c r="B28" s="27" t="s">
        <v>10</v>
      </c>
      <c r="C28" s="27" t="s">
        <v>11</v>
      </c>
      <c r="D28" s="27" t="s">
        <v>15</v>
      </c>
      <c r="E28" s="30" t="str">
        <f>VLOOKUP(D28,'[1]lista MPK'!A:B,2,0)</f>
        <v>104 Dział Księgowości</v>
      </c>
      <c r="F28" s="27" t="s">
        <v>198</v>
      </c>
      <c r="G28" s="50">
        <v>807.93</v>
      </c>
      <c r="H28" s="50">
        <v>807.93</v>
      </c>
      <c r="I28" s="50">
        <v>807.93</v>
      </c>
      <c r="J28" s="50">
        <v>807.93</v>
      </c>
      <c r="K28" s="50">
        <v>807.93</v>
      </c>
      <c r="L28" s="50">
        <v>807.93</v>
      </c>
      <c r="M28" s="50">
        <v>807.93</v>
      </c>
      <c r="N28" s="50">
        <v>807.93</v>
      </c>
      <c r="O28" s="50">
        <v>807.93</v>
      </c>
      <c r="P28" s="51">
        <v>7271.37</v>
      </c>
    </row>
    <row r="29" spans="1:16" ht="15.75" customHeight="1" x14ac:dyDescent="0.25">
      <c r="A29" s="27" t="s">
        <v>58</v>
      </c>
      <c r="B29" s="27" t="s">
        <v>10</v>
      </c>
      <c r="C29" s="27" t="s">
        <v>11</v>
      </c>
      <c r="D29" s="28" t="s">
        <v>152</v>
      </c>
      <c r="E29" s="30"/>
      <c r="F29" s="28"/>
      <c r="G29" s="51">
        <v>23587.93</v>
      </c>
      <c r="H29" s="51">
        <v>18507.93</v>
      </c>
      <c r="I29" s="51">
        <v>18507.93</v>
      </c>
      <c r="J29" s="51">
        <v>31507.93</v>
      </c>
      <c r="K29" s="51">
        <v>18507.93</v>
      </c>
      <c r="L29" s="51">
        <v>32507.93</v>
      </c>
      <c r="M29" s="51">
        <v>21007.93</v>
      </c>
      <c r="N29" s="51">
        <v>18507.93</v>
      </c>
      <c r="O29" s="51">
        <v>18507.93</v>
      </c>
      <c r="P29" s="51">
        <v>201151.37</v>
      </c>
    </row>
    <row r="30" spans="1:16" ht="15" customHeight="1" x14ac:dyDescent="0.25">
      <c r="A30" s="27" t="s">
        <v>58</v>
      </c>
      <c r="B30" s="27" t="s">
        <v>10</v>
      </c>
      <c r="C30" s="27" t="s">
        <v>11</v>
      </c>
      <c r="D30" s="27" t="s">
        <v>16</v>
      </c>
      <c r="E30" s="30" t="str">
        <f>VLOOKUP(D30,'[1]lista MPK'!A:B,2,0)</f>
        <v>105 Dział Finansowy</v>
      </c>
      <c r="F30" s="27" t="s">
        <v>216</v>
      </c>
      <c r="G30" s="50">
        <v>1403.71</v>
      </c>
      <c r="H30" s="50">
        <v>1403.71</v>
      </c>
      <c r="I30" s="50">
        <v>1403.71</v>
      </c>
      <c r="J30" s="50">
        <v>1403.71</v>
      </c>
      <c r="K30" s="50">
        <v>1403.71</v>
      </c>
      <c r="L30" s="50">
        <v>1403.71</v>
      </c>
      <c r="M30" s="50">
        <v>1403.71</v>
      </c>
      <c r="N30" s="50">
        <v>1403.71</v>
      </c>
      <c r="O30" s="50">
        <v>1403.71</v>
      </c>
      <c r="P30" s="51">
        <v>12633.39</v>
      </c>
    </row>
    <row r="31" spans="1:16" ht="15.75" customHeight="1" x14ac:dyDescent="0.25">
      <c r="A31" s="27" t="s">
        <v>58</v>
      </c>
      <c r="B31" s="27" t="s">
        <v>10</v>
      </c>
      <c r="C31" s="27" t="s">
        <v>11</v>
      </c>
      <c r="D31" s="27" t="s">
        <v>16</v>
      </c>
      <c r="E31" s="30" t="str">
        <f>VLOOKUP(D31,'[1]lista MPK'!A:B,2,0)</f>
        <v>105 Dział Finansowy</v>
      </c>
      <c r="F31" s="27" t="s">
        <v>196</v>
      </c>
      <c r="G31" s="50">
        <v>482.1</v>
      </c>
      <c r="H31" s="50">
        <v>634.64</v>
      </c>
      <c r="I31" s="50">
        <v>414.82</v>
      </c>
      <c r="J31" s="50">
        <v>1198.22</v>
      </c>
      <c r="K31" s="50">
        <v>1139.49</v>
      </c>
      <c r="L31" s="50">
        <v>1271.69</v>
      </c>
      <c r="M31" s="50">
        <v>196.58</v>
      </c>
      <c r="N31" s="50">
        <v>697.12</v>
      </c>
      <c r="O31" s="50">
        <v>1484.28</v>
      </c>
      <c r="P31" s="51">
        <v>7518.94</v>
      </c>
    </row>
    <row r="32" spans="1:16" ht="15.75" customHeight="1" x14ac:dyDescent="0.25">
      <c r="A32" s="27" t="s">
        <v>58</v>
      </c>
      <c r="B32" s="27" t="s">
        <v>10</v>
      </c>
      <c r="C32" s="27" t="s">
        <v>11</v>
      </c>
      <c r="D32" s="27" t="s">
        <v>16</v>
      </c>
      <c r="E32" s="30" t="str">
        <f>VLOOKUP(D32,'[1]lista MPK'!A:B,2,0)</f>
        <v>105 Dział Finansowy</v>
      </c>
      <c r="F32" s="27" t="s">
        <v>191</v>
      </c>
      <c r="G32" s="50">
        <v>11403.68</v>
      </c>
      <c r="H32" s="50">
        <v>21444.6</v>
      </c>
      <c r="I32" s="50">
        <v>10005.58</v>
      </c>
      <c r="J32" s="50">
        <v>14124.83</v>
      </c>
      <c r="K32" s="50">
        <v>10909.29</v>
      </c>
      <c r="L32" s="50">
        <v>10497.23</v>
      </c>
      <c r="M32" s="50">
        <v>10622.83</v>
      </c>
      <c r="N32" s="50">
        <v>10740.73</v>
      </c>
      <c r="O32" s="50">
        <v>13288.58</v>
      </c>
      <c r="P32" s="51">
        <v>113037.35</v>
      </c>
    </row>
    <row r="33" spans="1:16" ht="15.75" customHeight="1" x14ac:dyDescent="0.25">
      <c r="A33" s="27" t="s">
        <v>58</v>
      </c>
      <c r="B33" s="27" t="s">
        <v>10</v>
      </c>
      <c r="C33" s="27" t="s">
        <v>11</v>
      </c>
      <c r="D33" s="27" t="s">
        <v>16</v>
      </c>
      <c r="E33" s="30" t="str">
        <f>VLOOKUP(D33,'[1]lista MPK'!A:B,2,0)</f>
        <v>105 Dział Finansowy</v>
      </c>
      <c r="F33" s="27" t="s">
        <v>197</v>
      </c>
      <c r="G33" s="50">
        <v>3750</v>
      </c>
      <c r="H33" s="50">
        <v>3750</v>
      </c>
      <c r="I33" s="50">
        <v>3750</v>
      </c>
      <c r="J33" s="50">
        <v>3750</v>
      </c>
      <c r="K33" s="50">
        <v>3750</v>
      </c>
      <c r="L33" s="50">
        <v>3750</v>
      </c>
      <c r="M33" s="50">
        <v>3750</v>
      </c>
      <c r="N33" s="50">
        <v>4230</v>
      </c>
      <c r="O33" s="50">
        <v>4250</v>
      </c>
      <c r="P33" s="51">
        <v>34730</v>
      </c>
    </row>
    <row r="34" spans="1:16" ht="15.75" customHeight="1" x14ac:dyDescent="0.25">
      <c r="A34" s="27" t="s">
        <v>58</v>
      </c>
      <c r="B34" s="27" t="s">
        <v>10</v>
      </c>
      <c r="C34" s="27" t="s">
        <v>11</v>
      </c>
      <c r="D34" s="27" t="s">
        <v>16</v>
      </c>
      <c r="E34" s="30" t="str">
        <f>VLOOKUP(D34,'[1]lista MPK'!A:B,2,0)</f>
        <v>105 Dział Finansowy</v>
      </c>
      <c r="F34" s="27" t="s">
        <v>198</v>
      </c>
      <c r="G34" s="50">
        <v>740.26</v>
      </c>
      <c r="H34" s="50">
        <v>740.26</v>
      </c>
      <c r="I34" s="50">
        <v>740.26</v>
      </c>
      <c r="J34" s="50">
        <v>740.26</v>
      </c>
      <c r="K34" s="50">
        <v>740.26</v>
      </c>
      <c r="L34" s="50">
        <v>740.26</v>
      </c>
      <c r="M34" s="50">
        <v>740.26</v>
      </c>
      <c r="N34" s="50">
        <v>835.01</v>
      </c>
      <c r="O34" s="50">
        <v>838.96</v>
      </c>
      <c r="P34" s="51">
        <v>6855.79</v>
      </c>
    </row>
    <row r="35" spans="1:16" ht="15" customHeight="1" x14ac:dyDescent="0.25">
      <c r="A35" s="27" t="s">
        <v>58</v>
      </c>
      <c r="B35" s="27" t="s">
        <v>10</v>
      </c>
      <c r="C35" s="27" t="s">
        <v>11</v>
      </c>
      <c r="D35" s="27" t="s">
        <v>16</v>
      </c>
      <c r="E35" s="30" t="str">
        <f>VLOOKUP(D35,'[1]lista MPK'!A:B,2,0)</f>
        <v>105 Dział Finansowy</v>
      </c>
      <c r="F35" s="27" t="s">
        <v>217</v>
      </c>
      <c r="G35" s="50">
        <v>8811.4</v>
      </c>
      <c r="H35" s="50">
        <v>9570.2800000000007</v>
      </c>
      <c r="I35" s="50">
        <v>963.3</v>
      </c>
      <c r="J35" s="50">
        <v>2277.3000000000002</v>
      </c>
      <c r="K35" s="50">
        <v>11238.74</v>
      </c>
      <c r="L35" s="50">
        <v>10110.950000000001</v>
      </c>
      <c r="M35" s="50">
        <v>7617.29</v>
      </c>
      <c r="N35" s="50">
        <v>8434.0300000000007</v>
      </c>
      <c r="O35" s="50">
        <v>7776.32</v>
      </c>
      <c r="P35" s="51">
        <v>66799.61</v>
      </c>
    </row>
    <row r="36" spans="1:16" ht="15.75" customHeight="1" x14ac:dyDescent="0.25">
      <c r="A36" s="27" t="s">
        <v>58</v>
      </c>
      <c r="B36" s="27" t="s">
        <v>10</v>
      </c>
      <c r="C36" s="27" t="s">
        <v>11</v>
      </c>
      <c r="D36" s="27" t="s">
        <v>16</v>
      </c>
      <c r="E36" s="30" t="str">
        <f>VLOOKUP(D36,'[1]lista MPK'!A:B,2,0)</f>
        <v>105 Dział Finansowy</v>
      </c>
      <c r="F36" s="27" t="s">
        <v>218</v>
      </c>
      <c r="G36" s="50">
        <v>102.89</v>
      </c>
      <c r="H36" s="50">
        <v>96.8</v>
      </c>
      <c r="I36" s="50">
        <v>90.69</v>
      </c>
      <c r="J36" s="50">
        <v>84.55</v>
      </c>
      <c r="K36" s="50">
        <v>78.39</v>
      </c>
      <c r="L36" s="50">
        <v>72.19</v>
      </c>
      <c r="M36" s="50">
        <v>65.98</v>
      </c>
      <c r="N36" s="50">
        <v>59.74</v>
      </c>
      <c r="O36" s="50">
        <v>53.47</v>
      </c>
      <c r="P36" s="51">
        <v>704.7</v>
      </c>
    </row>
    <row r="37" spans="1:16" ht="15.75" customHeight="1" x14ac:dyDescent="0.25">
      <c r="A37" s="27" t="s">
        <v>58</v>
      </c>
      <c r="B37" s="27" t="s">
        <v>10</v>
      </c>
      <c r="C37" s="27" t="s">
        <v>11</v>
      </c>
      <c r="D37" s="28" t="s">
        <v>151</v>
      </c>
      <c r="E37" s="30"/>
      <c r="F37" s="28"/>
      <c r="G37" s="51">
        <v>26694.04</v>
      </c>
      <c r="H37" s="51">
        <v>37640.29</v>
      </c>
      <c r="I37" s="51">
        <v>17368.36</v>
      </c>
      <c r="J37" s="51">
        <v>23578.87</v>
      </c>
      <c r="K37" s="51">
        <v>29259.88</v>
      </c>
      <c r="L37" s="51">
        <v>27846.03</v>
      </c>
      <c r="M37" s="51">
        <v>24396.65</v>
      </c>
      <c r="N37" s="51">
        <v>26400.34</v>
      </c>
      <c r="O37" s="51">
        <v>29095.32</v>
      </c>
      <c r="P37" s="51">
        <v>242279.78</v>
      </c>
    </row>
    <row r="38" spans="1:16" ht="15.75" customHeight="1" x14ac:dyDescent="0.25">
      <c r="A38" s="27" t="s">
        <v>58</v>
      </c>
      <c r="B38" s="27" t="s">
        <v>10</v>
      </c>
      <c r="C38" s="27" t="s">
        <v>11</v>
      </c>
      <c r="D38" s="27" t="s">
        <v>17</v>
      </c>
      <c r="E38" s="30" t="str">
        <f>VLOOKUP(D38,'[1]lista MPK'!A:B,2,0)</f>
        <v>106 Dział Kontrolingu</v>
      </c>
      <c r="F38" s="27" t="s">
        <v>196</v>
      </c>
      <c r="G38" s="50">
        <v>0</v>
      </c>
      <c r="H38" s="50">
        <v>0</v>
      </c>
      <c r="I38" s="50">
        <v>0</v>
      </c>
      <c r="J38" s="50">
        <v>0</v>
      </c>
      <c r="K38" s="50">
        <v>4636</v>
      </c>
      <c r="L38" s="50">
        <v>0</v>
      </c>
      <c r="M38" s="50">
        <v>0</v>
      </c>
      <c r="N38" s="50">
        <v>0</v>
      </c>
      <c r="O38" s="50">
        <v>0</v>
      </c>
      <c r="P38" s="51">
        <v>4636</v>
      </c>
    </row>
    <row r="39" spans="1:16" ht="15.75" customHeight="1" x14ac:dyDescent="0.25">
      <c r="A39" s="27" t="s">
        <v>58</v>
      </c>
      <c r="B39" s="27" t="s">
        <v>10</v>
      </c>
      <c r="C39" s="27" t="s">
        <v>11</v>
      </c>
      <c r="D39" s="27" t="s">
        <v>17</v>
      </c>
      <c r="E39" s="30" t="str">
        <f>VLOOKUP(D39,'[1]lista MPK'!A:B,2,0)</f>
        <v>106 Dział Kontrolingu</v>
      </c>
      <c r="F39" s="27" t="s">
        <v>191</v>
      </c>
      <c r="G39" s="50">
        <v>0</v>
      </c>
      <c r="H39" s="50">
        <v>0</v>
      </c>
      <c r="I39" s="50">
        <v>0</v>
      </c>
      <c r="J39" s="50">
        <v>4666.67</v>
      </c>
      <c r="K39" s="50">
        <v>7000</v>
      </c>
      <c r="L39" s="50">
        <v>7564</v>
      </c>
      <c r="M39" s="50">
        <v>7000</v>
      </c>
      <c r="N39" s="50">
        <v>7000</v>
      </c>
      <c r="O39" s="50">
        <v>7000</v>
      </c>
      <c r="P39" s="51">
        <v>40230.67</v>
      </c>
    </row>
    <row r="40" spans="1:16" ht="15.75" customHeight="1" x14ac:dyDescent="0.25">
      <c r="A40" s="27" t="s">
        <v>58</v>
      </c>
      <c r="B40" s="27" t="s">
        <v>10</v>
      </c>
      <c r="C40" s="27" t="s">
        <v>11</v>
      </c>
      <c r="D40" s="28" t="s">
        <v>150</v>
      </c>
      <c r="E40" s="30"/>
      <c r="F40" s="28"/>
      <c r="G40" s="51">
        <v>0</v>
      </c>
      <c r="H40" s="51">
        <v>0</v>
      </c>
      <c r="I40" s="51">
        <v>0</v>
      </c>
      <c r="J40" s="51">
        <v>4666.67</v>
      </c>
      <c r="K40" s="51">
        <v>11636</v>
      </c>
      <c r="L40" s="51">
        <v>7564</v>
      </c>
      <c r="M40" s="51">
        <v>7000</v>
      </c>
      <c r="N40" s="51">
        <v>7000</v>
      </c>
      <c r="O40" s="51">
        <v>7000</v>
      </c>
      <c r="P40" s="51">
        <v>44866.67</v>
      </c>
    </row>
    <row r="41" spans="1:16" ht="15.75" customHeight="1" x14ac:dyDescent="0.25">
      <c r="A41" s="27" t="s">
        <v>58</v>
      </c>
      <c r="B41" s="27" t="s">
        <v>10</v>
      </c>
      <c r="C41" s="27" t="s">
        <v>11</v>
      </c>
      <c r="D41" s="27" t="s">
        <v>18</v>
      </c>
      <c r="E41" s="30" t="str">
        <f>VLOOKUP(D41,'[1]lista MPK'!A:B,2,0)</f>
        <v>107 Dział Kadr</v>
      </c>
      <c r="F41" s="27" t="s">
        <v>191</v>
      </c>
      <c r="G41" s="50">
        <v>1099</v>
      </c>
      <c r="H41" s="50">
        <v>600</v>
      </c>
      <c r="I41" s="50">
        <v>600</v>
      </c>
      <c r="J41" s="50">
        <v>1798</v>
      </c>
      <c r="K41" s="50">
        <v>600</v>
      </c>
      <c r="L41" s="50">
        <v>1199</v>
      </c>
      <c r="M41" s="50">
        <v>600</v>
      </c>
      <c r="N41" s="50">
        <v>1099</v>
      </c>
      <c r="O41" s="50">
        <v>1099</v>
      </c>
      <c r="P41" s="51">
        <v>8694</v>
      </c>
    </row>
    <row r="42" spans="1:16" ht="15.75" customHeight="1" x14ac:dyDescent="0.25">
      <c r="A42" s="27" t="s">
        <v>58</v>
      </c>
      <c r="B42" s="27" t="s">
        <v>10</v>
      </c>
      <c r="C42" s="27" t="s">
        <v>11</v>
      </c>
      <c r="D42" s="27" t="s">
        <v>18</v>
      </c>
      <c r="E42" s="30" t="str">
        <f>VLOOKUP(D42,'[1]lista MPK'!A:B,2,0)</f>
        <v>107 Dział Kadr</v>
      </c>
      <c r="F42" s="27" t="s">
        <v>197</v>
      </c>
      <c r="G42" s="50">
        <v>5730</v>
      </c>
      <c r="H42" s="50">
        <v>6740</v>
      </c>
      <c r="I42" s="50">
        <v>5587.11</v>
      </c>
      <c r="J42" s="50">
        <v>5730</v>
      </c>
      <c r="K42" s="50">
        <v>5730</v>
      </c>
      <c r="L42" s="50">
        <v>5730</v>
      </c>
      <c r="M42" s="50">
        <v>5730</v>
      </c>
      <c r="N42" s="50">
        <v>5730</v>
      </c>
      <c r="O42" s="50">
        <v>6250</v>
      </c>
      <c r="P42" s="51">
        <v>52957.11</v>
      </c>
    </row>
    <row r="43" spans="1:16" ht="15" customHeight="1" x14ac:dyDescent="0.25">
      <c r="A43" s="27" t="s">
        <v>58</v>
      </c>
      <c r="B43" s="27" t="s">
        <v>10</v>
      </c>
      <c r="C43" s="27" t="s">
        <v>11</v>
      </c>
      <c r="D43" s="27" t="s">
        <v>18</v>
      </c>
      <c r="E43" s="30" t="str">
        <f>VLOOKUP(D43,'[1]lista MPK'!A:B,2,0)</f>
        <v>107 Dział Kadr</v>
      </c>
      <c r="F43" s="27" t="s">
        <v>198</v>
      </c>
      <c r="G43" s="50">
        <v>1131.1099999999999</v>
      </c>
      <c r="H43" s="50">
        <v>1330.47</v>
      </c>
      <c r="I43" s="50">
        <v>1047.6099999999999</v>
      </c>
      <c r="J43" s="50">
        <v>1131.1099999999999</v>
      </c>
      <c r="K43" s="50">
        <v>1131.1099999999999</v>
      </c>
      <c r="L43" s="50">
        <v>1131.1099999999999</v>
      </c>
      <c r="M43" s="50">
        <v>1131.1099999999999</v>
      </c>
      <c r="N43" s="50">
        <v>1131.1099999999999</v>
      </c>
      <c r="O43" s="50">
        <v>1233.76</v>
      </c>
      <c r="P43" s="51">
        <v>10398.5</v>
      </c>
    </row>
    <row r="44" spans="1:16" ht="15.75" customHeight="1" x14ac:dyDescent="0.25">
      <c r="A44" s="27" t="s">
        <v>58</v>
      </c>
      <c r="B44" s="27" t="s">
        <v>10</v>
      </c>
      <c r="C44" s="27" t="s">
        <v>11</v>
      </c>
      <c r="D44" s="27" t="s">
        <v>18</v>
      </c>
      <c r="E44" s="30" t="str">
        <f>VLOOKUP(D44,'[1]lista MPK'!A:B,2,0)</f>
        <v>107 Dział Kadr</v>
      </c>
      <c r="F44" s="27" t="s">
        <v>199</v>
      </c>
      <c r="G44" s="50">
        <v>0</v>
      </c>
      <c r="H44" s="50">
        <v>561.20000000000005</v>
      </c>
      <c r="I44" s="50">
        <v>0</v>
      </c>
      <c r="J44" s="50">
        <v>0</v>
      </c>
      <c r="K44" s="50">
        <v>395</v>
      </c>
      <c r="L44" s="50">
        <v>380</v>
      </c>
      <c r="M44" s="50">
        <v>365</v>
      </c>
      <c r="N44" s="50">
        <v>0</v>
      </c>
      <c r="O44" s="50">
        <v>0</v>
      </c>
      <c r="P44" s="51">
        <v>1701.2</v>
      </c>
    </row>
    <row r="45" spans="1:16" ht="15.75" customHeight="1" x14ac:dyDescent="0.25">
      <c r="A45" s="27" t="s">
        <v>58</v>
      </c>
      <c r="B45" s="27" t="s">
        <v>10</v>
      </c>
      <c r="C45" s="27" t="s">
        <v>11</v>
      </c>
      <c r="D45" s="28" t="s">
        <v>149</v>
      </c>
      <c r="E45" s="30"/>
      <c r="F45" s="28"/>
      <c r="G45" s="51">
        <v>7960.11</v>
      </c>
      <c r="H45" s="51">
        <v>9231.67</v>
      </c>
      <c r="I45" s="51">
        <v>7234.72</v>
      </c>
      <c r="J45" s="51">
        <v>8659.11</v>
      </c>
      <c r="K45" s="51">
        <v>7856.11</v>
      </c>
      <c r="L45" s="51">
        <v>8440.11</v>
      </c>
      <c r="M45" s="51">
        <v>7826.11</v>
      </c>
      <c r="N45" s="51">
        <v>7960.11</v>
      </c>
      <c r="O45" s="51">
        <v>8582.76</v>
      </c>
      <c r="P45" s="51">
        <v>73750.81</v>
      </c>
    </row>
    <row r="46" spans="1:16" ht="15" customHeight="1" x14ac:dyDescent="0.25">
      <c r="A46" s="27" t="s">
        <v>58</v>
      </c>
      <c r="B46" s="27" t="s">
        <v>10</v>
      </c>
      <c r="C46" s="27" t="s">
        <v>11</v>
      </c>
      <c r="D46" s="28" t="s">
        <v>19</v>
      </c>
      <c r="E46" s="30" t="str">
        <f>VLOOKUP(D46,'[1]lista MPK'!A:B,2,0)</f>
        <v>108 Dział Prawny</v>
      </c>
      <c r="F46" s="27" t="s">
        <v>191</v>
      </c>
      <c r="G46" s="51">
        <v>18195</v>
      </c>
      <c r="H46" s="51">
        <v>7500</v>
      </c>
      <c r="I46" s="51">
        <v>23776</v>
      </c>
      <c r="J46" s="51">
        <v>8775</v>
      </c>
      <c r="K46" s="51">
        <v>7500</v>
      </c>
      <c r="L46" s="51">
        <v>28145</v>
      </c>
      <c r="M46" s="51">
        <v>7500</v>
      </c>
      <c r="N46" s="51">
        <v>7500</v>
      </c>
      <c r="O46" s="51">
        <v>9500</v>
      </c>
      <c r="P46" s="51">
        <v>118391</v>
      </c>
    </row>
    <row r="47" spans="1:16" ht="15.75" customHeight="1" x14ac:dyDescent="0.25">
      <c r="A47" s="27" t="s">
        <v>58</v>
      </c>
      <c r="B47" s="27" t="s">
        <v>10</v>
      </c>
      <c r="C47" s="27" t="s">
        <v>11</v>
      </c>
      <c r="D47" s="27" t="s">
        <v>20</v>
      </c>
      <c r="E47" s="30" t="str">
        <f>VLOOKUP(D47,'[1]lista MPK'!A:B,2,0)</f>
        <v>109 Dział IT</v>
      </c>
      <c r="F47" s="27" t="s">
        <v>216</v>
      </c>
      <c r="G47" s="50">
        <v>2646.82</v>
      </c>
      <c r="H47" s="50">
        <v>2646.8</v>
      </c>
      <c r="I47" s="50">
        <v>2646.82</v>
      </c>
      <c r="J47" s="50">
        <v>4838.28</v>
      </c>
      <c r="K47" s="50">
        <v>2646.82</v>
      </c>
      <c r="L47" s="50">
        <v>2646.8</v>
      </c>
      <c r="M47" s="50">
        <v>2646.82</v>
      </c>
      <c r="N47" s="50">
        <v>2646.8</v>
      </c>
      <c r="O47" s="50">
        <v>2646.81</v>
      </c>
      <c r="P47" s="51">
        <v>26012.77</v>
      </c>
    </row>
    <row r="48" spans="1:16" ht="15.75" customHeight="1" x14ac:dyDescent="0.25">
      <c r="A48" s="27" t="s">
        <v>58</v>
      </c>
      <c r="B48" s="27" t="s">
        <v>10</v>
      </c>
      <c r="C48" s="27" t="s">
        <v>11</v>
      </c>
      <c r="D48" s="27" t="s">
        <v>20</v>
      </c>
      <c r="E48" s="30" t="str">
        <f>VLOOKUP(D48,'[1]lista MPK'!A:B,2,0)</f>
        <v>109 Dział IT</v>
      </c>
      <c r="F48" s="27" t="s">
        <v>196</v>
      </c>
      <c r="G48" s="50">
        <v>824.63</v>
      </c>
      <c r="H48" s="50">
        <v>9886.179999</v>
      </c>
      <c r="I48" s="50">
        <v>5224.6099990000002</v>
      </c>
      <c r="J48" s="50">
        <v>3889.0500010000001</v>
      </c>
      <c r="K48" s="50">
        <v>12722.47</v>
      </c>
      <c r="L48" s="50">
        <v>209.39</v>
      </c>
      <c r="M48" s="50">
        <v>4457.5300010000001</v>
      </c>
      <c r="N48" s="50">
        <v>6360.4000029999997</v>
      </c>
      <c r="O48" s="50">
        <v>5289.5900009999996</v>
      </c>
      <c r="P48" s="51">
        <v>48863.850004</v>
      </c>
    </row>
    <row r="49" spans="1:16" ht="15.75" customHeight="1" x14ac:dyDescent="0.25">
      <c r="A49" s="27" t="s">
        <v>58</v>
      </c>
      <c r="B49" s="27" t="s">
        <v>10</v>
      </c>
      <c r="C49" s="27" t="s">
        <v>11</v>
      </c>
      <c r="D49" s="27" t="s">
        <v>20</v>
      </c>
      <c r="E49" s="30" t="str">
        <f>VLOOKUP(D49,'[1]lista MPK'!A:B,2,0)</f>
        <v>109 Dział IT</v>
      </c>
      <c r="F49" s="27" t="s">
        <v>191</v>
      </c>
      <c r="G49" s="50">
        <v>3274.33</v>
      </c>
      <c r="H49" s="50">
        <v>2778.66</v>
      </c>
      <c r="I49" s="50">
        <v>620</v>
      </c>
      <c r="J49" s="50">
        <v>4972.08</v>
      </c>
      <c r="K49" s="50">
        <v>2645.78</v>
      </c>
      <c r="L49" s="50">
        <v>1145</v>
      </c>
      <c r="M49" s="50">
        <v>156.49</v>
      </c>
      <c r="N49" s="50">
        <f>1925.49+1200</f>
        <v>3125.49</v>
      </c>
      <c r="O49" s="50">
        <v>1854.49</v>
      </c>
      <c r="P49" s="51">
        <f>19372.32+1200</f>
        <v>20572.32</v>
      </c>
    </row>
    <row r="50" spans="1:16" ht="15.75" customHeight="1" x14ac:dyDescent="0.25">
      <c r="A50" s="27" t="s">
        <v>58</v>
      </c>
      <c r="B50" s="27" t="s">
        <v>10</v>
      </c>
      <c r="C50" s="27" t="s">
        <v>11</v>
      </c>
      <c r="D50" s="27" t="s">
        <v>20</v>
      </c>
      <c r="E50" s="30" t="str">
        <f>VLOOKUP(D50,'[1]lista MPK'!A:B,2,0)</f>
        <v>109 Dział IT</v>
      </c>
      <c r="F50" s="27" t="s">
        <v>197</v>
      </c>
      <c r="G50" s="50">
        <v>10850</v>
      </c>
      <c r="H50" s="50">
        <v>9950</v>
      </c>
      <c r="I50" s="50">
        <v>9950</v>
      </c>
      <c r="J50" s="50">
        <v>12350</v>
      </c>
      <c r="K50" s="50">
        <v>11100.05</v>
      </c>
      <c r="L50" s="50">
        <v>9950</v>
      </c>
      <c r="M50" s="50">
        <v>9950</v>
      </c>
      <c r="N50" s="50">
        <v>10250</v>
      </c>
      <c r="O50" s="50">
        <v>12950</v>
      </c>
      <c r="P50" s="51">
        <v>97300.05</v>
      </c>
    </row>
    <row r="51" spans="1:16" ht="15" customHeight="1" x14ac:dyDescent="0.25">
      <c r="A51" s="27" t="s">
        <v>58</v>
      </c>
      <c r="B51" s="27" t="s">
        <v>10</v>
      </c>
      <c r="C51" s="27" t="s">
        <v>11</v>
      </c>
      <c r="D51" s="27" t="s">
        <v>20</v>
      </c>
      <c r="E51" s="30" t="str">
        <f>VLOOKUP(D51,'[1]lista MPK'!A:B,2,0)</f>
        <v>109 Dział IT</v>
      </c>
      <c r="F51" s="27" t="s">
        <v>198</v>
      </c>
      <c r="G51" s="50">
        <v>2220.7600000000002</v>
      </c>
      <c r="H51" s="50">
        <v>2043.1</v>
      </c>
      <c r="I51" s="50">
        <v>2043.1</v>
      </c>
      <c r="J51" s="50">
        <v>2516.86</v>
      </c>
      <c r="K51" s="50">
        <v>2141.8000000000002</v>
      </c>
      <c r="L51" s="50">
        <v>2043.1</v>
      </c>
      <c r="M51" s="50">
        <v>2043.1</v>
      </c>
      <c r="N51" s="50">
        <v>2102.3200000000002</v>
      </c>
      <c r="O51" s="50">
        <v>2635.3</v>
      </c>
      <c r="P51" s="51">
        <v>19789.439999999999</v>
      </c>
    </row>
    <row r="52" spans="1:16" ht="15" customHeight="1" x14ac:dyDescent="0.25">
      <c r="A52" s="27" t="s">
        <v>58</v>
      </c>
      <c r="B52" s="27" t="s">
        <v>10</v>
      </c>
      <c r="C52" s="27" t="s">
        <v>11</v>
      </c>
      <c r="D52" s="27" t="s">
        <v>20</v>
      </c>
      <c r="E52" s="30" t="str">
        <f>VLOOKUP(D52,'[1]lista MPK'!A:B,2,0)</f>
        <v>109 Dział IT</v>
      </c>
      <c r="F52" s="27" t="s">
        <v>204</v>
      </c>
      <c r="G52" s="50">
        <v>0</v>
      </c>
      <c r="H52" s="50">
        <v>208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14</v>
      </c>
      <c r="P52" s="51">
        <v>222</v>
      </c>
    </row>
    <row r="53" spans="1:16" ht="15.75" customHeight="1" x14ac:dyDescent="0.25">
      <c r="A53" s="27" t="s">
        <v>58</v>
      </c>
      <c r="B53" s="27" t="s">
        <v>10</v>
      </c>
      <c r="C53" s="27" t="s">
        <v>11</v>
      </c>
      <c r="D53" s="27" t="s">
        <v>20</v>
      </c>
      <c r="E53" s="30" t="str">
        <f>VLOOKUP(D53,'[1]lista MPK'!A:B,2,0)</f>
        <v>109 Dział IT</v>
      </c>
      <c r="F53" s="27" t="s">
        <v>217</v>
      </c>
      <c r="G53" s="50">
        <v>138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1">
        <v>138</v>
      </c>
    </row>
    <row r="54" spans="1:16" ht="15.75" customHeight="1" x14ac:dyDescent="0.25">
      <c r="A54" s="27" t="s">
        <v>58</v>
      </c>
      <c r="B54" s="27" t="s">
        <v>10</v>
      </c>
      <c r="C54" s="27" t="s">
        <v>11</v>
      </c>
      <c r="D54" s="27" t="s">
        <v>20</v>
      </c>
      <c r="E54" s="30" t="str">
        <f>VLOOKUP(D54,'[1]lista MPK'!A:B,2,0)</f>
        <v>109 Dział IT</v>
      </c>
      <c r="F54" s="27" t="s">
        <v>218</v>
      </c>
      <c r="G54" s="50">
        <v>389.26</v>
      </c>
      <c r="H54" s="50">
        <v>373.58</v>
      </c>
      <c r="I54" s="50">
        <v>358.16</v>
      </c>
      <c r="J54" s="50">
        <v>343.43</v>
      </c>
      <c r="K54" s="50">
        <v>328.83</v>
      </c>
      <c r="L54" s="50">
        <v>314.55</v>
      </c>
      <c r="M54" s="50">
        <v>300.95</v>
      </c>
      <c r="N54" s="50">
        <v>286.13</v>
      </c>
      <c r="O54" s="50">
        <v>271.01</v>
      </c>
      <c r="P54" s="51">
        <v>2965.9</v>
      </c>
    </row>
    <row r="55" spans="1:16" ht="15.75" customHeight="1" x14ac:dyDescent="0.25">
      <c r="A55" s="27" t="s">
        <v>58</v>
      </c>
      <c r="B55" s="27" t="s">
        <v>10</v>
      </c>
      <c r="C55" s="27" t="s">
        <v>11</v>
      </c>
      <c r="D55" s="28" t="s">
        <v>148</v>
      </c>
      <c r="E55" s="30"/>
      <c r="F55" s="28"/>
      <c r="G55" s="51">
        <v>20343.8</v>
      </c>
      <c r="H55" s="51">
        <v>27886.319998999999</v>
      </c>
      <c r="I55" s="51">
        <v>20842.689998999998</v>
      </c>
      <c r="J55" s="51">
        <v>28909.700001000001</v>
      </c>
      <c r="K55" s="51">
        <v>31585.75</v>
      </c>
      <c r="L55" s="51">
        <v>16308.84</v>
      </c>
      <c r="M55" s="51">
        <v>19554.890001</v>
      </c>
      <c r="N55" s="51">
        <v>24771.140003</v>
      </c>
      <c r="O55" s="51">
        <v>25661.200001000001</v>
      </c>
      <c r="P55" s="51">
        <v>215864.33000399999</v>
      </c>
    </row>
    <row r="56" spans="1:16" ht="15.75" customHeight="1" x14ac:dyDescent="0.25">
      <c r="A56" s="27" t="s">
        <v>58</v>
      </c>
      <c r="B56" s="27" t="s">
        <v>10</v>
      </c>
      <c r="C56" s="27" t="s">
        <v>11</v>
      </c>
      <c r="D56" s="27" t="s">
        <v>21</v>
      </c>
      <c r="E56" s="30" t="str">
        <f>VLOOKUP(D56,'[1]lista MPK'!A:B,2,0)</f>
        <v>110 Dział Administracyjno-Gospodarczy</v>
      </c>
      <c r="F56" s="27" t="s">
        <v>196</v>
      </c>
      <c r="G56" s="50">
        <v>45.75</v>
      </c>
      <c r="H56" s="50">
        <v>981.64</v>
      </c>
      <c r="I56" s="50">
        <v>753.7</v>
      </c>
      <c r="J56" s="50">
        <v>1194.04</v>
      </c>
      <c r="K56" s="50">
        <v>1615.85</v>
      </c>
      <c r="L56" s="50">
        <v>1023.37</v>
      </c>
      <c r="M56" s="50">
        <v>511.16</v>
      </c>
      <c r="N56" s="50">
        <v>1677.72</v>
      </c>
      <c r="O56" s="50">
        <v>1037.67</v>
      </c>
      <c r="P56" s="51">
        <v>8840.9</v>
      </c>
    </row>
    <row r="57" spans="1:16" ht="15.75" customHeight="1" x14ac:dyDescent="0.25">
      <c r="A57" s="27" t="s">
        <v>58</v>
      </c>
      <c r="B57" s="27" t="s">
        <v>10</v>
      </c>
      <c r="C57" s="27" t="s">
        <v>11</v>
      </c>
      <c r="D57" s="27" t="s">
        <v>21</v>
      </c>
      <c r="E57" s="30" t="str">
        <f>VLOOKUP(D57,'[1]lista MPK'!A:B,2,0)</f>
        <v>110 Dział Administracyjno-Gospodarczy</v>
      </c>
      <c r="F57" s="27" t="s">
        <v>191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3019.6</v>
      </c>
      <c r="M57" s="50">
        <v>0</v>
      </c>
      <c r="N57" s="50">
        <v>0</v>
      </c>
      <c r="O57" s="50">
        <v>0</v>
      </c>
      <c r="P57" s="51">
        <v>3019.6</v>
      </c>
    </row>
    <row r="58" spans="1:16" ht="15.75" customHeight="1" x14ac:dyDescent="0.25">
      <c r="A58" s="27" t="s">
        <v>58</v>
      </c>
      <c r="B58" s="27" t="s">
        <v>10</v>
      </c>
      <c r="C58" s="27" t="s">
        <v>11</v>
      </c>
      <c r="D58" s="27" t="s">
        <v>21</v>
      </c>
      <c r="E58" s="30" t="str">
        <f>VLOOKUP(D58,'[1]lista MPK'!A:B,2,0)</f>
        <v>110 Dział Administracyjno-Gospodarczy</v>
      </c>
      <c r="F58" s="27" t="s">
        <v>197</v>
      </c>
      <c r="G58" s="50">
        <v>2900</v>
      </c>
      <c r="H58" s="50">
        <v>3704</v>
      </c>
      <c r="I58" s="50">
        <v>3167</v>
      </c>
      <c r="J58" s="50">
        <v>3050</v>
      </c>
      <c r="K58" s="50">
        <v>3751</v>
      </c>
      <c r="L58" s="50">
        <v>3110</v>
      </c>
      <c r="M58" s="50">
        <v>3843.5</v>
      </c>
      <c r="N58" s="50">
        <v>3717</v>
      </c>
      <c r="O58" s="50">
        <v>5028</v>
      </c>
      <c r="P58" s="51">
        <v>32270.5</v>
      </c>
    </row>
    <row r="59" spans="1:16" ht="15.75" customHeight="1" x14ac:dyDescent="0.25">
      <c r="A59" s="27" t="s">
        <v>58</v>
      </c>
      <c r="B59" s="27" t="s">
        <v>10</v>
      </c>
      <c r="C59" s="27" t="s">
        <v>11</v>
      </c>
      <c r="D59" s="27" t="s">
        <v>21</v>
      </c>
      <c r="E59" s="30" t="str">
        <f>VLOOKUP(D59,'[1]lista MPK'!A:B,2,0)</f>
        <v>110 Dział Administracyjno-Gospodarczy</v>
      </c>
      <c r="F59" s="27" t="s">
        <v>198</v>
      </c>
      <c r="G59" s="50">
        <v>572.46</v>
      </c>
      <c r="H59" s="50">
        <v>602.08000000000004</v>
      </c>
      <c r="I59" s="50">
        <v>602.08000000000004</v>
      </c>
      <c r="J59" s="50">
        <v>602.08000000000004</v>
      </c>
      <c r="K59" s="50">
        <v>602.08000000000004</v>
      </c>
      <c r="L59" s="50">
        <v>602.08000000000004</v>
      </c>
      <c r="M59" s="50">
        <v>738.49</v>
      </c>
      <c r="N59" s="50">
        <v>716.74</v>
      </c>
      <c r="O59" s="50">
        <v>942.1</v>
      </c>
      <c r="P59" s="51">
        <v>5980.19</v>
      </c>
    </row>
    <row r="60" spans="1:16" ht="15.75" customHeight="1" x14ac:dyDescent="0.25">
      <c r="A60" s="27" t="s">
        <v>58</v>
      </c>
      <c r="B60" s="27" t="s">
        <v>10</v>
      </c>
      <c r="C60" s="27" t="s">
        <v>11</v>
      </c>
      <c r="D60" s="27" t="s">
        <v>21</v>
      </c>
      <c r="E60" s="30" t="str">
        <f>VLOOKUP(D60,'[1]lista MPK'!A:B,2,0)</f>
        <v>110 Dział Administracyjno-Gospodarczy</v>
      </c>
      <c r="F60" s="27" t="s">
        <v>199</v>
      </c>
      <c r="G60" s="50">
        <v>0</v>
      </c>
      <c r="H60" s="50">
        <v>0</v>
      </c>
      <c r="I60" s="50">
        <v>0</v>
      </c>
      <c r="J60" s="50">
        <v>0</v>
      </c>
      <c r="K60" s="50">
        <v>245.99</v>
      </c>
      <c r="L60" s="50">
        <v>0</v>
      </c>
      <c r="M60" s="50">
        <v>0</v>
      </c>
      <c r="N60" s="50">
        <v>0</v>
      </c>
      <c r="O60" s="50">
        <v>0</v>
      </c>
      <c r="P60" s="51">
        <v>245.99</v>
      </c>
    </row>
    <row r="61" spans="1:16" ht="15.75" customHeight="1" x14ac:dyDescent="0.25">
      <c r="A61" s="27" t="s">
        <v>58</v>
      </c>
      <c r="B61" s="27" t="s">
        <v>10</v>
      </c>
      <c r="C61" s="27" t="s">
        <v>11</v>
      </c>
      <c r="D61" s="27" t="s">
        <v>21</v>
      </c>
      <c r="E61" s="30" t="str">
        <f>VLOOKUP(D61,'[1]lista MPK'!A:B,2,0)</f>
        <v>110 Dział Administracyjno-Gospodarczy</v>
      </c>
      <c r="F61" s="27" t="s">
        <v>204</v>
      </c>
      <c r="G61" s="50">
        <v>0</v>
      </c>
      <c r="H61" s="50">
        <v>12</v>
      </c>
      <c r="I61" s="50">
        <v>12</v>
      </c>
      <c r="J61" s="50">
        <v>0</v>
      </c>
      <c r="K61" s="50">
        <v>0</v>
      </c>
      <c r="L61" s="50">
        <v>0</v>
      </c>
      <c r="M61" s="50">
        <v>0</v>
      </c>
      <c r="N61" s="50">
        <v>36</v>
      </c>
      <c r="O61" s="50">
        <v>0</v>
      </c>
      <c r="P61" s="51">
        <v>60</v>
      </c>
    </row>
    <row r="62" spans="1:16" ht="15" customHeight="1" x14ac:dyDescent="0.25">
      <c r="A62" s="27" t="s">
        <v>58</v>
      </c>
      <c r="B62" s="27" t="s">
        <v>10</v>
      </c>
      <c r="C62" s="27" t="s">
        <v>11</v>
      </c>
      <c r="D62" s="28" t="s">
        <v>147</v>
      </c>
      <c r="E62" s="30"/>
      <c r="F62" s="28"/>
      <c r="G62" s="51">
        <v>3518.21</v>
      </c>
      <c r="H62" s="51">
        <v>5299.72</v>
      </c>
      <c r="I62" s="51">
        <v>4534.78</v>
      </c>
      <c r="J62" s="51">
        <v>4846.12</v>
      </c>
      <c r="K62" s="51">
        <v>6214.92</v>
      </c>
      <c r="L62" s="51">
        <v>7755.05</v>
      </c>
      <c r="M62" s="51">
        <v>5093.1499999999996</v>
      </c>
      <c r="N62" s="51">
        <v>6147.46</v>
      </c>
      <c r="O62" s="51">
        <v>7007.77</v>
      </c>
      <c r="P62" s="51">
        <v>50417.18</v>
      </c>
    </row>
    <row r="63" spans="1:16" ht="15.75" customHeight="1" x14ac:dyDescent="0.25">
      <c r="A63" s="27" t="s">
        <v>58</v>
      </c>
      <c r="B63" s="27" t="s">
        <v>10</v>
      </c>
      <c r="C63" s="27" t="s">
        <v>11</v>
      </c>
      <c r="D63" s="27" t="s">
        <v>22</v>
      </c>
      <c r="E63" s="30" t="str">
        <f>VLOOKUP(D63,'[1]lista MPK'!A:B,2,0)</f>
        <v>199 Koszty ogólnofirmowe</v>
      </c>
      <c r="F63" s="27" t="s">
        <v>216</v>
      </c>
      <c r="G63" s="50">
        <v>4831.12</v>
      </c>
      <c r="H63" s="50">
        <v>4831.04</v>
      </c>
      <c r="I63" s="50">
        <v>4899.45</v>
      </c>
      <c r="J63" s="50">
        <v>4899.37</v>
      </c>
      <c r="K63" s="50">
        <v>4909.45</v>
      </c>
      <c r="L63" s="50">
        <v>6644.23</v>
      </c>
      <c r="M63" s="50">
        <v>6448.62</v>
      </c>
      <c r="N63" s="50">
        <v>6448.53</v>
      </c>
      <c r="O63" s="50">
        <v>6137.9</v>
      </c>
      <c r="P63" s="51">
        <v>50049.71</v>
      </c>
    </row>
    <row r="64" spans="1:16" ht="15.75" customHeight="1" x14ac:dyDescent="0.25">
      <c r="A64" s="27" t="s">
        <v>58</v>
      </c>
      <c r="B64" s="27" t="s">
        <v>10</v>
      </c>
      <c r="C64" s="27" t="s">
        <v>11</v>
      </c>
      <c r="D64" s="27" t="s">
        <v>22</v>
      </c>
      <c r="E64" s="30" t="str">
        <f>VLOOKUP(D64,'[1]lista MPK'!A:B,2,0)</f>
        <v>199 Koszty ogólnofirmowe</v>
      </c>
      <c r="F64" s="27" t="s">
        <v>196</v>
      </c>
      <c r="G64" s="50">
        <v>9703.4699999999993</v>
      </c>
      <c r="H64" s="50">
        <v>6107.02</v>
      </c>
      <c r="I64" s="50">
        <v>5140.47</v>
      </c>
      <c r="J64" s="50">
        <v>16452.25</v>
      </c>
      <c r="K64" s="50">
        <v>7026.41</v>
      </c>
      <c r="L64" s="50">
        <v>4002.65</v>
      </c>
      <c r="M64" s="50">
        <v>4063.45</v>
      </c>
      <c r="N64" s="50">
        <v>2077.9800009999999</v>
      </c>
      <c r="O64" s="50">
        <v>6655.08</v>
      </c>
      <c r="P64" s="51">
        <v>61228.780000999999</v>
      </c>
    </row>
    <row r="65" spans="1:16" ht="15.75" customHeight="1" x14ac:dyDescent="0.25">
      <c r="A65" s="27" t="s">
        <v>58</v>
      </c>
      <c r="B65" s="27" t="s">
        <v>10</v>
      </c>
      <c r="C65" s="27" t="s">
        <v>11</v>
      </c>
      <c r="D65" s="27" t="s">
        <v>22</v>
      </c>
      <c r="E65" s="30" t="str">
        <f>VLOOKUP(D65,'[1]lista MPK'!A:B,2,0)</f>
        <v>199 Koszty ogólnofirmowe</v>
      </c>
      <c r="F65" s="27" t="s">
        <v>219</v>
      </c>
      <c r="G65" s="50">
        <v>7475.02</v>
      </c>
      <c r="H65" s="50">
        <v>3686.22</v>
      </c>
      <c r="I65" s="50">
        <v>12269.34</v>
      </c>
      <c r="J65" s="50">
        <v>5312.14</v>
      </c>
      <c r="K65" s="50">
        <v>4496.66</v>
      </c>
      <c r="L65" s="50">
        <v>4866.2299999999996</v>
      </c>
      <c r="M65" s="50">
        <v>4151.71</v>
      </c>
      <c r="N65" s="50">
        <v>4092.4</v>
      </c>
      <c r="O65" s="50">
        <v>3546.59</v>
      </c>
      <c r="P65" s="51">
        <v>49896.31</v>
      </c>
    </row>
    <row r="66" spans="1:16" ht="15.75" customHeight="1" x14ac:dyDescent="0.25">
      <c r="A66" s="27" t="s">
        <v>58</v>
      </c>
      <c r="B66" s="27" t="s">
        <v>10</v>
      </c>
      <c r="C66" s="27" t="s">
        <v>11</v>
      </c>
      <c r="D66" s="27" t="s">
        <v>22</v>
      </c>
      <c r="E66" s="30" t="str">
        <f>VLOOKUP(D66,'[1]lista MPK'!A:B,2,0)</f>
        <v>199 Koszty ogólnofirmowe</v>
      </c>
      <c r="F66" s="27" t="s">
        <v>190</v>
      </c>
      <c r="G66" s="50">
        <v>0</v>
      </c>
      <c r="H66" s="50">
        <v>650</v>
      </c>
      <c r="I66" s="50">
        <v>0</v>
      </c>
      <c r="J66" s="50">
        <v>250</v>
      </c>
      <c r="K66" s="50">
        <v>0</v>
      </c>
      <c r="L66" s="50">
        <v>0</v>
      </c>
      <c r="M66" s="50">
        <v>200</v>
      </c>
      <c r="N66" s="50">
        <v>600</v>
      </c>
      <c r="O66" s="50">
        <v>0</v>
      </c>
      <c r="P66" s="51">
        <v>1700</v>
      </c>
    </row>
    <row r="67" spans="1:16" ht="15.75" customHeight="1" x14ac:dyDescent="0.25">
      <c r="A67" s="27" t="s">
        <v>58</v>
      </c>
      <c r="B67" s="27" t="s">
        <v>10</v>
      </c>
      <c r="C67" s="27" t="s">
        <v>11</v>
      </c>
      <c r="D67" s="27" t="s">
        <v>22</v>
      </c>
      <c r="E67" s="30" t="str">
        <f>VLOOKUP(D67,'[1]lista MPK'!A:B,2,0)</f>
        <v>199 Koszty ogólnofirmowe</v>
      </c>
      <c r="F67" s="27" t="s">
        <v>191</v>
      </c>
      <c r="G67" s="50">
        <v>47470.650001000002</v>
      </c>
      <c r="H67" s="50">
        <v>49478.81</v>
      </c>
      <c r="I67" s="50">
        <v>49307.77</v>
      </c>
      <c r="J67" s="50">
        <v>52579.090000999997</v>
      </c>
      <c r="K67" s="50">
        <v>34548.97</v>
      </c>
      <c r="L67" s="50">
        <v>45176.37</v>
      </c>
      <c r="M67" s="50">
        <v>47069.48</v>
      </c>
      <c r="N67" s="50">
        <v>44074.39</v>
      </c>
      <c r="O67" s="50">
        <v>61523.46</v>
      </c>
      <c r="P67" s="51">
        <v>431228.99000200001</v>
      </c>
    </row>
    <row r="68" spans="1:16" ht="15.75" customHeight="1" x14ac:dyDescent="0.25">
      <c r="A68" s="27" t="s">
        <v>58</v>
      </c>
      <c r="B68" s="27" t="s">
        <v>10</v>
      </c>
      <c r="C68" s="27" t="s">
        <v>11</v>
      </c>
      <c r="D68" s="27" t="s">
        <v>22</v>
      </c>
      <c r="E68" s="30" t="str">
        <f>VLOOKUP(D68,'[1]lista MPK'!A:B,2,0)</f>
        <v>199 Koszty ogólnofirmowe</v>
      </c>
      <c r="F68" s="27" t="s">
        <v>199</v>
      </c>
      <c r="G68" s="50">
        <v>166.2</v>
      </c>
      <c r="H68" s="50">
        <v>0</v>
      </c>
      <c r="I68" s="50">
        <v>133.91999999999999</v>
      </c>
      <c r="J68" s="50">
        <v>110.91</v>
      </c>
      <c r="K68" s="50">
        <v>479.4</v>
      </c>
      <c r="L68" s="50">
        <v>944.16</v>
      </c>
      <c r="M68" s="50">
        <v>731.4</v>
      </c>
      <c r="N68" s="50">
        <v>229.2</v>
      </c>
      <c r="O68" s="50">
        <v>467.64</v>
      </c>
      <c r="P68" s="51">
        <v>3262.83</v>
      </c>
    </row>
    <row r="69" spans="1:16" ht="15" customHeight="1" x14ac:dyDescent="0.25">
      <c r="A69" s="27" t="s">
        <v>58</v>
      </c>
      <c r="B69" s="27" t="s">
        <v>10</v>
      </c>
      <c r="C69" s="27" t="s">
        <v>11</v>
      </c>
      <c r="D69" s="27" t="s">
        <v>22</v>
      </c>
      <c r="E69" s="30" t="str">
        <f>VLOOKUP(D69,'[1]lista MPK'!A:B,2,0)</f>
        <v>199 Koszty ogólnofirmowe</v>
      </c>
      <c r="F69" s="27" t="s">
        <v>220</v>
      </c>
      <c r="G69" s="50">
        <v>2786</v>
      </c>
      <c r="H69" s="50">
        <v>9704.25</v>
      </c>
      <c r="I69" s="50">
        <v>3215</v>
      </c>
      <c r="J69" s="50">
        <v>1522</v>
      </c>
      <c r="K69" s="50">
        <v>0</v>
      </c>
      <c r="L69" s="50">
        <v>1532</v>
      </c>
      <c r="M69" s="50">
        <v>1580</v>
      </c>
      <c r="N69" s="50">
        <v>4121</v>
      </c>
      <c r="O69" s="50">
        <v>4048</v>
      </c>
      <c r="P69" s="51">
        <v>28508.25</v>
      </c>
    </row>
    <row r="70" spans="1:16" ht="15.75" customHeight="1" x14ac:dyDescent="0.25">
      <c r="A70" s="27" t="s">
        <v>58</v>
      </c>
      <c r="B70" s="27" t="s">
        <v>10</v>
      </c>
      <c r="C70" s="27" t="s">
        <v>11</v>
      </c>
      <c r="D70" s="27" t="s">
        <v>22</v>
      </c>
      <c r="E70" s="30" t="str">
        <f>VLOOKUP(D70,'[1]lista MPK'!A:B,2,0)</f>
        <v>199 Koszty ogólnofirmowe</v>
      </c>
      <c r="F70" s="27" t="s">
        <v>221</v>
      </c>
      <c r="G70" s="50">
        <v>8249.51</v>
      </c>
      <c r="H70" s="50">
        <v>6829.85</v>
      </c>
      <c r="I70" s="50">
        <v>4776.13</v>
      </c>
      <c r="J70" s="50">
        <v>6087.83</v>
      </c>
      <c r="K70" s="50">
        <v>14371.61</v>
      </c>
      <c r="L70" s="50">
        <v>7665.77</v>
      </c>
      <c r="M70" s="50">
        <v>4215.6499999999996</v>
      </c>
      <c r="N70" s="50">
        <v>15837.42</v>
      </c>
      <c r="O70" s="50">
        <v>4096.09</v>
      </c>
      <c r="P70" s="51">
        <v>72129.86</v>
      </c>
    </row>
    <row r="71" spans="1:16" ht="15.75" customHeight="1" x14ac:dyDescent="0.25">
      <c r="A71" s="27" t="s">
        <v>58</v>
      </c>
      <c r="B71" s="27" t="s">
        <v>10</v>
      </c>
      <c r="C71" s="27" t="s">
        <v>11</v>
      </c>
      <c r="D71" s="27" t="s">
        <v>22</v>
      </c>
      <c r="E71" s="30" t="str">
        <f>VLOOKUP(D71,'[1]lista MPK'!A:B,2,0)</f>
        <v>199 Koszty ogólnofirmowe</v>
      </c>
      <c r="F71" s="27" t="s">
        <v>204</v>
      </c>
      <c r="G71" s="50">
        <v>0</v>
      </c>
      <c r="H71" s="50">
        <v>24.76</v>
      </c>
      <c r="I71" s="50">
        <v>115.24</v>
      </c>
      <c r="J71" s="50">
        <v>16.2</v>
      </c>
      <c r="K71" s="50">
        <v>0</v>
      </c>
      <c r="L71" s="50">
        <v>12</v>
      </c>
      <c r="M71" s="50">
        <v>0</v>
      </c>
      <c r="N71" s="50">
        <v>0</v>
      </c>
      <c r="O71" s="50">
        <v>0</v>
      </c>
      <c r="P71" s="51">
        <v>168.2</v>
      </c>
    </row>
    <row r="72" spans="1:16" ht="15.75" customHeight="1" x14ac:dyDescent="0.25">
      <c r="A72" s="27" t="s">
        <v>58</v>
      </c>
      <c r="B72" s="27" t="s">
        <v>10</v>
      </c>
      <c r="C72" s="27" t="s">
        <v>11</v>
      </c>
      <c r="D72" s="27" t="s">
        <v>22</v>
      </c>
      <c r="E72" s="30" t="str">
        <f>VLOOKUP(D72,'[1]lista MPK'!A:B,2,0)</f>
        <v>199 Koszty ogólnofirmowe</v>
      </c>
      <c r="F72" s="27" t="s">
        <v>202</v>
      </c>
      <c r="G72" s="50">
        <v>503.27</v>
      </c>
      <c r="H72" s="50">
        <v>332.83</v>
      </c>
      <c r="I72" s="50">
        <v>655.17999999999995</v>
      </c>
      <c r="J72" s="50">
        <v>507.34</v>
      </c>
      <c r="K72" s="50">
        <v>792.48</v>
      </c>
      <c r="L72" s="50">
        <v>977.98</v>
      </c>
      <c r="M72" s="50">
        <v>834.48</v>
      </c>
      <c r="N72" s="50">
        <v>875.38</v>
      </c>
      <c r="O72" s="50">
        <v>470.15</v>
      </c>
      <c r="P72" s="51">
        <v>5949.09</v>
      </c>
    </row>
    <row r="73" spans="1:16" ht="15.75" customHeight="1" x14ac:dyDescent="0.25">
      <c r="A73" s="27" t="s">
        <v>58</v>
      </c>
      <c r="B73" s="27" t="s">
        <v>10</v>
      </c>
      <c r="C73" s="27" t="s">
        <v>11</v>
      </c>
      <c r="D73" s="27" t="s">
        <v>22</v>
      </c>
      <c r="E73" s="30" t="str">
        <f>VLOOKUP(D73,'[1]lista MPK'!A:B,2,0)</f>
        <v>199 Koszty ogólnofirmowe</v>
      </c>
      <c r="F73" s="27" t="s">
        <v>217</v>
      </c>
      <c r="G73" s="50">
        <v>4325</v>
      </c>
      <c r="H73" s="50">
        <v>123</v>
      </c>
      <c r="I73" s="50">
        <v>3948</v>
      </c>
      <c r="J73" s="50">
        <v>4325</v>
      </c>
      <c r="K73" s="50">
        <v>1035</v>
      </c>
      <c r="L73" s="50">
        <v>5913</v>
      </c>
      <c r="M73" s="50">
        <v>0</v>
      </c>
      <c r="N73" s="50">
        <v>3244</v>
      </c>
      <c r="O73" s="50">
        <v>0</v>
      </c>
      <c r="P73" s="51">
        <v>22913</v>
      </c>
    </row>
    <row r="74" spans="1:16" ht="15.75" customHeight="1" x14ac:dyDescent="0.25">
      <c r="A74" s="27" t="s">
        <v>58</v>
      </c>
      <c r="B74" s="27" t="s">
        <v>10</v>
      </c>
      <c r="C74" s="27" t="s">
        <v>11</v>
      </c>
      <c r="D74" s="27" t="s">
        <v>22</v>
      </c>
      <c r="E74" s="30" t="str">
        <f>VLOOKUP(D74,'[1]lista MPK'!A:B,2,0)</f>
        <v>199 Koszty ogólnofirmowe</v>
      </c>
      <c r="F74" s="27" t="s">
        <v>218</v>
      </c>
      <c r="G74" s="50">
        <v>186.33</v>
      </c>
      <c r="H74" s="50">
        <v>181.08</v>
      </c>
      <c r="I74" s="50">
        <v>175.81</v>
      </c>
      <c r="J74" s="50">
        <v>170.51</v>
      </c>
      <c r="K74" s="50">
        <v>165.18</v>
      </c>
      <c r="L74" s="50">
        <v>204.49</v>
      </c>
      <c r="M74" s="50">
        <v>572.58000000000004</v>
      </c>
      <c r="N74" s="50">
        <v>554.05999999999995</v>
      </c>
      <c r="O74" s="50">
        <v>0</v>
      </c>
      <c r="P74" s="51">
        <v>2210.04</v>
      </c>
    </row>
    <row r="75" spans="1:16" ht="15.75" customHeight="1" x14ac:dyDescent="0.25">
      <c r="A75" s="27" t="s">
        <v>58</v>
      </c>
      <c r="B75" s="27" t="s">
        <v>10</v>
      </c>
      <c r="C75" s="27" t="s">
        <v>11</v>
      </c>
      <c r="D75" s="28" t="s">
        <v>146</v>
      </c>
      <c r="E75" s="30"/>
      <c r="F75" s="28"/>
      <c r="G75" s="51">
        <v>85696.570001</v>
      </c>
      <c r="H75" s="51">
        <v>81948.86</v>
      </c>
      <c r="I75" s="51">
        <v>84636.31</v>
      </c>
      <c r="J75" s="51">
        <v>92232.640001000007</v>
      </c>
      <c r="K75" s="51">
        <v>67825.16</v>
      </c>
      <c r="L75" s="51">
        <v>77938.880000000005</v>
      </c>
      <c r="M75" s="51">
        <v>69867.37</v>
      </c>
      <c r="N75" s="51">
        <v>82154.360000999994</v>
      </c>
      <c r="O75" s="51">
        <v>86944.91</v>
      </c>
      <c r="P75" s="51">
        <v>729245.06000299996</v>
      </c>
    </row>
    <row r="76" spans="1:16" ht="15.75" customHeight="1" x14ac:dyDescent="0.25">
      <c r="A76" s="27" t="s">
        <v>58</v>
      </c>
      <c r="B76" s="27" t="s">
        <v>10</v>
      </c>
      <c r="C76" s="28" t="s">
        <v>23</v>
      </c>
      <c r="D76" s="28"/>
      <c r="E76" s="30"/>
      <c r="F76" s="28"/>
      <c r="G76" s="51">
        <v>255435.34</v>
      </c>
      <c r="H76" s="51">
        <v>258346.96999899999</v>
      </c>
      <c r="I76" s="51">
        <v>246723.82</v>
      </c>
      <c r="J76" s="51">
        <v>285687.31000200001</v>
      </c>
      <c r="K76" s="51">
        <v>253701.20999900001</v>
      </c>
      <c r="L76" s="51">
        <v>258460.93000299999</v>
      </c>
      <c r="M76" s="51">
        <v>212586.85</v>
      </c>
      <c r="N76" s="51">
        <v>249802.13000199999</v>
      </c>
      <c r="O76" s="51">
        <v>244050.17000099999</v>
      </c>
      <c r="P76" s="51">
        <v>2264794.730006</v>
      </c>
    </row>
    <row r="77" spans="1:16" ht="15.75" customHeight="1" x14ac:dyDescent="0.25">
      <c r="A77" s="27" t="s">
        <v>58</v>
      </c>
      <c r="B77" s="27" t="s">
        <v>24</v>
      </c>
      <c r="C77" s="27" t="s">
        <v>25</v>
      </c>
      <c r="D77" s="27" t="s">
        <v>26</v>
      </c>
      <c r="E77" s="30" t="str">
        <f>VLOOKUP(D77,'[1]lista MPK'!A:B,2,0)</f>
        <v>211 Dział Marketingu</v>
      </c>
      <c r="F77" s="27" t="s">
        <v>196</v>
      </c>
      <c r="G77" s="50">
        <v>410.78</v>
      </c>
      <c r="H77" s="50">
        <v>5459.35</v>
      </c>
      <c r="I77" s="50">
        <v>2420.7199999999998</v>
      </c>
      <c r="J77" s="50">
        <v>1044.23</v>
      </c>
      <c r="K77" s="50">
        <v>0</v>
      </c>
      <c r="L77" s="50">
        <v>513.22699999999998</v>
      </c>
      <c r="M77" s="50">
        <v>6093.14</v>
      </c>
      <c r="N77" s="50">
        <v>0</v>
      </c>
      <c r="O77" s="50">
        <v>3376.88</v>
      </c>
      <c r="P77" s="51">
        <v>19318.327000000001</v>
      </c>
    </row>
    <row r="78" spans="1:16" ht="15.75" customHeight="1" x14ac:dyDescent="0.25">
      <c r="A78" s="27" t="s">
        <v>58</v>
      </c>
      <c r="B78" s="27" t="s">
        <v>24</v>
      </c>
      <c r="C78" s="27" t="s">
        <v>25</v>
      </c>
      <c r="D78" s="27" t="s">
        <v>26</v>
      </c>
      <c r="E78" s="30" t="str">
        <f>VLOOKUP(D78,'[1]lista MPK'!A:B,2,0)</f>
        <v>211 Dział Marketingu</v>
      </c>
      <c r="F78" s="27" t="s">
        <v>190</v>
      </c>
      <c r="G78" s="50">
        <v>511.8125</v>
      </c>
      <c r="H78" s="50">
        <v>1200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1100</v>
      </c>
      <c r="P78" s="51">
        <v>2811.8125</v>
      </c>
    </row>
    <row r="79" spans="1:16" ht="15.75" customHeight="1" x14ac:dyDescent="0.25">
      <c r="A79" s="27" t="s">
        <v>58</v>
      </c>
      <c r="B79" s="27" t="s">
        <v>24</v>
      </c>
      <c r="C79" s="27" t="s">
        <v>25</v>
      </c>
      <c r="D79" s="27" t="s">
        <v>26</v>
      </c>
      <c r="E79" s="30" t="str">
        <f>VLOOKUP(D79,'[1]lista MPK'!A:B,2,0)</f>
        <v>211 Dział Marketingu</v>
      </c>
      <c r="F79" s="27" t="s">
        <v>191</v>
      </c>
      <c r="G79" s="50">
        <v>2371</v>
      </c>
      <c r="H79" s="50">
        <v>5351.4282999999996</v>
      </c>
      <c r="I79" s="50">
        <v>4293.9745999999996</v>
      </c>
      <c r="J79" s="50">
        <v>8863.52</v>
      </c>
      <c r="K79" s="50">
        <v>2143.6136999999999</v>
      </c>
      <c r="L79" s="50">
        <v>4554.93</v>
      </c>
      <c r="M79" s="50">
        <v>4583.7763999999997</v>
      </c>
      <c r="N79" s="50">
        <v>11895.290199999999</v>
      </c>
      <c r="O79" s="50">
        <v>29788.62</v>
      </c>
      <c r="P79" s="51">
        <v>73846.153200000001</v>
      </c>
    </row>
    <row r="80" spans="1:16" ht="15.75" customHeight="1" x14ac:dyDescent="0.25">
      <c r="A80" s="27" t="s">
        <v>58</v>
      </c>
      <c r="B80" s="27" t="s">
        <v>24</v>
      </c>
      <c r="C80" s="27" t="s">
        <v>25</v>
      </c>
      <c r="D80" s="27" t="s">
        <v>26</v>
      </c>
      <c r="E80" s="30" t="str">
        <f>VLOOKUP(D80,'[1]lista MPK'!A:B,2,0)</f>
        <v>211 Dział Marketingu</v>
      </c>
      <c r="F80" s="27" t="s">
        <v>197</v>
      </c>
      <c r="G80" s="50">
        <v>14561</v>
      </c>
      <c r="H80" s="50">
        <v>12980</v>
      </c>
      <c r="I80" s="50">
        <v>18097</v>
      </c>
      <c r="J80" s="50">
        <v>14646</v>
      </c>
      <c r="K80" s="50">
        <v>15299</v>
      </c>
      <c r="L80" s="50">
        <v>14813</v>
      </c>
      <c r="M80" s="50">
        <v>14079</v>
      </c>
      <c r="N80" s="50">
        <v>13259</v>
      </c>
      <c r="O80" s="50">
        <v>11570</v>
      </c>
      <c r="P80" s="51">
        <v>129304</v>
      </c>
    </row>
    <row r="81" spans="1:16" ht="15.75" customHeight="1" x14ac:dyDescent="0.25">
      <c r="A81" s="27" t="s">
        <v>58</v>
      </c>
      <c r="B81" s="27" t="s">
        <v>24</v>
      </c>
      <c r="C81" s="27" t="s">
        <v>25</v>
      </c>
      <c r="D81" s="27" t="s">
        <v>26</v>
      </c>
      <c r="E81" s="30" t="str">
        <f>VLOOKUP(D81,'[1]lista MPK'!A:B,2,0)</f>
        <v>211 Dział Marketingu</v>
      </c>
      <c r="F81" s="27" t="s">
        <v>198</v>
      </c>
      <c r="G81" s="50">
        <v>2874.38</v>
      </c>
      <c r="H81" s="50">
        <v>2562.2399999999998</v>
      </c>
      <c r="I81" s="50">
        <v>3572.38</v>
      </c>
      <c r="J81" s="50">
        <v>2891.11</v>
      </c>
      <c r="K81" s="50">
        <v>3020.05</v>
      </c>
      <c r="L81" s="50">
        <v>2924.12</v>
      </c>
      <c r="M81" s="50">
        <v>2779.21</v>
      </c>
      <c r="N81" s="50">
        <v>2617.34</v>
      </c>
      <c r="O81" s="50">
        <v>2283.91</v>
      </c>
      <c r="P81" s="51">
        <v>25524.74</v>
      </c>
    </row>
    <row r="82" spans="1:16" ht="15.75" customHeight="1" x14ac:dyDescent="0.25">
      <c r="A82" s="27" t="s">
        <v>58</v>
      </c>
      <c r="B82" s="27" t="s">
        <v>24</v>
      </c>
      <c r="C82" s="27" t="s">
        <v>25</v>
      </c>
      <c r="D82" s="27" t="s">
        <v>26</v>
      </c>
      <c r="E82" s="30" t="str">
        <f>VLOOKUP(D82,'[1]lista MPK'!A:B,2,0)</f>
        <v>211 Dział Marketingu</v>
      </c>
      <c r="F82" s="27" t="s">
        <v>199</v>
      </c>
      <c r="G82" s="50">
        <v>0</v>
      </c>
      <c r="H82" s="50">
        <v>1922.97</v>
      </c>
      <c r="I82" s="50">
        <v>0</v>
      </c>
      <c r="J82" s="50">
        <v>0</v>
      </c>
      <c r="K82" s="50">
        <v>250</v>
      </c>
      <c r="L82" s="50">
        <v>0</v>
      </c>
      <c r="M82" s="50">
        <v>0</v>
      </c>
      <c r="N82" s="50">
        <v>0</v>
      </c>
      <c r="O82" s="50">
        <v>0</v>
      </c>
      <c r="P82" s="51">
        <v>2172.9699999999998</v>
      </c>
    </row>
    <row r="83" spans="1:16" ht="15" customHeight="1" x14ac:dyDescent="0.25">
      <c r="A83" s="27" t="s">
        <v>58</v>
      </c>
      <c r="B83" s="27" t="s">
        <v>24</v>
      </c>
      <c r="C83" s="27" t="s">
        <v>25</v>
      </c>
      <c r="D83" s="27" t="s">
        <v>26</v>
      </c>
      <c r="E83" s="30" t="str">
        <f>VLOOKUP(D83,'[1]lista MPK'!A:B,2,0)</f>
        <v>211 Dział Marketingu</v>
      </c>
      <c r="F83" s="27" t="s">
        <v>204</v>
      </c>
      <c r="G83" s="50">
        <v>447.9</v>
      </c>
      <c r="H83" s="50">
        <v>17322.87</v>
      </c>
      <c r="I83" s="50">
        <v>1384.08</v>
      </c>
      <c r="J83" s="50">
        <v>37.5</v>
      </c>
      <c r="K83" s="50">
        <v>3652.29</v>
      </c>
      <c r="L83" s="50">
        <v>3871.69</v>
      </c>
      <c r="M83" s="50">
        <v>725.58</v>
      </c>
      <c r="N83" s="50">
        <v>75</v>
      </c>
      <c r="O83" s="50">
        <v>3099.64</v>
      </c>
      <c r="P83" s="51">
        <v>30616.55</v>
      </c>
    </row>
    <row r="84" spans="1:16" ht="15" customHeight="1" x14ac:dyDescent="0.25">
      <c r="A84" s="27" t="s">
        <v>58</v>
      </c>
      <c r="B84" s="27" t="s">
        <v>24</v>
      </c>
      <c r="C84" s="27" t="s">
        <v>25</v>
      </c>
      <c r="D84" s="27" t="s">
        <v>26</v>
      </c>
      <c r="E84" s="30" t="str">
        <f>VLOOKUP(D84,'[1]lista MPK'!A:B,2,0)</f>
        <v>211 Dział Marketingu</v>
      </c>
      <c r="F84" s="27" t="s">
        <v>202</v>
      </c>
      <c r="G84" s="50">
        <v>29041</v>
      </c>
      <c r="H84" s="50">
        <v>254535.37</v>
      </c>
      <c r="I84" s="50">
        <v>14766.84</v>
      </c>
      <c r="J84" s="50">
        <v>21430.61</v>
      </c>
      <c r="K84" s="50">
        <v>21100.47</v>
      </c>
      <c r="L84" s="50">
        <v>28202.34</v>
      </c>
      <c r="M84" s="50">
        <v>19592.32</v>
      </c>
      <c r="N84" s="50">
        <v>30285.47</v>
      </c>
      <c r="O84" s="50">
        <v>36199.82</v>
      </c>
      <c r="P84" s="51">
        <v>455154.24</v>
      </c>
    </row>
    <row r="85" spans="1:16" ht="15.75" customHeight="1" x14ac:dyDescent="0.25">
      <c r="A85" s="27" t="s">
        <v>58</v>
      </c>
      <c r="B85" s="27" t="s">
        <v>24</v>
      </c>
      <c r="C85" s="27" t="s">
        <v>25</v>
      </c>
      <c r="D85" s="28" t="s">
        <v>99</v>
      </c>
      <c r="E85" s="30"/>
      <c r="F85" s="28"/>
      <c r="G85" s="51">
        <v>50217.872499999998</v>
      </c>
      <c r="H85" s="51">
        <v>301334.22830000002</v>
      </c>
      <c r="I85" s="51">
        <v>44534.994599999998</v>
      </c>
      <c r="J85" s="51">
        <v>48912.97</v>
      </c>
      <c r="K85" s="51">
        <v>45465.423699999999</v>
      </c>
      <c r="L85" s="51">
        <v>54879.307000000001</v>
      </c>
      <c r="M85" s="51">
        <v>47853.026400000002</v>
      </c>
      <c r="N85" s="51">
        <v>58132.100200000001</v>
      </c>
      <c r="O85" s="51">
        <v>87418.87</v>
      </c>
      <c r="P85" s="51">
        <v>738748.79269999999</v>
      </c>
    </row>
    <row r="86" spans="1:16" ht="15.75" customHeight="1" x14ac:dyDescent="0.25">
      <c r="A86" s="27" t="s">
        <v>58</v>
      </c>
      <c r="B86" s="27" t="s">
        <v>24</v>
      </c>
      <c r="C86" s="27" t="s">
        <v>25</v>
      </c>
      <c r="D86" s="27" t="s">
        <v>27</v>
      </c>
      <c r="E86" s="30" t="str">
        <f>VLOOKUP(D86,'[1]lista MPK'!A:B,2,0)</f>
        <v>212 Centrum demonstracyjno-produkcyjne</v>
      </c>
      <c r="F86" s="27" t="s">
        <v>216</v>
      </c>
      <c r="G86" s="50">
        <v>15720.53</v>
      </c>
      <c r="H86" s="50">
        <v>15720.49</v>
      </c>
      <c r="I86" s="50">
        <v>19890.88</v>
      </c>
      <c r="J86" s="50">
        <v>19890.84</v>
      </c>
      <c r="K86" s="50">
        <v>19890.88</v>
      </c>
      <c r="L86" s="50">
        <v>19890.84</v>
      </c>
      <c r="M86" s="50">
        <v>19890.88</v>
      </c>
      <c r="N86" s="50">
        <v>18648.61</v>
      </c>
      <c r="O86" s="50">
        <v>24984.15</v>
      </c>
      <c r="P86" s="51">
        <v>174528.1</v>
      </c>
    </row>
    <row r="87" spans="1:16" ht="15.75" customHeight="1" x14ac:dyDescent="0.25">
      <c r="A87" s="27" t="s">
        <v>58</v>
      </c>
      <c r="B87" s="27" t="s">
        <v>24</v>
      </c>
      <c r="C87" s="27" t="s">
        <v>25</v>
      </c>
      <c r="D87" s="27" t="s">
        <v>27</v>
      </c>
      <c r="E87" s="30" t="str">
        <f>VLOOKUP(D87,'[1]lista MPK'!A:B,2,0)</f>
        <v>212 Centrum demonstracyjno-produkcyjne</v>
      </c>
      <c r="F87" s="27" t="s">
        <v>196</v>
      </c>
      <c r="G87" s="50">
        <v>1527.7</v>
      </c>
      <c r="H87" s="50">
        <v>4655.2075000000004</v>
      </c>
      <c r="I87" s="50">
        <v>31771.78</v>
      </c>
      <c r="J87" s="50">
        <v>8773.6743000000006</v>
      </c>
      <c r="K87" s="50">
        <v>3005.09</v>
      </c>
      <c r="L87" s="50">
        <v>19796.62</v>
      </c>
      <c r="M87" s="50">
        <v>9307.2900000000009</v>
      </c>
      <c r="N87" s="50">
        <v>4357.49</v>
      </c>
      <c r="O87" s="50">
        <v>9387.59</v>
      </c>
      <c r="P87" s="51">
        <v>92582.441800000001</v>
      </c>
    </row>
    <row r="88" spans="1:16" ht="15.75" customHeight="1" x14ac:dyDescent="0.25">
      <c r="A88" s="27" t="s">
        <v>58</v>
      </c>
      <c r="B88" s="27" t="s">
        <v>24</v>
      </c>
      <c r="C88" s="27" t="s">
        <v>25</v>
      </c>
      <c r="D88" s="27" t="s">
        <v>27</v>
      </c>
      <c r="E88" s="30" t="str">
        <f>VLOOKUP(D88,'[1]lista MPK'!A:B,2,0)</f>
        <v>212 Centrum demonstracyjno-produkcyjne</v>
      </c>
      <c r="F88" s="27" t="s">
        <v>190</v>
      </c>
      <c r="G88" s="50">
        <v>0</v>
      </c>
      <c r="H88" s="50">
        <v>5878.55</v>
      </c>
      <c r="I88" s="50">
        <v>229.10059999999999</v>
      </c>
      <c r="J88" s="50">
        <v>5655.41</v>
      </c>
      <c r="K88" s="50">
        <v>2162.08</v>
      </c>
      <c r="L88" s="50">
        <v>304.42</v>
      </c>
      <c r="M88" s="50">
        <v>686.51</v>
      </c>
      <c r="N88" s="50">
        <v>0</v>
      </c>
      <c r="O88" s="50">
        <v>0</v>
      </c>
      <c r="P88" s="51">
        <v>14916.070599999999</v>
      </c>
    </row>
    <row r="89" spans="1:16" ht="15.75" customHeight="1" x14ac:dyDescent="0.25">
      <c r="A89" s="27" t="s">
        <v>58</v>
      </c>
      <c r="B89" s="27" t="s">
        <v>24</v>
      </c>
      <c r="C89" s="27" t="s">
        <v>25</v>
      </c>
      <c r="D89" s="27" t="s">
        <v>27</v>
      </c>
      <c r="E89" s="30" t="str">
        <f>VLOOKUP(D89,'[1]lista MPK'!A:B,2,0)</f>
        <v>212 Centrum demonstracyjno-produkcyjne</v>
      </c>
      <c r="F89" s="27" t="s">
        <v>191</v>
      </c>
      <c r="G89" s="50">
        <v>9277.5</v>
      </c>
      <c r="H89" s="50">
        <v>9277.5</v>
      </c>
      <c r="I89" s="50">
        <v>11277.5</v>
      </c>
      <c r="J89" s="50">
        <v>9277.5</v>
      </c>
      <c r="K89" s="50">
        <v>9277.5</v>
      </c>
      <c r="L89" s="50">
        <v>14026.5</v>
      </c>
      <c r="M89" s="50">
        <v>11522.9</v>
      </c>
      <c r="N89" s="50">
        <v>11323.34</v>
      </c>
      <c r="O89" s="50">
        <v>9817.5</v>
      </c>
      <c r="P89" s="51">
        <v>95077.74</v>
      </c>
    </row>
    <row r="90" spans="1:16" ht="15.75" customHeight="1" x14ac:dyDescent="0.25">
      <c r="A90" s="27" t="s">
        <v>58</v>
      </c>
      <c r="B90" s="27" t="s">
        <v>24</v>
      </c>
      <c r="C90" s="27" t="s">
        <v>25</v>
      </c>
      <c r="D90" s="27" t="s">
        <v>27</v>
      </c>
      <c r="E90" s="30" t="str">
        <f>VLOOKUP(D90,'[1]lista MPK'!A:B,2,0)</f>
        <v>212 Centrum demonstracyjno-produkcyjne</v>
      </c>
      <c r="F90" s="27" t="s">
        <v>197</v>
      </c>
      <c r="G90" s="50">
        <v>14361.18</v>
      </c>
      <c r="H90" s="50">
        <v>15411</v>
      </c>
      <c r="I90" s="50">
        <v>15723</v>
      </c>
      <c r="J90" s="50">
        <v>18440</v>
      </c>
      <c r="K90" s="50">
        <v>16095</v>
      </c>
      <c r="L90" s="50">
        <v>14666.03</v>
      </c>
      <c r="M90" s="50">
        <v>13804.14</v>
      </c>
      <c r="N90" s="50">
        <v>13272</v>
      </c>
      <c r="O90" s="50">
        <v>13186</v>
      </c>
      <c r="P90" s="51">
        <v>134958.35</v>
      </c>
    </row>
    <row r="91" spans="1:16" ht="15.75" customHeight="1" x14ac:dyDescent="0.25">
      <c r="A91" s="27" t="s">
        <v>58</v>
      </c>
      <c r="B91" s="27" t="s">
        <v>24</v>
      </c>
      <c r="C91" s="27" t="s">
        <v>25</v>
      </c>
      <c r="D91" s="27" t="s">
        <v>27</v>
      </c>
      <c r="E91" s="30" t="str">
        <f>VLOOKUP(D91,'[1]lista MPK'!A:B,2,0)</f>
        <v>212 Centrum demonstracyjno-produkcyjne</v>
      </c>
      <c r="F91" s="27" t="s">
        <v>198</v>
      </c>
      <c r="G91" s="50">
        <v>2679.33</v>
      </c>
      <c r="H91" s="50">
        <v>3042.13</v>
      </c>
      <c r="I91" s="50">
        <v>3103.73</v>
      </c>
      <c r="J91" s="50">
        <v>3640.06</v>
      </c>
      <c r="K91" s="50">
        <v>3177.15</v>
      </c>
      <c r="L91" s="50">
        <v>2678.45</v>
      </c>
      <c r="M91" s="50">
        <v>2386.58</v>
      </c>
      <c r="N91" s="50">
        <v>2619.9</v>
      </c>
      <c r="O91" s="50">
        <v>2602.92</v>
      </c>
      <c r="P91" s="51">
        <v>25930.25</v>
      </c>
    </row>
    <row r="92" spans="1:16" ht="15.75" customHeight="1" x14ac:dyDescent="0.25">
      <c r="A92" s="27" t="s">
        <v>58</v>
      </c>
      <c r="B92" s="27" t="s">
        <v>24</v>
      </c>
      <c r="C92" s="27" t="s">
        <v>25</v>
      </c>
      <c r="D92" s="27" t="s">
        <v>27</v>
      </c>
      <c r="E92" s="30" t="str">
        <f>VLOOKUP(D92,'[1]lista MPK'!A:B,2,0)</f>
        <v>212 Centrum demonstracyjno-produkcyjne</v>
      </c>
      <c r="F92" s="27" t="s">
        <v>199</v>
      </c>
      <c r="G92" s="50">
        <v>0</v>
      </c>
      <c r="H92" s="50">
        <v>0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25</v>
      </c>
      <c r="P92" s="51">
        <v>25</v>
      </c>
    </row>
    <row r="93" spans="1:16" ht="15" customHeight="1" x14ac:dyDescent="0.25">
      <c r="A93" s="27" t="s">
        <v>58</v>
      </c>
      <c r="B93" s="27" t="s">
        <v>24</v>
      </c>
      <c r="C93" s="27" t="s">
        <v>25</v>
      </c>
      <c r="D93" s="27" t="s">
        <v>27</v>
      </c>
      <c r="E93" s="30" t="str">
        <f>VLOOKUP(D93,'[1]lista MPK'!A:B,2,0)</f>
        <v>212 Centrum demonstracyjno-produkcyjne</v>
      </c>
      <c r="F93" s="27" t="s">
        <v>204</v>
      </c>
      <c r="G93" s="50">
        <v>0</v>
      </c>
      <c r="H93" s="50">
        <v>1258.79</v>
      </c>
      <c r="I93" s="50">
        <v>0</v>
      </c>
      <c r="J93" s="50">
        <v>3428.75</v>
      </c>
      <c r="K93" s="50">
        <v>750.3</v>
      </c>
      <c r="L93" s="50">
        <v>0</v>
      </c>
      <c r="M93" s="50">
        <v>0</v>
      </c>
      <c r="N93" s="50">
        <v>536</v>
      </c>
      <c r="O93" s="50">
        <v>7098.22</v>
      </c>
      <c r="P93" s="51">
        <v>13072.06</v>
      </c>
    </row>
    <row r="94" spans="1:16" ht="15.75" customHeight="1" x14ac:dyDescent="0.25">
      <c r="A94" s="27" t="s">
        <v>58</v>
      </c>
      <c r="B94" s="27" t="s">
        <v>24</v>
      </c>
      <c r="C94" s="27" t="s">
        <v>25</v>
      </c>
      <c r="D94" s="27" t="s">
        <v>27</v>
      </c>
      <c r="E94" s="30" t="str">
        <f>VLOOKUP(D94,'[1]lista MPK'!A:B,2,0)</f>
        <v>212 Centrum demonstracyjno-produkcyjne</v>
      </c>
      <c r="F94" s="27" t="s">
        <v>202</v>
      </c>
      <c r="G94" s="50">
        <v>1773</v>
      </c>
      <c r="H94" s="50">
        <v>849.32</v>
      </c>
      <c r="I94" s="50">
        <v>0</v>
      </c>
      <c r="J94" s="50">
        <v>792</v>
      </c>
      <c r="K94" s="50">
        <v>0</v>
      </c>
      <c r="L94" s="50">
        <v>0</v>
      </c>
      <c r="M94" s="50">
        <v>0</v>
      </c>
      <c r="N94" s="50">
        <v>0</v>
      </c>
      <c r="O94" s="50">
        <v>0</v>
      </c>
      <c r="P94" s="51">
        <v>3414.32</v>
      </c>
    </row>
    <row r="95" spans="1:16" ht="15.75" customHeight="1" x14ac:dyDescent="0.25">
      <c r="A95" s="27" t="s">
        <v>58</v>
      </c>
      <c r="B95" s="27" t="s">
        <v>24</v>
      </c>
      <c r="C95" s="27" t="s">
        <v>25</v>
      </c>
      <c r="D95" s="27" t="s">
        <v>27</v>
      </c>
      <c r="E95" s="30" t="str">
        <f>VLOOKUP(D95,'[1]lista MPK'!A:B,2,0)</f>
        <v>212 Centrum demonstracyjno-produkcyjne</v>
      </c>
      <c r="F95" s="27" t="s">
        <v>217</v>
      </c>
      <c r="G95" s="50">
        <v>0</v>
      </c>
      <c r="H95" s="50">
        <v>0</v>
      </c>
      <c r="I95" s="50">
        <v>1018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51">
        <v>1018</v>
      </c>
    </row>
    <row r="96" spans="1:16" ht="15.75" customHeight="1" x14ac:dyDescent="0.25">
      <c r="A96" s="27" t="s">
        <v>58</v>
      </c>
      <c r="B96" s="27" t="s">
        <v>24</v>
      </c>
      <c r="C96" s="27" t="s">
        <v>25</v>
      </c>
      <c r="D96" s="27" t="s">
        <v>27</v>
      </c>
      <c r="E96" s="30" t="str">
        <f>VLOOKUP(D96,'[1]lista MPK'!A:B,2,0)</f>
        <v>212 Centrum demonstracyjno-produkcyjne</v>
      </c>
      <c r="F96" s="27" t="s">
        <v>218</v>
      </c>
      <c r="G96" s="50">
        <v>917.32</v>
      </c>
      <c r="H96" s="50">
        <v>896.17</v>
      </c>
      <c r="I96" s="50">
        <v>1897.91</v>
      </c>
      <c r="J96" s="50">
        <v>1849.56</v>
      </c>
      <c r="K96" s="50">
        <v>1825.27</v>
      </c>
      <c r="L96" s="50">
        <v>1793.52</v>
      </c>
      <c r="M96" s="50">
        <v>1780.9</v>
      </c>
      <c r="N96" s="50">
        <v>1747.6</v>
      </c>
      <c r="O96" s="50">
        <v>2218.04</v>
      </c>
      <c r="P96" s="51">
        <v>14926.29</v>
      </c>
    </row>
    <row r="97" spans="1:16" ht="15.75" customHeight="1" x14ac:dyDescent="0.25">
      <c r="A97" s="27" t="s">
        <v>58</v>
      </c>
      <c r="B97" s="27" t="s">
        <v>24</v>
      </c>
      <c r="C97" s="27" t="s">
        <v>25</v>
      </c>
      <c r="D97" s="28" t="s">
        <v>98</v>
      </c>
      <c r="E97" s="30"/>
      <c r="F97" s="28"/>
      <c r="G97" s="51">
        <v>46256.56</v>
      </c>
      <c r="H97" s="51">
        <v>56989.157500000001</v>
      </c>
      <c r="I97" s="51">
        <v>84911.900599999994</v>
      </c>
      <c r="J97" s="51">
        <v>71747.794299999994</v>
      </c>
      <c r="K97" s="51">
        <v>56183.27</v>
      </c>
      <c r="L97" s="51">
        <v>73156.38</v>
      </c>
      <c r="M97" s="51">
        <v>59379.199999999997</v>
      </c>
      <c r="N97" s="51">
        <v>52504.94</v>
      </c>
      <c r="O97" s="51">
        <v>69319.42</v>
      </c>
      <c r="P97" s="51">
        <v>570448.62239999999</v>
      </c>
    </row>
    <row r="98" spans="1:16" ht="15.75" customHeight="1" x14ac:dyDescent="0.25">
      <c r="A98" s="27" t="s">
        <v>58</v>
      </c>
      <c r="B98" s="27" t="s">
        <v>24</v>
      </c>
      <c r="C98" s="28" t="s">
        <v>28</v>
      </c>
      <c r="D98" s="28"/>
      <c r="E98" s="30"/>
      <c r="F98" s="28"/>
      <c r="G98" s="51">
        <v>96474.432499999995</v>
      </c>
      <c r="H98" s="51">
        <v>358323.38579999999</v>
      </c>
      <c r="I98" s="51">
        <v>129446.8952</v>
      </c>
      <c r="J98" s="51">
        <v>120660.7643</v>
      </c>
      <c r="K98" s="51">
        <v>101648.6937</v>
      </c>
      <c r="L98" s="51">
        <v>128035.68700000001</v>
      </c>
      <c r="M98" s="51">
        <v>107232.2264</v>
      </c>
      <c r="N98" s="51">
        <v>110637.0402</v>
      </c>
      <c r="O98" s="51">
        <v>156738.29</v>
      </c>
      <c r="P98" s="51">
        <v>1309197.4151000001</v>
      </c>
    </row>
    <row r="99" spans="1:16" ht="15.75" customHeight="1" x14ac:dyDescent="0.25">
      <c r="A99" s="27" t="s">
        <v>58</v>
      </c>
      <c r="B99" s="27" t="s">
        <v>24</v>
      </c>
      <c r="C99" s="27" t="s">
        <v>29</v>
      </c>
      <c r="D99" s="27" t="s">
        <v>30</v>
      </c>
      <c r="E99" s="30" t="str">
        <f>VLOOKUP(D99,'[1]lista MPK'!A:B,2,0)</f>
        <v>221 Dział operacji zagranicznych eksport/import</v>
      </c>
      <c r="F99" s="27" t="s">
        <v>196</v>
      </c>
      <c r="G99" s="50">
        <v>206.03</v>
      </c>
      <c r="H99" s="50">
        <v>164.01</v>
      </c>
      <c r="I99" s="50">
        <v>163.43</v>
      </c>
      <c r="J99" s="50">
        <v>0</v>
      </c>
      <c r="K99" s="50">
        <v>227.92</v>
      </c>
      <c r="L99" s="50">
        <v>186.44</v>
      </c>
      <c r="M99" s="50">
        <v>346.62</v>
      </c>
      <c r="N99" s="50">
        <v>163.24</v>
      </c>
      <c r="O99" s="50">
        <v>1021.42</v>
      </c>
      <c r="P99" s="51">
        <v>2479.11</v>
      </c>
    </row>
    <row r="100" spans="1:16" ht="15.75" customHeight="1" x14ac:dyDescent="0.25">
      <c r="A100" s="27" t="s">
        <v>58</v>
      </c>
      <c r="B100" s="27" t="s">
        <v>24</v>
      </c>
      <c r="C100" s="27" t="s">
        <v>29</v>
      </c>
      <c r="D100" s="27" t="s">
        <v>30</v>
      </c>
      <c r="E100" s="30" t="str">
        <f>VLOOKUP(D100,'[1]lista MPK'!A:B,2,0)</f>
        <v>221 Dział operacji zagranicznych eksport/import</v>
      </c>
      <c r="F100" s="27" t="s">
        <v>190</v>
      </c>
      <c r="G100" s="50">
        <v>1437.09</v>
      </c>
      <c r="H100" s="50">
        <v>1268.46</v>
      </c>
      <c r="I100" s="50">
        <v>152.58000000000001</v>
      </c>
      <c r="J100" s="50">
        <v>3074.74</v>
      </c>
      <c r="K100" s="50">
        <v>1365.68</v>
      </c>
      <c r="L100" s="50">
        <v>185.47</v>
      </c>
      <c r="M100" s="50">
        <v>600.46</v>
      </c>
      <c r="N100" s="50">
        <v>770.29</v>
      </c>
      <c r="O100" s="50">
        <v>2559.58</v>
      </c>
      <c r="P100" s="51">
        <v>11414.35</v>
      </c>
    </row>
    <row r="101" spans="1:16" ht="15.75" customHeight="1" x14ac:dyDescent="0.25">
      <c r="A101" s="27" t="s">
        <v>58</v>
      </c>
      <c r="B101" s="27" t="s">
        <v>24</v>
      </c>
      <c r="C101" s="27" t="s">
        <v>29</v>
      </c>
      <c r="D101" s="27" t="s">
        <v>30</v>
      </c>
      <c r="E101" s="30" t="str">
        <f>VLOOKUP(D101,'[1]lista MPK'!A:B,2,0)</f>
        <v>221 Dział operacji zagranicznych eksport/import</v>
      </c>
      <c r="F101" s="27" t="s">
        <v>191</v>
      </c>
      <c r="G101" s="50">
        <v>280</v>
      </c>
      <c r="H101" s="50">
        <v>2562.5100000000002</v>
      </c>
      <c r="I101" s="50">
        <v>350</v>
      </c>
      <c r="J101" s="50">
        <v>350</v>
      </c>
      <c r="K101" s="50">
        <v>0</v>
      </c>
      <c r="L101" s="50">
        <v>700</v>
      </c>
      <c r="M101" s="50">
        <v>350</v>
      </c>
      <c r="N101" s="50">
        <v>510</v>
      </c>
      <c r="O101" s="50">
        <v>350</v>
      </c>
      <c r="P101" s="51">
        <v>5452.51</v>
      </c>
    </row>
    <row r="102" spans="1:16" ht="15.75" customHeight="1" x14ac:dyDescent="0.25">
      <c r="A102" s="27" t="s">
        <v>58</v>
      </c>
      <c r="B102" s="27" t="s">
        <v>24</v>
      </c>
      <c r="C102" s="27" t="s">
        <v>29</v>
      </c>
      <c r="D102" s="27" t="s">
        <v>30</v>
      </c>
      <c r="E102" s="30" t="str">
        <f>VLOOKUP(D102,'[1]lista MPK'!A:B,2,0)</f>
        <v>221 Dział operacji zagranicznych eksport/import</v>
      </c>
      <c r="F102" s="27" t="s">
        <v>197</v>
      </c>
      <c r="G102" s="50">
        <v>20775.150000000001</v>
      </c>
      <c r="H102" s="50">
        <v>17361.580000000002</v>
      </c>
      <c r="I102" s="50">
        <v>13440</v>
      </c>
      <c r="J102" s="50">
        <v>16139.47</v>
      </c>
      <c r="K102" s="50">
        <v>14865</v>
      </c>
      <c r="L102" s="50">
        <v>14381</v>
      </c>
      <c r="M102" s="50">
        <v>14275</v>
      </c>
      <c r="N102" s="50">
        <v>14782</v>
      </c>
      <c r="O102" s="50">
        <v>15326.9</v>
      </c>
      <c r="P102" s="51">
        <v>141346.1</v>
      </c>
    </row>
    <row r="103" spans="1:16" ht="15.75" customHeight="1" x14ac:dyDescent="0.25">
      <c r="A103" s="27" t="s">
        <v>58</v>
      </c>
      <c r="B103" s="27" t="s">
        <v>24</v>
      </c>
      <c r="C103" s="27" t="s">
        <v>29</v>
      </c>
      <c r="D103" s="27" t="s">
        <v>30</v>
      </c>
      <c r="E103" s="30" t="str">
        <f>VLOOKUP(D103,'[1]lista MPK'!A:B,2,0)</f>
        <v>221 Dział operacji zagranicznych eksport/import</v>
      </c>
      <c r="F103" s="27" t="s">
        <v>198</v>
      </c>
      <c r="G103" s="50">
        <v>3635.57</v>
      </c>
      <c r="H103" s="50">
        <v>2887.77</v>
      </c>
      <c r="I103" s="50">
        <v>2653.05</v>
      </c>
      <c r="J103" s="50">
        <v>3118.59</v>
      </c>
      <c r="K103" s="50">
        <v>2934.35</v>
      </c>
      <c r="L103" s="50">
        <v>2838.81</v>
      </c>
      <c r="M103" s="50">
        <v>2817.9</v>
      </c>
      <c r="N103" s="50">
        <v>2917.96</v>
      </c>
      <c r="O103" s="50">
        <v>2960.82</v>
      </c>
      <c r="P103" s="51">
        <v>26764.82</v>
      </c>
    </row>
    <row r="104" spans="1:16" ht="15.75" customHeight="1" x14ac:dyDescent="0.25">
      <c r="A104" s="27" t="s">
        <v>58</v>
      </c>
      <c r="B104" s="27" t="s">
        <v>24</v>
      </c>
      <c r="C104" s="27" t="s">
        <v>29</v>
      </c>
      <c r="D104" s="27" t="s">
        <v>30</v>
      </c>
      <c r="E104" s="30" t="str">
        <f>VLOOKUP(D104,'[1]lista MPK'!A:B,2,0)</f>
        <v>221 Dział operacji zagranicznych eksport/import</v>
      </c>
      <c r="F104" s="27" t="s">
        <v>199</v>
      </c>
      <c r="G104" s="50">
        <v>0</v>
      </c>
      <c r="H104" s="50">
        <v>0</v>
      </c>
      <c r="I104" s="50">
        <v>0</v>
      </c>
      <c r="J104" s="50">
        <v>0</v>
      </c>
      <c r="K104" s="50">
        <v>250</v>
      </c>
      <c r="L104" s="50">
        <v>0</v>
      </c>
      <c r="M104" s="50">
        <v>0</v>
      </c>
      <c r="N104" s="50">
        <v>0</v>
      </c>
      <c r="O104" s="50">
        <v>0</v>
      </c>
      <c r="P104" s="51">
        <v>250</v>
      </c>
    </row>
    <row r="105" spans="1:16" ht="15" customHeight="1" x14ac:dyDescent="0.25">
      <c r="A105" s="27" t="s">
        <v>58</v>
      </c>
      <c r="B105" s="27" t="s">
        <v>24</v>
      </c>
      <c r="C105" s="27" t="s">
        <v>29</v>
      </c>
      <c r="D105" s="27" t="s">
        <v>30</v>
      </c>
      <c r="E105" s="30" t="str">
        <f>VLOOKUP(D105,'[1]lista MPK'!A:B,2,0)</f>
        <v>221 Dział operacji zagranicznych eksport/import</v>
      </c>
      <c r="F105" s="27" t="s">
        <v>204</v>
      </c>
      <c r="G105" s="50">
        <v>0</v>
      </c>
      <c r="H105" s="50">
        <v>161.11000000000001</v>
      </c>
      <c r="I105" s="50">
        <v>583.54999999999995</v>
      </c>
      <c r="J105" s="50">
        <v>1598.03</v>
      </c>
      <c r="K105" s="50">
        <v>0</v>
      </c>
      <c r="L105" s="50">
        <v>2174.16</v>
      </c>
      <c r="M105" s="50">
        <v>0</v>
      </c>
      <c r="N105" s="50">
        <v>0</v>
      </c>
      <c r="O105" s="50">
        <v>83.14</v>
      </c>
      <c r="P105" s="51">
        <v>4599.99</v>
      </c>
    </row>
    <row r="106" spans="1:16" ht="15" customHeight="1" x14ac:dyDescent="0.25">
      <c r="A106" s="27" t="s">
        <v>58</v>
      </c>
      <c r="B106" s="27" t="s">
        <v>24</v>
      </c>
      <c r="C106" s="27" t="s">
        <v>29</v>
      </c>
      <c r="D106" s="28" t="s">
        <v>145</v>
      </c>
      <c r="E106" s="30"/>
      <c r="F106" s="28"/>
      <c r="G106" s="51">
        <v>26333.84</v>
      </c>
      <c r="H106" s="51">
        <v>24405.439999999999</v>
      </c>
      <c r="I106" s="51">
        <v>17342.61</v>
      </c>
      <c r="J106" s="51">
        <v>24280.83</v>
      </c>
      <c r="K106" s="51">
        <v>19642.95</v>
      </c>
      <c r="L106" s="51">
        <v>20465.88</v>
      </c>
      <c r="M106" s="51">
        <v>18389.98</v>
      </c>
      <c r="N106" s="51">
        <v>19143.490000000002</v>
      </c>
      <c r="O106" s="51">
        <v>22301.86</v>
      </c>
      <c r="P106" s="51">
        <v>192306.88</v>
      </c>
    </row>
    <row r="107" spans="1:16" ht="15.75" customHeight="1" x14ac:dyDescent="0.25">
      <c r="A107" s="27" t="s">
        <v>58</v>
      </c>
      <c r="B107" s="27" t="s">
        <v>24</v>
      </c>
      <c r="C107" s="27" t="s">
        <v>29</v>
      </c>
      <c r="D107" s="27" t="s">
        <v>83</v>
      </c>
      <c r="E107" s="30" t="str">
        <f>VLOOKUP(D107,'[1]lista MPK'!A:B,2,0)</f>
        <v>222 Koszty sprzedaży eksportowej</v>
      </c>
      <c r="F107" s="27" t="s">
        <v>190</v>
      </c>
      <c r="G107" s="50">
        <v>6265.28</v>
      </c>
      <c r="H107" s="50">
        <v>9499.15</v>
      </c>
      <c r="I107" s="50">
        <v>671.76</v>
      </c>
      <c r="J107" s="50">
        <v>14047.19</v>
      </c>
      <c r="K107" s="50">
        <v>9420.7999999999993</v>
      </c>
      <c r="L107" s="50">
        <v>11639.71</v>
      </c>
      <c r="M107" s="50">
        <v>1296.25</v>
      </c>
      <c r="N107" s="50">
        <v>13730.51</v>
      </c>
      <c r="O107" s="50">
        <v>5175.62</v>
      </c>
      <c r="P107" s="51">
        <v>71746.27</v>
      </c>
    </row>
    <row r="108" spans="1:16" ht="15.75" customHeight="1" x14ac:dyDescent="0.25">
      <c r="A108" s="27" t="s">
        <v>58</v>
      </c>
      <c r="B108" s="27" t="s">
        <v>24</v>
      </c>
      <c r="C108" s="27" t="s">
        <v>29</v>
      </c>
      <c r="D108" s="27" t="s">
        <v>83</v>
      </c>
      <c r="E108" s="30" t="str">
        <f>VLOOKUP(D108,'[1]lista MPK'!A:B,2,0)</f>
        <v>222 Koszty sprzedaży eksportowej</v>
      </c>
      <c r="F108" s="27" t="s">
        <v>191</v>
      </c>
      <c r="G108" s="50">
        <v>170</v>
      </c>
      <c r="H108" s="50">
        <v>0</v>
      </c>
      <c r="I108" s="50">
        <v>310</v>
      </c>
      <c r="J108" s="50">
        <v>0</v>
      </c>
      <c r="K108" s="50">
        <v>0</v>
      </c>
      <c r="L108" s="50">
        <v>0</v>
      </c>
      <c r="M108" s="50">
        <v>0</v>
      </c>
      <c r="N108" s="50">
        <v>0</v>
      </c>
      <c r="O108" s="50">
        <v>0</v>
      </c>
      <c r="P108" s="51">
        <v>480</v>
      </c>
    </row>
    <row r="109" spans="1:16" ht="15.75" customHeight="1" x14ac:dyDescent="0.25">
      <c r="A109" s="27" t="s">
        <v>58</v>
      </c>
      <c r="B109" s="27" t="s">
        <v>24</v>
      </c>
      <c r="C109" s="27" t="s">
        <v>29</v>
      </c>
      <c r="D109" s="28" t="s">
        <v>82</v>
      </c>
      <c r="E109" s="30"/>
      <c r="F109" s="28"/>
      <c r="G109" s="51">
        <v>6435.28</v>
      </c>
      <c r="H109" s="51">
        <v>9499.15</v>
      </c>
      <c r="I109" s="51">
        <v>981.76</v>
      </c>
      <c r="J109" s="51">
        <v>14047.19</v>
      </c>
      <c r="K109" s="51">
        <v>9420.7999999999993</v>
      </c>
      <c r="L109" s="51">
        <v>11639.71</v>
      </c>
      <c r="M109" s="51">
        <v>1296.25</v>
      </c>
      <c r="N109" s="51">
        <v>13730.51</v>
      </c>
      <c r="O109" s="51">
        <v>5175.62</v>
      </c>
      <c r="P109" s="51">
        <v>72226.27</v>
      </c>
    </row>
    <row r="110" spans="1:16" ht="15.75" customHeight="1" x14ac:dyDescent="0.25">
      <c r="A110" s="27" t="s">
        <v>58</v>
      </c>
      <c r="B110" s="27" t="s">
        <v>24</v>
      </c>
      <c r="C110" s="27" t="s">
        <v>29</v>
      </c>
      <c r="D110" s="27" t="s">
        <v>31</v>
      </c>
      <c r="E110" s="30" t="str">
        <f>VLOOKUP(D110,'[1]lista MPK'!A:B,2,0)</f>
        <v>223 Koszty dodatkowe zakupu</v>
      </c>
      <c r="F110" s="27" t="s">
        <v>190</v>
      </c>
      <c r="G110" s="50">
        <v>85</v>
      </c>
      <c r="H110" s="50">
        <v>0</v>
      </c>
      <c r="I110" s="50">
        <v>0</v>
      </c>
      <c r="J110" s="50">
        <v>0</v>
      </c>
      <c r="K110" s="50">
        <v>568.38</v>
      </c>
      <c r="L110" s="50">
        <v>1219.51</v>
      </c>
      <c r="M110" s="50">
        <v>1199.1500000000001</v>
      </c>
      <c r="N110" s="50">
        <v>0</v>
      </c>
      <c r="O110" s="50">
        <v>0</v>
      </c>
      <c r="P110" s="51">
        <v>3072.04</v>
      </c>
    </row>
    <row r="111" spans="1:16" ht="15.75" customHeight="1" x14ac:dyDescent="0.25">
      <c r="A111" s="27" t="s">
        <v>58</v>
      </c>
      <c r="B111" s="27" t="s">
        <v>24</v>
      </c>
      <c r="C111" s="27" t="s">
        <v>29</v>
      </c>
      <c r="D111" s="27" t="s">
        <v>31</v>
      </c>
      <c r="E111" s="30" t="str">
        <f>VLOOKUP(D111,'[1]lista MPK'!A:B,2,0)</f>
        <v>223 Koszty dodatkowe zakupu</v>
      </c>
      <c r="F111" s="27" t="s">
        <v>191</v>
      </c>
      <c r="G111" s="50">
        <v>0</v>
      </c>
      <c r="H111" s="50">
        <v>0</v>
      </c>
      <c r="I111" s="50">
        <v>0</v>
      </c>
      <c r="J111" s="50">
        <v>240.76</v>
      </c>
      <c r="K111" s="50">
        <v>719.43</v>
      </c>
      <c r="L111" s="50">
        <v>320</v>
      </c>
      <c r="M111" s="50">
        <v>1754.52</v>
      </c>
      <c r="N111" s="50">
        <v>1119.9000000000001</v>
      </c>
      <c r="O111" s="50">
        <v>404.8</v>
      </c>
      <c r="P111" s="51">
        <v>4559.41</v>
      </c>
    </row>
    <row r="112" spans="1:16" ht="15.75" customHeight="1" x14ac:dyDescent="0.25">
      <c r="A112" s="27" t="s">
        <v>58</v>
      </c>
      <c r="B112" s="27" t="s">
        <v>24</v>
      </c>
      <c r="C112" s="27" t="s">
        <v>29</v>
      </c>
      <c r="D112" s="28" t="s">
        <v>144</v>
      </c>
      <c r="E112" s="30"/>
      <c r="F112" s="28"/>
      <c r="G112" s="51">
        <v>85</v>
      </c>
      <c r="H112" s="51">
        <v>0</v>
      </c>
      <c r="I112" s="51">
        <v>0</v>
      </c>
      <c r="J112" s="51">
        <v>240.76</v>
      </c>
      <c r="K112" s="51">
        <v>1287.81</v>
      </c>
      <c r="L112" s="51">
        <v>1539.51</v>
      </c>
      <c r="M112" s="51">
        <v>2953.67</v>
      </c>
      <c r="N112" s="51">
        <v>1119.9000000000001</v>
      </c>
      <c r="O112" s="51">
        <v>404.8</v>
      </c>
      <c r="P112" s="51">
        <v>7631.45</v>
      </c>
    </row>
    <row r="113" spans="1:16" ht="15.75" customHeight="1" x14ac:dyDescent="0.25">
      <c r="A113" s="27" t="s">
        <v>58</v>
      </c>
      <c r="B113" s="27" t="s">
        <v>24</v>
      </c>
      <c r="C113" s="28" t="s">
        <v>32</v>
      </c>
      <c r="D113" s="28"/>
      <c r="E113" s="30"/>
      <c r="F113" s="28"/>
      <c r="G113" s="51">
        <v>32854.120000000003</v>
      </c>
      <c r="H113" s="51">
        <v>33904.589999999997</v>
      </c>
      <c r="I113" s="51">
        <v>18324.37</v>
      </c>
      <c r="J113" s="51">
        <v>38568.78</v>
      </c>
      <c r="K113" s="51">
        <v>30351.56</v>
      </c>
      <c r="L113" s="51">
        <v>33645.1</v>
      </c>
      <c r="M113" s="51">
        <v>22639.9</v>
      </c>
      <c r="N113" s="51">
        <v>33993.9</v>
      </c>
      <c r="O113" s="51">
        <v>27882.28</v>
      </c>
      <c r="P113" s="51">
        <v>272164.59999999998</v>
      </c>
    </row>
    <row r="114" spans="1:16" ht="15" customHeight="1" x14ac:dyDescent="0.25">
      <c r="A114" s="27" t="s">
        <v>58</v>
      </c>
      <c r="B114" s="27" t="s">
        <v>24</v>
      </c>
      <c r="C114" s="27" t="s">
        <v>33</v>
      </c>
      <c r="D114" s="27" t="s">
        <v>34</v>
      </c>
      <c r="E114" s="30" t="str">
        <f>VLOOKUP(D114,'[1]lista MPK'!A:B,2,0)</f>
        <v>231 Dział Logistyki</v>
      </c>
      <c r="F114" s="27" t="s">
        <v>196</v>
      </c>
      <c r="G114" s="50">
        <v>0</v>
      </c>
      <c r="H114" s="50">
        <v>0</v>
      </c>
      <c r="I114" s="50">
        <v>0</v>
      </c>
      <c r="J114" s="50">
        <v>1573.7</v>
      </c>
      <c r="K114" s="50">
        <v>0</v>
      </c>
      <c r="L114" s="50">
        <v>0</v>
      </c>
      <c r="M114" s="50">
        <v>0</v>
      </c>
      <c r="N114" s="50">
        <v>0</v>
      </c>
      <c r="O114" s="50">
        <v>0</v>
      </c>
      <c r="P114" s="51">
        <v>1573.7</v>
      </c>
    </row>
    <row r="115" spans="1:16" ht="15.75" customHeight="1" x14ac:dyDescent="0.25">
      <c r="A115" s="27" t="s">
        <v>58</v>
      </c>
      <c r="B115" s="27" t="s">
        <v>24</v>
      </c>
      <c r="C115" s="27" t="s">
        <v>33</v>
      </c>
      <c r="D115" s="27" t="s">
        <v>34</v>
      </c>
      <c r="E115" s="30" t="str">
        <f>VLOOKUP(D115,'[1]lista MPK'!A:B,2,0)</f>
        <v>231 Dział Logistyki</v>
      </c>
      <c r="F115" s="27" t="s">
        <v>190</v>
      </c>
      <c r="G115" s="50">
        <v>239</v>
      </c>
      <c r="H115" s="50">
        <v>266.86</v>
      </c>
      <c r="I115" s="50">
        <v>239</v>
      </c>
      <c r="J115" s="50">
        <v>239</v>
      </c>
      <c r="K115" s="50">
        <v>120</v>
      </c>
      <c r="L115" s="50">
        <v>478</v>
      </c>
      <c r="M115" s="50">
        <v>239</v>
      </c>
      <c r="N115" s="50">
        <v>239</v>
      </c>
      <c r="O115" s="50">
        <v>239</v>
      </c>
      <c r="P115" s="51">
        <v>2298.86</v>
      </c>
    </row>
    <row r="116" spans="1:16" ht="15.75" customHeight="1" x14ac:dyDescent="0.25">
      <c r="A116" s="27" t="s">
        <v>58</v>
      </c>
      <c r="B116" s="27" t="s">
        <v>24</v>
      </c>
      <c r="C116" s="27" t="s">
        <v>33</v>
      </c>
      <c r="D116" s="27" t="s">
        <v>34</v>
      </c>
      <c r="E116" s="30" t="str">
        <f>VLOOKUP(D116,'[1]lista MPK'!A:B,2,0)</f>
        <v>231 Dział Logistyki</v>
      </c>
      <c r="F116" s="27" t="s">
        <v>191</v>
      </c>
      <c r="G116" s="50">
        <v>0</v>
      </c>
      <c r="H116" s="50">
        <v>0</v>
      </c>
      <c r="I116" s="50">
        <v>0</v>
      </c>
      <c r="J116" s="50">
        <v>1298.5</v>
      </c>
      <c r="K116" s="50">
        <v>0</v>
      </c>
      <c r="L116" s="50">
        <v>411.38</v>
      </c>
      <c r="M116" s="50">
        <v>0</v>
      </c>
      <c r="N116" s="50">
        <v>0</v>
      </c>
      <c r="O116" s="50">
        <v>0</v>
      </c>
      <c r="P116" s="51">
        <v>1709.88</v>
      </c>
    </row>
    <row r="117" spans="1:16" ht="15" customHeight="1" x14ac:dyDescent="0.25">
      <c r="A117" s="27" t="s">
        <v>58</v>
      </c>
      <c r="B117" s="27" t="s">
        <v>24</v>
      </c>
      <c r="C117" s="27" t="s">
        <v>33</v>
      </c>
      <c r="D117" s="27" t="s">
        <v>34</v>
      </c>
      <c r="E117" s="30" t="str">
        <f>VLOOKUP(D117,'[1]lista MPK'!A:B,2,0)</f>
        <v>231 Dział Logistyki</v>
      </c>
      <c r="F117" s="27" t="s">
        <v>197</v>
      </c>
      <c r="G117" s="50">
        <v>6120</v>
      </c>
      <c r="H117" s="50">
        <v>6120</v>
      </c>
      <c r="I117" s="50">
        <v>6120</v>
      </c>
      <c r="J117" s="50">
        <v>6120</v>
      </c>
      <c r="K117" s="50">
        <v>6120</v>
      </c>
      <c r="L117" s="50">
        <v>6120</v>
      </c>
      <c r="M117" s="50">
        <v>6120</v>
      </c>
      <c r="N117" s="50">
        <v>6120</v>
      </c>
      <c r="O117" s="50">
        <v>6120</v>
      </c>
      <c r="P117" s="51">
        <v>55080</v>
      </c>
    </row>
    <row r="118" spans="1:16" ht="15.75" customHeight="1" x14ac:dyDescent="0.25">
      <c r="A118" s="27" t="s">
        <v>58</v>
      </c>
      <c r="B118" s="27" t="s">
        <v>24</v>
      </c>
      <c r="C118" s="27" t="s">
        <v>33</v>
      </c>
      <c r="D118" s="27" t="s">
        <v>34</v>
      </c>
      <c r="E118" s="30" t="str">
        <f>VLOOKUP(D118,'[1]lista MPK'!A:B,2,0)</f>
        <v>231 Dział Logistyki</v>
      </c>
      <c r="F118" s="27" t="s">
        <v>198</v>
      </c>
      <c r="G118" s="50">
        <v>1208.0899999999999</v>
      </c>
      <c r="H118" s="50">
        <v>1208.0899999999999</v>
      </c>
      <c r="I118" s="50">
        <v>1208.0899999999999</v>
      </c>
      <c r="J118" s="50">
        <v>1208.0899999999999</v>
      </c>
      <c r="K118" s="50">
        <v>1208.0899999999999</v>
      </c>
      <c r="L118" s="50">
        <v>1208.0899999999999</v>
      </c>
      <c r="M118" s="50">
        <v>1208.0899999999999</v>
      </c>
      <c r="N118" s="50">
        <v>1208.0899999999999</v>
      </c>
      <c r="O118" s="50">
        <v>1208.0899999999999</v>
      </c>
      <c r="P118" s="51">
        <v>10872.81</v>
      </c>
    </row>
    <row r="119" spans="1:16" ht="15.75" customHeight="1" x14ac:dyDescent="0.25">
      <c r="A119" s="27" t="s">
        <v>58</v>
      </c>
      <c r="B119" s="27" t="s">
        <v>24</v>
      </c>
      <c r="C119" s="27" t="s">
        <v>33</v>
      </c>
      <c r="D119" s="27" t="s">
        <v>34</v>
      </c>
      <c r="E119" s="30" t="str">
        <f>VLOOKUP(D119,'[1]lista MPK'!A:B,2,0)</f>
        <v>231 Dział Logistyki</v>
      </c>
      <c r="F119" s="27" t="s">
        <v>199</v>
      </c>
      <c r="G119" s="50">
        <v>162.85</v>
      </c>
      <c r="H119" s="50">
        <v>0</v>
      </c>
      <c r="I119" s="50">
        <v>49</v>
      </c>
      <c r="J119" s="50">
        <v>49</v>
      </c>
      <c r="K119" s="50">
        <v>0</v>
      </c>
      <c r="L119" s="50">
        <v>580.19000000000005</v>
      </c>
      <c r="M119" s="50">
        <v>0</v>
      </c>
      <c r="N119" s="50">
        <v>0</v>
      </c>
      <c r="O119" s="50">
        <v>0</v>
      </c>
      <c r="P119" s="51">
        <v>841.04</v>
      </c>
    </row>
    <row r="120" spans="1:16" ht="15" customHeight="1" x14ac:dyDescent="0.25">
      <c r="A120" s="27" t="s">
        <v>58</v>
      </c>
      <c r="B120" s="27" t="s">
        <v>24</v>
      </c>
      <c r="C120" s="27" t="s">
        <v>33</v>
      </c>
      <c r="D120" s="28" t="s">
        <v>143</v>
      </c>
      <c r="E120" s="30"/>
      <c r="F120" s="28"/>
      <c r="G120" s="51">
        <v>7729.94</v>
      </c>
      <c r="H120" s="51">
        <v>7594.95</v>
      </c>
      <c r="I120" s="51">
        <v>7616.09</v>
      </c>
      <c r="J120" s="51">
        <v>10488.29</v>
      </c>
      <c r="K120" s="51">
        <v>7448.09</v>
      </c>
      <c r="L120" s="51">
        <v>8797.66</v>
      </c>
      <c r="M120" s="51">
        <v>7567.09</v>
      </c>
      <c r="N120" s="51">
        <v>7567.09</v>
      </c>
      <c r="O120" s="51">
        <v>7567.09</v>
      </c>
      <c r="P120" s="51">
        <v>72376.289999999994</v>
      </c>
    </row>
    <row r="121" spans="1:16" ht="15" customHeight="1" x14ac:dyDescent="0.25">
      <c r="A121" s="27" t="s">
        <v>58</v>
      </c>
      <c r="B121" s="27" t="s">
        <v>24</v>
      </c>
      <c r="C121" s="27" t="s">
        <v>33</v>
      </c>
      <c r="D121" s="27" t="s">
        <v>35</v>
      </c>
      <c r="E121" s="30" t="str">
        <f>VLOOKUP(D121,'[1]lista MPK'!A:B,2,0)</f>
        <v>232 Magazyn krajowy</v>
      </c>
      <c r="F121" s="27" t="s">
        <v>216</v>
      </c>
      <c r="G121" s="50">
        <v>2458.64</v>
      </c>
      <c r="H121" s="50">
        <v>2458.63</v>
      </c>
      <c r="I121" s="50">
        <v>2458.64</v>
      </c>
      <c r="J121" s="50">
        <v>2458.63</v>
      </c>
      <c r="K121" s="50">
        <v>2458.64</v>
      </c>
      <c r="L121" s="50">
        <v>2458.63</v>
      </c>
      <c r="M121" s="50">
        <v>2458.64</v>
      </c>
      <c r="N121" s="50">
        <v>2458.63</v>
      </c>
      <c r="O121" s="50">
        <v>1750.34</v>
      </c>
      <c r="P121" s="51">
        <v>21419.42</v>
      </c>
    </row>
    <row r="122" spans="1:16" ht="15.75" customHeight="1" x14ac:dyDescent="0.25">
      <c r="A122" s="27" t="s">
        <v>58</v>
      </c>
      <c r="B122" s="27" t="s">
        <v>24</v>
      </c>
      <c r="C122" s="27" t="s">
        <v>33</v>
      </c>
      <c r="D122" s="27" t="s">
        <v>35</v>
      </c>
      <c r="E122" s="30" t="str">
        <f>VLOOKUP(D122,'[1]lista MPK'!A:B,2,0)</f>
        <v>232 Magazyn krajowy</v>
      </c>
      <c r="F122" s="27" t="s">
        <v>196</v>
      </c>
      <c r="G122" s="50">
        <v>5681.96</v>
      </c>
      <c r="H122" s="50">
        <v>3494</v>
      </c>
      <c r="I122" s="50">
        <v>7431.35</v>
      </c>
      <c r="J122" s="50">
        <v>2375.04</v>
      </c>
      <c r="K122" s="50">
        <v>5050</v>
      </c>
      <c r="L122" s="50">
        <v>11466.61</v>
      </c>
      <c r="M122" s="50">
        <v>10436.219999999999</v>
      </c>
      <c r="N122" s="50">
        <v>11298.27</v>
      </c>
      <c r="O122" s="50">
        <v>1100</v>
      </c>
      <c r="P122" s="51">
        <v>58333.45</v>
      </c>
    </row>
    <row r="123" spans="1:16" ht="15.75" customHeight="1" x14ac:dyDescent="0.25">
      <c r="A123" s="27" t="s">
        <v>58</v>
      </c>
      <c r="B123" s="27" t="s">
        <v>24</v>
      </c>
      <c r="C123" s="27" t="s">
        <v>33</v>
      </c>
      <c r="D123" s="27" t="s">
        <v>35</v>
      </c>
      <c r="E123" s="30" t="str">
        <f>VLOOKUP(D123,'[1]lista MPK'!A:B,2,0)</f>
        <v>232 Magazyn krajowy</v>
      </c>
      <c r="F123" s="27" t="s">
        <v>190</v>
      </c>
      <c r="G123" s="50">
        <v>0</v>
      </c>
      <c r="H123" s="50">
        <v>0</v>
      </c>
      <c r="I123" s="50">
        <v>3015</v>
      </c>
      <c r="J123" s="50">
        <v>3015</v>
      </c>
      <c r="K123" s="50">
        <v>3015</v>
      </c>
      <c r="L123" s="50">
        <v>3015</v>
      </c>
      <c r="M123" s="50">
        <v>3015</v>
      </c>
      <c r="N123" s="50">
        <v>3015</v>
      </c>
      <c r="O123" s="50">
        <v>3015</v>
      </c>
      <c r="P123" s="51">
        <v>21105</v>
      </c>
    </row>
    <row r="124" spans="1:16" ht="15.75" customHeight="1" x14ac:dyDescent="0.25">
      <c r="A124" s="27" t="s">
        <v>58</v>
      </c>
      <c r="B124" s="27" t="s">
        <v>24</v>
      </c>
      <c r="C124" s="27" t="s">
        <v>33</v>
      </c>
      <c r="D124" s="27" t="s">
        <v>35</v>
      </c>
      <c r="E124" s="30" t="str">
        <f>VLOOKUP(D124,'[1]lista MPK'!A:B,2,0)</f>
        <v>232 Magazyn krajowy</v>
      </c>
      <c r="F124" s="27" t="s">
        <v>191</v>
      </c>
      <c r="G124" s="50">
        <v>36038.480000000003</v>
      </c>
      <c r="H124" s="50">
        <v>34838.480000000003</v>
      </c>
      <c r="I124" s="50">
        <v>42780.42</v>
      </c>
      <c r="J124" s="50">
        <v>42327.48</v>
      </c>
      <c r="K124" s="50">
        <v>38528.480000000003</v>
      </c>
      <c r="L124" s="50">
        <v>38972.480000000003</v>
      </c>
      <c r="M124" s="50">
        <v>39340.980000000003</v>
      </c>
      <c r="N124" s="50">
        <v>39412.480000000003</v>
      </c>
      <c r="O124" s="50">
        <v>40641.980000000003</v>
      </c>
      <c r="P124" s="51">
        <v>352881.26</v>
      </c>
    </row>
    <row r="125" spans="1:16" ht="15.75" customHeight="1" x14ac:dyDescent="0.25">
      <c r="A125" s="27" t="s">
        <v>58</v>
      </c>
      <c r="B125" s="27" t="s">
        <v>24</v>
      </c>
      <c r="C125" s="27" t="s">
        <v>33</v>
      </c>
      <c r="D125" s="27" t="s">
        <v>35</v>
      </c>
      <c r="E125" s="30" t="str">
        <f>VLOOKUP(D125,'[1]lista MPK'!A:B,2,0)</f>
        <v>232 Magazyn krajowy</v>
      </c>
      <c r="F125" s="27" t="s">
        <v>197</v>
      </c>
      <c r="G125" s="50">
        <v>26681</v>
      </c>
      <c r="H125" s="50">
        <v>24657.02</v>
      </c>
      <c r="I125" s="50">
        <v>20084.46</v>
      </c>
      <c r="J125" s="50">
        <v>19868</v>
      </c>
      <c r="K125" s="50">
        <v>27253.98</v>
      </c>
      <c r="L125" s="50">
        <v>25975.82</v>
      </c>
      <c r="M125" s="50">
        <v>26117.33</v>
      </c>
      <c r="N125" s="50">
        <v>28804.99</v>
      </c>
      <c r="O125" s="50">
        <v>27994</v>
      </c>
      <c r="P125" s="51">
        <v>227436.6</v>
      </c>
    </row>
    <row r="126" spans="1:16" ht="15.75" customHeight="1" x14ac:dyDescent="0.25">
      <c r="A126" s="27" t="s">
        <v>58</v>
      </c>
      <c r="B126" s="27" t="s">
        <v>24</v>
      </c>
      <c r="C126" s="27" t="s">
        <v>33</v>
      </c>
      <c r="D126" s="27" t="s">
        <v>35</v>
      </c>
      <c r="E126" s="30" t="str">
        <f>VLOOKUP(D126,'[1]lista MPK'!A:B,2,0)</f>
        <v>232 Magazyn krajowy</v>
      </c>
      <c r="F126" s="27" t="s">
        <v>198</v>
      </c>
      <c r="G126" s="50">
        <v>4345.37</v>
      </c>
      <c r="H126" s="50">
        <v>3814.05</v>
      </c>
      <c r="I126" s="50">
        <v>3923.68</v>
      </c>
      <c r="J126" s="50">
        <v>3904.11</v>
      </c>
      <c r="K126" s="50">
        <v>4900.1099999999997</v>
      </c>
      <c r="L126" s="50">
        <v>4577.6099999999997</v>
      </c>
      <c r="M126" s="50">
        <v>4955.75</v>
      </c>
      <c r="N126" s="50">
        <v>5253.28</v>
      </c>
      <c r="O126" s="50">
        <v>5139.04</v>
      </c>
      <c r="P126" s="51">
        <v>40813</v>
      </c>
    </row>
    <row r="127" spans="1:16" ht="15.75" customHeight="1" x14ac:dyDescent="0.25">
      <c r="A127" s="27" t="s">
        <v>58</v>
      </c>
      <c r="B127" s="27" t="s">
        <v>24</v>
      </c>
      <c r="C127" s="27" t="s">
        <v>33</v>
      </c>
      <c r="D127" s="27" t="s">
        <v>35</v>
      </c>
      <c r="E127" s="30" t="str">
        <f>VLOOKUP(D127,'[1]lista MPK'!A:B,2,0)</f>
        <v>232 Magazyn krajowy</v>
      </c>
      <c r="F127" s="27" t="s">
        <v>199</v>
      </c>
      <c r="G127" s="50">
        <v>0</v>
      </c>
      <c r="H127" s="50">
        <v>0</v>
      </c>
      <c r="I127" s="50">
        <v>0</v>
      </c>
      <c r="J127" s="50">
        <v>0</v>
      </c>
      <c r="K127" s="50">
        <v>0</v>
      </c>
      <c r="L127" s="50">
        <v>0</v>
      </c>
      <c r="M127" s="50">
        <v>367.2</v>
      </c>
      <c r="N127" s="50">
        <v>0</v>
      </c>
      <c r="O127" s="50">
        <v>224</v>
      </c>
      <c r="P127" s="51">
        <v>591.20000000000005</v>
      </c>
    </row>
    <row r="128" spans="1:16" ht="15" customHeight="1" x14ac:dyDescent="0.25">
      <c r="A128" s="27" t="s">
        <v>58</v>
      </c>
      <c r="B128" s="27" t="s">
        <v>24</v>
      </c>
      <c r="C128" s="27" t="s">
        <v>33</v>
      </c>
      <c r="D128" s="27" t="s">
        <v>35</v>
      </c>
      <c r="E128" s="30" t="str">
        <f>VLOOKUP(D128,'[1]lista MPK'!A:B,2,0)</f>
        <v>232 Magazyn krajowy</v>
      </c>
      <c r="F128" s="27" t="s">
        <v>218</v>
      </c>
      <c r="G128" s="50">
        <v>218.18</v>
      </c>
      <c r="H128" s="50">
        <v>208.38</v>
      </c>
      <c r="I128" s="50">
        <v>199.04</v>
      </c>
      <c r="J128" s="50">
        <v>190.8</v>
      </c>
      <c r="K128" s="50">
        <v>182.88</v>
      </c>
      <c r="L128" s="50">
        <v>175.55</v>
      </c>
      <c r="M128" s="50">
        <v>169.33</v>
      </c>
      <c r="N128" s="50">
        <v>161.46</v>
      </c>
      <c r="O128" s="50">
        <v>153.25</v>
      </c>
      <c r="P128" s="51">
        <v>1658.87</v>
      </c>
    </row>
    <row r="129" spans="1:16" ht="15.75" customHeight="1" x14ac:dyDescent="0.25">
      <c r="A129" s="27" t="s">
        <v>58</v>
      </c>
      <c r="B129" s="27" t="s">
        <v>24</v>
      </c>
      <c r="C129" s="27" t="s">
        <v>33</v>
      </c>
      <c r="D129" s="28" t="s">
        <v>142</v>
      </c>
      <c r="E129" s="30"/>
      <c r="F129" s="28"/>
      <c r="G129" s="51">
        <v>75423.63</v>
      </c>
      <c r="H129" s="51">
        <v>69470.559999999998</v>
      </c>
      <c r="I129" s="51">
        <v>79892.59</v>
      </c>
      <c r="J129" s="51">
        <v>74139.06</v>
      </c>
      <c r="K129" s="51">
        <v>81389.09</v>
      </c>
      <c r="L129" s="51">
        <v>86641.7</v>
      </c>
      <c r="M129" s="51">
        <v>86860.45</v>
      </c>
      <c r="N129" s="51">
        <v>90404.11</v>
      </c>
      <c r="O129" s="51">
        <v>80017.61</v>
      </c>
      <c r="P129" s="51">
        <v>724238.8</v>
      </c>
    </row>
    <row r="130" spans="1:16" ht="15.75" customHeight="1" x14ac:dyDescent="0.25">
      <c r="A130" s="27" t="s">
        <v>58</v>
      </c>
      <c r="B130" s="27" t="s">
        <v>24</v>
      </c>
      <c r="C130" s="27" t="s">
        <v>33</v>
      </c>
      <c r="D130" s="27" t="s">
        <v>36</v>
      </c>
      <c r="E130" s="30" t="str">
        <f>VLOOKUP(D130,'[1]lista MPK'!A:B,2,0)</f>
        <v>233 Skład Celny</v>
      </c>
      <c r="F130" s="27" t="s">
        <v>216</v>
      </c>
      <c r="G130" s="50">
        <v>53.33</v>
      </c>
      <c r="H130" s="50">
        <v>53.33</v>
      </c>
      <c r="I130" s="50">
        <v>53.33</v>
      </c>
      <c r="J130" s="50">
        <v>53.33</v>
      </c>
      <c r="K130" s="50">
        <v>53.33</v>
      </c>
      <c r="L130" s="50">
        <v>53.33</v>
      </c>
      <c r="M130" s="50">
        <v>53.33</v>
      </c>
      <c r="N130" s="50">
        <v>53.33</v>
      </c>
      <c r="O130" s="50">
        <v>53.33</v>
      </c>
      <c r="P130" s="51">
        <v>479.97</v>
      </c>
    </row>
    <row r="131" spans="1:16" ht="15.75" customHeight="1" x14ac:dyDescent="0.25">
      <c r="A131" s="27" t="s">
        <v>58</v>
      </c>
      <c r="B131" s="27" t="s">
        <v>24</v>
      </c>
      <c r="C131" s="27" t="s">
        <v>33</v>
      </c>
      <c r="D131" s="27" t="s">
        <v>36</v>
      </c>
      <c r="E131" s="30" t="str">
        <f>VLOOKUP(D131,'[1]lista MPK'!A:B,2,0)</f>
        <v>233 Skład Celny</v>
      </c>
      <c r="F131" s="27" t="s">
        <v>196</v>
      </c>
      <c r="G131" s="50">
        <v>0</v>
      </c>
      <c r="H131" s="50">
        <v>0</v>
      </c>
      <c r="I131" s="50">
        <v>0</v>
      </c>
      <c r="J131" s="50">
        <v>0</v>
      </c>
      <c r="K131" s="50">
        <v>0</v>
      </c>
      <c r="L131" s="50">
        <v>0</v>
      </c>
      <c r="M131" s="50">
        <v>139.84</v>
      </c>
      <c r="N131" s="50">
        <v>0</v>
      </c>
      <c r="O131" s="50">
        <v>0</v>
      </c>
      <c r="P131" s="51">
        <v>139.84</v>
      </c>
    </row>
    <row r="132" spans="1:16" ht="15.75" customHeight="1" x14ac:dyDescent="0.25">
      <c r="A132" s="27" t="s">
        <v>58</v>
      </c>
      <c r="B132" s="27" t="s">
        <v>24</v>
      </c>
      <c r="C132" s="27" t="s">
        <v>33</v>
      </c>
      <c r="D132" s="27" t="s">
        <v>36</v>
      </c>
      <c r="E132" s="30" t="str">
        <f>VLOOKUP(D132,'[1]lista MPK'!A:B,2,0)</f>
        <v>233 Skład Celny</v>
      </c>
      <c r="F132" s="27" t="s">
        <v>191</v>
      </c>
      <c r="G132" s="50">
        <v>0</v>
      </c>
      <c r="H132" s="50">
        <v>0</v>
      </c>
      <c r="I132" s="50">
        <v>0</v>
      </c>
      <c r="J132" s="50">
        <v>700</v>
      </c>
      <c r="K132" s="50">
        <v>0</v>
      </c>
      <c r="L132" s="50">
        <v>200</v>
      </c>
      <c r="M132" s="50">
        <v>0</v>
      </c>
      <c r="N132" s="50">
        <v>0</v>
      </c>
      <c r="O132" s="50">
        <v>0</v>
      </c>
      <c r="P132" s="51">
        <v>900</v>
      </c>
    </row>
    <row r="133" spans="1:16" ht="15.75" customHeight="1" x14ac:dyDescent="0.25">
      <c r="A133" s="27" t="s">
        <v>58</v>
      </c>
      <c r="B133" s="27" t="s">
        <v>24</v>
      </c>
      <c r="C133" s="27" t="s">
        <v>33</v>
      </c>
      <c r="D133" s="27" t="s">
        <v>36</v>
      </c>
      <c r="E133" s="30" t="str">
        <f>VLOOKUP(D133,'[1]lista MPK'!A:B,2,0)</f>
        <v>233 Skład Celny</v>
      </c>
      <c r="F133" s="27" t="s">
        <v>197</v>
      </c>
      <c r="G133" s="50">
        <v>6250</v>
      </c>
      <c r="H133" s="50">
        <v>6250</v>
      </c>
      <c r="I133" s="50">
        <v>6250</v>
      </c>
      <c r="J133" s="50">
        <v>6250</v>
      </c>
      <c r="K133" s="50">
        <v>6250</v>
      </c>
      <c r="L133" s="50">
        <v>6250</v>
      </c>
      <c r="M133" s="50">
        <v>6250</v>
      </c>
      <c r="N133" s="50">
        <v>6250</v>
      </c>
      <c r="O133" s="50">
        <v>6250</v>
      </c>
      <c r="P133" s="51">
        <v>56250</v>
      </c>
    </row>
    <row r="134" spans="1:16" ht="15.75" customHeight="1" x14ac:dyDescent="0.25">
      <c r="A134" s="27" t="s">
        <v>58</v>
      </c>
      <c r="B134" s="27" t="s">
        <v>24</v>
      </c>
      <c r="C134" s="27" t="s">
        <v>33</v>
      </c>
      <c r="D134" s="27" t="s">
        <v>36</v>
      </c>
      <c r="E134" s="30" t="str">
        <f>VLOOKUP(D134,'[1]lista MPK'!A:B,2,0)</f>
        <v>233 Skład Celny</v>
      </c>
      <c r="F134" s="27" t="s">
        <v>198</v>
      </c>
      <c r="G134" s="50">
        <v>1233.76</v>
      </c>
      <c r="H134" s="50">
        <v>1233.76</v>
      </c>
      <c r="I134" s="50">
        <v>1233.76</v>
      </c>
      <c r="J134" s="50">
        <v>1233.76</v>
      </c>
      <c r="K134" s="50">
        <v>1233.76</v>
      </c>
      <c r="L134" s="50">
        <v>1233.76</v>
      </c>
      <c r="M134" s="50">
        <v>1233.76</v>
      </c>
      <c r="N134" s="50">
        <v>1233.76</v>
      </c>
      <c r="O134" s="50">
        <v>1233.76</v>
      </c>
      <c r="P134" s="51">
        <v>11103.84</v>
      </c>
    </row>
    <row r="135" spans="1:16" ht="15.75" customHeight="1" x14ac:dyDescent="0.25">
      <c r="A135" s="27" t="s">
        <v>58</v>
      </c>
      <c r="B135" s="27" t="s">
        <v>24</v>
      </c>
      <c r="C135" s="27" t="s">
        <v>33</v>
      </c>
      <c r="D135" s="27" t="s">
        <v>36</v>
      </c>
      <c r="E135" s="30" t="str">
        <f>VLOOKUP(D135,'[1]lista MPK'!A:B,2,0)</f>
        <v>233 Skład Celny</v>
      </c>
      <c r="F135" s="27" t="s">
        <v>204</v>
      </c>
      <c r="G135" s="50">
        <v>0</v>
      </c>
      <c r="H135" s="50">
        <v>422</v>
      </c>
      <c r="I135" s="50">
        <v>0</v>
      </c>
      <c r="J135" s="50">
        <v>585</v>
      </c>
      <c r="K135" s="50">
        <v>0</v>
      </c>
      <c r="L135" s="50">
        <v>351</v>
      </c>
      <c r="M135" s="50">
        <v>431</v>
      </c>
      <c r="N135" s="50">
        <v>666</v>
      </c>
      <c r="O135" s="50">
        <v>315</v>
      </c>
      <c r="P135" s="51">
        <v>2770</v>
      </c>
    </row>
    <row r="136" spans="1:16" ht="15.75" customHeight="1" x14ac:dyDescent="0.25">
      <c r="A136" s="27" t="s">
        <v>58</v>
      </c>
      <c r="B136" s="27" t="s">
        <v>24</v>
      </c>
      <c r="C136" s="27" t="s">
        <v>33</v>
      </c>
      <c r="D136" s="28" t="s">
        <v>141</v>
      </c>
      <c r="E136" s="30"/>
      <c r="F136" s="28"/>
      <c r="G136" s="51">
        <v>7537.09</v>
      </c>
      <c r="H136" s="51">
        <v>7959.09</v>
      </c>
      <c r="I136" s="51">
        <v>7537.09</v>
      </c>
      <c r="J136" s="51">
        <v>8822.09</v>
      </c>
      <c r="K136" s="51">
        <v>7537.09</v>
      </c>
      <c r="L136" s="51">
        <v>8088.09</v>
      </c>
      <c r="M136" s="51">
        <v>8107.93</v>
      </c>
      <c r="N136" s="51">
        <v>8203.09</v>
      </c>
      <c r="O136" s="51">
        <v>7852.09</v>
      </c>
      <c r="P136" s="51">
        <v>71643.649999999994</v>
      </c>
    </row>
    <row r="137" spans="1:16" ht="15" customHeight="1" x14ac:dyDescent="0.25">
      <c r="A137" s="27" t="s">
        <v>58</v>
      </c>
      <c r="B137" s="27" t="s">
        <v>24</v>
      </c>
      <c r="C137" s="27" t="s">
        <v>33</v>
      </c>
      <c r="D137" s="27" t="s">
        <v>187</v>
      </c>
      <c r="E137" s="30" t="str">
        <f>VLOOKUP(D137,'[1]lista MPK'!A:B,2,0)</f>
        <v>234 Mag folii AVERY</v>
      </c>
      <c r="F137" s="27" t="s">
        <v>216</v>
      </c>
      <c r="G137" s="50">
        <v>0</v>
      </c>
      <c r="H137" s="50">
        <v>0</v>
      </c>
      <c r="I137" s="50">
        <v>0</v>
      </c>
      <c r="J137" s="50">
        <v>0</v>
      </c>
      <c r="K137" s="50">
        <v>0</v>
      </c>
      <c r="L137" s="50">
        <v>0</v>
      </c>
      <c r="M137" s="50">
        <v>58.33</v>
      </c>
      <c r="N137" s="50">
        <v>565.23</v>
      </c>
      <c r="O137" s="50">
        <v>644.16</v>
      </c>
      <c r="P137" s="51">
        <v>1267.72</v>
      </c>
    </row>
    <row r="138" spans="1:16" ht="15.75" customHeight="1" x14ac:dyDescent="0.25">
      <c r="A138" s="27" t="s">
        <v>58</v>
      </c>
      <c r="B138" s="27" t="s">
        <v>24</v>
      </c>
      <c r="C138" s="27" t="s">
        <v>33</v>
      </c>
      <c r="D138" s="27" t="s">
        <v>187</v>
      </c>
      <c r="E138" s="30" t="str">
        <f>VLOOKUP(D138,'[1]lista MPK'!A:B,2,0)</f>
        <v>234 Mag folii AVERY</v>
      </c>
      <c r="F138" s="27" t="s">
        <v>196</v>
      </c>
      <c r="G138" s="50">
        <v>0</v>
      </c>
      <c r="H138" s="50">
        <v>0</v>
      </c>
      <c r="I138" s="50">
        <v>0</v>
      </c>
      <c r="J138" s="50">
        <v>8453.43</v>
      </c>
      <c r="K138" s="50">
        <v>257.07</v>
      </c>
      <c r="L138" s="50">
        <v>5634.21</v>
      </c>
      <c r="M138" s="50">
        <v>1400</v>
      </c>
      <c r="N138" s="50">
        <v>1985.41</v>
      </c>
      <c r="O138" s="50">
        <v>630.54</v>
      </c>
      <c r="P138" s="51">
        <v>18360.66</v>
      </c>
    </row>
    <row r="139" spans="1:16" ht="15.75" customHeight="1" x14ac:dyDescent="0.25">
      <c r="A139" s="27" t="s">
        <v>58</v>
      </c>
      <c r="B139" s="27" t="s">
        <v>24</v>
      </c>
      <c r="C139" s="27" t="s">
        <v>33</v>
      </c>
      <c r="D139" s="27" t="s">
        <v>187</v>
      </c>
      <c r="E139" s="30" t="str">
        <f>VLOOKUP(D139,'[1]lista MPK'!A:B,2,0)</f>
        <v>234 Mag folii AVERY</v>
      </c>
      <c r="F139" s="27" t="s">
        <v>190</v>
      </c>
      <c r="G139" s="50">
        <v>0</v>
      </c>
      <c r="H139" s="50">
        <v>0</v>
      </c>
      <c r="I139" s="50">
        <v>0</v>
      </c>
      <c r="J139" s="50">
        <v>0</v>
      </c>
      <c r="K139" s="50">
        <v>0</v>
      </c>
      <c r="L139" s="50">
        <v>0</v>
      </c>
      <c r="M139" s="50">
        <v>0</v>
      </c>
      <c r="N139" s="50">
        <v>0</v>
      </c>
      <c r="O139" s="50">
        <v>2123.33</v>
      </c>
      <c r="P139" s="51">
        <v>2123.33</v>
      </c>
    </row>
    <row r="140" spans="1:16" ht="15.75" customHeight="1" x14ac:dyDescent="0.25">
      <c r="A140" s="27" t="s">
        <v>58</v>
      </c>
      <c r="B140" s="27" t="s">
        <v>24</v>
      </c>
      <c r="C140" s="27" t="s">
        <v>33</v>
      </c>
      <c r="D140" s="27" t="s">
        <v>187</v>
      </c>
      <c r="E140" s="30" t="str">
        <f>VLOOKUP(D140,'[1]lista MPK'!A:B,2,0)</f>
        <v>234 Mag folii AVERY</v>
      </c>
      <c r="F140" s="27" t="s">
        <v>191</v>
      </c>
      <c r="G140" s="50">
        <v>0</v>
      </c>
      <c r="H140" s="50">
        <v>0</v>
      </c>
      <c r="I140" s="50">
        <v>0</v>
      </c>
      <c r="J140" s="50">
        <v>0</v>
      </c>
      <c r="K140" s="50">
        <v>20458</v>
      </c>
      <c r="L140" s="50">
        <v>0</v>
      </c>
      <c r="M140" s="50">
        <v>0</v>
      </c>
      <c r="N140" s="50">
        <v>0</v>
      </c>
      <c r="O140" s="50">
        <v>0</v>
      </c>
      <c r="P140" s="51">
        <v>20458</v>
      </c>
    </row>
    <row r="141" spans="1:16" ht="15.75" customHeight="1" x14ac:dyDescent="0.25">
      <c r="A141" s="27" t="s">
        <v>58</v>
      </c>
      <c r="B141" s="27" t="s">
        <v>24</v>
      </c>
      <c r="C141" s="27" t="s">
        <v>33</v>
      </c>
      <c r="D141" s="28" t="s">
        <v>222</v>
      </c>
      <c r="E141" s="30"/>
      <c r="F141" s="28"/>
      <c r="G141" s="51">
        <v>0</v>
      </c>
      <c r="H141" s="51">
        <v>0</v>
      </c>
      <c r="I141" s="51">
        <v>0</v>
      </c>
      <c r="J141" s="51">
        <v>8453.43</v>
      </c>
      <c r="K141" s="51">
        <v>20715.07</v>
      </c>
      <c r="L141" s="51">
        <v>5634.21</v>
      </c>
      <c r="M141" s="51">
        <v>1458.33</v>
      </c>
      <c r="N141" s="51">
        <v>2550.64</v>
      </c>
      <c r="O141" s="51">
        <v>3398.03</v>
      </c>
      <c r="P141" s="51">
        <v>42209.71</v>
      </c>
    </row>
    <row r="142" spans="1:16" ht="15.75" customHeight="1" x14ac:dyDescent="0.25">
      <c r="A142" s="27" t="s">
        <v>58</v>
      </c>
      <c r="B142" s="27" t="s">
        <v>24</v>
      </c>
      <c r="C142" s="28" t="s">
        <v>37</v>
      </c>
      <c r="D142" s="28"/>
      <c r="E142" s="30"/>
      <c r="F142" s="28"/>
      <c r="G142" s="51">
        <v>90690.66</v>
      </c>
      <c r="H142" s="51">
        <v>85024.6</v>
      </c>
      <c r="I142" s="51">
        <v>95045.77</v>
      </c>
      <c r="J142" s="51">
        <v>101902.87</v>
      </c>
      <c r="K142" s="51">
        <v>117089.34</v>
      </c>
      <c r="L142" s="51">
        <v>109161.66</v>
      </c>
      <c r="M142" s="51">
        <v>103993.8</v>
      </c>
      <c r="N142" s="51">
        <v>108724.93</v>
      </c>
      <c r="O142" s="51">
        <v>98834.82</v>
      </c>
      <c r="P142" s="51">
        <v>910468.45</v>
      </c>
    </row>
    <row r="143" spans="1:16" ht="15" customHeight="1" x14ac:dyDescent="0.25">
      <c r="A143" s="27" t="s">
        <v>58</v>
      </c>
      <c r="B143" s="27" t="s">
        <v>24</v>
      </c>
      <c r="C143" s="27" t="s">
        <v>73</v>
      </c>
      <c r="D143" s="27" t="s">
        <v>74</v>
      </c>
      <c r="E143" s="30" t="str">
        <f>VLOOKUP(D143,'[1]lista MPK'!A:B,2,0)</f>
        <v>240 Dział Sprzedaży Media - centrala</v>
      </c>
      <c r="F143" s="27" t="s">
        <v>216</v>
      </c>
      <c r="G143" s="50">
        <v>1539.17</v>
      </c>
      <c r="H143" s="50">
        <v>1539.16</v>
      </c>
      <c r="I143" s="50">
        <v>1539.17</v>
      </c>
      <c r="J143" s="50">
        <v>1539.16</v>
      </c>
      <c r="K143" s="50">
        <v>1539.17</v>
      </c>
      <c r="L143" s="50">
        <v>1539.16</v>
      </c>
      <c r="M143" s="50">
        <v>1539.17</v>
      </c>
      <c r="N143" s="50">
        <v>1539.16</v>
      </c>
      <c r="O143" s="50">
        <v>1539.17</v>
      </c>
      <c r="P143" s="51">
        <v>13852.49</v>
      </c>
    </row>
    <row r="144" spans="1:16" ht="15" customHeight="1" x14ac:dyDescent="0.25">
      <c r="A144" s="27" t="s">
        <v>58</v>
      </c>
      <c r="B144" s="27" t="s">
        <v>24</v>
      </c>
      <c r="C144" s="27" t="s">
        <v>73</v>
      </c>
      <c r="D144" s="27" t="s">
        <v>74</v>
      </c>
      <c r="E144" s="30" t="str">
        <f>VLOOKUP(D144,'[1]lista MPK'!A:B,2,0)</f>
        <v>240 Dział Sprzedaży Media - centrala</v>
      </c>
      <c r="F144" s="27" t="s">
        <v>196</v>
      </c>
      <c r="G144" s="50">
        <v>1727.516701</v>
      </c>
      <c r="H144" s="50">
        <v>7152.1600019999996</v>
      </c>
      <c r="I144" s="50">
        <v>5327.9300030000004</v>
      </c>
      <c r="J144" s="50">
        <v>8800.6070010000003</v>
      </c>
      <c r="K144" s="50">
        <v>4794.5000030000001</v>
      </c>
      <c r="L144" s="50">
        <v>2871.8</v>
      </c>
      <c r="M144" s="50">
        <v>5108.3400030000003</v>
      </c>
      <c r="N144" s="50">
        <v>4972.4399990000002</v>
      </c>
      <c r="O144" s="50">
        <v>824.66</v>
      </c>
      <c r="P144" s="51">
        <v>41579.953712000002</v>
      </c>
    </row>
    <row r="145" spans="1:16" ht="15.75" customHeight="1" x14ac:dyDescent="0.25">
      <c r="A145" s="27" t="s">
        <v>58</v>
      </c>
      <c r="B145" s="27" t="s">
        <v>24</v>
      </c>
      <c r="C145" s="27" t="s">
        <v>73</v>
      </c>
      <c r="D145" s="27" t="s">
        <v>74</v>
      </c>
      <c r="E145" s="30" t="str">
        <f>VLOOKUP(D145,'[1]lista MPK'!A:B,2,0)</f>
        <v>240 Dział Sprzedaży Media - centrala</v>
      </c>
      <c r="F145" s="27" t="s">
        <v>191</v>
      </c>
      <c r="G145" s="50">
        <v>701.55</v>
      </c>
      <c r="H145" s="50">
        <v>778</v>
      </c>
      <c r="I145" s="50">
        <v>1047.02</v>
      </c>
      <c r="J145" s="50">
        <v>2490.06</v>
      </c>
      <c r="K145" s="50">
        <v>1561.91</v>
      </c>
      <c r="L145" s="50">
        <v>847.26</v>
      </c>
      <c r="M145" s="50">
        <v>5509.21</v>
      </c>
      <c r="N145" s="50">
        <v>99.99</v>
      </c>
      <c r="O145" s="50">
        <v>7122.88</v>
      </c>
      <c r="P145" s="51">
        <v>20157.88</v>
      </c>
    </row>
    <row r="146" spans="1:16" ht="15.75" customHeight="1" x14ac:dyDescent="0.25">
      <c r="A146" s="27" t="s">
        <v>58</v>
      </c>
      <c r="B146" s="27" t="s">
        <v>24</v>
      </c>
      <c r="C146" s="27" t="s">
        <v>73</v>
      </c>
      <c r="D146" s="27" t="s">
        <v>74</v>
      </c>
      <c r="E146" s="30" t="str">
        <f>VLOOKUP(D146,'[1]lista MPK'!A:B,2,0)</f>
        <v>240 Dział Sprzedaży Media - centrala</v>
      </c>
      <c r="F146" s="27" t="s">
        <v>197</v>
      </c>
      <c r="G146" s="50">
        <v>30282</v>
      </c>
      <c r="H146" s="50">
        <v>33946.39</v>
      </c>
      <c r="I146" s="50">
        <v>34121.18</v>
      </c>
      <c r="J146" s="50">
        <v>35781.18</v>
      </c>
      <c r="K146" s="50">
        <v>42407.18</v>
      </c>
      <c r="L146" s="50">
        <v>36702</v>
      </c>
      <c r="M146" s="50">
        <v>34256.129999999997</v>
      </c>
      <c r="N146" s="50">
        <v>33643.800000000003</v>
      </c>
      <c r="O146" s="50">
        <v>28193.38</v>
      </c>
      <c r="P146" s="51">
        <v>309333.24</v>
      </c>
    </row>
    <row r="147" spans="1:16" ht="15.75" customHeight="1" x14ac:dyDescent="0.25">
      <c r="A147" s="27" t="s">
        <v>58</v>
      </c>
      <c r="B147" s="27" t="s">
        <v>24</v>
      </c>
      <c r="C147" s="27" t="s">
        <v>73</v>
      </c>
      <c r="D147" s="27" t="s">
        <v>74</v>
      </c>
      <c r="E147" s="30" t="str">
        <f>VLOOKUP(D147,'[1]lista MPK'!A:B,2,0)</f>
        <v>240 Dział Sprzedaży Media - centrala</v>
      </c>
      <c r="F147" s="27" t="s">
        <v>198</v>
      </c>
      <c r="G147" s="50">
        <v>6056.67</v>
      </c>
      <c r="H147" s="50">
        <v>6656.22</v>
      </c>
      <c r="I147" s="50">
        <v>6792.34</v>
      </c>
      <c r="J147" s="50">
        <v>7118.2</v>
      </c>
      <c r="K147" s="50">
        <v>8428.01</v>
      </c>
      <c r="L147" s="50">
        <v>7323.95</v>
      </c>
      <c r="M147" s="50">
        <v>7024.09</v>
      </c>
      <c r="N147" s="50">
        <v>5935.45</v>
      </c>
      <c r="O147" s="50">
        <v>5516.02</v>
      </c>
      <c r="P147" s="51">
        <v>60850.95</v>
      </c>
    </row>
    <row r="148" spans="1:16" ht="15.75" customHeight="1" x14ac:dyDescent="0.25">
      <c r="A148" s="27" t="s">
        <v>58</v>
      </c>
      <c r="B148" s="27" t="s">
        <v>24</v>
      </c>
      <c r="C148" s="27" t="s">
        <v>73</v>
      </c>
      <c r="D148" s="27" t="s">
        <v>74</v>
      </c>
      <c r="E148" s="30" t="str">
        <f>VLOOKUP(D148,'[1]lista MPK'!A:B,2,0)</f>
        <v>240 Dział Sprzedaży Media - centrala</v>
      </c>
      <c r="F148" s="27" t="s">
        <v>199</v>
      </c>
      <c r="G148" s="50">
        <v>0</v>
      </c>
      <c r="H148" s="50">
        <v>0</v>
      </c>
      <c r="I148" s="50">
        <v>0</v>
      </c>
      <c r="J148" s="50">
        <v>0</v>
      </c>
      <c r="K148" s="50">
        <v>0</v>
      </c>
      <c r="L148" s="50">
        <v>0</v>
      </c>
      <c r="M148" s="50">
        <v>0</v>
      </c>
      <c r="N148" s="50">
        <v>0</v>
      </c>
      <c r="O148" s="50">
        <v>56.1</v>
      </c>
      <c r="P148" s="51">
        <v>56.1</v>
      </c>
    </row>
    <row r="149" spans="1:16" ht="15.75" customHeight="1" x14ac:dyDescent="0.25">
      <c r="A149" s="27" t="s">
        <v>58</v>
      </c>
      <c r="B149" s="27" t="s">
        <v>24</v>
      </c>
      <c r="C149" s="27" t="s">
        <v>73</v>
      </c>
      <c r="D149" s="27" t="s">
        <v>74</v>
      </c>
      <c r="E149" s="30" t="str">
        <f>VLOOKUP(D149,'[1]lista MPK'!A:B,2,0)</f>
        <v>240 Dział Sprzedaży Media - centrala</v>
      </c>
      <c r="F149" s="27" t="s">
        <v>204</v>
      </c>
      <c r="G149" s="50">
        <v>359</v>
      </c>
      <c r="H149" s="50">
        <v>311.88</v>
      </c>
      <c r="I149" s="50">
        <v>1509.96</v>
      </c>
      <c r="J149" s="50">
        <v>596.24</v>
      </c>
      <c r="K149" s="50">
        <v>590</v>
      </c>
      <c r="L149" s="50">
        <v>329.45</v>
      </c>
      <c r="M149" s="50">
        <v>255.2</v>
      </c>
      <c r="N149" s="50">
        <v>13.5</v>
      </c>
      <c r="O149" s="50">
        <v>0</v>
      </c>
      <c r="P149" s="51">
        <v>3965.23</v>
      </c>
    </row>
    <row r="150" spans="1:16" ht="15.75" customHeight="1" x14ac:dyDescent="0.25">
      <c r="A150" s="27" t="s">
        <v>58</v>
      </c>
      <c r="B150" s="27" t="s">
        <v>24</v>
      </c>
      <c r="C150" s="27" t="s">
        <v>73</v>
      </c>
      <c r="D150" s="27" t="s">
        <v>74</v>
      </c>
      <c r="E150" s="30" t="str">
        <f>VLOOKUP(D150,'[1]lista MPK'!A:B,2,0)</f>
        <v>240 Dział Sprzedaży Media - centrala</v>
      </c>
      <c r="F150" s="27" t="s">
        <v>202</v>
      </c>
      <c r="G150" s="50">
        <v>0</v>
      </c>
      <c r="H150" s="50">
        <v>48</v>
      </c>
      <c r="I150" s="50">
        <v>0</v>
      </c>
      <c r="J150" s="50">
        <v>242.45</v>
      </c>
      <c r="K150" s="50">
        <v>1271.25</v>
      </c>
      <c r="L150" s="50">
        <v>0</v>
      </c>
      <c r="M150" s="50">
        <v>0</v>
      </c>
      <c r="N150" s="50">
        <v>0</v>
      </c>
      <c r="O150" s="50">
        <v>260.58999999999997</v>
      </c>
      <c r="P150" s="51">
        <v>1822.29</v>
      </c>
    </row>
    <row r="151" spans="1:16" ht="15.75" customHeight="1" x14ac:dyDescent="0.25">
      <c r="A151" s="27" t="s">
        <v>58</v>
      </c>
      <c r="B151" s="27" t="s">
        <v>24</v>
      </c>
      <c r="C151" s="27" t="s">
        <v>73</v>
      </c>
      <c r="D151" s="27" t="s">
        <v>74</v>
      </c>
      <c r="E151" s="30" t="str">
        <f>VLOOKUP(D151,'[1]lista MPK'!A:B,2,0)</f>
        <v>240 Dział Sprzedaży Media - centrala</v>
      </c>
      <c r="F151" s="27" t="s">
        <v>217</v>
      </c>
      <c r="G151" s="50">
        <v>0</v>
      </c>
      <c r="H151" s="50">
        <v>0</v>
      </c>
      <c r="I151" s="50"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1943</v>
      </c>
      <c r="O151" s="50">
        <v>0</v>
      </c>
      <c r="P151" s="51">
        <v>1943</v>
      </c>
    </row>
    <row r="152" spans="1:16" ht="15.75" customHeight="1" x14ac:dyDescent="0.25">
      <c r="A152" s="27" t="s">
        <v>58</v>
      </c>
      <c r="B152" s="27" t="s">
        <v>24</v>
      </c>
      <c r="C152" s="27" t="s">
        <v>73</v>
      </c>
      <c r="D152" s="27" t="s">
        <v>74</v>
      </c>
      <c r="E152" s="30" t="str">
        <f>VLOOKUP(D152,'[1]lista MPK'!A:B,2,0)</f>
        <v>240 Dział Sprzedaży Media - centrala</v>
      </c>
      <c r="F152" s="27" t="s">
        <v>218</v>
      </c>
      <c r="G152" s="50">
        <v>496.75</v>
      </c>
      <c r="H152" s="50">
        <v>482.07</v>
      </c>
      <c r="I152" s="50">
        <v>467.77</v>
      </c>
      <c r="J152" s="50">
        <v>454.57</v>
      </c>
      <c r="K152" s="50">
        <v>441.64</v>
      </c>
      <c r="L152" s="50">
        <v>429.29</v>
      </c>
      <c r="M152" s="50">
        <v>418.15</v>
      </c>
      <c r="N152" s="50">
        <v>405.05</v>
      </c>
      <c r="O152" s="50">
        <v>391.48</v>
      </c>
      <c r="P152" s="51">
        <v>3986.77</v>
      </c>
    </row>
    <row r="153" spans="1:16" ht="15" customHeight="1" x14ac:dyDescent="0.25">
      <c r="A153" s="27" t="s">
        <v>58</v>
      </c>
      <c r="B153" s="27" t="s">
        <v>24</v>
      </c>
      <c r="C153" s="27" t="s">
        <v>73</v>
      </c>
      <c r="D153" s="28" t="s">
        <v>140</v>
      </c>
      <c r="E153" s="30"/>
      <c r="F153" s="28"/>
      <c r="G153" s="51">
        <v>41162.656701</v>
      </c>
      <c r="H153" s="51">
        <v>50913.880001999998</v>
      </c>
      <c r="I153" s="51">
        <v>50805.370003000004</v>
      </c>
      <c r="J153" s="51">
        <v>57022.467000999997</v>
      </c>
      <c r="K153" s="51">
        <v>61033.660002999997</v>
      </c>
      <c r="L153" s="51">
        <v>50042.91</v>
      </c>
      <c r="M153" s="51">
        <v>54110.290003000002</v>
      </c>
      <c r="N153" s="51">
        <v>48552.389998999999</v>
      </c>
      <c r="O153" s="51">
        <v>43904.28</v>
      </c>
      <c r="P153" s="51">
        <v>457547.903712</v>
      </c>
    </row>
    <row r="154" spans="1:16" ht="15.75" customHeight="1" x14ac:dyDescent="0.25">
      <c r="A154" s="27" t="s">
        <v>58</v>
      </c>
      <c r="B154" s="27" t="s">
        <v>24</v>
      </c>
      <c r="C154" s="27" t="s">
        <v>73</v>
      </c>
      <c r="D154" s="27" t="s">
        <v>72</v>
      </c>
      <c r="E154" s="30" t="str">
        <f>VLOOKUP(D154,'[1]lista MPK'!A:B,2,0)</f>
        <v>241 Koszty Sprzedaży- Media</v>
      </c>
      <c r="F154" s="27" t="s">
        <v>196</v>
      </c>
      <c r="G154" s="50">
        <v>0</v>
      </c>
      <c r="H154" s="50">
        <v>0</v>
      </c>
      <c r="I154" s="50">
        <v>3115.2</v>
      </c>
      <c r="J154" s="50">
        <v>3955.2</v>
      </c>
      <c r="K154" s="50">
        <v>6660.92</v>
      </c>
      <c r="L154" s="50">
        <v>827</v>
      </c>
      <c r="M154" s="50">
        <v>4773</v>
      </c>
      <c r="N154" s="50">
        <v>1961</v>
      </c>
      <c r="O154" s="50">
        <v>1864</v>
      </c>
      <c r="P154" s="51">
        <v>23156.32</v>
      </c>
    </row>
    <row r="155" spans="1:16" ht="15.75" customHeight="1" x14ac:dyDescent="0.25">
      <c r="A155" s="27" t="s">
        <v>58</v>
      </c>
      <c r="B155" s="27" t="s">
        <v>24</v>
      </c>
      <c r="C155" s="27" t="s">
        <v>73</v>
      </c>
      <c r="D155" s="27" t="s">
        <v>72</v>
      </c>
      <c r="E155" s="30" t="str">
        <f>VLOOKUP(D155,'[1]lista MPK'!A:B,2,0)</f>
        <v>241 Koszty Sprzedaży- Media</v>
      </c>
      <c r="F155" s="27" t="s">
        <v>190</v>
      </c>
      <c r="G155" s="50">
        <v>35938.21</v>
      </c>
      <c r="H155" s="50">
        <v>39481.800000000003</v>
      </c>
      <c r="I155" s="50">
        <v>21303.66</v>
      </c>
      <c r="J155" s="50">
        <v>72516</v>
      </c>
      <c r="K155" s="50">
        <v>29407.57</v>
      </c>
      <c r="L155" s="50">
        <v>75876.350000000006</v>
      </c>
      <c r="M155" s="50">
        <v>42533.59</v>
      </c>
      <c r="N155" s="50">
        <v>47195.47</v>
      </c>
      <c r="O155" s="50">
        <v>39584.769999999997</v>
      </c>
      <c r="P155" s="51">
        <v>403837.42</v>
      </c>
    </row>
    <row r="156" spans="1:16" ht="15.75" customHeight="1" x14ac:dyDescent="0.25">
      <c r="A156" s="27" t="s">
        <v>58</v>
      </c>
      <c r="B156" s="27" t="s">
        <v>24</v>
      </c>
      <c r="C156" s="27" t="s">
        <v>73</v>
      </c>
      <c r="D156" s="27" t="s">
        <v>72</v>
      </c>
      <c r="E156" s="30" t="str">
        <f>VLOOKUP(D156,'[1]lista MPK'!A:B,2,0)</f>
        <v>241 Koszty Sprzedaży- Media</v>
      </c>
      <c r="F156" s="27" t="s">
        <v>191</v>
      </c>
      <c r="G156" s="50">
        <v>0</v>
      </c>
      <c r="H156" s="50">
        <v>450</v>
      </c>
      <c r="I156" s="50">
        <v>0</v>
      </c>
      <c r="J156" s="50">
        <v>250</v>
      </c>
      <c r="K156" s="50">
        <v>201.68</v>
      </c>
      <c r="L156" s="50">
        <v>225</v>
      </c>
      <c r="M156" s="50">
        <v>200</v>
      </c>
      <c r="N156" s="50">
        <v>0</v>
      </c>
      <c r="O156" s="50">
        <v>225</v>
      </c>
      <c r="P156" s="51">
        <v>1551.68</v>
      </c>
    </row>
    <row r="157" spans="1:16" ht="15.75" customHeight="1" x14ac:dyDescent="0.25">
      <c r="A157" s="27" t="s">
        <v>58</v>
      </c>
      <c r="B157" s="27" t="s">
        <v>24</v>
      </c>
      <c r="C157" s="27" t="s">
        <v>73</v>
      </c>
      <c r="D157" s="27" t="s">
        <v>72</v>
      </c>
      <c r="E157" s="30" t="str">
        <f>VLOOKUP(D157,'[1]lista MPK'!A:B,2,0)</f>
        <v>241 Koszty Sprzedaży- Media</v>
      </c>
      <c r="F157" s="27" t="s">
        <v>221</v>
      </c>
      <c r="G157" s="50">
        <v>0</v>
      </c>
      <c r="H157" s="50">
        <v>782.53</v>
      </c>
      <c r="I157" s="50">
        <v>0</v>
      </c>
      <c r="J157" s="50">
        <v>552.78</v>
      </c>
      <c r="K157" s="50">
        <v>652.9</v>
      </c>
      <c r="L157" s="50">
        <v>527.94000000000005</v>
      </c>
      <c r="M157" s="50">
        <v>608.96</v>
      </c>
      <c r="N157" s="50">
        <v>783.25</v>
      </c>
      <c r="O157" s="50">
        <v>327.22000000000003</v>
      </c>
      <c r="P157" s="51">
        <v>4235.58</v>
      </c>
    </row>
    <row r="158" spans="1:16" ht="15" customHeight="1" x14ac:dyDescent="0.25">
      <c r="A158" s="27" t="s">
        <v>58</v>
      </c>
      <c r="B158" s="27" t="s">
        <v>24</v>
      </c>
      <c r="C158" s="27" t="s">
        <v>73</v>
      </c>
      <c r="D158" s="28" t="s">
        <v>139</v>
      </c>
      <c r="E158" s="30"/>
      <c r="F158" s="28"/>
      <c r="G158" s="51">
        <v>35938.21</v>
      </c>
      <c r="H158" s="51">
        <v>40714.33</v>
      </c>
      <c r="I158" s="51">
        <v>24418.86</v>
      </c>
      <c r="J158" s="51">
        <v>77273.98</v>
      </c>
      <c r="K158" s="51">
        <v>36923.07</v>
      </c>
      <c r="L158" s="51">
        <v>77456.289999999994</v>
      </c>
      <c r="M158" s="51">
        <v>48115.55</v>
      </c>
      <c r="N158" s="51">
        <v>49939.72</v>
      </c>
      <c r="O158" s="51">
        <v>42000.99</v>
      </c>
      <c r="P158" s="51">
        <v>432781</v>
      </c>
    </row>
    <row r="159" spans="1:16" ht="15" customHeight="1" x14ac:dyDescent="0.25">
      <c r="A159" s="27" t="s">
        <v>58</v>
      </c>
      <c r="B159" s="27" t="s">
        <v>24</v>
      </c>
      <c r="C159" s="28" t="s">
        <v>71</v>
      </c>
      <c r="D159" s="28"/>
      <c r="E159" s="30"/>
      <c r="F159" s="28"/>
      <c r="G159" s="51">
        <v>77100.866701000006</v>
      </c>
      <c r="H159" s="51">
        <v>91628.210002000007</v>
      </c>
      <c r="I159" s="51">
        <v>75224.230003000004</v>
      </c>
      <c r="J159" s="51">
        <v>134296.44700099999</v>
      </c>
      <c r="K159" s="51">
        <v>97956.730003000004</v>
      </c>
      <c r="L159" s="51">
        <v>127499.2</v>
      </c>
      <c r="M159" s="51">
        <v>102225.840003</v>
      </c>
      <c r="N159" s="51">
        <v>98492.109998999993</v>
      </c>
      <c r="O159" s="51">
        <v>85905.27</v>
      </c>
      <c r="P159" s="51">
        <v>890328.903712</v>
      </c>
    </row>
    <row r="160" spans="1:16" ht="15.75" customHeight="1" x14ac:dyDescent="0.25">
      <c r="A160" s="27" t="s">
        <v>58</v>
      </c>
      <c r="B160" s="27" t="s">
        <v>24</v>
      </c>
      <c r="C160" s="27" t="s">
        <v>94</v>
      </c>
      <c r="D160" s="27" t="s">
        <v>95</v>
      </c>
      <c r="E160" s="30" t="str">
        <f>VLOOKUP(D160,'[1]lista MPK'!A:B,2,0)</f>
        <v>250 Dział Sprzedaży-Maszyny</v>
      </c>
      <c r="F160" s="27" t="s">
        <v>216</v>
      </c>
      <c r="G160" s="50">
        <v>7750.56</v>
      </c>
      <c r="H160" s="50">
        <v>8851.5300000000007</v>
      </c>
      <c r="I160" s="50">
        <v>8851.58</v>
      </c>
      <c r="J160" s="50">
        <v>8851.5300000000007</v>
      </c>
      <c r="K160" s="50">
        <v>8851.58</v>
      </c>
      <c r="L160" s="50">
        <v>7982.23</v>
      </c>
      <c r="M160" s="50">
        <v>8236.2999999999993</v>
      </c>
      <c r="N160" s="50">
        <v>8236.26</v>
      </c>
      <c r="O160" s="50">
        <v>8236.2999999999993</v>
      </c>
      <c r="P160" s="51">
        <v>75847.87</v>
      </c>
    </row>
    <row r="161" spans="1:16" ht="15.75" customHeight="1" x14ac:dyDescent="0.25">
      <c r="A161" s="27" t="s">
        <v>58</v>
      </c>
      <c r="B161" s="27" t="s">
        <v>24</v>
      </c>
      <c r="C161" s="27" t="s">
        <v>94</v>
      </c>
      <c r="D161" s="27" t="s">
        <v>95</v>
      </c>
      <c r="E161" s="30" t="str">
        <f>VLOOKUP(D161,'[1]lista MPK'!A:B,2,0)</f>
        <v>250 Dział Sprzedaży-Maszyny</v>
      </c>
      <c r="F161" s="27" t="s">
        <v>196</v>
      </c>
      <c r="G161" s="50">
        <v>3524.100003</v>
      </c>
      <c r="H161" s="50">
        <v>9490.7600010000006</v>
      </c>
      <c r="I161" s="50">
        <v>8867.3700000000008</v>
      </c>
      <c r="J161" s="50">
        <v>13164.879996</v>
      </c>
      <c r="K161" s="50">
        <v>7297.7999970000001</v>
      </c>
      <c r="L161" s="50">
        <v>5144.7499989999997</v>
      </c>
      <c r="M161" s="50">
        <v>13300.210005000001</v>
      </c>
      <c r="N161" s="50">
        <v>15866.800002</v>
      </c>
      <c r="O161" s="50">
        <v>17259.77</v>
      </c>
      <c r="P161" s="51">
        <v>93916.440002999996</v>
      </c>
    </row>
    <row r="162" spans="1:16" ht="15.75" customHeight="1" x14ac:dyDescent="0.25">
      <c r="A162" s="27" t="s">
        <v>58</v>
      </c>
      <c r="B162" s="27" t="s">
        <v>24</v>
      </c>
      <c r="C162" s="27" t="s">
        <v>94</v>
      </c>
      <c r="D162" s="27" t="s">
        <v>95</v>
      </c>
      <c r="E162" s="30" t="str">
        <f>VLOOKUP(D162,'[1]lista MPK'!A:B,2,0)</f>
        <v>250 Dział Sprzedaży-Maszyny</v>
      </c>
      <c r="F162" s="27" t="s">
        <v>190</v>
      </c>
      <c r="G162" s="50">
        <v>0</v>
      </c>
      <c r="H162" s="50">
        <v>0</v>
      </c>
      <c r="I162" s="50">
        <v>0</v>
      </c>
      <c r="J162" s="50">
        <v>405</v>
      </c>
      <c r="K162" s="50">
        <v>0</v>
      </c>
      <c r="L162" s="50">
        <v>153.77250000000001</v>
      </c>
      <c r="M162" s="50">
        <v>0</v>
      </c>
      <c r="N162" s="50">
        <v>0</v>
      </c>
      <c r="O162" s="50">
        <v>0</v>
      </c>
      <c r="P162" s="51">
        <v>558.77250000000004</v>
      </c>
    </row>
    <row r="163" spans="1:16" ht="15.75" customHeight="1" x14ac:dyDescent="0.25">
      <c r="A163" s="27" t="s">
        <v>58</v>
      </c>
      <c r="B163" s="27" t="s">
        <v>24</v>
      </c>
      <c r="C163" s="27" t="s">
        <v>94</v>
      </c>
      <c r="D163" s="27" t="s">
        <v>95</v>
      </c>
      <c r="E163" s="30" t="str">
        <f>VLOOKUP(D163,'[1]lista MPK'!A:B,2,0)</f>
        <v>250 Dział Sprzedaży-Maszyny</v>
      </c>
      <c r="F163" s="27" t="s">
        <v>191</v>
      </c>
      <c r="G163" s="50">
        <v>21188.85</v>
      </c>
      <c r="H163" s="50">
        <v>19507.82</v>
      </c>
      <c r="I163" s="50">
        <v>19529.45</v>
      </c>
      <c r="J163" s="50">
        <v>19378.580000000002</v>
      </c>
      <c r="K163" s="50">
        <v>25075.63</v>
      </c>
      <c r="L163" s="50">
        <v>23472.65</v>
      </c>
      <c r="M163" s="50">
        <v>27859.15</v>
      </c>
      <c r="N163" s="50">
        <v>48900.5</v>
      </c>
      <c r="O163" s="50">
        <v>38465.24</v>
      </c>
      <c r="P163" s="51">
        <v>243377.87</v>
      </c>
    </row>
    <row r="164" spans="1:16" ht="15.75" customHeight="1" x14ac:dyDescent="0.25">
      <c r="A164" s="27" t="s">
        <v>58</v>
      </c>
      <c r="B164" s="27" t="s">
        <v>24</v>
      </c>
      <c r="C164" s="27" t="s">
        <v>94</v>
      </c>
      <c r="D164" s="27" t="s">
        <v>95</v>
      </c>
      <c r="E164" s="30" t="str">
        <f>VLOOKUP(D164,'[1]lista MPK'!A:B,2,0)</f>
        <v>250 Dział Sprzedaży-Maszyny</v>
      </c>
      <c r="F164" s="27" t="s">
        <v>197</v>
      </c>
      <c r="G164" s="50">
        <v>55382.42</v>
      </c>
      <c r="H164" s="50">
        <v>58305</v>
      </c>
      <c r="I164" s="50">
        <v>50676.1</v>
      </c>
      <c r="J164" s="50">
        <v>82991.17</v>
      </c>
      <c r="K164" s="50">
        <v>74799.28</v>
      </c>
      <c r="L164" s="50">
        <v>53847</v>
      </c>
      <c r="M164" s="50">
        <v>54043</v>
      </c>
      <c r="N164" s="50">
        <v>62741.71</v>
      </c>
      <c r="O164" s="50">
        <v>45214.73</v>
      </c>
      <c r="P164" s="51">
        <v>538000.41</v>
      </c>
    </row>
    <row r="165" spans="1:16" ht="15.75" customHeight="1" x14ac:dyDescent="0.25">
      <c r="A165" s="27" t="s">
        <v>58</v>
      </c>
      <c r="B165" s="27" t="s">
        <v>24</v>
      </c>
      <c r="C165" s="27" t="s">
        <v>94</v>
      </c>
      <c r="D165" s="27" t="s">
        <v>95</v>
      </c>
      <c r="E165" s="30" t="str">
        <f>VLOOKUP(D165,'[1]lista MPK'!A:B,2,0)</f>
        <v>250 Dział Sprzedaży-Maszyny</v>
      </c>
      <c r="F165" s="27" t="s">
        <v>198</v>
      </c>
      <c r="G165" s="50">
        <v>10883.1</v>
      </c>
      <c r="H165" s="50">
        <v>11253.54</v>
      </c>
      <c r="I165" s="50">
        <v>9843.82</v>
      </c>
      <c r="J165" s="50">
        <v>15789.41</v>
      </c>
      <c r="K165" s="50">
        <v>14692.56</v>
      </c>
      <c r="L165" s="50">
        <v>10563.37</v>
      </c>
      <c r="M165" s="50">
        <v>10596.33</v>
      </c>
      <c r="N165" s="50">
        <v>12204.45</v>
      </c>
      <c r="O165" s="50">
        <v>8795.36</v>
      </c>
      <c r="P165" s="51">
        <v>104621.94</v>
      </c>
    </row>
    <row r="166" spans="1:16" ht="15.75" customHeight="1" x14ac:dyDescent="0.25">
      <c r="A166" s="27" t="s">
        <v>58</v>
      </c>
      <c r="B166" s="27" t="s">
        <v>24</v>
      </c>
      <c r="C166" s="27" t="s">
        <v>94</v>
      </c>
      <c r="D166" s="27" t="s">
        <v>95</v>
      </c>
      <c r="E166" s="30" t="str">
        <f>VLOOKUP(D166,'[1]lista MPK'!A:B,2,0)</f>
        <v>250 Dział Sprzedaży-Maszyny</v>
      </c>
      <c r="F166" s="27" t="s">
        <v>199</v>
      </c>
      <c r="G166" s="5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123</v>
      </c>
      <c r="O166" s="50">
        <v>0</v>
      </c>
      <c r="P166" s="51">
        <v>123</v>
      </c>
    </row>
    <row r="167" spans="1:16" ht="15.75" customHeight="1" x14ac:dyDescent="0.25">
      <c r="A167" s="27" t="s">
        <v>58</v>
      </c>
      <c r="B167" s="27" t="s">
        <v>24</v>
      </c>
      <c r="C167" s="27" t="s">
        <v>94</v>
      </c>
      <c r="D167" s="27" t="s">
        <v>95</v>
      </c>
      <c r="E167" s="30" t="str">
        <f>VLOOKUP(D167,'[1]lista MPK'!A:B,2,0)</f>
        <v>250 Dział Sprzedaży-Maszyny</v>
      </c>
      <c r="F167" s="27" t="s">
        <v>204</v>
      </c>
      <c r="G167" s="50">
        <v>8762.6</v>
      </c>
      <c r="H167" s="50">
        <v>5930.41</v>
      </c>
      <c r="I167" s="50">
        <v>12618.66</v>
      </c>
      <c r="J167" s="50">
        <v>10690.96</v>
      </c>
      <c r="K167" s="50">
        <v>14053.8</v>
      </c>
      <c r="L167" s="50">
        <v>40497.75</v>
      </c>
      <c r="M167" s="50">
        <v>5779.4</v>
      </c>
      <c r="N167" s="50">
        <v>11607.18</v>
      </c>
      <c r="O167" s="50">
        <v>6301.83</v>
      </c>
      <c r="P167" s="51">
        <v>116242.59</v>
      </c>
    </row>
    <row r="168" spans="1:16" ht="15.75" customHeight="1" x14ac:dyDescent="0.25">
      <c r="A168" s="27" t="s">
        <v>58</v>
      </c>
      <c r="B168" s="27" t="s">
        <v>24</v>
      </c>
      <c r="C168" s="27" t="s">
        <v>94</v>
      </c>
      <c r="D168" s="27" t="s">
        <v>95</v>
      </c>
      <c r="E168" s="30" t="str">
        <f>VLOOKUP(D168,'[1]lista MPK'!A:B,2,0)</f>
        <v>250 Dział Sprzedaży-Maszyny</v>
      </c>
      <c r="F168" s="27" t="s">
        <v>202</v>
      </c>
      <c r="G168" s="50">
        <v>4220.42</v>
      </c>
      <c r="H168" s="50">
        <v>961.9</v>
      </c>
      <c r="I168" s="50">
        <v>1357.19</v>
      </c>
      <c r="J168" s="50">
        <v>1902.8</v>
      </c>
      <c r="K168" s="50">
        <v>1012.5</v>
      </c>
      <c r="L168" s="50">
        <v>1879.69</v>
      </c>
      <c r="M168" s="50">
        <v>590.15</v>
      </c>
      <c r="N168" s="50">
        <v>1438.5</v>
      </c>
      <c r="O168" s="50">
        <v>1628</v>
      </c>
      <c r="P168" s="51">
        <v>14991.15</v>
      </c>
    </row>
    <row r="169" spans="1:16" ht="15.75" customHeight="1" x14ac:dyDescent="0.25">
      <c r="A169" s="27" t="s">
        <v>58</v>
      </c>
      <c r="B169" s="27" t="s">
        <v>24</v>
      </c>
      <c r="C169" s="27" t="s">
        <v>94</v>
      </c>
      <c r="D169" s="27" t="s">
        <v>95</v>
      </c>
      <c r="E169" s="30" t="str">
        <f>VLOOKUP(D169,'[1]lista MPK'!A:B,2,0)</f>
        <v>250 Dział Sprzedaży-Maszyny</v>
      </c>
      <c r="F169" s="27" t="s">
        <v>217</v>
      </c>
      <c r="G169" s="50">
        <v>2485.84</v>
      </c>
      <c r="H169" s="50">
        <v>1894.83</v>
      </c>
      <c r="I169" s="50">
        <v>324.83999999999997</v>
      </c>
      <c r="J169" s="50">
        <v>324.83999999999997</v>
      </c>
      <c r="K169" s="50">
        <v>324.83999999999997</v>
      </c>
      <c r="L169" s="50">
        <v>324.83999999999997</v>
      </c>
      <c r="M169" s="50">
        <v>6448.639999</v>
      </c>
      <c r="N169" s="50">
        <v>334.63</v>
      </c>
      <c r="O169" s="50">
        <v>2767.63</v>
      </c>
      <c r="P169" s="51">
        <v>15230.929999</v>
      </c>
    </row>
    <row r="170" spans="1:16" ht="15" customHeight="1" x14ac:dyDescent="0.25">
      <c r="A170" s="27" t="s">
        <v>58</v>
      </c>
      <c r="B170" s="27" t="s">
        <v>24</v>
      </c>
      <c r="C170" s="27" t="s">
        <v>94</v>
      </c>
      <c r="D170" s="27" t="s">
        <v>95</v>
      </c>
      <c r="E170" s="30" t="str">
        <f>VLOOKUP(D170,'[1]lista MPK'!A:B,2,0)</f>
        <v>250 Dział Sprzedaży-Maszyny</v>
      </c>
      <c r="F170" s="27" t="s">
        <v>218</v>
      </c>
      <c r="G170" s="50">
        <v>1785.530006</v>
      </c>
      <c r="H170" s="50">
        <v>1739.2</v>
      </c>
      <c r="I170" s="50">
        <v>1662.92</v>
      </c>
      <c r="J170" s="50">
        <v>1617.4</v>
      </c>
      <c r="K170" s="50">
        <v>1568.74</v>
      </c>
      <c r="L170" s="50">
        <v>1481.85</v>
      </c>
      <c r="M170" s="50">
        <v>1135.71</v>
      </c>
      <c r="N170" s="50">
        <v>1112.94</v>
      </c>
      <c r="O170" s="50">
        <v>1064.94</v>
      </c>
      <c r="P170" s="51">
        <v>13169.230006</v>
      </c>
    </row>
    <row r="171" spans="1:16" ht="15.75" customHeight="1" x14ac:dyDescent="0.25">
      <c r="A171" s="27" t="s">
        <v>58</v>
      </c>
      <c r="B171" s="27" t="s">
        <v>24</v>
      </c>
      <c r="C171" s="27" t="s">
        <v>94</v>
      </c>
      <c r="D171" s="28" t="s">
        <v>138</v>
      </c>
      <c r="E171" s="30"/>
      <c r="F171" s="28"/>
      <c r="G171" s="51">
        <v>115983.42000899999</v>
      </c>
      <c r="H171" s="51">
        <v>117934.990001</v>
      </c>
      <c r="I171" s="51">
        <v>113731.93</v>
      </c>
      <c r="J171" s="51">
        <v>155116.56999600001</v>
      </c>
      <c r="K171" s="51">
        <v>147676.72999699999</v>
      </c>
      <c r="L171" s="51">
        <v>145347.90249899999</v>
      </c>
      <c r="M171" s="51">
        <v>127988.890004</v>
      </c>
      <c r="N171" s="51">
        <v>162565.97000199999</v>
      </c>
      <c r="O171" s="51">
        <v>129733.8</v>
      </c>
      <c r="P171" s="51">
        <v>1216080.202508</v>
      </c>
    </row>
    <row r="172" spans="1:16" ht="15.75" customHeight="1" x14ac:dyDescent="0.25">
      <c r="A172" s="27" t="s">
        <v>58</v>
      </c>
      <c r="B172" s="27" t="s">
        <v>24</v>
      </c>
      <c r="C172" s="27" t="s">
        <v>94</v>
      </c>
      <c r="D172" s="27" t="s">
        <v>93</v>
      </c>
      <c r="E172" s="30" t="str">
        <f>VLOOKUP(D172,'[1]lista MPK'!A:B,2,0)</f>
        <v>251 Koszty Sprzedaży-Maszyny</v>
      </c>
      <c r="F172" s="27" t="s">
        <v>196</v>
      </c>
      <c r="G172" s="50">
        <v>0</v>
      </c>
      <c r="H172" s="50">
        <v>0</v>
      </c>
      <c r="I172" s="50">
        <v>0</v>
      </c>
      <c r="J172" s="50">
        <v>0</v>
      </c>
      <c r="K172" s="50">
        <v>0</v>
      </c>
      <c r="L172" s="50">
        <v>2169.1999999999998</v>
      </c>
      <c r="M172" s="50">
        <v>0</v>
      </c>
      <c r="N172" s="50">
        <v>0</v>
      </c>
      <c r="O172" s="50">
        <v>0</v>
      </c>
      <c r="P172" s="51">
        <v>2169.1999999999998</v>
      </c>
    </row>
    <row r="173" spans="1:16" ht="15.75" customHeight="1" x14ac:dyDescent="0.25">
      <c r="A173" s="27" t="s">
        <v>58</v>
      </c>
      <c r="B173" s="27" t="s">
        <v>24</v>
      </c>
      <c r="C173" s="27" t="s">
        <v>94</v>
      </c>
      <c r="D173" s="27" t="s">
        <v>93</v>
      </c>
      <c r="E173" s="30" t="str">
        <f>VLOOKUP(D173,'[1]lista MPK'!A:B,2,0)</f>
        <v>251 Koszty Sprzedaży-Maszyny</v>
      </c>
      <c r="F173" s="27" t="s">
        <v>190</v>
      </c>
      <c r="G173" s="50">
        <v>180</v>
      </c>
      <c r="H173" s="50">
        <v>2530</v>
      </c>
      <c r="I173" s="50">
        <v>1800</v>
      </c>
      <c r="J173" s="50">
        <v>12645.7</v>
      </c>
      <c r="K173" s="50">
        <v>3361.58</v>
      </c>
      <c r="L173" s="50">
        <v>4690</v>
      </c>
      <c r="M173" s="50">
        <v>4930</v>
      </c>
      <c r="N173" s="50">
        <v>3490</v>
      </c>
      <c r="O173" s="50">
        <v>6210</v>
      </c>
      <c r="P173" s="51">
        <v>39837.279999999999</v>
      </c>
    </row>
    <row r="174" spans="1:16" ht="15" customHeight="1" x14ac:dyDescent="0.25">
      <c r="A174" s="27" t="s">
        <v>58</v>
      </c>
      <c r="B174" s="27" t="s">
        <v>24</v>
      </c>
      <c r="C174" s="27" t="s">
        <v>94</v>
      </c>
      <c r="D174" s="27" t="s">
        <v>93</v>
      </c>
      <c r="E174" s="30" t="str">
        <f>VLOOKUP(D174,'[1]lista MPK'!A:B,2,0)</f>
        <v>251 Koszty Sprzedaży-Maszyny</v>
      </c>
      <c r="F174" s="27" t="s">
        <v>191</v>
      </c>
      <c r="G174" s="50">
        <v>0</v>
      </c>
      <c r="H174" s="50">
        <v>0</v>
      </c>
      <c r="I174" s="50">
        <v>0</v>
      </c>
      <c r="J174" s="50">
        <v>34124.910000000003</v>
      </c>
      <c r="K174" s="50">
        <v>26972.15</v>
      </c>
      <c r="L174" s="50">
        <v>300</v>
      </c>
      <c r="M174" s="50">
        <v>12355.55</v>
      </c>
      <c r="N174" s="50">
        <v>600</v>
      </c>
      <c r="O174" s="50">
        <v>0</v>
      </c>
      <c r="P174" s="51">
        <v>74352.61</v>
      </c>
    </row>
    <row r="175" spans="1:16" ht="15" customHeight="1" x14ac:dyDescent="0.25">
      <c r="A175" s="27" t="s">
        <v>58</v>
      </c>
      <c r="B175" s="27" t="s">
        <v>24</v>
      </c>
      <c r="C175" s="27" t="s">
        <v>94</v>
      </c>
      <c r="D175" s="28" t="s">
        <v>137</v>
      </c>
      <c r="E175" s="30"/>
      <c r="F175" s="28"/>
      <c r="G175" s="51">
        <v>180</v>
      </c>
      <c r="H175" s="51">
        <v>2530</v>
      </c>
      <c r="I175" s="51">
        <v>1800</v>
      </c>
      <c r="J175" s="51">
        <v>46770.61</v>
      </c>
      <c r="K175" s="51">
        <v>30333.73</v>
      </c>
      <c r="L175" s="51">
        <v>7159.2</v>
      </c>
      <c r="M175" s="51">
        <v>17285.55</v>
      </c>
      <c r="N175" s="51">
        <v>4090</v>
      </c>
      <c r="O175" s="51">
        <v>6210</v>
      </c>
      <c r="P175" s="51">
        <v>116359.09</v>
      </c>
    </row>
    <row r="176" spans="1:16" ht="15.75" customHeight="1" x14ac:dyDescent="0.25">
      <c r="A176" s="27" t="s">
        <v>58</v>
      </c>
      <c r="B176" s="27" t="s">
        <v>24</v>
      </c>
      <c r="C176" s="28" t="s">
        <v>92</v>
      </c>
      <c r="D176" s="28"/>
      <c r="E176" s="30"/>
      <c r="F176" s="28"/>
      <c r="G176" s="51">
        <v>116163.42000899999</v>
      </c>
      <c r="H176" s="51">
        <v>120464.990001</v>
      </c>
      <c r="I176" s="51">
        <v>115531.93</v>
      </c>
      <c r="J176" s="51">
        <v>201887.17999599999</v>
      </c>
      <c r="K176" s="51">
        <v>178010.459997</v>
      </c>
      <c r="L176" s="51">
        <v>152507.102499</v>
      </c>
      <c r="M176" s="51">
        <v>145274.440004</v>
      </c>
      <c r="N176" s="51">
        <v>166655.97000199999</v>
      </c>
      <c r="O176" s="51">
        <v>135943.79999999999</v>
      </c>
      <c r="P176" s="51">
        <v>1332439.292508</v>
      </c>
    </row>
    <row r="177" spans="1:16" ht="15.75" customHeight="1" x14ac:dyDescent="0.25">
      <c r="A177" s="27" t="s">
        <v>58</v>
      </c>
      <c r="B177" s="27" t="s">
        <v>24</v>
      </c>
      <c r="C177" s="27" t="s">
        <v>81</v>
      </c>
      <c r="D177" s="27" t="s">
        <v>85</v>
      </c>
      <c r="E177" s="30" t="str">
        <f>VLOOKUP(D177,'[1]lista MPK'!A:B,2,0)</f>
        <v>260 Materialy eksploat HP</v>
      </c>
      <c r="F177" s="27" t="s">
        <v>196</v>
      </c>
      <c r="G177" s="50">
        <v>0</v>
      </c>
      <c r="H177" s="50">
        <v>549.39</v>
      </c>
      <c r="I177" s="50">
        <v>0</v>
      </c>
      <c r="J177" s="50">
        <v>17177.46</v>
      </c>
      <c r="K177" s="50">
        <v>300</v>
      </c>
      <c r="L177" s="50">
        <v>0</v>
      </c>
      <c r="M177" s="50">
        <v>2567</v>
      </c>
      <c r="N177" s="50">
        <v>760.08</v>
      </c>
      <c r="O177" s="50">
        <v>1243.5999999999999</v>
      </c>
      <c r="P177" s="51">
        <v>22597.53</v>
      </c>
    </row>
    <row r="178" spans="1:16" ht="15.75" customHeight="1" x14ac:dyDescent="0.25">
      <c r="A178" s="27" t="s">
        <v>58</v>
      </c>
      <c r="B178" s="27" t="s">
        <v>24</v>
      </c>
      <c r="C178" s="27" t="s">
        <v>81</v>
      </c>
      <c r="D178" s="27" t="s">
        <v>85</v>
      </c>
      <c r="E178" s="30" t="str">
        <f>VLOOKUP(D178,'[1]lista MPK'!A:B,2,0)</f>
        <v>260 Materialy eksploat HP</v>
      </c>
      <c r="F178" s="27" t="s">
        <v>190</v>
      </c>
      <c r="G178" s="50">
        <v>5718.68</v>
      </c>
      <c r="H178" s="50">
        <v>180</v>
      </c>
      <c r="I178" s="50">
        <v>591.5</v>
      </c>
      <c r="J178" s="50">
        <v>7450.58</v>
      </c>
      <c r="K178" s="50">
        <v>-34.159999999999997</v>
      </c>
      <c r="L178" s="50">
        <v>13107.15</v>
      </c>
      <c r="M178" s="50">
        <v>8469.15</v>
      </c>
      <c r="N178" s="50">
        <v>5860.99</v>
      </c>
      <c r="O178" s="50">
        <v>6884.77</v>
      </c>
      <c r="P178" s="51">
        <v>48228.66</v>
      </c>
    </row>
    <row r="179" spans="1:16" ht="15.75" customHeight="1" x14ac:dyDescent="0.25">
      <c r="A179" s="27" t="s">
        <v>58</v>
      </c>
      <c r="B179" s="27" t="s">
        <v>24</v>
      </c>
      <c r="C179" s="27" t="s">
        <v>81</v>
      </c>
      <c r="D179" s="27" t="s">
        <v>85</v>
      </c>
      <c r="E179" s="30" t="str">
        <f>VLOOKUP(D179,'[1]lista MPK'!A:B,2,0)</f>
        <v>260 Materialy eksploat HP</v>
      </c>
      <c r="F179" s="27" t="s">
        <v>197</v>
      </c>
      <c r="G179" s="50">
        <v>10051</v>
      </c>
      <c r="H179" s="50">
        <v>10812</v>
      </c>
      <c r="I179" s="50">
        <v>10988</v>
      </c>
      <c r="J179" s="50">
        <v>12098</v>
      </c>
      <c r="K179" s="50">
        <v>12783</v>
      </c>
      <c r="L179" s="50">
        <v>13376</v>
      </c>
      <c r="M179" s="50">
        <v>17887.71</v>
      </c>
      <c r="N179" s="50">
        <v>19035</v>
      </c>
      <c r="O179" s="50">
        <v>19089</v>
      </c>
      <c r="P179" s="51">
        <v>126119.71</v>
      </c>
    </row>
    <row r="180" spans="1:16" ht="15" customHeight="1" x14ac:dyDescent="0.25">
      <c r="A180" s="27" t="s">
        <v>58</v>
      </c>
      <c r="B180" s="27" t="s">
        <v>24</v>
      </c>
      <c r="C180" s="27" t="s">
        <v>81</v>
      </c>
      <c r="D180" s="27" t="s">
        <v>85</v>
      </c>
      <c r="E180" s="30" t="str">
        <f>VLOOKUP(D180,'[1]lista MPK'!A:B,2,0)</f>
        <v>260 Materialy eksploat HP</v>
      </c>
      <c r="F180" s="27" t="s">
        <v>198</v>
      </c>
      <c r="G180" s="50">
        <v>1984.09</v>
      </c>
      <c r="H180" s="50">
        <v>2134.31</v>
      </c>
      <c r="I180" s="50">
        <v>2169.06</v>
      </c>
      <c r="J180" s="50">
        <v>2388.16</v>
      </c>
      <c r="K180" s="50">
        <v>2523.36</v>
      </c>
      <c r="L180" s="50">
        <v>2628.58</v>
      </c>
      <c r="M180" s="50">
        <v>3417.5</v>
      </c>
      <c r="N180" s="50">
        <v>3617.28</v>
      </c>
      <c r="O180" s="50">
        <v>3627.93</v>
      </c>
      <c r="P180" s="51">
        <v>24490.27</v>
      </c>
    </row>
    <row r="181" spans="1:16" ht="15.75" customHeight="1" x14ac:dyDescent="0.25">
      <c r="A181" s="27" t="s">
        <v>58</v>
      </c>
      <c r="B181" s="27" t="s">
        <v>24</v>
      </c>
      <c r="C181" s="27" t="s">
        <v>81</v>
      </c>
      <c r="D181" s="27" t="s">
        <v>85</v>
      </c>
      <c r="E181" s="30" t="str">
        <f>VLOOKUP(D181,'[1]lista MPK'!A:B,2,0)</f>
        <v>260 Materialy eksploat HP</v>
      </c>
      <c r="F181" s="27" t="s">
        <v>199</v>
      </c>
      <c r="G181" s="50">
        <v>0</v>
      </c>
      <c r="H181" s="50">
        <v>0</v>
      </c>
      <c r="I181" s="50">
        <v>0</v>
      </c>
      <c r="J181" s="50">
        <v>0</v>
      </c>
      <c r="K181" s="50">
        <v>0</v>
      </c>
      <c r="L181" s="50">
        <v>0</v>
      </c>
      <c r="M181" s="50">
        <v>0</v>
      </c>
      <c r="N181" s="50">
        <v>250</v>
      </c>
      <c r="O181" s="50">
        <v>0</v>
      </c>
      <c r="P181" s="51">
        <v>250</v>
      </c>
    </row>
    <row r="182" spans="1:16" ht="15.75" customHeight="1" x14ac:dyDescent="0.25">
      <c r="A182" s="27" t="s">
        <v>58</v>
      </c>
      <c r="B182" s="27" t="s">
        <v>24</v>
      </c>
      <c r="C182" s="27" t="s">
        <v>81</v>
      </c>
      <c r="D182" s="28" t="s">
        <v>86</v>
      </c>
      <c r="E182" s="30"/>
      <c r="F182" s="28"/>
      <c r="G182" s="51">
        <v>17753.77</v>
      </c>
      <c r="H182" s="51">
        <v>13675.7</v>
      </c>
      <c r="I182" s="51">
        <v>13748.56</v>
      </c>
      <c r="J182" s="51">
        <v>39114.199999999997</v>
      </c>
      <c r="K182" s="51">
        <v>15572.2</v>
      </c>
      <c r="L182" s="51">
        <v>29111.73</v>
      </c>
      <c r="M182" s="51">
        <v>32341.360000000001</v>
      </c>
      <c r="N182" s="51">
        <v>29523.35</v>
      </c>
      <c r="O182" s="51">
        <v>30845.3</v>
      </c>
      <c r="P182" s="51">
        <v>221686.17</v>
      </c>
    </row>
    <row r="183" spans="1:16" ht="15.75" customHeight="1" x14ac:dyDescent="0.25">
      <c r="A183" s="27" t="s">
        <v>58</v>
      </c>
      <c r="B183" s="27" t="s">
        <v>24</v>
      </c>
      <c r="C183" s="27" t="s">
        <v>61</v>
      </c>
      <c r="D183" s="27" t="s">
        <v>62</v>
      </c>
      <c r="E183" s="30" t="str">
        <f>VLOOKUP(D183,'[1]lista MPK'!A:B,2,0)</f>
        <v>271 Instalacje maszyn</v>
      </c>
      <c r="F183" s="27" t="s">
        <v>191</v>
      </c>
      <c r="G183" s="50">
        <v>17254.2</v>
      </c>
      <c r="H183" s="50">
        <v>38242.1</v>
      </c>
      <c r="I183" s="50">
        <v>0</v>
      </c>
      <c r="J183" s="50">
        <v>151019.87</v>
      </c>
      <c r="K183" s="50">
        <v>32143.75</v>
      </c>
      <c r="L183" s="50">
        <v>36297.360000000001</v>
      </c>
      <c r="M183" s="50">
        <v>27017.38</v>
      </c>
      <c r="N183" s="50">
        <v>48537.85</v>
      </c>
      <c r="O183" s="50">
        <v>39681</v>
      </c>
      <c r="P183" s="51">
        <v>390193.51</v>
      </c>
    </row>
    <row r="184" spans="1:16" ht="15.75" customHeight="1" x14ac:dyDescent="0.25">
      <c r="A184" s="27" t="s">
        <v>58</v>
      </c>
      <c r="B184" s="27" t="s">
        <v>24</v>
      </c>
      <c r="C184" s="27" t="s">
        <v>61</v>
      </c>
      <c r="D184" s="27" t="s">
        <v>63</v>
      </c>
      <c r="E184" s="30" t="str">
        <f>VLOOKUP(D184,'[1]lista MPK'!A:B,2,0)</f>
        <v>272 Serwis gwarancyjny</v>
      </c>
      <c r="F184" s="27" t="s">
        <v>191</v>
      </c>
      <c r="G184" s="50">
        <v>48829.53</v>
      </c>
      <c r="H184" s="50">
        <v>47546.9</v>
      </c>
      <c r="I184" s="50">
        <v>43018.36</v>
      </c>
      <c r="J184" s="50">
        <v>65273.35</v>
      </c>
      <c r="K184" s="50">
        <v>55504.5</v>
      </c>
      <c r="L184" s="50">
        <v>56832.28</v>
      </c>
      <c r="M184" s="50">
        <v>58495.47</v>
      </c>
      <c r="N184" s="50">
        <v>72548.929999999993</v>
      </c>
      <c r="O184" s="50">
        <v>62143.76</v>
      </c>
      <c r="P184" s="51">
        <v>510193.08</v>
      </c>
    </row>
    <row r="185" spans="1:16" ht="15" customHeight="1" x14ac:dyDescent="0.25">
      <c r="A185" s="27" t="s">
        <v>58</v>
      </c>
      <c r="B185" s="27" t="s">
        <v>24</v>
      </c>
      <c r="C185" s="27" t="s">
        <v>61</v>
      </c>
      <c r="D185" s="27" t="s">
        <v>64</v>
      </c>
      <c r="E185" s="30" t="str">
        <f>VLOOKUP(D185,'[1]lista MPK'!A:B,2,0)</f>
        <v>273 Serwis pogwarancyjny</v>
      </c>
      <c r="F185" s="27" t="s">
        <v>191</v>
      </c>
      <c r="G185" s="50">
        <v>22276.959999999999</v>
      </c>
      <c r="H185" s="50">
        <v>25930.58</v>
      </c>
      <c r="I185" s="50">
        <v>0</v>
      </c>
      <c r="J185" s="50">
        <v>55315.94</v>
      </c>
      <c r="K185" s="50">
        <v>27201.46</v>
      </c>
      <c r="L185" s="50">
        <v>34863.25</v>
      </c>
      <c r="M185" s="50">
        <v>26622.639999999999</v>
      </c>
      <c r="N185" s="50">
        <v>37265.699999999997</v>
      </c>
      <c r="O185" s="50">
        <v>32031.77</v>
      </c>
      <c r="P185" s="51">
        <v>261508.3</v>
      </c>
    </row>
    <row r="186" spans="1:16" ht="15.75" customHeight="1" x14ac:dyDescent="0.25">
      <c r="A186" s="27" t="s">
        <v>58</v>
      </c>
      <c r="B186" s="27" t="s">
        <v>24</v>
      </c>
      <c r="C186" s="27" t="s">
        <v>61</v>
      </c>
      <c r="D186" s="27" t="s">
        <v>65</v>
      </c>
      <c r="E186" s="30" t="str">
        <f>VLOOKUP(D186,'[1]lista MPK'!A:B,2,0)</f>
        <v>279 Inne</v>
      </c>
      <c r="F186" s="27" t="s">
        <v>191</v>
      </c>
      <c r="G186" s="50">
        <v>0</v>
      </c>
      <c r="H186" s="50">
        <v>146.29</v>
      </c>
      <c r="I186" s="50">
        <v>0</v>
      </c>
      <c r="J186" s="50">
        <v>3543.83</v>
      </c>
      <c r="K186" s="50">
        <v>4285.92</v>
      </c>
      <c r="L186" s="50">
        <v>3653.61</v>
      </c>
      <c r="M186" s="50">
        <v>5015.95</v>
      </c>
      <c r="N186" s="50">
        <v>3566.28</v>
      </c>
      <c r="O186" s="50">
        <v>1293.94</v>
      </c>
      <c r="P186" s="51">
        <v>21505.82</v>
      </c>
    </row>
    <row r="187" spans="1:16" ht="15.75" customHeight="1" x14ac:dyDescent="0.25">
      <c r="A187" s="27" t="s">
        <v>58</v>
      </c>
      <c r="B187" s="27" t="s">
        <v>24</v>
      </c>
      <c r="C187" s="28" t="s">
        <v>66</v>
      </c>
      <c r="D187" s="28"/>
      <c r="E187" s="30"/>
      <c r="F187" s="28"/>
      <c r="G187" s="51">
        <v>88360.69</v>
      </c>
      <c r="H187" s="51">
        <v>111865.87</v>
      </c>
      <c r="I187" s="51">
        <v>43018.36</v>
      </c>
      <c r="J187" s="51">
        <v>275152.99</v>
      </c>
      <c r="K187" s="51">
        <v>119135.63</v>
      </c>
      <c r="L187" s="51">
        <v>131646.5</v>
      </c>
      <c r="M187" s="51">
        <v>117151.44</v>
      </c>
      <c r="N187" s="51">
        <v>161918.76</v>
      </c>
      <c r="O187" s="51">
        <v>135150.47</v>
      </c>
      <c r="P187" s="51">
        <v>1183400.71</v>
      </c>
    </row>
    <row r="188" spans="1:16" ht="15.75" customHeight="1" x14ac:dyDescent="0.25">
      <c r="A188" s="27" t="s">
        <v>58</v>
      </c>
      <c r="B188" s="27" t="s">
        <v>24</v>
      </c>
      <c r="C188" s="27" t="s">
        <v>38</v>
      </c>
      <c r="D188" s="27" t="s">
        <v>39</v>
      </c>
      <c r="E188" s="30" t="str">
        <f>VLOOKUP(D188,'[1]lista MPK'!A:B,2,0)</f>
        <v>282 DRS zagranica</v>
      </c>
      <c r="F188" s="27" t="s">
        <v>196</v>
      </c>
      <c r="G188" s="50">
        <v>0</v>
      </c>
      <c r="H188" s="50">
        <v>0</v>
      </c>
      <c r="I188" s="50">
        <v>0</v>
      </c>
      <c r="J188" s="50">
        <v>47.22</v>
      </c>
      <c r="K188" s="50">
        <v>0</v>
      </c>
      <c r="L188" s="50">
        <v>30.24</v>
      </c>
      <c r="M188" s="50">
        <v>0</v>
      </c>
      <c r="N188" s="50">
        <v>0</v>
      </c>
      <c r="O188" s="50">
        <v>0</v>
      </c>
      <c r="P188" s="51">
        <v>77.459999999999994</v>
      </c>
    </row>
    <row r="189" spans="1:16" ht="15.75" customHeight="1" x14ac:dyDescent="0.25">
      <c r="A189" s="27" t="s">
        <v>58</v>
      </c>
      <c r="B189" s="27" t="s">
        <v>24</v>
      </c>
      <c r="C189" s="27" t="s">
        <v>38</v>
      </c>
      <c r="D189" s="27" t="s">
        <v>39</v>
      </c>
      <c r="E189" s="30" t="str">
        <f>VLOOKUP(D189,'[1]lista MPK'!A:B,2,0)</f>
        <v>282 DRS zagranica</v>
      </c>
      <c r="F189" s="27" t="s">
        <v>190</v>
      </c>
      <c r="G189" s="50">
        <v>0</v>
      </c>
      <c r="H189" s="50">
        <v>0</v>
      </c>
      <c r="I189" s="50">
        <v>0</v>
      </c>
      <c r="J189" s="50">
        <v>0</v>
      </c>
      <c r="K189" s="50">
        <v>0</v>
      </c>
      <c r="L189" s="50">
        <v>0</v>
      </c>
      <c r="M189" s="50">
        <v>1203.3399999999999</v>
      </c>
      <c r="N189" s="50">
        <v>0</v>
      </c>
      <c r="O189" s="50">
        <v>0</v>
      </c>
      <c r="P189" s="51">
        <v>1203.3399999999999</v>
      </c>
    </row>
    <row r="190" spans="1:16" ht="15.75" customHeight="1" x14ac:dyDescent="0.25">
      <c r="A190" s="27" t="s">
        <v>58</v>
      </c>
      <c r="B190" s="27" t="s">
        <v>24</v>
      </c>
      <c r="C190" s="27" t="s">
        <v>38</v>
      </c>
      <c r="D190" s="27" t="s">
        <v>39</v>
      </c>
      <c r="E190" s="30" t="str">
        <f>VLOOKUP(D190,'[1]lista MPK'!A:B,2,0)</f>
        <v>282 DRS zagranica</v>
      </c>
      <c r="F190" s="27" t="s">
        <v>191</v>
      </c>
      <c r="G190" s="50">
        <v>0</v>
      </c>
      <c r="H190" s="50">
        <v>38</v>
      </c>
      <c r="I190" s="50">
        <v>5920</v>
      </c>
      <c r="J190" s="50">
        <v>4500</v>
      </c>
      <c r="K190" s="50">
        <v>8743.2204999999994</v>
      </c>
      <c r="L190" s="50">
        <v>0</v>
      </c>
      <c r="M190" s="50">
        <v>0</v>
      </c>
      <c r="N190" s="50">
        <v>40</v>
      </c>
      <c r="O190" s="50">
        <v>25347.87</v>
      </c>
      <c r="P190" s="51">
        <v>44589.090499999998</v>
      </c>
    </row>
    <row r="191" spans="1:16" ht="15" customHeight="1" x14ac:dyDescent="0.25">
      <c r="A191" s="27" t="s">
        <v>58</v>
      </c>
      <c r="B191" s="27" t="s">
        <v>24</v>
      </c>
      <c r="C191" s="27" t="s">
        <v>38</v>
      </c>
      <c r="D191" s="27" t="s">
        <v>39</v>
      </c>
      <c r="E191" s="30" t="str">
        <f>VLOOKUP(D191,'[1]lista MPK'!A:B,2,0)</f>
        <v>282 DRS zagranica</v>
      </c>
      <c r="F191" s="27" t="s">
        <v>197</v>
      </c>
      <c r="G191" s="50">
        <v>4000</v>
      </c>
      <c r="H191" s="50">
        <v>4000</v>
      </c>
      <c r="I191" s="50">
        <v>3542.92</v>
      </c>
      <c r="J191" s="50">
        <v>920.4</v>
      </c>
      <c r="K191" s="50">
        <v>666.67</v>
      </c>
      <c r="L191" s="50">
        <v>400</v>
      </c>
      <c r="M191" s="50">
        <v>133.33000000000001</v>
      </c>
      <c r="N191" s="50">
        <v>-1200</v>
      </c>
      <c r="O191" s="50">
        <v>0</v>
      </c>
      <c r="P191" s="51">
        <v>12463.32</v>
      </c>
    </row>
    <row r="192" spans="1:16" ht="15" customHeight="1" x14ac:dyDescent="0.25">
      <c r="A192" s="27" t="s">
        <v>58</v>
      </c>
      <c r="B192" s="27" t="s">
        <v>24</v>
      </c>
      <c r="C192" s="27" t="s">
        <v>38</v>
      </c>
      <c r="D192" s="27" t="s">
        <v>39</v>
      </c>
      <c r="E192" s="30" t="str">
        <f>VLOOKUP(D192,'[1]lista MPK'!A:B,2,0)</f>
        <v>282 DRS zagranica</v>
      </c>
      <c r="F192" s="27" t="s">
        <v>198</v>
      </c>
      <c r="G192" s="50">
        <v>789.6</v>
      </c>
      <c r="H192" s="50">
        <v>789.6</v>
      </c>
      <c r="I192" s="50">
        <v>131.6</v>
      </c>
      <c r="J192" s="50">
        <v>0</v>
      </c>
      <c r="K192" s="50">
        <v>131.6</v>
      </c>
      <c r="L192" s="50">
        <v>78.959999999999994</v>
      </c>
      <c r="M192" s="50">
        <v>26.32</v>
      </c>
      <c r="N192" s="50">
        <v>0</v>
      </c>
      <c r="O192" s="50">
        <v>0</v>
      </c>
      <c r="P192" s="51">
        <v>1947.68</v>
      </c>
    </row>
    <row r="193" spans="1:16" ht="15.75" customHeight="1" x14ac:dyDescent="0.25">
      <c r="A193" s="27" t="s">
        <v>58</v>
      </c>
      <c r="B193" s="27" t="s">
        <v>24</v>
      </c>
      <c r="C193" s="27" t="s">
        <v>38</v>
      </c>
      <c r="D193" s="27" t="s">
        <v>39</v>
      </c>
      <c r="E193" s="30" t="str">
        <f>VLOOKUP(D193,'[1]lista MPK'!A:B,2,0)</f>
        <v>282 DRS zagranica</v>
      </c>
      <c r="F193" s="27" t="s">
        <v>202</v>
      </c>
      <c r="G193" s="50">
        <v>0</v>
      </c>
      <c r="H193" s="50">
        <v>103652.84699999999</v>
      </c>
      <c r="I193" s="50">
        <v>9992.2265000000007</v>
      </c>
      <c r="J193" s="50">
        <v>76872.429999999993</v>
      </c>
      <c r="K193" s="50">
        <v>546.85</v>
      </c>
      <c r="L193" s="50">
        <v>0</v>
      </c>
      <c r="M193" s="50">
        <v>0</v>
      </c>
      <c r="N193" s="50">
        <v>12560.3424</v>
      </c>
      <c r="O193" s="50">
        <v>0</v>
      </c>
      <c r="P193" s="51">
        <v>203624.69589999999</v>
      </c>
    </row>
    <row r="194" spans="1:16" ht="15.75" customHeight="1" x14ac:dyDescent="0.25">
      <c r="A194" s="27" t="s">
        <v>58</v>
      </c>
      <c r="B194" s="27" t="s">
        <v>24</v>
      </c>
      <c r="C194" s="27" t="s">
        <v>38</v>
      </c>
      <c r="D194" s="28" t="s">
        <v>97</v>
      </c>
      <c r="E194" s="30"/>
      <c r="F194" s="28"/>
      <c r="G194" s="51">
        <v>4789.6000000000004</v>
      </c>
      <c r="H194" s="51">
        <v>108480.447</v>
      </c>
      <c r="I194" s="51">
        <v>19586.746500000001</v>
      </c>
      <c r="J194" s="51">
        <v>82340.05</v>
      </c>
      <c r="K194" s="51">
        <v>10088.3405</v>
      </c>
      <c r="L194" s="51">
        <v>509.2</v>
      </c>
      <c r="M194" s="51">
        <v>1362.99</v>
      </c>
      <c r="N194" s="51">
        <v>11400.3424</v>
      </c>
      <c r="O194" s="51">
        <v>25347.87</v>
      </c>
      <c r="P194" s="51">
        <v>263905.58639999997</v>
      </c>
    </row>
    <row r="195" spans="1:16" ht="15.75" customHeight="1" x14ac:dyDescent="0.25">
      <c r="A195" s="27" t="s">
        <v>58</v>
      </c>
      <c r="B195" s="27" t="s">
        <v>24</v>
      </c>
      <c r="C195" s="27" t="s">
        <v>208</v>
      </c>
      <c r="D195" s="27" t="s">
        <v>209</v>
      </c>
      <c r="E195" s="30" t="str">
        <f>VLOOKUP(D195,'[1]lista MPK'!A:B,2,0)</f>
        <v>291 Systems Dz.Sprzedaży Mat. Bud.</v>
      </c>
      <c r="F195" s="27" t="s">
        <v>196</v>
      </c>
      <c r="G195" s="50"/>
      <c r="H195" s="50"/>
      <c r="I195" s="50"/>
      <c r="J195" s="50"/>
      <c r="K195" s="50"/>
      <c r="L195" s="50"/>
      <c r="M195" s="50"/>
      <c r="N195" s="50">
        <v>11.150003999999999</v>
      </c>
      <c r="O195" s="50">
        <v>2062.48</v>
      </c>
      <c r="P195" s="51">
        <v>2073.6300040000001</v>
      </c>
    </row>
    <row r="196" spans="1:16" ht="15.75" customHeight="1" x14ac:dyDescent="0.25">
      <c r="A196" s="27" t="s">
        <v>58</v>
      </c>
      <c r="B196" s="27" t="s">
        <v>24</v>
      </c>
      <c r="C196" s="27" t="s">
        <v>208</v>
      </c>
      <c r="D196" s="27" t="s">
        <v>209</v>
      </c>
      <c r="E196" s="30" t="str">
        <f>VLOOKUP(D196,'[1]lista MPK'!A:B,2,0)</f>
        <v>291 Systems Dz.Sprzedaży Mat. Bud.</v>
      </c>
      <c r="F196" s="27" t="s">
        <v>191</v>
      </c>
      <c r="G196" s="50"/>
      <c r="H196" s="50"/>
      <c r="I196" s="50"/>
      <c r="J196" s="50"/>
      <c r="K196" s="50"/>
      <c r="L196" s="50"/>
      <c r="M196" s="50"/>
      <c r="N196" s="50">
        <v>0</v>
      </c>
      <c r="O196" s="50">
        <v>4271.5600000000004</v>
      </c>
      <c r="P196" s="51">
        <v>4271.5600000000004</v>
      </c>
    </row>
    <row r="197" spans="1:16" ht="15.75" customHeight="1" x14ac:dyDescent="0.25">
      <c r="A197" s="27" t="s">
        <v>58</v>
      </c>
      <c r="B197" s="27" t="s">
        <v>24</v>
      </c>
      <c r="C197" s="27" t="s">
        <v>208</v>
      </c>
      <c r="D197" s="27" t="s">
        <v>209</v>
      </c>
      <c r="E197" s="30" t="str">
        <f>VLOOKUP(D197,'[1]lista MPK'!A:B,2,0)</f>
        <v>291 Systems Dz.Sprzedaży Mat. Bud.</v>
      </c>
      <c r="F197" s="27" t="s">
        <v>197</v>
      </c>
      <c r="G197" s="50"/>
      <c r="H197" s="50"/>
      <c r="I197" s="50"/>
      <c r="J197" s="50"/>
      <c r="K197" s="50"/>
      <c r="L197" s="50"/>
      <c r="M197" s="50"/>
      <c r="N197" s="50">
        <v>0</v>
      </c>
      <c r="O197" s="50">
        <v>18600</v>
      </c>
      <c r="P197" s="51">
        <v>18600</v>
      </c>
    </row>
    <row r="198" spans="1:16" ht="15.75" customHeight="1" x14ac:dyDescent="0.25">
      <c r="A198" s="27" t="s">
        <v>58</v>
      </c>
      <c r="B198" s="27" t="s">
        <v>24</v>
      </c>
      <c r="C198" s="27" t="s">
        <v>208</v>
      </c>
      <c r="D198" s="27" t="s">
        <v>209</v>
      </c>
      <c r="E198" s="30" t="str">
        <f>VLOOKUP(D198,'[1]lista MPK'!A:B,2,0)</f>
        <v>291 Systems Dz.Sprzedaży Mat. Bud.</v>
      </c>
      <c r="F198" s="27" t="s">
        <v>198</v>
      </c>
      <c r="G198" s="50"/>
      <c r="H198" s="50"/>
      <c r="I198" s="50"/>
      <c r="J198" s="50"/>
      <c r="K198" s="50"/>
      <c r="L198" s="50"/>
      <c r="M198" s="50"/>
      <c r="N198" s="50">
        <v>0</v>
      </c>
      <c r="O198" s="50">
        <v>3750.6</v>
      </c>
      <c r="P198" s="51">
        <v>3750.6</v>
      </c>
    </row>
    <row r="199" spans="1:16" ht="15.75" customHeight="1" x14ac:dyDescent="0.25">
      <c r="A199" s="27" t="s">
        <v>58</v>
      </c>
      <c r="B199" s="27" t="s">
        <v>24</v>
      </c>
      <c r="C199" s="27" t="s">
        <v>208</v>
      </c>
      <c r="D199" s="27" t="s">
        <v>209</v>
      </c>
      <c r="E199" s="30" t="str">
        <f>VLOOKUP(D199,'[1]lista MPK'!A:B,2,0)</f>
        <v>291 Systems Dz.Sprzedaży Mat. Bud.</v>
      </c>
      <c r="F199" s="27" t="s">
        <v>204</v>
      </c>
      <c r="G199" s="50"/>
      <c r="H199" s="50"/>
      <c r="I199" s="50"/>
      <c r="J199" s="50"/>
      <c r="K199" s="50"/>
      <c r="L199" s="50"/>
      <c r="M199" s="50"/>
      <c r="N199" s="50">
        <v>0</v>
      </c>
      <c r="O199" s="50">
        <v>329</v>
      </c>
      <c r="P199" s="51">
        <v>329</v>
      </c>
    </row>
    <row r="200" spans="1:16" ht="15.75" customHeight="1" x14ac:dyDescent="0.25">
      <c r="A200" s="27" t="s">
        <v>58</v>
      </c>
      <c r="B200" s="27" t="s">
        <v>24</v>
      </c>
      <c r="C200" s="27" t="s">
        <v>208</v>
      </c>
      <c r="D200" s="28" t="s">
        <v>210</v>
      </c>
      <c r="E200" s="30"/>
      <c r="F200" s="28"/>
      <c r="G200" s="51"/>
      <c r="H200" s="51"/>
      <c r="I200" s="51"/>
      <c r="J200" s="51"/>
      <c r="K200" s="51"/>
      <c r="L200" s="51"/>
      <c r="M200" s="51"/>
      <c r="N200" s="51">
        <v>11.150003999999999</v>
      </c>
      <c r="O200" s="51">
        <v>29013.64</v>
      </c>
      <c r="P200" s="51">
        <v>29024.790003999999</v>
      </c>
    </row>
    <row r="201" spans="1:16" ht="15.75" customHeight="1" x14ac:dyDescent="0.25">
      <c r="A201" s="27" t="s">
        <v>58</v>
      </c>
      <c r="B201" s="27" t="s">
        <v>24</v>
      </c>
      <c r="C201" s="27" t="s">
        <v>208</v>
      </c>
      <c r="D201" s="28" t="s">
        <v>211</v>
      </c>
      <c r="E201" s="30" t="str">
        <f>VLOOKUP(D201,'[1]lista MPK'!A:B,2,0)</f>
        <v>292 Koszty sprzedaży mat. bud. systems</v>
      </c>
      <c r="F201" s="28" t="s">
        <v>190</v>
      </c>
      <c r="G201" s="51"/>
      <c r="H201" s="51"/>
      <c r="I201" s="51"/>
      <c r="J201" s="51"/>
      <c r="K201" s="51"/>
      <c r="L201" s="51"/>
      <c r="M201" s="51"/>
      <c r="N201" s="51">
        <v>0</v>
      </c>
      <c r="O201" s="51">
        <v>1300</v>
      </c>
      <c r="P201" s="51">
        <v>1300</v>
      </c>
    </row>
    <row r="202" spans="1:16" ht="15.75" customHeight="1" x14ac:dyDescent="0.25">
      <c r="A202" s="27" t="s">
        <v>58</v>
      </c>
      <c r="B202" s="27" t="s">
        <v>24</v>
      </c>
      <c r="C202" s="28" t="s">
        <v>212</v>
      </c>
      <c r="D202" s="28"/>
      <c r="E202" s="30"/>
      <c r="F202" s="28"/>
      <c r="G202" s="51"/>
      <c r="H202" s="51"/>
      <c r="I202" s="51"/>
      <c r="J202" s="51"/>
      <c r="K202" s="51"/>
      <c r="L202" s="51"/>
      <c r="M202" s="51"/>
      <c r="N202" s="51">
        <v>11.150003999999999</v>
      </c>
      <c r="O202" s="51">
        <v>30313.64</v>
      </c>
      <c r="P202" s="51">
        <v>30324.790003999999</v>
      </c>
    </row>
    <row r="203" spans="1:16" ht="15.75" customHeight="1" x14ac:dyDescent="0.25">
      <c r="A203" s="27" t="s">
        <v>58</v>
      </c>
      <c r="B203" s="28" t="s">
        <v>40</v>
      </c>
      <c r="C203" s="28"/>
      <c r="D203" s="28"/>
      <c r="E203" s="30"/>
      <c r="F203" s="28"/>
      <c r="G203" s="51">
        <v>524187.55920999998</v>
      </c>
      <c r="H203" s="51">
        <v>923367.79280299996</v>
      </c>
      <c r="I203" s="51">
        <v>509926.86170299997</v>
      </c>
      <c r="J203" s="51">
        <v>993923.28129700001</v>
      </c>
      <c r="K203" s="51">
        <v>669852.95420000004</v>
      </c>
      <c r="L203" s="51">
        <v>712116.17949899996</v>
      </c>
      <c r="M203" s="51">
        <v>632221.996407</v>
      </c>
      <c r="N203" s="51">
        <v>721357.55260499998</v>
      </c>
      <c r="O203" s="51">
        <v>726961.74</v>
      </c>
      <c r="P203" s="51">
        <v>6413915.9177240003</v>
      </c>
    </row>
    <row r="204" spans="1:16" ht="15.75" customHeight="1" x14ac:dyDescent="0.25">
      <c r="A204" s="27" t="s">
        <v>58</v>
      </c>
      <c r="B204" s="27" t="s">
        <v>41</v>
      </c>
      <c r="C204" s="27" t="s">
        <v>91</v>
      </c>
      <c r="D204" s="27" t="s">
        <v>90</v>
      </c>
      <c r="E204" s="30" t="str">
        <f>VLOOKUP(D204,'[1]lista MPK'!A:B,2,0)</f>
        <v>311 Oddział Katowice</v>
      </c>
      <c r="F204" s="27" t="s">
        <v>216</v>
      </c>
      <c r="G204" s="50">
        <v>2156.61</v>
      </c>
      <c r="H204" s="50">
        <v>2156.6</v>
      </c>
      <c r="I204" s="50">
        <v>2156.61</v>
      </c>
      <c r="J204" s="50">
        <v>2156.6</v>
      </c>
      <c r="K204" s="50">
        <v>2156.61</v>
      </c>
      <c r="L204" s="50">
        <v>2156.6</v>
      </c>
      <c r="M204" s="50">
        <v>2156.61</v>
      </c>
      <c r="N204" s="50">
        <v>2156.6</v>
      </c>
      <c r="O204" s="50">
        <v>2156.61</v>
      </c>
      <c r="P204" s="51">
        <v>19409.45</v>
      </c>
    </row>
    <row r="205" spans="1:16" ht="15" customHeight="1" x14ac:dyDescent="0.25">
      <c r="A205" s="27" t="s">
        <v>58</v>
      </c>
      <c r="B205" s="27" t="s">
        <v>41</v>
      </c>
      <c r="C205" s="27" t="s">
        <v>91</v>
      </c>
      <c r="D205" s="27" t="s">
        <v>90</v>
      </c>
      <c r="E205" s="30" t="str">
        <f>VLOOKUP(D205,'[1]lista MPK'!A:B,2,0)</f>
        <v>311 Oddział Katowice</v>
      </c>
      <c r="F205" s="27" t="s">
        <v>196</v>
      </c>
      <c r="G205" s="50">
        <v>1105.04</v>
      </c>
      <c r="H205" s="50">
        <v>2957.65</v>
      </c>
      <c r="I205" s="50">
        <v>2457.7199999999998</v>
      </c>
      <c r="J205" s="50">
        <v>8187.3300019999997</v>
      </c>
      <c r="K205" s="50">
        <v>6512.5900009999996</v>
      </c>
      <c r="L205" s="50">
        <v>9433.3800009999995</v>
      </c>
      <c r="M205" s="50">
        <v>2569.2399999999998</v>
      </c>
      <c r="N205" s="50">
        <v>2781.06</v>
      </c>
      <c r="O205" s="50">
        <v>2785.2300030000001</v>
      </c>
      <c r="P205" s="51">
        <v>38789.240007</v>
      </c>
    </row>
    <row r="206" spans="1:16" ht="15.75" customHeight="1" x14ac:dyDescent="0.25">
      <c r="A206" s="27" t="s">
        <v>58</v>
      </c>
      <c r="B206" s="27" t="s">
        <v>41</v>
      </c>
      <c r="C206" s="27" t="s">
        <v>91</v>
      </c>
      <c r="D206" s="27" t="s">
        <v>90</v>
      </c>
      <c r="E206" s="30" t="str">
        <f>VLOOKUP(D206,'[1]lista MPK'!A:B,2,0)</f>
        <v>311 Oddział Katowice</v>
      </c>
      <c r="F206" s="27" t="s">
        <v>219</v>
      </c>
      <c r="G206" s="50">
        <v>355.17</v>
      </c>
      <c r="H206" s="50">
        <v>33.29</v>
      </c>
      <c r="I206" s="50">
        <v>535.22</v>
      </c>
      <c r="J206" s="50">
        <v>44.18</v>
      </c>
      <c r="K206" s="50">
        <v>37.159999999999997</v>
      </c>
      <c r="L206" s="50">
        <v>749.29</v>
      </c>
      <c r="M206" s="50">
        <v>58.99</v>
      </c>
      <c r="N206" s="50">
        <v>60.24</v>
      </c>
      <c r="O206" s="50">
        <v>0</v>
      </c>
      <c r="P206" s="51">
        <v>1873.54</v>
      </c>
    </row>
    <row r="207" spans="1:16" ht="15.75" customHeight="1" x14ac:dyDescent="0.25">
      <c r="A207" s="27" t="s">
        <v>58</v>
      </c>
      <c r="B207" s="27" t="s">
        <v>41</v>
      </c>
      <c r="C207" s="27" t="s">
        <v>91</v>
      </c>
      <c r="D207" s="27" t="s">
        <v>90</v>
      </c>
      <c r="E207" s="30" t="str">
        <f>VLOOKUP(D207,'[1]lista MPK'!A:B,2,0)</f>
        <v>311 Oddział Katowice</v>
      </c>
      <c r="F207" s="27" t="s">
        <v>190</v>
      </c>
      <c r="G207" s="50">
        <v>11136.57</v>
      </c>
      <c r="H207" s="50">
        <v>11977.47</v>
      </c>
      <c r="I207" s="50">
        <v>5006.74</v>
      </c>
      <c r="J207" s="50">
        <v>19618.54</v>
      </c>
      <c r="K207" s="50">
        <v>6216.25</v>
      </c>
      <c r="L207" s="50">
        <v>17423.96</v>
      </c>
      <c r="M207" s="50">
        <v>12266.12</v>
      </c>
      <c r="N207" s="50">
        <v>9469.5499999999993</v>
      </c>
      <c r="O207" s="50">
        <v>11833.71</v>
      </c>
      <c r="P207" s="51">
        <v>104948.91</v>
      </c>
    </row>
    <row r="208" spans="1:16" ht="15.75" customHeight="1" x14ac:dyDescent="0.25">
      <c r="A208" s="27" t="s">
        <v>58</v>
      </c>
      <c r="B208" s="27" t="s">
        <v>41</v>
      </c>
      <c r="C208" s="27" t="s">
        <v>91</v>
      </c>
      <c r="D208" s="27" t="s">
        <v>90</v>
      </c>
      <c r="E208" s="30" t="str">
        <f>VLOOKUP(D208,'[1]lista MPK'!A:B,2,0)</f>
        <v>311 Oddział Katowice</v>
      </c>
      <c r="F208" s="27" t="s">
        <v>191</v>
      </c>
      <c r="G208" s="50">
        <v>9056.35</v>
      </c>
      <c r="H208" s="50">
        <v>9184.0499999999993</v>
      </c>
      <c r="I208" s="50">
        <v>9173.7000000000007</v>
      </c>
      <c r="J208" s="50">
        <v>9961.5400000000009</v>
      </c>
      <c r="K208" s="50">
        <v>11076.07</v>
      </c>
      <c r="L208" s="50">
        <v>11703.16</v>
      </c>
      <c r="M208" s="50">
        <v>9564.75</v>
      </c>
      <c r="N208" s="50">
        <v>9042.77</v>
      </c>
      <c r="O208" s="50">
        <v>10634.97</v>
      </c>
      <c r="P208" s="51">
        <v>89397.36</v>
      </c>
    </row>
    <row r="209" spans="1:16" ht="15.75" customHeight="1" x14ac:dyDescent="0.25">
      <c r="A209" s="27" t="s">
        <v>58</v>
      </c>
      <c r="B209" s="27" t="s">
        <v>41</v>
      </c>
      <c r="C209" s="27" t="s">
        <v>91</v>
      </c>
      <c r="D209" s="27" t="s">
        <v>90</v>
      </c>
      <c r="E209" s="30" t="str">
        <f>VLOOKUP(D209,'[1]lista MPK'!A:B,2,0)</f>
        <v>311 Oddział Katowice</v>
      </c>
      <c r="F209" s="27" t="s">
        <v>197</v>
      </c>
      <c r="G209" s="50">
        <v>26277</v>
      </c>
      <c r="H209" s="50">
        <v>27287</v>
      </c>
      <c r="I209" s="50">
        <v>26105.52</v>
      </c>
      <c r="J209" s="50">
        <v>28227.279999999999</v>
      </c>
      <c r="K209" s="50">
        <v>28185</v>
      </c>
      <c r="L209" s="50">
        <v>27124.880000000001</v>
      </c>
      <c r="M209" s="50">
        <v>28398</v>
      </c>
      <c r="N209" s="50">
        <v>26453</v>
      </c>
      <c r="O209" s="50">
        <v>27981</v>
      </c>
      <c r="P209" s="51">
        <v>246038.68</v>
      </c>
    </row>
    <row r="210" spans="1:16" ht="15.75" customHeight="1" x14ac:dyDescent="0.25">
      <c r="A210" s="27" t="s">
        <v>58</v>
      </c>
      <c r="B210" s="27" t="s">
        <v>41</v>
      </c>
      <c r="C210" s="27" t="s">
        <v>91</v>
      </c>
      <c r="D210" s="27" t="s">
        <v>90</v>
      </c>
      <c r="E210" s="30" t="str">
        <f>VLOOKUP(D210,'[1]lista MPK'!A:B,2,0)</f>
        <v>311 Oddział Katowice</v>
      </c>
      <c r="F210" s="27" t="s">
        <v>198</v>
      </c>
      <c r="G210" s="50">
        <v>5206.3</v>
      </c>
      <c r="H210" s="50">
        <v>5406.22</v>
      </c>
      <c r="I210" s="50">
        <v>5010.26</v>
      </c>
      <c r="J210" s="50">
        <v>5573.75</v>
      </c>
      <c r="K210" s="50">
        <v>5583.5</v>
      </c>
      <c r="L210" s="50">
        <v>5281.3</v>
      </c>
      <c r="M210" s="50">
        <v>5625.5</v>
      </c>
      <c r="N210" s="50">
        <v>5241.59</v>
      </c>
      <c r="O210" s="50">
        <v>5543.17</v>
      </c>
      <c r="P210" s="51">
        <v>48471.59</v>
      </c>
    </row>
    <row r="211" spans="1:16" ht="15.75" customHeight="1" x14ac:dyDescent="0.25">
      <c r="A211" s="27" t="s">
        <v>58</v>
      </c>
      <c r="B211" s="27" t="s">
        <v>41</v>
      </c>
      <c r="C211" s="27" t="s">
        <v>91</v>
      </c>
      <c r="D211" s="27" t="s">
        <v>90</v>
      </c>
      <c r="E211" s="30" t="str">
        <f>VLOOKUP(D211,'[1]lista MPK'!A:B,2,0)</f>
        <v>311 Oddział Katowice</v>
      </c>
      <c r="F211" s="27" t="s">
        <v>199</v>
      </c>
      <c r="G211" s="50">
        <v>104</v>
      </c>
      <c r="H211" s="50">
        <v>70</v>
      </c>
      <c r="I211" s="50">
        <v>0</v>
      </c>
      <c r="J211" s="50">
        <v>315.33999999999997</v>
      </c>
      <c r="K211" s="50">
        <v>70</v>
      </c>
      <c r="L211" s="50">
        <v>384</v>
      </c>
      <c r="M211" s="50">
        <v>158</v>
      </c>
      <c r="N211" s="50">
        <v>307.60000000000002</v>
      </c>
      <c r="O211" s="50">
        <v>70</v>
      </c>
      <c r="P211" s="51">
        <v>1478.94</v>
      </c>
    </row>
    <row r="212" spans="1:16" ht="15.75" customHeight="1" x14ac:dyDescent="0.25">
      <c r="A212" s="27" t="s">
        <v>58</v>
      </c>
      <c r="B212" s="27" t="s">
        <v>41</v>
      </c>
      <c r="C212" s="27" t="s">
        <v>91</v>
      </c>
      <c r="D212" s="27" t="s">
        <v>90</v>
      </c>
      <c r="E212" s="30" t="str">
        <f>VLOOKUP(D212,'[1]lista MPK'!A:B,2,0)</f>
        <v>311 Oddział Katowice</v>
      </c>
      <c r="F212" s="27" t="s">
        <v>204</v>
      </c>
      <c r="G212" s="50">
        <v>100.3</v>
      </c>
      <c r="H212" s="50">
        <v>50.15</v>
      </c>
      <c r="I212" s="50">
        <v>540.48</v>
      </c>
      <c r="J212" s="50">
        <v>790.68</v>
      </c>
      <c r="K212" s="50">
        <v>0</v>
      </c>
      <c r="L212" s="50">
        <v>180.55</v>
      </c>
      <c r="M212" s="50">
        <v>0</v>
      </c>
      <c r="N212" s="50">
        <v>100.3</v>
      </c>
      <c r="O212" s="50">
        <v>90</v>
      </c>
      <c r="P212" s="51">
        <v>1852.46</v>
      </c>
    </row>
    <row r="213" spans="1:16" ht="15.75" customHeight="1" x14ac:dyDescent="0.25">
      <c r="A213" s="27" t="s">
        <v>58</v>
      </c>
      <c r="B213" s="27" t="s">
        <v>41</v>
      </c>
      <c r="C213" s="27" t="s">
        <v>91</v>
      </c>
      <c r="D213" s="27" t="s">
        <v>90</v>
      </c>
      <c r="E213" s="30" t="str">
        <f>VLOOKUP(D213,'[1]lista MPK'!A:B,2,0)</f>
        <v>311 Oddział Katowice</v>
      </c>
      <c r="F213" s="27" t="s">
        <v>202</v>
      </c>
      <c r="G213" s="50">
        <v>92.09</v>
      </c>
      <c r="H213" s="50">
        <v>24.83</v>
      </c>
      <c r="I213" s="50">
        <v>228.92</v>
      </c>
      <c r="J213" s="50">
        <v>0</v>
      </c>
      <c r="K213" s="50">
        <v>43</v>
      </c>
      <c r="L213" s="50">
        <v>127.57</v>
      </c>
      <c r="M213" s="50">
        <v>59.490000999999999</v>
      </c>
      <c r="N213" s="50">
        <v>7.38</v>
      </c>
      <c r="O213" s="50">
        <v>251.94</v>
      </c>
      <c r="P213" s="51">
        <v>835.22000100000002</v>
      </c>
    </row>
    <row r="214" spans="1:16" ht="15.75" customHeight="1" x14ac:dyDescent="0.25">
      <c r="A214" s="27" t="s">
        <v>58</v>
      </c>
      <c r="B214" s="27" t="s">
        <v>41</v>
      </c>
      <c r="C214" s="27" t="s">
        <v>91</v>
      </c>
      <c r="D214" s="27" t="s">
        <v>90</v>
      </c>
      <c r="E214" s="30" t="str">
        <f>VLOOKUP(D214,'[1]lista MPK'!A:B,2,0)</f>
        <v>311 Oddział Katowice</v>
      </c>
      <c r="F214" s="27" t="s">
        <v>217</v>
      </c>
      <c r="G214" s="50">
        <v>0</v>
      </c>
      <c r="H214" s="50">
        <v>0</v>
      </c>
      <c r="I214" s="50">
        <v>0</v>
      </c>
      <c r="J214" s="50">
        <v>0</v>
      </c>
      <c r="K214" s="50">
        <v>986</v>
      </c>
      <c r="L214" s="50">
        <v>0</v>
      </c>
      <c r="M214" s="50">
        <v>743</v>
      </c>
      <c r="N214" s="50">
        <v>0</v>
      </c>
      <c r="O214" s="50">
        <v>0</v>
      </c>
      <c r="P214" s="51">
        <v>1729</v>
      </c>
    </row>
    <row r="215" spans="1:16" ht="15.75" customHeight="1" x14ac:dyDescent="0.25">
      <c r="A215" s="27" t="s">
        <v>58</v>
      </c>
      <c r="B215" s="27" t="s">
        <v>41</v>
      </c>
      <c r="C215" s="27" t="s">
        <v>91</v>
      </c>
      <c r="D215" s="27" t="s">
        <v>90</v>
      </c>
      <c r="E215" s="30" t="str">
        <f>VLOOKUP(D215,'[1]lista MPK'!A:B,2,0)</f>
        <v>311 Oddział Katowice</v>
      </c>
      <c r="F215" s="27" t="s">
        <v>218</v>
      </c>
      <c r="G215" s="50">
        <v>512.65</v>
      </c>
      <c r="H215" s="50">
        <v>500.78</v>
      </c>
      <c r="I215" s="50">
        <v>475.71</v>
      </c>
      <c r="J215" s="50">
        <v>463.47</v>
      </c>
      <c r="K215" s="50">
        <v>448.29</v>
      </c>
      <c r="L215" s="50">
        <v>434.96</v>
      </c>
      <c r="M215" s="50">
        <v>420.44</v>
      </c>
      <c r="N215" s="50">
        <v>408.07</v>
      </c>
      <c r="O215" s="50">
        <v>388.08</v>
      </c>
      <c r="P215" s="51">
        <v>4052.45</v>
      </c>
    </row>
    <row r="216" spans="1:16" ht="15.75" customHeight="1" x14ac:dyDescent="0.25">
      <c r="A216" s="27" t="s">
        <v>58</v>
      </c>
      <c r="B216" s="27" t="s">
        <v>41</v>
      </c>
      <c r="C216" s="27" t="s">
        <v>91</v>
      </c>
      <c r="D216" s="28" t="s">
        <v>136</v>
      </c>
      <c r="E216" s="30"/>
      <c r="F216" s="28"/>
      <c r="G216" s="51">
        <v>56102.080000000002</v>
      </c>
      <c r="H216" s="51">
        <v>59648.04</v>
      </c>
      <c r="I216" s="51">
        <v>51690.879999999997</v>
      </c>
      <c r="J216" s="51">
        <v>75338.710002000007</v>
      </c>
      <c r="K216" s="51">
        <v>61314.470001000002</v>
      </c>
      <c r="L216" s="51">
        <v>74999.650001000002</v>
      </c>
      <c r="M216" s="51">
        <v>62020.140001</v>
      </c>
      <c r="N216" s="51">
        <v>56028.160000000003</v>
      </c>
      <c r="O216" s="51">
        <v>61734.710003</v>
      </c>
      <c r="P216" s="51">
        <v>558876.84000800003</v>
      </c>
    </row>
    <row r="217" spans="1:16" ht="15.75" customHeight="1" x14ac:dyDescent="0.25">
      <c r="A217" s="27" t="s">
        <v>58</v>
      </c>
      <c r="B217" s="27" t="s">
        <v>41</v>
      </c>
      <c r="C217" s="27" t="s">
        <v>91</v>
      </c>
      <c r="D217" s="27" t="s">
        <v>135</v>
      </c>
      <c r="E217" s="30" t="str">
        <f>VLOOKUP(D217,'[1]lista MPK'!A:B,2,0)</f>
        <v>312 Oddział Bielsko-Biała</v>
      </c>
      <c r="F217" s="27" t="s">
        <v>216</v>
      </c>
      <c r="G217" s="50">
        <v>945.33</v>
      </c>
      <c r="H217" s="50">
        <v>945.32</v>
      </c>
      <c r="I217" s="50">
        <v>945.33</v>
      </c>
      <c r="J217" s="50">
        <v>945.32</v>
      </c>
      <c r="K217" s="50">
        <v>945.33</v>
      </c>
      <c r="L217" s="50">
        <v>945.32</v>
      </c>
      <c r="M217" s="50">
        <v>945.33</v>
      </c>
      <c r="N217" s="50">
        <v>945.32</v>
      </c>
      <c r="O217" s="50">
        <v>945.33</v>
      </c>
      <c r="P217" s="51">
        <v>8507.93</v>
      </c>
    </row>
    <row r="218" spans="1:16" ht="15" customHeight="1" x14ac:dyDescent="0.25">
      <c r="A218" s="27" t="s">
        <v>58</v>
      </c>
      <c r="B218" s="27" t="s">
        <v>41</v>
      </c>
      <c r="C218" s="27" t="s">
        <v>91</v>
      </c>
      <c r="D218" s="27" t="s">
        <v>135</v>
      </c>
      <c r="E218" s="30" t="str">
        <f>VLOOKUP(D218,'[1]lista MPK'!A:B,2,0)</f>
        <v>312 Oddział Bielsko-Biała</v>
      </c>
      <c r="F218" s="27" t="s">
        <v>196</v>
      </c>
      <c r="G218" s="50">
        <v>586.48</v>
      </c>
      <c r="H218" s="50">
        <v>662.31000100000006</v>
      </c>
      <c r="I218" s="50">
        <v>3107.06</v>
      </c>
      <c r="J218" s="50">
        <v>1477.4100020000001</v>
      </c>
      <c r="K218" s="50">
        <v>969.33</v>
      </c>
      <c r="L218" s="50">
        <v>605.91999999999996</v>
      </c>
      <c r="M218" s="50">
        <v>2529.7799989999999</v>
      </c>
      <c r="N218" s="50">
        <v>1497.98</v>
      </c>
      <c r="O218" s="50">
        <v>888.95</v>
      </c>
      <c r="P218" s="51">
        <v>12325.220002</v>
      </c>
    </row>
    <row r="219" spans="1:16" ht="15.75" customHeight="1" x14ac:dyDescent="0.25">
      <c r="A219" s="27" t="s">
        <v>58</v>
      </c>
      <c r="B219" s="27" t="s">
        <v>41</v>
      </c>
      <c r="C219" s="27" t="s">
        <v>91</v>
      </c>
      <c r="D219" s="27" t="s">
        <v>135</v>
      </c>
      <c r="E219" s="30" t="str">
        <f>VLOOKUP(D219,'[1]lista MPK'!A:B,2,0)</f>
        <v>312 Oddział Bielsko-Biała</v>
      </c>
      <c r="F219" s="27" t="s">
        <v>219</v>
      </c>
      <c r="G219" s="50">
        <v>296.92</v>
      </c>
      <c r="H219" s="50">
        <v>305.57</v>
      </c>
      <c r="I219" s="50">
        <v>315.38</v>
      </c>
      <c r="J219" s="50">
        <v>365.02</v>
      </c>
      <c r="K219" s="50">
        <v>320.69</v>
      </c>
      <c r="L219" s="50">
        <v>264.3</v>
      </c>
      <c r="M219" s="50">
        <v>44.07</v>
      </c>
      <c r="N219" s="50">
        <v>0</v>
      </c>
      <c r="O219" s="50">
        <v>0</v>
      </c>
      <c r="P219" s="51">
        <v>1911.95</v>
      </c>
    </row>
    <row r="220" spans="1:16" ht="15.75" customHeight="1" x14ac:dyDescent="0.25">
      <c r="A220" s="27" t="s">
        <v>58</v>
      </c>
      <c r="B220" s="27" t="s">
        <v>41</v>
      </c>
      <c r="C220" s="27" t="s">
        <v>91</v>
      </c>
      <c r="D220" s="27" t="s">
        <v>135</v>
      </c>
      <c r="E220" s="30" t="str">
        <f>VLOOKUP(D220,'[1]lista MPK'!A:B,2,0)</f>
        <v>312 Oddział Bielsko-Biała</v>
      </c>
      <c r="F220" s="27" t="s">
        <v>190</v>
      </c>
      <c r="G220" s="50">
        <v>5202.3100000000004</v>
      </c>
      <c r="H220" s="50">
        <v>6441.67</v>
      </c>
      <c r="I220" s="50">
        <v>4900.7</v>
      </c>
      <c r="J220" s="50">
        <v>10767.11</v>
      </c>
      <c r="K220" s="50">
        <v>7201.24</v>
      </c>
      <c r="L220" s="50">
        <v>13017.51</v>
      </c>
      <c r="M220" s="50">
        <v>7847.12</v>
      </c>
      <c r="N220" s="50">
        <v>7222.98</v>
      </c>
      <c r="O220" s="50">
        <v>7247.29</v>
      </c>
      <c r="P220" s="51">
        <v>69847.929999999993</v>
      </c>
    </row>
    <row r="221" spans="1:16" ht="15.75" customHeight="1" x14ac:dyDescent="0.25">
      <c r="A221" s="27" t="s">
        <v>58</v>
      </c>
      <c r="B221" s="27" t="s">
        <v>41</v>
      </c>
      <c r="C221" s="27" t="s">
        <v>91</v>
      </c>
      <c r="D221" s="27" t="s">
        <v>135</v>
      </c>
      <c r="E221" s="30" t="str">
        <f>VLOOKUP(D221,'[1]lista MPK'!A:B,2,0)</f>
        <v>312 Oddział Bielsko-Biała</v>
      </c>
      <c r="F221" s="27" t="s">
        <v>191</v>
      </c>
      <c r="G221" s="50">
        <v>6232.64</v>
      </c>
      <c r="H221" s="50">
        <v>6668.31</v>
      </c>
      <c r="I221" s="50">
        <v>6312.14</v>
      </c>
      <c r="J221" s="50">
        <v>6276.15</v>
      </c>
      <c r="K221" s="50">
        <v>5496.39</v>
      </c>
      <c r="L221" s="50">
        <v>5639.79</v>
      </c>
      <c r="M221" s="50">
        <v>5826.27</v>
      </c>
      <c r="N221" s="50">
        <v>7166.67</v>
      </c>
      <c r="O221" s="50">
        <v>5440.65</v>
      </c>
      <c r="P221" s="51">
        <v>55059.01</v>
      </c>
    </row>
    <row r="222" spans="1:16" ht="15.75" customHeight="1" x14ac:dyDescent="0.25">
      <c r="A222" s="27" t="s">
        <v>58</v>
      </c>
      <c r="B222" s="27" t="s">
        <v>41</v>
      </c>
      <c r="C222" s="27" t="s">
        <v>91</v>
      </c>
      <c r="D222" s="27" t="s">
        <v>135</v>
      </c>
      <c r="E222" s="30" t="str">
        <f>VLOOKUP(D222,'[1]lista MPK'!A:B,2,0)</f>
        <v>312 Oddział Bielsko-Biała</v>
      </c>
      <c r="F222" s="27" t="s">
        <v>197</v>
      </c>
      <c r="G222" s="50">
        <v>20658</v>
      </c>
      <c r="H222" s="50">
        <v>21067</v>
      </c>
      <c r="I222" s="50">
        <v>21201</v>
      </c>
      <c r="J222" s="50">
        <v>26056</v>
      </c>
      <c r="K222" s="50">
        <v>25034</v>
      </c>
      <c r="L222" s="50">
        <v>25663</v>
      </c>
      <c r="M222" s="50">
        <v>25804.12</v>
      </c>
      <c r="N222" s="50">
        <v>23683</v>
      </c>
      <c r="O222" s="50">
        <v>22608</v>
      </c>
      <c r="P222" s="51">
        <v>211774.12</v>
      </c>
    </row>
    <row r="223" spans="1:16" ht="15.75" customHeight="1" x14ac:dyDescent="0.25">
      <c r="A223" s="27" t="s">
        <v>58</v>
      </c>
      <c r="B223" s="27" t="s">
        <v>41</v>
      </c>
      <c r="C223" s="27" t="s">
        <v>91</v>
      </c>
      <c r="D223" s="27" t="s">
        <v>135</v>
      </c>
      <c r="E223" s="30" t="str">
        <f>VLOOKUP(D223,'[1]lista MPK'!A:B,2,0)</f>
        <v>312 Oddział Bielsko-Biała</v>
      </c>
      <c r="F223" s="27" t="s">
        <v>198</v>
      </c>
      <c r="G223" s="50">
        <v>3284.53</v>
      </c>
      <c r="H223" s="50">
        <v>3365.29</v>
      </c>
      <c r="I223" s="50">
        <v>3784.57</v>
      </c>
      <c r="J223" s="50">
        <v>4742.92</v>
      </c>
      <c r="K223" s="50">
        <v>4898.05</v>
      </c>
      <c r="L223" s="50">
        <v>4992.78</v>
      </c>
      <c r="M223" s="50">
        <v>5041.2700000000004</v>
      </c>
      <c r="N223" s="50">
        <v>4622.5600000000004</v>
      </c>
      <c r="O223" s="50">
        <v>4410.3500000000004</v>
      </c>
      <c r="P223" s="51">
        <v>39142.32</v>
      </c>
    </row>
    <row r="224" spans="1:16" ht="15.75" customHeight="1" x14ac:dyDescent="0.25">
      <c r="A224" s="27" t="s">
        <v>58</v>
      </c>
      <c r="B224" s="27" t="s">
        <v>41</v>
      </c>
      <c r="C224" s="27" t="s">
        <v>91</v>
      </c>
      <c r="D224" s="27" t="s">
        <v>135</v>
      </c>
      <c r="E224" s="30" t="str">
        <f>VLOOKUP(D224,'[1]lista MPK'!A:B,2,0)</f>
        <v>312 Oddział Bielsko-Biała</v>
      </c>
      <c r="F224" s="27" t="s">
        <v>199</v>
      </c>
      <c r="G224" s="50">
        <v>0</v>
      </c>
      <c r="H224" s="50">
        <v>25.32</v>
      </c>
      <c r="I224" s="50">
        <v>0</v>
      </c>
      <c r="J224" s="50">
        <v>80</v>
      </c>
      <c r="K224" s="50">
        <v>0</v>
      </c>
      <c r="L224" s="50">
        <v>192</v>
      </c>
      <c r="M224" s="50">
        <v>0</v>
      </c>
      <c r="N224" s="50">
        <v>165</v>
      </c>
      <c r="O224" s="50">
        <v>171</v>
      </c>
      <c r="P224" s="51">
        <v>633.32000000000005</v>
      </c>
    </row>
    <row r="225" spans="1:16" ht="15.75" customHeight="1" x14ac:dyDescent="0.25">
      <c r="A225" s="27" t="s">
        <v>58</v>
      </c>
      <c r="B225" s="27" t="s">
        <v>41</v>
      </c>
      <c r="C225" s="27" t="s">
        <v>91</v>
      </c>
      <c r="D225" s="27" t="s">
        <v>135</v>
      </c>
      <c r="E225" s="30" t="str">
        <f>VLOOKUP(D225,'[1]lista MPK'!A:B,2,0)</f>
        <v>312 Oddział Bielsko-Biała</v>
      </c>
      <c r="F225" s="27" t="s">
        <v>220</v>
      </c>
      <c r="G225" s="50">
        <v>192</v>
      </c>
      <c r="H225" s="50">
        <v>0</v>
      </c>
      <c r="I225" s="50">
        <v>0</v>
      </c>
      <c r="J225" s="50">
        <v>0</v>
      </c>
      <c r="K225" s="50">
        <v>0</v>
      </c>
      <c r="L225" s="50">
        <v>0</v>
      </c>
      <c r="M225" s="50">
        <v>0</v>
      </c>
      <c r="N225" s="50">
        <v>0</v>
      </c>
      <c r="O225" s="50">
        <v>0</v>
      </c>
      <c r="P225" s="51">
        <v>192</v>
      </c>
    </row>
    <row r="226" spans="1:16" ht="15.75" customHeight="1" x14ac:dyDescent="0.25">
      <c r="A226" s="27" t="s">
        <v>58</v>
      </c>
      <c r="B226" s="27" t="s">
        <v>41</v>
      </c>
      <c r="C226" s="27" t="s">
        <v>91</v>
      </c>
      <c r="D226" s="27" t="s">
        <v>135</v>
      </c>
      <c r="E226" s="30" t="str">
        <f>VLOOKUP(D226,'[1]lista MPK'!A:B,2,0)</f>
        <v>312 Oddział Bielsko-Biała</v>
      </c>
      <c r="F226" s="27" t="s">
        <v>204</v>
      </c>
      <c r="G226" s="50">
        <v>0</v>
      </c>
      <c r="H226" s="50">
        <v>23</v>
      </c>
      <c r="I226" s="50">
        <v>642.87</v>
      </c>
      <c r="J226" s="50">
        <v>0</v>
      </c>
      <c r="K226" s="50">
        <v>0</v>
      </c>
      <c r="L226" s="50">
        <v>139.99</v>
      </c>
      <c r="M226" s="50">
        <v>0</v>
      </c>
      <c r="N226" s="50">
        <v>24</v>
      </c>
      <c r="O226" s="50">
        <v>0</v>
      </c>
      <c r="P226" s="51">
        <v>829.86</v>
      </c>
    </row>
    <row r="227" spans="1:16" ht="15.75" customHeight="1" x14ac:dyDescent="0.25">
      <c r="A227" s="27" t="s">
        <v>58</v>
      </c>
      <c r="B227" s="27" t="s">
        <v>41</v>
      </c>
      <c r="C227" s="27" t="s">
        <v>91</v>
      </c>
      <c r="D227" s="27" t="s">
        <v>135</v>
      </c>
      <c r="E227" s="30" t="str">
        <f>VLOOKUP(D227,'[1]lista MPK'!A:B,2,0)</f>
        <v>312 Oddział Bielsko-Biała</v>
      </c>
      <c r="F227" s="27" t="s">
        <v>202</v>
      </c>
      <c r="G227" s="50">
        <v>0</v>
      </c>
      <c r="H227" s="50">
        <v>0</v>
      </c>
      <c r="I227" s="50">
        <v>142.35</v>
      </c>
      <c r="J227" s="50">
        <v>0</v>
      </c>
      <c r="K227" s="50">
        <v>144.69999999999999</v>
      </c>
      <c r="L227" s="50">
        <v>152.9</v>
      </c>
      <c r="M227" s="50">
        <v>0</v>
      </c>
      <c r="N227" s="50">
        <v>84.23</v>
      </c>
      <c r="O227" s="50">
        <v>75.02</v>
      </c>
      <c r="P227" s="51">
        <v>599.20000000000005</v>
      </c>
    </row>
    <row r="228" spans="1:16" ht="15" customHeight="1" x14ac:dyDescent="0.25">
      <c r="A228" s="27" t="s">
        <v>58</v>
      </c>
      <c r="B228" s="27" t="s">
        <v>41</v>
      </c>
      <c r="C228" s="27" t="s">
        <v>91</v>
      </c>
      <c r="D228" s="27" t="s">
        <v>135</v>
      </c>
      <c r="E228" s="30" t="str">
        <f>VLOOKUP(D228,'[1]lista MPK'!A:B,2,0)</f>
        <v>312 Oddział Bielsko-Biała</v>
      </c>
      <c r="F228" s="27" t="s">
        <v>218</v>
      </c>
      <c r="G228" s="50">
        <v>68.180000000000007</v>
      </c>
      <c r="H228" s="50">
        <v>70.84</v>
      </c>
      <c r="I228" s="50">
        <v>56.79</v>
      </c>
      <c r="J228" s="50">
        <v>57.7</v>
      </c>
      <c r="K228" s="50">
        <v>54.7</v>
      </c>
      <c r="L228" s="50">
        <v>53.68</v>
      </c>
      <c r="M228" s="50">
        <v>49.74</v>
      </c>
      <c r="N228" s="50">
        <v>51.31</v>
      </c>
      <c r="O228" s="50">
        <v>42.12</v>
      </c>
      <c r="P228" s="51">
        <v>505.06</v>
      </c>
    </row>
    <row r="229" spans="1:16" ht="15" customHeight="1" x14ac:dyDescent="0.25">
      <c r="A229" s="27" t="s">
        <v>58</v>
      </c>
      <c r="B229" s="27" t="s">
        <v>41</v>
      </c>
      <c r="C229" s="27" t="s">
        <v>91</v>
      </c>
      <c r="D229" s="28" t="s">
        <v>134</v>
      </c>
      <c r="E229" s="30"/>
      <c r="F229" s="28"/>
      <c r="G229" s="51">
        <v>37466.39</v>
      </c>
      <c r="H229" s="51">
        <v>39574.630000999998</v>
      </c>
      <c r="I229" s="51">
        <v>41408.19</v>
      </c>
      <c r="J229" s="51">
        <v>50767.630001999998</v>
      </c>
      <c r="K229" s="51">
        <v>45064.43</v>
      </c>
      <c r="L229" s="51">
        <v>51667.19</v>
      </c>
      <c r="M229" s="51">
        <v>48087.699998999997</v>
      </c>
      <c r="N229" s="51">
        <v>45463.05</v>
      </c>
      <c r="O229" s="51">
        <v>41828.71</v>
      </c>
      <c r="P229" s="51">
        <v>401327.920002</v>
      </c>
    </row>
    <row r="230" spans="1:16" ht="15.75" customHeight="1" x14ac:dyDescent="0.25">
      <c r="A230" s="27" t="s">
        <v>58</v>
      </c>
      <c r="B230" s="27" t="s">
        <v>41</v>
      </c>
      <c r="C230" s="27" t="s">
        <v>91</v>
      </c>
      <c r="D230" s="27" t="s">
        <v>133</v>
      </c>
      <c r="E230" s="30" t="str">
        <f>VLOOKUP(D230,'[1]lista MPK'!A:B,2,0)</f>
        <v>313 Oddział Kraków</v>
      </c>
      <c r="F230" s="27" t="s">
        <v>216</v>
      </c>
      <c r="G230" s="50">
        <v>0</v>
      </c>
      <c r="H230" s="50">
        <v>0</v>
      </c>
      <c r="I230" s="50">
        <v>0</v>
      </c>
      <c r="J230" s="50">
        <v>0</v>
      </c>
      <c r="K230" s="50">
        <v>0</v>
      </c>
      <c r="L230" s="50">
        <v>869.3</v>
      </c>
      <c r="M230" s="50">
        <v>869.31</v>
      </c>
      <c r="N230" s="50">
        <v>869.3</v>
      </c>
      <c r="O230" s="50">
        <v>869.31</v>
      </c>
      <c r="P230" s="51">
        <v>3477.22</v>
      </c>
    </row>
    <row r="231" spans="1:16" ht="15.75" customHeight="1" x14ac:dyDescent="0.25">
      <c r="A231" s="27" t="s">
        <v>58</v>
      </c>
      <c r="B231" s="27" t="s">
        <v>41</v>
      </c>
      <c r="C231" s="27" t="s">
        <v>91</v>
      </c>
      <c r="D231" s="27" t="s">
        <v>133</v>
      </c>
      <c r="E231" s="30" t="str">
        <f>VLOOKUP(D231,'[1]lista MPK'!A:B,2,0)</f>
        <v>313 Oddział Kraków</v>
      </c>
      <c r="F231" s="27" t="s">
        <v>196</v>
      </c>
      <c r="G231" s="50">
        <v>652.51</v>
      </c>
      <c r="H231" s="50">
        <v>668.44</v>
      </c>
      <c r="I231" s="50">
        <v>466.35</v>
      </c>
      <c r="J231" s="50">
        <v>617.16999999999996</v>
      </c>
      <c r="K231" s="50">
        <v>66.81</v>
      </c>
      <c r="L231" s="50">
        <v>1643.7</v>
      </c>
      <c r="M231" s="50">
        <v>562.52000099999998</v>
      </c>
      <c r="N231" s="50">
        <v>1248.070009</v>
      </c>
      <c r="O231" s="50">
        <v>1458.870001</v>
      </c>
      <c r="P231" s="51">
        <v>7384.4400109999997</v>
      </c>
    </row>
    <row r="232" spans="1:16" ht="15.75" customHeight="1" x14ac:dyDescent="0.25">
      <c r="A232" s="27" t="s">
        <v>58</v>
      </c>
      <c r="B232" s="27" t="s">
        <v>41</v>
      </c>
      <c r="C232" s="27" t="s">
        <v>91</v>
      </c>
      <c r="D232" s="27" t="s">
        <v>133</v>
      </c>
      <c r="E232" s="30" t="str">
        <f>VLOOKUP(D232,'[1]lista MPK'!A:B,2,0)</f>
        <v>313 Oddział Kraków</v>
      </c>
      <c r="F232" s="27" t="s">
        <v>219</v>
      </c>
      <c r="G232" s="50">
        <v>206.79</v>
      </c>
      <c r="H232" s="50">
        <v>0</v>
      </c>
      <c r="I232" s="50">
        <v>197.18</v>
      </c>
      <c r="J232" s="50">
        <v>0</v>
      </c>
      <c r="K232" s="50">
        <v>195.82</v>
      </c>
      <c r="L232" s="50">
        <v>0</v>
      </c>
      <c r="M232" s="50">
        <v>118.38</v>
      </c>
      <c r="N232" s="50">
        <v>0</v>
      </c>
      <c r="O232" s="50">
        <v>219.92</v>
      </c>
      <c r="P232" s="51">
        <v>938.09</v>
      </c>
    </row>
    <row r="233" spans="1:16" ht="15.75" customHeight="1" x14ac:dyDescent="0.25">
      <c r="A233" s="27" t="s">
        <v>58</v>
      </c>
      <c r="B233" s="27" t="s">
        <v>41</v>
      </c>
      <c r="C233" s="27" t="s">
        <v>91</v>
      </c>
      <c r="D233" s="27" t="s">
        <v>133</v>
      </c>
      <c r="E233" s="30" t="str">
        <f>VLOOKUP(D233,'[1]lista MPK'!A:B,2,0)</f>
        <v>313 Oddział Kraków</v>
      </c>
      <c r="F233" s="27" t="s">
        <v>190</v>
      </c>
      <c r="G233" s="50">
        <v>1175.93</v>
      </c>
      <c r="H233" s="50">
        <v>1417.47</v>
      </c>
      <c r="I233" s="50">
        <v>751</v>
      </c>
      <c r="J233" s="50">
        <v>2723.89</v>
      </c>
      <c r="K233" s="50">
        <v>565.84</v>
      </c>
      <c r="L233" s="50">
        <v>3281.81</v>
      </c>
      <c r="M233" s="50">
        <v>1526.05</v>
      </c>
      <c r="N233" s="50">
        <v>1459.93</v>
      </c>
      <c r="O233" s="50">
        <v>1824.85</v>
      </c>
      <c r="P233" s="51">
        <v>14726.77</v>
      </c>
    </row>
    <row r="234" spans="1:16" ht="15.75" customHeight="1" x14ac:dyDescent="0.25">
      <c r="A234" s="27" t="s">
        <v>58</v>
      </c>
      <c r="B234" s="27" t="s">
        <v>41</v>
      </c>
      <c r="C234" s="27" t="s">
        <v>91</v>
      </c>
      <c r="D234" s="27" t="s">
        <v>133</v>
      </c>
      <c r="E234" s="30" t="str">
        <f>VLOOKUP(D234,'[1]lista MPK'!A:B,2,0)</f>
        <v>313 Oddział Kraków</v>
      </c>
      <c r="F234" s="27" t="s">
        <v>191</v>
      </c>
      <c r="G234" s="50">
        <v>3231.25</v>
      </c>
      <c r="H234" s="50">
        <v>3186.87</v>
      </c>
      <c r="I234" s="50">
        <v>3299.47</v>
      </c>
      <c r="J234" s="50">
        <v>3302.98</v>
      </c>
      <c r="K234" s="50">
        <v>6071.62</v>
      </c>
      <c r="L234" s="50">
        <v>4578.8500000000004</v>
      </c>
      <c r="M234" s="50">
        <v>5002.38</v>
      </c>
      <c r="N234" s="50">
        <v>762.78</v>
      </c>
      <c r="O234" s="50">
        <v>180.66</v>
      </c>
      <c r="P234" s="51">
        <v>29616.86</v>
      </c>
    </row>
    <row r="235" spans="1:16" ht="15.75" customHeight="1" x14ac:dyDescent="0.25">
      <c r="A235" s="27" t="s">
        <v>58</v>
      </c>
      <c r="B235" s="27" t="s">
        <v>41</v>
      </c>
      <c r="C235" s="27" t="s">
        <v>91</v>
      </c>
      <c r="D235" s="27" t="s">
        <v>133</v>
      </c>
      <c r="E235" s="30" t="str">
        <f>VLOOKUP(D235,'[1]lista MPK'!A:B,2,0)</f>
        <v>313 Oddział Kraków</v>
      </c>
      <c r="F235" s="27" t="s">
        <v>197</v>
      </c>
      <c r="G235" s="50">
        <v>7669</v>
      </c>
      <c r="H235" s="50">
        <v>6238</v>
      </c>
      <c r="I235" s="50">
        <v>6637.96</v>
      </c>
      <c r="J235" s="50">
        <v>6449.64</v>
      </c>
      <c r="K235" s="50">
        <v>8080</v>
      </c>
      <c r="L235" s="50">
        <v>7378</v>
      </c>
      <c r="M235" s="50">
        <v>8700</v>
      </c>
      <c r="N235" s="50">
        <v>6437</v>
      </c>
      <c r="O235" s="50">
        <v>6300</v>
      </c>
      <c r="P235" s="51">
        <v>63889.599999999999</v>
      </c>
    </row>
    <row r="236" spans="1:16" ht="15.75" customHeight="1" x14ac:dyDescent="0.25">
      <c r="A236" s="27" t="s">
        <v>58</v>
      </c>
      <c r="B236" s="27" t="s">
        <v>41</v>
      </c>
      <c r="C236" s="27" t="s">
        <v>91</v>
      </c>
      <c r="D236" s="27" t="s">
        <v>133</v>
      </c>
      <c r="E236" s="30" t="str">
        <f>VLOOKUP(D236,'[1]lista MPK'!A:B,2,0)</f>
        <v>313 Oddział Kraków</v>
      </c>
      <c r="F236" s="27" t="s">
        <v>198</v>
      </c>
      <c r="G236" s="50">
        <v>1513.87</v>
      </c>
      <c r="H236" s="50">
        <v>1231.3900000000001</v>
      </c>
      <c r="I236" s="50">
        <v>1275.21</v>
      </c>
      <c r="J236" s="50">
        <v>1254.1099999999999</v>
      </c>
      <c r="K236" s="50">
        <v>1594.99</v>
      </c>
      <c r="L236" s="50">
        <v>1449.52</v>
      </c>
      <c r="M236" s="50">
        <v>1727.27</v>
      </c>
      <c r="N236" s="50">
        <v>1280.55</v>
      </c>
      <c r="O236" s="50">
        <v>1253.5</v>
      </c>
      <c r="P236" s="51">
        <v>12580.41</v>
      </c>
    </row>
    <row r="237" spans="1:16" ht="15.75" customHeight="1" x14ac:dyDescent="0.25">
      <c r="A237" s="27" t="s">
        <v>58</v>
      </c>
      <c r="B237" s="27" t="s">
        <v>41</v>
      </c>
      <c r="C237" s="27" t="s">
        <v>91</v>
      </c>
      <c r="D237" s="27" t="s">
        <v>133</v>
      </c>
      <c r="E237" s="30" t="str">
        <f>VLOOKUP(D237,'[1]lista MPK'!A:B,2,0)</f>
        <v>313 Oddział Kraków</v>
      </c>
      <c r="F237" s="27" t="s">
        <v>199</v>
      </c>
      <c r="G237" s="50">
        <v>0</v>
      </c>
      <c r="H237" s="50">
        <v>0</v>
      </c>
      <c r="I237" s="50">
        <v>0</v>
      </c>
      <c r="J237" s="50">
        <v>0</v>
      </c>
      <c r="K237" s="50">
        <v>0</v>
      </c>
      <c r="L237" s="50">
        <v>192</v>
      </c>
      <c r="M237" s="50">
        <v>0</v>
      </c>
      <c r="N237" s="50">
        <v>0</v>
      </c>
      <c r="O237" s="50">
        <v>0</v>
      </c>
      <c r="P237" s="51">
        <v>192</v>
      </c>
    </row>
    <row r="238" spans="1:16" ht="15.75" customHeight="1" x14ac:dyDescent="0.25">
      <c r="A238" s="27" t="s">
        <v>58</v>
      </c>
      <c r="B238" s="27" t="s">
        <v>41</v>
      </c>
      <c r="C238" s="27" t="s">
        <v>91</v>
      </c>
      <c r="D238" s="27" t="s">
        <v>133</v>
      </c>
      <c r="E238" s="30" t="str">
        <f>VLOOKUP(D238,'[1]lista MPK'!A:B,2,0)</f>
        <v>313 Oddział Kraków</v>
      </c>
      <c r="F238" s="27" t="s">
        <v>204</v>
      </c>
      <c r="G238" s="50">
        <v>0</v>
      </c>
      <c r="H238" s="50">
        <v>4160.62</v>
      </c>
      <c r="I238" s="50">
        <v>2375.34</v>
      </c>
      <c r="J238" s="50">
        <v>2693.73</v>
      </c>
      <c r="K238" s="50">
        <v>2506.0300000000002</v>
      </c>
      <c r="L238" s="50">
        <v>1654.68</v>
      </c>
      <c r="M238" s="50">
        <v>0</v>
      </c>
      <c r="N238" s="50">
        <v>0</v>
      </c>
      <c r="O238" s="50">
        <v>0</v>
      </c>
      <c r="P238" s="51">
        <v>13390.4</v>
      </c>
    </row>
    <row r="239" spans="1:16" ht="15" customHeight="1" x14ac:dyDescent="0.25">
      <c r="A239" s="27" t="s">
        <v>58</v>
      </c>
      <c r="B239" s="27" t="s">
        <v>41</v>
      </c>
      <c r="C239" s="27" t="s">
        <v>91</v>
      </c>
      <c r="D239" s="27" t="s">
        <v>133</v>
      </c>
      <c r="E239" s="30" t="str">
        <f>VLOOKUP(D239,'[1]lista MPK'!A:B,2,0)</f>
        <v>313 Oddział Kraków</v>
      </c>
      <c r="F239" s="27" t="s">
        <v>202</v>
      </c>
      <c r="G239" s="50">
        <v>0</v>
      </c>
      <c r="H239" s="50">
        <v>0</v>
      </c>
      <c r="I239" s="50">
        <v>0</v>
      </c>
      <c r="J239" s="50">
        <v>0</v>
      </c>
      <c r="K239" s="50">
        <v>0</v>
      </c>
      <c r="L239" s="50">
        <v>173.6</v>
      </c>
      <c r="M239" s="50">
        <v>0</v>
      </c>
      <c r="N239" s="50">
        <v>0</v>
      </c>
      <c r="O239" s="50">
        <v>0</v>
      </c>
      <c r="P239" s="51">
        <v>173.6</v>
      </c>
    </row>
    <row r="240" spans="1:16" ht="15.75" customHeight="1" x14ac:dyDescent="0.25">
      <c r="A240" s="27" t="s">
        <v>58</v>
      </c>
      <c r="B240" s="27" t="s">
        <v>41</v>
      </c>
      <c r="C240" s="27" t="s">
        <v>91</v>
      </c>
      <c r="D240" s="27" t="s">
        <v>133</v>
      </c>
      <c r="E240" s="30" t="str">
        <f>VLOOKUP(D240,'[1]lista MPK'!A:B,2,0)</f>
        <v>313 Oddział Kraków</v>
      </c>
      <c r="F240" s="27" t="s">
        <v>218</v>
      </c>
      <c r="G240" s="50">
        <v>0</v>
      </c>
      <c r="H240" s="50">
        <v>0</v>
      </c>
      <c r="I240" s="50">
        <v>0</v>
      </c>
      <c r="J240" s="50">
        <v>0</v>
      </c>
      <c r="K240" s="50">
        <v>0</v>
      </c>
      <c r="L240" s="50">
        <v>0</v>
      </c>
      <c r="M240" s="50">
        <v>54.57</v>
      </c>
      <c r="N240" s="50">
        <v>52.6</v>
      </c>
      <c r="O240" s="50">
        <v>50.03</v>
      </c>
      <c r="P240" s="51">
        <v>157.19999999999999</v>
      </c>
    </row>
    <row r="241" spans="1:16" ht="15.75" customHeight="1" x14ac:dyDescent="0.25">
      <c r="A241" s="27" t="s">
        <v>58</v>
      </c>
      <c r="B241" s="27" t="s">
        <v>41</v>
      </c>
      <c r="C241" s="27" t="s">
        <v>91</v>
      </c>
      <c r="D241" s="28" t="s">
        <v>132</v>
      </c>
      <c r="E241" s="30"/>
      <c r="F241" s="28"/>
      <c r="G241" s="51">
        <v>14449.35</v>
      </c>
      <c r="H241" s="51">
        <v>16902.79</v>
      </c>
      <c r="I241" s="51">
        <v>15002.51</v>
      </c>
      <c r="J241" s="51">
        <v>17041.52</v>
      </c>
      <c r="K241" s="51">
        <v>19081.11</v>
      </c>
      <c r="L241" s="51">
        <v>21221.46</v>
      </c>
      <c r="M241" s="51">
        <v>18560.480001</v>
      </c>
      <c r="N241" s="51">
        <v>12110.230009000001</v>
      </c>
      <c r="O241" s="51">
        <v>12157.140001</v>
      </c>
      <c r="P241" s="51">
        <v>146526.59001099999</v>
      </c>
    </row>
    <row r="242" spans="1:16" ht="15.75" customHeight="1" x14ac:dyDescent="0.25">
      <c r="A242" s="27" t="s">
        <v>58</v>
      </c>
      <c r="B242" s="27" t="s">
        <v>41</v>
      </c>
      <c r="C242" s="28" t="s">
        <v>131</v>
      </c>
      <c r="D242" s="28"/>
      <c r="E242" s="30"/>
      <c r="F242" s="28"/>
      <c r="G242" s="51">
        <v>108017.82</v>
      </c>
      <c r="H242" s="51">
        <v>116125.460001</v>
      </c>
      <c r="I242" s="51">
        <v>108101.58</v>
      </c>
      <c r="J242" s="51">
        <v>143147.86000399999</v>
      </c>
      <c r="K242" s="51">
        <v>125460.010001</v>
      </c>
      <c r="L242" s="51">
        <v>147888.300001</v>
      </c>
      <c r="M242" s="51">
        <v>128668.320001</v>
      </c>
      <c r="N242" s="51">
        <v>113601.440009</v>
      </c>
      <c r="O242" s="51">
        <v>115720.560004</v>
      </c>
      <c r="P242" s="51">
        <v>1106731.350021</v>
      </c>
    </row>
    <row r="243" spans="1:16" ht="15.75" customHeight="1" x14ac:dyDescent="0.25">
      <c r="A243" s="27" t="s">
        <v>58</v>
      </c>
      <c r="B243" s="27" t="s">
        <v>41</v>
      </c>
      <c r="C243" s="27" t="s">
        <v>125</v>
      </c>
      <c r="D243" s="27" t="s">
        <v>130</v>
      </c>
      <c r="E243" s="30" t="str">
        <f>VLOOKUP(D243,'[1]lista MPK'!A:B,2,0)</f>
        <v>321 Oddział Wrocław</v>
      </c>
      <c r="F243" s="27" t="s">
        <v>196</v>
      </c>
      <c r="G243" s="50">
        <v>992.97</v>
      </c>
      <c r="H243" s="50">
        <v>210.29</v>
      </c>
      <c r="I243" s="50">
        <v>338.4</v>
      </c>
      <c r="J243" s="50">
        <v>558</v>
      </c>
      <c r="K243" s="50">
        <v>144.22999999999999</v>
      </c>
      <c r="L243" s="50">
        <v>877.7</v>
      </c>
      <c r="M243" s="50">
        <v>479.41</v>
      </c>
      <c r="N243" s="50">
        <v>141.92000100000001</v>
      </c>
      <c r="O243" s="50">
        <v>781.98000100000002</v>
      </c>
      <c r="P243" s="51">
        <v>4524.9000020000003</v>
      </c>
    </row>
    <row r="244" spans="1:16" ht="15.75" customHeight="1" x14ac:dyDescent="0.25">
      <c r="A244" s="27" t="s">
        <v>58</v>
      </c>
      <c r="B244" s="27" t="s">
        <v>41</v>
      </c>
      <c r="C244" s="27" t="s">
        <v>125</v>
      </c>
      <c r="D244" s="27" t="s">
        <v>130</v>
      </c>
      <c r="E244" s="30" t="str">
        <f>VLOOKUP(D244,'[1]lista MPK'!A:B,2,0)</f>
        <v>321 Oddział Wrocław</v>
      </c>
      <c r="F244" s="27" t="s">
        <v>219</v>
      </c>
      <c r="G244" s="50">
        <v>170.16</v>
      </c>
      <c r="H244" s="50">
        <v>1705.08</v>
      </c>
      <c r="I244" s="50">
        <v>1066.77</v>
      </c>
      <c r="J244" s="50">
        <v>1700</v>
      </c>
      <c r="K244" s="50">
        <v>460.49</v>
      </c>
      <c r="L244" s="50">
        <v>0</v>
      </c>
      <c r="M244" s="50">
        <v>355.28</v>
      </c>
      <c r="N244" s="50">
        <v>0</v>
      </c>
      <c r="O244" s="50">
        <v>322.52999999999997</v>
      </c>
      <c r="P244" s="51">
        <v>5780.31</v>
      </c>
    </row>
    <row r="245" spans="1:16" ht="15.75" customHeight="1" x14ac:dyDescent="0.25">
      <c r="A245" s="27" t="s">
        <v>58</v>
      </c>
      <c r="B245" s="27" t="s">
        <v>41</v>
      </c>
      <c r="C245" s="27" t="s">
        <v>125</v>
      </c>
      <c r="D245" s="27" t="s">
        <v>130</v>
      </c>
      <c r="E245" s="30" t="str">
        <f>VLOOKUP(D245,'[1]lista MPK'!A:B,2,0)</f>
        <v>321 Oddział Wrocław</v>
      </c>
      <c r="F245" s="27" t="s">
        <v>190</v>
      </c>
      <c r="G245" s="50">
        <v>2166.23</v>
      </c>
      <c r="H245" s="50">
        <v>2059.19</v>
      </c>
      <c r="I245" s="50">
        <v>1629.84</v>
      </c>
      <c r="J245" s="50">
        <v>946.95</v>
      </c>
      <c r="K245" s="50">
        <v>845.84</v>
      </c>
      <c r="L245" s="50">
        <v>1624.57</v>
      </c>
      <c r="M245" s="50">
        <v>1884.82</v>
      </c>
      <c r="N245" s="50">
        <v>1633.62</v>
      </c>
      <c r="O245" s="50">
        <v>1682.23</v>
      </c>
      <c r="P245" s="51">
        <v>14473.29</v>
      </c>
    </row>
    <row r="246" spans="1:16" ht="15" customHeight="1" x14ac:dyDescent="0.25">
      <c r="A246" s="27" t="s">
        <v>58</v>
      </c>
      <c r="B246" s="27" t="s">
        <v>41</v>
      </c>
      <c r="C246" s="27" t="s">
        <v>125</v>
      </c>
      <c r="D246" s="27" t="s">
        <v>130</v>
      </c>
      <c r="E246" s="30" t="str">
        <f>VLOOKUP(D246,'[1]lista MPK'!A:B,2,0)</f>
        <v>321 Oddział Wrocław</v>
      </c>
      <c r="F246" s="27" t="s">
        <v>191</v>
      </c>
      <c r="G246" s="50">
        <v>4498.9399999999996</v>
      </c>
      <c r="H246" s="50">
        <v>4304.2700000000004</v>
      </c>
      <c r="I246" s="50">
        <v>5229.91</v>
      </c>
      <c r="J246" s="50">
        <v>4981.51</v>
      </c>
      <c r="K246" s="50">
        <v>4469.84</v>
      </c>
      <c r="L246" s="50">
        <v>4090.61</v>
      </c>
      <c r="M246" s="50">
        <v>4207.42</v>
      </c>
      <c r="N246" s="50">
        <v>4605.76</v>
      </c>
      <c r="O246" s="50">
        <v>4538.1499999999996</v>
      </c>
      <c r="P246" s="51">
        <v>40926.410000000003</v>
      </c>
    </row>
    <row r="247" spans="1:16" ht="15.75" customHeight="1" x14ac:dyDescent="0.25">
      <c r="A247" s="27" t="s">
        <v>58</v>
      </c>
      <c r="B247" s="27" t="s">
        <v>41</v>
      </c>
      <c r="C247" s="27" t="s">
        <v>125</v>
      </c>
      <c r="D247" s="27" t="s">
        <v>130</v>
      </c>
      <c r="E247" s="30" t="str">
        <f>VLOOKUP(D247,'[1]lista MPK'!A:B,2,0)</f>
        <v>321 Oddział Wrocław</v>
      </c>
      <c r="F247" s="27" t="s">
        <v>197</v>
      </c>
      <c r="G247" s="50">
        <v>7741</v>
      </c>
      <c r="H247" s="50">
        <v>8046</v>
      </c>
      <c r="I247" s="50">
        <v>8234.74</v>
      </c>
      <c r="J247" s="50">
        <v>7703</v>
      </c>
      <c r="K247" s="50">
        <v>8141</v>
      </c>
      <c r="L247" s="50">
        <v>8793</v>
      </c>
      <c r="M247" s="50">
        <v>8849</v>
      </c>
      <c r="N247" s="50">
        <v>8240</v>
      </c>
      <c r="O247" s="50">
        <v>8552</v>
      </c>
      <c r="P247" s="51">
        <v>74299.740000000005</v>
      </c>
    </row>
    <row r="248" spans="1:16" ht="15.75" customHeight="1" x14ac:dyDescent="0.25">
      <c r="A248" s="27" t="s">
        <v>58</v>
      </c>
      <c r="B248" s="27" t="s">
        <v>41</v>
      </c>
      <c r="C248" s="27" t="s">
        <v>125</v>
      </c>
      <c r="D248" s="27" t="s">
        <v>130</v>
      </c>
      <c r="E248" s="30" t="str">
        <f>VLOOKUP(D248,'[1]lista MPK'!A:B,2,0)</f>
        <v>321 Oddział Wrocław</v>
      </c>
      <c r="F248" s="27" t="s">
        <v>198</v>
      </c>
      <c r="G248" s="50">
        <v>1528.09</v>
      </c>
      <c r="H248" s="50">
        <v>1588.28</v>
      </c>
      <c r="I248" s="50">
        <v>1494.33</v>
      </c>
      <c r="J248" s="50">
        <v>1520.57</v>
      </c>
      <c r="K248" s="50">
        <v>1607.05</v>
      </c>
      <c r="L248" s="50">
        <v>1723.9</v>
      </c>
      <c r="M248" s="50">
        <v>1746.8</v>
      </c>
      <c r="N248" s="50">
        <v>1626.59</v>
      </c>
      <c r="O248" s="50">
        <v>1698.05</v>
      </c>
      <c r="P248" s="51">
        <v>14533.66</v>
      </c>
    </row>
    <row r="249" spans="1:16" ht="15.75" customHeight="1" x14ac:dyDescent="0.25">
      <c r="A249" s="27" t="s">
        <v>58</v>
      </c>
      <c r="B249" s="27" t="s">
        <v>41</v>
      </c>
      <c r="C249" s="27" t="s">
        <v>125</v>
      </c>
      <c r="D249" s="27" t="s">
        <v>130</v>
      </c>
      <c r="E249" s="30" t="str">
        <f>VLOOKUP(D249,'[1]lista MPK'!A:B,2,0)</f>
        <v>321 Oddział Wrocław</v>
      </c>
      <c r="F249" s="27" t="s">
        <v>199</v>
      </c>
      <c r="G249" s="50">
        <v>0</v>
      </c>
      <c r="H249" s="50">
        <v>4.68</v>
      </c>
      <c r="I249" s="50">
        <v>0</v>
      </c>
      <c r="J249" s="50">
        <v>12.19</v>
      </c>
      <c r="K249" s="50">
        <v>0</v>
      </c>
      <c r="L249" s="50">
        <v>0</v>
      </c>
      <c r="M249" s="50">
        <v>0</v>
      </c>
      <c r="N249" s="50">
        <v>250</v>
      </c>
      <c r="O249" s="50">
        <v>0</v>
      </c>
      <c r="P249" s="51">
        <v>266.87</v>
      </c>
    </row>
    <row r="250" spans="1:16" ht="15.75" customHeight="1" x14ac:dyDescent="0.25">
      <c r="A250" s="27" t="s">
        <v>58</v>
      </c>
      <c r="B250" s="27" t="s">
        <v>41</v>
      </c>
      <c r="C250" s="27" t="s">
        <v>125</v>
      </c>
      <c r="D250" s="27" t="s">
        <v>130</v>
      </c>
      <c r="E250" s="30" t="str">
        <f>VLOOKUP(D250,'[1]lista MPK'!A:B,2,0)</f>
        <v>321 Oddział Wrocław</v>
      </c>
      <c r="F250" s="27" t="s">
        <v>204</v>
      </c>
      <c r="G250" s="50">
        <v>0</v>
      </c>
      <c r="H250" s="50">
        <v>103.96</v>
      </c>
      <c r="I250" s="50">
        <v>44.26</v>
      </c>
      <c r="J250" s="50">
        <v>120.35</v>
      </c>
      <c r="K250" s="50">
        <v>0</v>
      </c>
      <c r="L250" s="50">
        <v>0</v>
      </c>
      <c r="M250" s="50">
        <v>0</v>
      </c>
      <c r="N250" s="50">
        <v>8.52</v>
      </c>
      <c r="O250" s="50">
        <v>202.5</v>
      </c>
      <c r="P250" s="51">
        <v>479.59</v>
      </c>
    </row>
    <row r="251" spans="1:16" ht="15.75" customHeight="1" x14ac:dyDescent="0.25">
      <c r="A251" s="27" t="s">
        <v>58</v>
      </c>
      <c r="B251" s="27" t="s">
        <v>41</v>
      </c>
      <c r="C251" s="27" t="s">
        <v>125</v>
      </c>
      <c r="D251" s="27" t="s">
        <v>130</v>
      </c>
      <c r="E251" s="30" t="str">
        <f>VLOOKUP(D251,'[1]lista MPK'!A:B,2,0)</f>
        <v>321 Oddział Wrocław</v>
      </c>
      <c r="F251" s="27" t="s">
        <v>202</v>
      </c>
      <c r="G251" s="50">
        <v>41.97</v>
      </c>
      <c r="H251" s="50">
        <v>60.27</v>
      </c>
      <c r="I251" s="50">
        <v>69.06</v>
      </c>
      <c r="J251" s="50">
        <v>40.97</v>
      </c>
      <c r="K251" s="50">
        <v>57.4</v>
      </c>
      <c r="L251" s="50">
        <v>60.97</v>
      </c>
      <c r="M251" s="50">
        <v>62.39</v>
      </c>
      <c r="N251" s="50">
        <v>165.83</v>
      </c>
      <c r="O251" s="50">
        <v>20.38</v>
      </c>
      <c r="P251" s="51">
        <v>579.24</v>
      </c>
    </row>
    <row r="252" spans="1:16" ht="15.75" customHeight="1" x14ac:dyDescent="0.25">
      <c r="A252" s="27" t="s">
        <v>58</v>
      </c>
      <c r="B252" s="27" t="s">
        <v>41</v>
      </c>
      <c r="C252" s="27" t="s">
        <v>125</v>
      </c>
      <c r="D252" s="27" t="s">
        <v>130</v>
      </c>
      <c r="E252" s="30" t="str">
        <f>VLOOKUP(D252,'[1]lista MPK'!A:B,2,0)</f>
        <v>321 Oddział Wrocław</v>
      </c>
      <c r="F252" s="27" t="s">
        <v>218</v>
      </c>
      <c r="G252" s="50">
        <v>0</v>
      </c>
      <c r="H252" s="50">
        <v>0</v>
      </c>
      <c r="I252" s="50">
        <v>0</v>
      </c>
      <c r="J252" s="50">
        <v>0</v>
      </c>
      <c r="K252" s="50">
        <v>0</v>
      </c>
      <c r="L252" s="50">
        <v>0</v>
      </c>
      <c r="M252" s="50">
        <v>0</v>
      </c>
      <c r="N252" s="50">
        <v>0</v>
      </c>
      <c r="O252" s="50">
        <v>32.56</v>
      </c>
      <c r="P252" s="51">
        <v>32.56</v>
      </c>
    </row>
    <row r="253" spans="1:16" ht="15.75" customHeight="1" x14ac:dyDescent="0.25">
      <c r="A253" s="27" t="s">
        <v>58</v>
      </c>
      <c r="B253" s="27" t="s">
        <v>41</v>
      </c>
      <c r="C253" s="27" t="s">
        <v>125</v>
      </c>
      <c r="D253" s="28" t="s">
        <v>129</v>
      </c>
      <c r="E253" s="30"/>
      <c r="F253" s="28"/>
      <c r="G253" s="51">
        <v>17139.36</v>
      </c>
      <c r="H253" s="51">
        <v>18082.02</v>
      </c>
      <c r="I253" s="51">
        <v>18107.310000000001</v>
      </c>
      <c r="J253" s="51">
        <v>17583.54</v>
      </c>
      <c r="K253" s="51">
        <v>15725.85</v>
      </c>
      <c r="L253" s="51">
        <v>17170.75</v>
      </c>
      <c r="M253" s="51">
        <v>17585.12</v>
      </c>
      <c r="N253" s="51">
        <v>16672.240000999998</v>
      </c>
      <c r="O253" s="51">
        <v>17830.380001000001</v>
      </c>
      <c r="P253" s="51">
        <v>155896.57000199999</v>
      </c>
    </row>
    <row r="254" spans="1:16" ht="15.75" customHeight="1" x14ac:dyDescent="0.25">
      <c r="A254" s="27" t="s">
        <v>58</v>
      </c>
      <c r="B254" s="27" t="s">
        <v>41</v>
      </c>
      <c r="C254" s="27" t="s">
        <v>125</v>
      </c>
      <c r="D254" s="27" t="s">
        <v>128</v>
      </c>
      <c r="E254" s="30" t="str">
        <f>VLOOKUP(D254,'[1]lista MPK'!A:B,2,0)</f>
        <v>322 Oddział Wałbrzych</v>
      </c>
      <c r="F254" s="27" t="s">
        <v>196</v>
      </c>
      <c r="G254" s="50">
        <v>148.13999999999999</v>
      </c>
      <c r="H254" s="50">
        <v>797.6</v>
      </c>
      <c r="I254" s="50">
        <v>500.7</v>
      </c>
      <c r="J254" s="50">
        <v>447</v>
      </c>
      <c r="K254" s="50">
        <v>967.41</v>
      </c>
      <c r="L254" s="50">
        <v>273.08999999999997</v>
      </c>
      <c r="M254" s="50">
        <v>285.14</v>
      </c>
      <c r="N254" s="50">
        <v>202.32</v>
      </c>
      <c r="O254" s="50">
        <v>246.7</v>
      </c>
      <c r="P254" s="51">
        <v>3868.1</v>
      </c>
    </row>
    <row r="255" spans="1:16" ht="15" customHeight="1" x14ac:dyDescent="0.25">
      <c r="A255" s="27" t="s">
        <v>58</v>
      </c>
      <c r="B255" s="27" t="s">
        <v>41</v>
      </c>
      <c r="C255" s="27" t="s">
        <v>125</v>
      </c>
      <c r="D255" s="27" t="s">
        <v>128</v>
      </c>
      <c r="E255" s="30" t="str">
        <f>VLOOKUP(D255,'[1]lista MPK'!A:B,2,0)</f>
        <v>322 Oddział Wałbrzych</v>
      </c>
      <c r="F255" s="27" t="s">
        <v>190</v>
      </c>
      <c r="G255" s="50">
        <v>658.88</v>
      </c>
      <c r="H255" s="50">
        <v>1082.8699999999999</v>
      </c>
      <c r="I255" s="50">
        <v>0</v>
      </c>
      <c r="J255" s="50">
        <v>2313.92</v>
      </c>
      <c r="K255" s="50">
        <v>-34.159999999999997</v>
      </c>
      <c r="L255" s="50">
        <v>1575.8</v>
      </c>
      <c r="M255" s="50">
        <v>764.33</v>
      </c>
      <c r="N255" s="50">
        <v>713.23</v>
      </c>
      <c r="O255" s="50">
        <v>1014.05</v>
      </c>
      <c r="P255" s="51">
        <v>8088.92</v>
      </c>
    </row>
    <row r="256" spans="1:16" ht="15" customHeight="1" x14ac:dyDescent="0.25">
      <c r="A256" s="27" t="s">
        <v>58</v>
      </c>
      <c r="B256" s="27" t="s">
        <v>41</v>
      </c>
      <c r="C256" s="27" t="s">
        <v>125</v>
      </c>
      <c r="D256" s="27" t="s">
        <v>128</v>
      </c>
      <c r="E256" s="30" t="str">
        <f>VLOOKUP(D256,'[1]lista MPK'!A:B,2,0)</f>
        <v>322 Oddział Wałbrzych</v>
      </c>
      <c r="F256" s="27" t="s">
        <v>191</v>
      </c>
      <c r="G256" s="50">
        <v>2933.49</v>
      </c>
      <c r="H256" s="50">
        <v>3350</v>
      </c>
      <c r="I256" s="50">
        <v>2740.87</v>
      </c>
      <c r="J256" s="50">
        <v>3600.31</v>
      </c>
      <c r="K256" s="50">
        <v>3060.93</v>
      </c>
      <c r="L256" s="50">
        <v>3337.96</v>
      </c>
      <c r="M256" s="50">
        <v>2766.9</v>
      </c>
      <c r="N256" s="50">
        <v>3362.18</v>
      </c>
      <c r="O256" s="50">
        <v>2768.9</v>
      </c>
      <c r="P256" s="51">
        <v>27921.54</v>
      </c>
    </row>
    <row r="257" spans="1:16" ht="15.75" customHeight="1" x14ac:dyDescent="0.25">
      <c r="A257" s="27" t="s">
        <v>58</v>
      </c>
      <c r="B257" s="27" t="s">
        <v>41</v>
      </c>
      <c r="C257" s="27" t="s">
        <v>125</v>
      </c>
      <c r="D257" s="27" t="s">
        <v>128</v>
      </c>
      <c r="E257" s="30" t="str">
        <f>VLOOKUP(D257,'[1]lista MPK'!A:B,2,0)</f>
        <v>322 Oddział Wałbrzych</v>
      </c>
      <c r="F257" s="27" t="s">
        <v>197</v>
      </c>
      <c r="G257" s="50">
        <v>3597</v>
      </c>
      <c r="H257" s="50">
        <v>3722</v>
      </c>
      <c r="I257" s="50">
        <v>4062</v>
      </c>
      <c r="J257" s="50">
        <v>4347</v>
      </c>
      <c r="K257" s="50">
        <v>4488</v>
      </c>
      <c r="L257" s="50">
        <v>4367</v>
      </c>
      <c r="M257" s="50">
        <v>4318</v>
      </c>
      <c r="N257" s="50">
        <v>4163</v>
      </c>
      <c r="O257" s="50">
        <v>3719</v>
      </c>
      <c r="P257" s="51">
        <v>36783</v>
      </c>
    </row>
    <row r="258" spans="1:16" ht="15.75" customHeight="1" x14ac:dyDescent="0.25">
      <c r="A258" s="27" t="s">
        <v>58</v>
      </c>
      <c r="B258" s="27" t="s">
        <v>41</v>
      </c>
      <c r="C258" s="27" t="s">
        <v>125</v>
      </c>
      <c r="D258" s="27" t="s">
        <v>128</v>
      </c>
      <c r="E258" s="30" t="str">
        <f>VLOOKUP(D258,'[1]lista MPK'!A:B,2,0)</f>
        <v>322 Oddział Wałbrzych</v>
      </c>
      <c r="F258" s="27" t="s">
        <v>198</v>
      </c>
      <c r="G258" s="50">
        <v>710.06</v>
      </c>
      <c r="H258" s="50">
        <v>734.72</v>
      </c>
      <c r="I258" s="50">
        <v>801.84</v>
      </c>
      <c r="J258" s="50">
        <v>858.11</v>
      </c>
      <c r="K258" s="50">
        <v>885.94</v>
      </c>
      <c r="L258" s="50">
        <v>850.21</v>
      </c>
      <c r="M258" s="50">
        <v>852.38</v>
      </c>
      <c r="N258" s="50">
        <v>821.78</v>
      </c>
      <c r="O258" s="50">
        <v>734.14</v>
      </c>
      <c r="P258" s="51">
        <v>7249.18</v>
      </c>
    </row>
    <row r="259" spans="1:16" ht="15.75" customHeight="1" x14ac:dyDescent="0.25">
      <c r="A259" s="27" t="s">
        <v>58</v>
      </c>
      <c r="B259" s="27" t="s">
        <v>41</v>
      </c>
      <c r="C259" s="27" t="s">
        <v>125</v>
      </c>
      <c r="D259" s="27" t="s">
        <v>128</v>
      </c>
      <c r="E259" s="30" t="str">
        <f>VLOOKUP(D259,'[1]lista MPK'!A:B,2,0)</f>
        <v>322 Oddział Wałbrzych</v>
      </c>
      <c r="F259" s="27" t="s">
        <v>199</v>
      </c>
      <c r="G259" s="50">
        <v>19.36</v>
      </c>
      <c r="H259" s="50">
        <v>25.68</v>
      </c>
      <c r="I259" s="50">
        <v>0</v>
      </c>
      <c r="J259" s="50">
        <v>45.04</v>
      </c>
      <c r="K259" s="50">
        <v>0</v>
      </c>
      <c r="L259" s="50">
        <v>23.79</v>
      </c>
      <c r="M259" s="50">
        <v>33.229999999999997</v>
      </c>
      <c r="N259" s="50">
        <v>25.68</v>
      </c>
      <c r="O259" s="50">
        <v>19.36</v>
      </c>
      <c r="P259" s="51">
        <v>192.14</v>
      </c>
    </row>
    <row r="260" spans="1:16" ht="15.75" customHeight="1" x14ac:dyDescent="0.25">
      <c r="A260" s="27" t="s">
        <v>58</v>
      </c>
      <c r="B260" s="27" t="s">
        <v>41</v>
      </c>
      <c r="C260" s="27" t="s">
        <v>125</v>
      </c>
      <c r="D260" s="28" t="s">
        <v>127</v>
      </c>
      <c r="E260" s="30"/>
      <c r="F260" s="28"/>
      <c r="G260" s="51">
        <v>8066.93</v>
      </c>
      <c r="H260" s="51">
        <v>9712.8700000000008</v>
      </c>
      <c r="I260" s="51">
        <v>8105.41</v>
      </c>
      <c r="J260" s="51">
        <v>11611.38</v>
      </c>
      <c r="K260" s="51">
        <v>9368.1200000000008</v>
      </c>
      <c r="L260" s="51">
        <v>10427.85</v>
      </c>
      <c r="M260" s="51">
        <v>9019.98</v>
      </c>
      <c r="N260" s="51">
        <v>9288.19</v>
      </c>
      <c r="O260" s="51">
        <v>8502.15</v>
      </c>
      <c r="P260" s="51">
        <v>84102.88</v>
      </c>
    </row>
    <row r="261" spans="1:16" ht="15.75" customHeight="1" x14ac:dyDescent="0.25">
      <c r="A261" s="27" t="s">
        <v>58</v>
      </c>
      <c r="B261" s="27" t="s">
        <v>41</v>
      </c>
      <c r="C261" s="27" t="s">
        <v>125</v>
      </c>
      <c r="D261" s="27" t="s">
        <v>126</v>
      </c>
      <c r="E261" s="30" t="str">
        <f>VLOOKUP(D261,'[1]lista MPK'!A:B,2,0)</f>
        <v>323 Oddział Poznań</v>
      </c>
      <c r="F261" s="27" t="s">
        <v>196</v>
      </c>
      <c r="G261" s="50">
        <v>320.83</v>
      </c>
      <c r="H261" s="50">
        <v>2117.14</v>
      </c>
      <c r="I261" s="50">
        <v>197.6</v>
      </c>
      <c r="J261" s="50">
        <v>1843.93</v>
      </c>
      <c r="K261" s="50">
        <v>367.63</v>
      </c>
      <c r="L261" s="50">
        <v>1137.43</v>
      </c>
      <c r="M261" s="50">
        <v>277.73</v>
      </c>
      <c r="N261" s="50">
        <v>3094.13</v>
      </c>
      <c r="O261" s="50">
        <v>291.41000000000003</v>
      </c>
      <c r="P261" s="51">
        <v>9647.83</v>
      </c>
    </row>
    <row r="262" spans="1:16" ht="15.75" customHeight="1" x14ac:dyDescent="0.25">
      <c r="A262" s="27" t="s">
        <v>58</v>
      </c>
      <c r="B262" s="27" t="s">
        <v>41</v>
      </c>
      <c r="C262" s="27" t="s">
        <v>125</v>
      </c>
      <c r="D262" s="27" t="s">
        <v>126</v>
      </c>
      <c r="E262" s="30" t="str">
        <f>VLOOKUP(D262,'[1]lista MPK'!A:B,2,0)</f>
        <v>323 Oddział Poznań</v>
      </c>
      <c r="F262" s="27" t="s">
        <v>219</v>
      </c>
      <c r="G262" s="50">
        <v>0</v>
      </c>
      <c r="H262" s="50">
        <v>644.24</v>
      </c>
      <c r="I262" s="50">
        <v>0</v>
      </c>
      <c r="J262" s="50">
        <v>696.01</v>
      </c>
      <c r="K262" s="50">
        <v>0</v>
      </c>
      <c r="L262" s="50">
        <v>504.71</v>
      </c>
      <c r="M262" s="50">
        <v>0</v>
      </c>
      <c r="N262" s="50">
        <v>449.76</v>
      </c>
      <c r="O262" s="50">
        <v>0</v>
      </c>
      <c r="P262" s="51">
        <v>2294.7199999999998</v>
      </c>
    </row>
    <row r="263" spans="1:16" ht="15.75" customHeight="1" x14ac:dyDescent="0.25">
      <c r="A263" s="27" t="s">
        <v>58</v>
      </c>
      <c r="B263" s="27" t="s">
        <v>41</v>
      </c>
      <c r="C263" s="27" t="s">
        <v>125</v>
      </c>
      <c r="D263" s="27" t="s">
        <v>126</v>
      </c>
      <c r="E263" s="30" t="str">
        <f>VLOOKUP(D263,'[1]lista MPK'!A:B,2,0)</f>
        <v>323 Oddział Poznań</v>
      </c>
      <c r="F263" s="27" t="s">
        <v>190</v>
      </c>
      <c r="G263" s="50">
        <v>1593.6</v>
      </c>
      <c r="H263" s="50">
        <v>3877.93</v>
      </c>
      <c r="I263" s="50">
        <v>500</v>
      </c>
      <c r="J263" s="50">
        <v>7745.19</v>
      </c>
      <c r="K263" s="50">
        <v>0</v>
      </c>
      <c r="L263" s="50">
        <v>8129.03</v>
      </c>
      <c r="M263" s="50">
        <v>3213.21</v>
      </c>
      <c r="N263" s="50">
        <v>4038.76</v>
      </c>
      <c r="O263" s="50">
        <v>3655.41</v>
      </c>
      <c r="P263" s="51">
        <v>32753.13</v>
      </c>
    </row>
    <row r="264" spans="1:16" ht="15.75" customHeight="1" x14ac:dyDescent="0.25">
      <c r="A264" s="27" t="s">
        <v>58</v>
      </c>
      <c r="B264" s="27" t="s">
        <v>41</v>
      </c>
      <c r="C264" s="27" t="s">
        <v>125</v>
      </c>
      <c r="D264" s="27" t="s">
        <v>126</v>
      </c>
      <c r="E264" s="30" t="str">
        <f>VLOOKUP(D264,'[1]lista MPK'!A:B,2,0)</f>
        <v>323 Oddział Poznań</v>
      </c>
      <c r="F264" s="27" t="s">
        <v>191</v>
      </c>
      <c r="G264" s="50">
        <v>3658.67</v>
      </c>
      <c r="H264" s="50">
        <v>3917.23</v>
      </c>
      <c r="I264" s="50">
        <v>3657.31</v>
      </c>
      <c r="J264" s="50">
        <v>3765.74</v>
      </c>
      <c r="K264" s="50">
        <v>3739.73</v>
      </c>
      <c r="L264" s="50">
        <v>6546.54</v>
      </c>
      <c r="M264" s="50">
        <v>3712.87</v>
      </c>
      <c r="N264" s="50">
        <v>3712.99</v>
      </c>
      <c r="O264" s="50">
        <v>3963.71</v>
      </c>
      <c r="P264" s="51">
        <v>36674.79</v>
      </c>
    </row>
    <row r="265" spans="1:16" ht="15.75" customHeight="1" x14ac:dyDescent="0.25">
      <c r="A265" s="27" t="s">
        <v>58</v>
      </c>
      <c r="B265" s="27" t="s">
        <v>41</v>
      </c>
      <c r="C265" s="27" t="s">
        <v>125</v>
      </c>
      <c r="D265" s="27" t="s">
        <v>126</v>
      </c>
      <c r="E265" s="30" t="str">
        <f>VLOOKUP(D265,'[1]lista MPK'!A:B,2,0)</f>
        <v>323 Oddział Poznań</v>
      </c>
      <c r="F265" s="27" t="s">
        <v>197</v>
      </c>
      <c r="G265" s="50">
        <v>6451</v>
      </c>
      <c r="H265" s="50">
        <v>6670</v>
      </c>
      <c r="I265" s="50">
        <v>7542</v>
      </c>
      <c r="J265" s="50">
        <v>8087</v>
      </c>
      <c r="K265" s="50">
        <v>8417.42</v>
      </c>
      <c r="L265" s="50">
        <v>7467</v>
      </c>
      <c r="M265" s="50">
        <v>8262</v>
      </c>
      <c r="N265" s="50">
        <v>7512</v>
      </c>
      <c r="O265" s="50">
        <v>8349</v>
      </c>
      <c r="P265" s="51">
        <v>68757.42</v>
      </c>
    </row>
    <row r="266" spans="1:16" ht="15.75" customHeight="1" x14ac:dyDescent="0.25">
      <c r="A266" s="27" t="s">
        <v>58</v>
      </c>
      <c r="B266" s="27" t="s">
        <v>41</v>
      </c>
      <c r="C266" s="27" t="s">
        <v>125</v>
      </c>
      <c r="D266" s="27" t="s">
        <v>126</v>
      </c>
      <c r="E266" s="30" t="str">
        <f>VLOOKUP(D266,'[1]lista MPK'!A:B,2,0)</f>
        <v>323 Oddział Poznań</v>
      </c>
      <c r="F266" s="27" t="s">
        <v>198</v>
      </c>
      <c r="G266" s="50">
        <v>1273.42</v>
      </c>
      <c r="H266" s="50">
        <v>1316.67</v>
      </c>
      <c r="I266" s="50">
        <v>1488.79</v>
      </c>
      <c r="J266" s="50">
        <v>1596.39</v>
      </c>
      <c r="K266" s="50">
        <v>1603.28</v>
      </c>
      <c r="L266" s="50">
        <v>1462.13</v>
      </c>
      <c r="M266" s="50">
        <v>1630.93</v>
      </c>
      <c r="N266" s="50">
        <v>1482.89</v>
      </c>
      <c r="O266" s="50">
        <v>1648.1</v>
      </c>
      <c r="P266" s="51">
        <v>13502.6</v>
      </c>
    </row>
    <row r="267" spans="1:16" ht="15.75" customHeight="1" x14ac:dyDescent="0.25">
      <c r="A267" s="27" t="s">
        <v>58</v>
      </c>
      <c r="B267" s="27" t="s">
        <v>41</v>
      </c>
      <c r="C267" s="27" t="s">
        <v>125</v>
      </c>
      <c r="D267" s="27" t="s">
        <v>126</v>
      </c>
      <c r="E267" s="30" t="str">
        <f>VLOOKUP(D267,'[1]lista MPK'!A:B,2,0)</f>
        <v>323 Oddział Poznań</v>
      </c>
      <c r="F267" s="27" t="s">
        <v>199</v>
      </c>
      <c r="G267" s="50">
        <v>18.170000000000002</v>
      </c>
      <c r="H267" s="50">
        <v>103.5</v>
      </c>
      <c r="I267" s="50">
        <v>0</v>
      </c>
      <c r="J267" s="50">
        <v>294.08999999999997</v>
      </c>
      <c r="K267" s="50">
        <v>120</v>
      </c>
      <c r="L267" s="50">
        <v>99.07</v>
      </c>
      <c r="M267" s="50">
        <v>182.86</v>
      </c>
      <c r="N267" s="50">
        <v>148.54</v>
      </c>
      <c r="O267" s="50">
        <v>103.5</v>
      </c>
      <c r="P267" s="51">
        <v>1069.73</v>
      </c>
    </row>
    <row r="268" spans="1:16" ht="15.75" customHeight="1" x14ac:dyDescent="0.25">
      <c r="A268" s="27" t="s">
        <v>58</v>
      </c>
      <c r="B268" s="27" t="s">
        <v>41</v>
      </c>
      <c r="C268" s="27" t="s">
        <v>125</v>
      </c>
      <c r="D268" s="27" t="s">
        <v>126</v>
      </c>
      <c r="E268" s="30" t="str">
        <f>VLOOKUP(D268,'[1]lista MPK'!A:B,2,0)</f>
        <v>323 Oddział Poznań</v>
      </c>
      <c r="F268" s="27" t="s">
        <v>202</v>
      </c>
      <c r="G268" s="50">
        <v>0</v>
      </c>
      <c r="H268" s="50">
        <v>0</v>
      </c>
      <c r="I268" s="50">
        <v>0</v>
      </c>
      <c r="J268" s="50">
        <v>0</v>
      </c>
      <c r="K268" s="50">
        <v>35.54</v>
      </c>
      <c r="L268" s="50">
        <v>0</v>
      </c>
      <c r="M268" s="50">
        <v>0</v>
      </c>
      <c r="N268" s="50">
        <v>0</v>
      </c>
      <c r="O268" s="50">
        <v>0</v>
      </c>
      <c r="P268" s="51">
        <v>35.54</v>
      </c>
    </row>
    <row r="269" spans="1:16" ht="15.75" customHeight="1" x14ac:dyDescent="0.25">
      <c r="A269" s="27" t="s">
        <v>58</v>
      </c>
      <c r="B269" s="27" t="s">
        <v>41</v>
      </c>
      <c r="C269" s="27" t="s">
        <v>125</v>
      </c>
      <c r="D269" s="28" t="s">
        <v>124</v>
      </c>
      <c r="E269" s="30"/>
      <c r="F269" s="28"/>
      <c r="G269" s="51">
        <v>13315.69</v>
      </c>
      <c r="H269" s="51">
        <v>18646.71</v>
      </c>
      <c r="I269" s="51">
        <v>13385.7</v>
      </c>
      <c r="J269" s="51">
        <v>24028.35</v>
      </c>
      <c r="K269" s="51">
        <v>14283.6</v>
      </c>
      <c r="L269" s="51">
        <v>25345.91</v>
      </c>
      <c r="M269" s="51">
        <v>17279.599999999999</v>
      </c>
      <c r="N269" s="51">
        <v>20439.07</v>
      </c>
      <c r="O269" s="51">
        <v>18011.13</v>
      </c>
      <c r="P269" s="51">
        <v>164735.76</v>
      </c>
    </row>
    <row r="270" spans="1:16" ht="15.75" customHeight="1" x14ac:dyDescent="0.25">
      <c r="A270" s="27" t="s">
        <v>58</v>
      </c>
      <c r="B270" s="27" t="s">
        <v>41</v>
      </c>
      <c r="C270" s="28" t="s">
        <v>123</v>
      </c>
      <c r="D270" s="28"/>
      <c r="E270" s="30"/>
      <c r="F270" s="28"/>
      <c r="G270" s="51">
        <v>38521.980000000003</v>
      </c>
      <c r="H270" s="51">
        <v>46441.599999999999</v>
      </c>
      <c r="I270" s="51">
        <v>39598.42</v>
      </c>
      <c r="J270" s="51">
        <v>53223.27</v>
      </c>
      <c r="K270" s="51">
        <v>39377.57</v>
      </c>
      <c r="L270" s="51">
        <v>52944.51</v>
      </c>
      <c r="M270" s="51">
        <v>43884.7</v>
      </c>
      <c r="N270" s="51">
        <v>46399.500001</v>
      </c>
      <c r="O270" s="51">
        <v>44343.660000999997</v>
      </c>
      <c r="P270" s="51">
        <v>404735.21000199998</v>
      </c>
    </row>
    <row r="271" spans="1:16" ht="15" customHeight="1" x14ac:dyDescent="0.25">
      <c r="A271" s="27" t="s">
        <v>58</v>
      </c>
      <c r="B271" s="27" t="s">
        <v>41</v>
      </c>
      <c r="C271" s="27" t="s">
        <v>89</v>
      </c>
      <c r="D271" s="27" t="s">
        <v>122</v>
      </c>
      <c r="E271" s="30" t="str">
        <f>VLOOKUP(D271,'[1]lista MPK'!A:B,2,0)</f>
        <v>331 Oddział Bydgoszcz</v>
      </c>
      <c r="F271" s="27" t="s">
        <v>216</v>
      </c>
      <c r="G271" s="50">
        <v>200.98</v>
      </c>
      <c r="H271" s="50">
        <v>1302</v>
      </c>
      <c r="I271" s="50">
        <v>1302</v>
      </c>
      <c r="J271" s="50">
        <v>1302</v>
      </c>
      <c r="K271" s="50">
        <v>1302</v>
      </c>
      <c r="L271" s="50">
        <v>1302</v>
      </c>
      <c r="M271" s="50">
        <v>1302</v>
      </c>
      <c r="N271" s="50">
        <v>1302</v>
      </c>
      <c r="O271" s="50">
        <v>1302</v>
      </c>
      <c r="P271" s="51">
        <v>10616.98</v>
      </c>
    </row>
    <row r="272" spans="1:16" ht="15.75" customHeight="1" x14ac:dyDescent="0.25">
      <c r="A272" s="27" t="s">
        <v>58</v>
      </c>
      <c r="B272" s="27" t="s">
        <v>41</v>
      </c>
      <c r="C272" s="27" t="s">
        <v>89</v>
      </c>
      <c r="D272" s="27" t="s">
        <v>122</v>
      </c>
      <c r="E272" s="30" t="str">
        <f>VLOOKUP(D272,'[1]lista MPK'!A:B,2,0)</f>
        <v>331 Oddział Bydgoszcz</v>
      </c>
      <c r="F272" s="27" t="s">
        <v>196</v>
      </c>
      <c r="G272" s="50">
        <v>6503.37</v>
      </c>
      <c r="H272" s="50">
        <v>2831.1099989999998</v>
      </c>
      <c r="I272" s="50">
        <v>6462.07</v>
      </c>
      <c r="J272" s="50">
        <v>3554.8500009999998</v>
      </c>
      <c r="K272" s="50">
        <v>4429.4800009999999</v>
      </c>
      <c r="L272" s="50">
        <v>4298.8900009999998</v>
      </c>
      <c r="M272" s="50">
        <v>3676.9399990000002</v>
      </c>
      <c r="N272" s="50">
        <v>3922.7500020000002</v>
      </c>
      <c r="O272" s="50">
        <v>1890.31</v>
      </c>
      <c r="P272" s="51">
        <v>37569.770002999998</v>
      </c>
    </row>
    <row r="273" spans="1:16" ht="15.75" customHeight="1" x14ac:dyDescent="0.25">
      <c r="A273" s="27" t="s">
        <v>58</v>
      </c>
      <c r="B273" s="27" t="s">
        <v>41</v>
      </c>
      <c r="C273" s="27" t="s">
        <v>89</v>
      </c>
      <c r="D273" s="27" t="s">
        <v>122</v>
      </c>
      <c r="E273" s="30" t="str">
        <f>VLOOKUP(D273,'[1]lista MPK'!A:B,2,0)</f>
        <v>331 Oddział Bydgoszcz</v>
      </c>
      <c r="F273" s="27" t="s">
        <v>219</v>
      </c>
      <c r="G273" s="50">
        <v>0</v>
      </c>
      <c r="H273" s="50">
        <v>1040.6400000000001</v>
      </c>
      <c r="I273" s="50">
        <v>0</v>
      </c>
      <c r="J273" s="50">
        <v>907.5</v>
      </c>
      <c r="K273" s="50">
        <v>810.03</v>
      </c>
      <c r="L273" s="50">
        <v>0</v>
      </c>
      <c r="M273" s="50">
        <v>518.4</v>
      </c>
      <c r="N273" s="50">
        <v>3046.73</v>
      </c>
      <c r="O273" s="50">
        <v>0</v>
      </c>
      <c r="P273" s="51">
        <v>6323.3</v>
      </c>
    </row>
    <row r="274" spans="1:16" ht="15.75" customHeight="1" x14ac:dyDescent="0.25">
      <c r="A274" s="27" t="s">
        <v>58</v>
      </c>
      <c r="B274" s="27" t="s">
        <v>41</v>
      </c>
      <c r="C274" s="27" t="s">
        <v>89</v>
      </c>
      <c r="D274" s="27" t="s">
        <v>122</v>
      </c>
      <c r="E274" s="30" t="str">
        <f>VLOOKUP(D274,'[1]lista MPK'!A:B,2,0)</f>
        <v>331 Oddział Bydgoszcz</v>
      </c>
      <c r="F274" s="27" t="s">
        <v>190</v>
      </c>
      <c r="G274" s="50">
        <v>1267.06</v>
      </c>
      <c r="H274" s="50">
        <v>2399.37</v>
      </c>
      <c r="I274" s="50">
        <v>500</v>
      </c>
      <c r="J274" s="50">
        <v>1964.97</v>
      </c>
      <c r="K274" s="50">
        <v>-34.159999999999997</v>
      </c>
      <c r="L274" s="50">
        <v>4209.03</v>
      </c>
      <c r="M274" s="50">
        <v>2074.4299999999998</v>
      </c>
      <c r="N274" s="50">
        <v>2642.43</v>
      </c>
      <c r="O274" s="50">
        <v>623.77</v>
      </c>
      <c r="P274" s="51">
        <v>15646.9</v>
      </c>
    </row>
    <row r="275" spans="1:16" ht="15.75" customHeight="1" x14ac:dyDescent="0.25">
      <c r="A275" s="27" t="s">
        <v>58</v>
      </c>
      <c r="B275" s="27" t="s">
        <v>41</v>
      </c>
      <c r="C275" s="27" t="s">
        <v>89</v>
      </c>
      <c r="D275" s="27" t="s">
        <v>122</v>
      </c>
      <c r="E275" s="30" t="str">
        <f>VLOOKUP(D275,'[1]lista MPK'!A:B,2,0)</f>
        <v>331 Oddział Bydgoszcz</v>
      </c>
      <c r="F275" s="27" t="s">
        <v>191</v>
      </c>
      <c r="G275" s="50">
        <v>10869.86</v>
      </c>
      <c r="H275" s="50">
        <v>10841.25</v>
      </c>
      <c r="I275" s="50">
        <v>10550.88</v>
      </c>
      <c r="J275" s="50">
        <v>10667.53</v>
      </c>
      <c r="K275" s="50">
        <v>11660.08</v>
      </c>
      <c r="L275" s="50">
        <v>11807.56</v>
      </c>
      <c r="M275" s="50">
        <v>10543.09</v>
      </c>
      <c r="N275" s="50">
        <v>11512.85</v>
      </c>
      <c r="O275" s="50">
        <v>11177.42</v>
      </c>
      <c r="P275" s="51">
        <v>99630.52</v>
      </c>
    </row>
    <row r="276" spans="1:16" ht="15.75" customHeight="1" x14ac:dyDescent="0.25">
      <c r="A276" s="27" t="s">
        <v>58</v>
      </c>
      <c r="B276" s="27" t="s">
        <v>41</v>
      </c>
      <c r="C276" s="27" t="s">
        <v>89</v>
      </c>
      <c r="D276" s="27" t="s">
        <v>122</v>
      </c>
      <c r="E276" s="30" t="str">
        <f>VLOOKUP(D276,'[1]lista MPK'!A:B,2,0)</f>
        <v>331 Oddział Bydgoszcz</v>
      </c>
      <c r="F276" s="27" t="s">
        <v>197</v>
      </c>
      <c r="G276" s="50">
        <v>20111.61</v>
      </c>
      <c r="H276" s="50">
        <v>22634.45</v>
      </c>
      <c r="I276" s="50">
        <v>18216.61</v>
      </c>
      <c r="J276" s="50">
        <v>20564.61</v>
      </c>
      <c r="K276" s="50">
        <v>22656.61</v>
      </c>
      <c r="L276" s="50">
        <v>20951.61</v>
      </c>
      <c r="M276" s="50">
        <v>21989.61</v>
      </c>
      <c r="N276" s="50">
        <v>20955.61</v>
      </c>
      <c r="O276" s="50">
        <v>20482.28</v>
      </c>
      <c r="P276" s="51">
        <v>188563</v>
      </c>
    </row>
    <row r="277" spans="1:16" ht="15.75" customHeight="1" x14ac:dyDescent="0.25">
      <c r="A277" s="27" t="s">
        <v>58</v>
      </c>
      <c r="B277" s="27" t="s">
        <v>41</v>
      </c>
      <c r="C277" s="27" t="s">
        <v>89</v>
      </c>
      <c r="D277" s="27" t="s">
        <v>122</v>
      </c>
      <c r="E277" s="30" t="str">
        <f>VLOOKUP(D277,'[1]lista MPK'!A:B,2,0)</f>
        <v>331 Oddział Bydgoszcz</v>
      </c>
      <c r="F277" s="27" t="s">
        <v>198</v>
      </c>
      <c r="G277" s="50">
        <v>3840.44</v>
      </c>
      <c r="H277" s="50">
        <v>4396.09</v>
      </c>
      <c r="I277" s="50">
        <v>3510.56</v>
      </c>
      <c r="J277" s="50">
        <v>3972.84</v>
      </c>
      <c r="K277" s="50">
        <v>4385.2299999999996</v>
      </c>
      <c r="L277" s="50">
        <v>4017.25</v>
      </c>
      <c r="M277" s="50">
        <v>4257.1000000000004</v>
      </c>
      <c r="N277" s="50">
        <v>4055.13</v>
      </c>
      <c r="O277" s="50">
        <v>3962.88</v>
      </c>
      <c r="P277" s="51">
        <v>36397.519999999997</v>
      </c>
    </row>
    <row r="278" spans="1:16" ht="15.75" customHeight="1" x14ac:dyDescent="0.25">
      <c r="A278" s="27" t="s">
        <v>58</v>
      </c>
      <c r="B278" s="27" t="s">
        <v>41</v>
      </c>
      <c r="C278" s="27" t="s">
        <v>89</v>
      </c>
      <c r="D278" s="27" t="s">
        <v>122</v>
      </c>
      <c r="E278" s="30" t="str">
        <f>VLOOKUP(D278,'[1]lista MPK'!A:B,2,0)</f>
        <v>331 Oddział Bydgoszcz</v>
      </c>
      <c r="F278" s="27" t="s">
        <v>199</v>
      </c>
      <c r="G278" s="50">
        <v>202.8</v>
      </c>
      <c r="H278" s="50">
        <v>39</v>
      </c>
      <c r="I278" s="50">
        <v>123</v>
      </c>
      <c r="J278" s="50">
        <v>432.3</v>
      </c>
      <c r="K278" s="50">
        <v>85</v>
      </c>
      <c r="L278" s="50">
        <v>66</v>
      </c>
      <c r="M278" s="50">
        <v>66</v>
      </c>
      <c r="N278" s="50">
        <v>60</v>
      </c>
      <c r="O278" s="50">
        <v>26</v>
      </c>
      <c r="P278" s="51">
        <v>1100.0999999999999</v>
      </c>
    </row>
    <row r="279" spans="1:16" ht="15.75" customHeight="1" x14ac:dyDescent="0.25">
      <c r="A279" s="27" t="s">
        <v>58</v>
      </c>
      <c r="B279" s="27" t="s">
        <v>41</v>
      </c>
      <c r="C279" s="27" t="s">
        <v>89</v>
      </c>
      <c r="D279" s="27" t="s">
        <v>122</v>
      </c>
      <c r="E279" s="30" t="str">
        <f>VLOOKUP(D279,'[1]lista MPK'!A:B,2,0)</f>
        <v>331 Oddział Bydgoszcz</v>
      </c>
      <c r="F279" s="27" t="s">
        <v>220</v>
      </c>
      <c r="G279" s="50">
        <v>2213.4</v>
      </c>
      <c r="H279" s="50">
        <v>0</v>
      </c>
      <c r="I279" s="50">
        <v>0</v>
      </c>
      <c r="J279" s="50">
        <v>0</v>
      </c>
      <c r="K279" s="50">
        <v>0</v>
      </c>
      <c r="L279" s="50">
        <v>0</v>
      </c>
      <c r="M279" s="50">
        <v>0</v>
      </c>
      <c r="N279" s="50">
        <v>0</v>
      </c>
      <c r="O279" s="50">
        <v>0</v>
      </c>
      <c r="P279" s="51">
        <v>2213.4</v>
      </c>
    </row>
    <row r="280" spans="1:16" ht="15" customHeight="1" x14ac:dyDescent="0.25">
      <c r="A280" s="27" t="s">
        <v>58</v>
      </c>
      <c r="B280" s="27" t="s">
        <v>41</v>
      </c>
      <c r="C280" s="27" t="s">
        <v>89</v>
      </c>
      <c r="D280" s="27" t="s">
        <v>122</v>
      </c>
      <c r="E280" s="30" t="str">
        <f>VLOOKUP(D280,'[1]lista MPK'!A:B,2,0)</f>
        <v>331 Oddział Bydgoszcz</v>
      </c>
      <c r="F280" s="27" t="s">
        <v>204</v>
      </c>
      <c r="G280" s="50">
        <v>1765.64</v>
      </c>
      <c r="H280" s="50">
        <v>600.21</v>
      </c>
      <c r="I280" s="50">
        <v>409.1</v>
      </c>
      <c r="J280" s="50">
        <v>533.5</v>
      </c>
      <c r="K280" s="50">
        <v>314.58999999999997</v>
      </c>
      <c r="L280" s="50">
        <v>292.58999999999997</v>
      </c>
      <c r="M280" s="50">
        <v>19</v>
      </c>
      <c r="N280" s="50">
        <v>235.99</v>
      </c>
      <c r="O280" s="50">
        <v>362.95</v>
      </c>
      <c r="P280" s="51">
        <v>4533.57</v>
      </c>
    </row>
    <row r="281" spans="1:16" ht="15.75" customHeight="1" x14ac:dyDescent="0.25">
      <c r="A281" s="27" t="s">
        <v>58</v>
      </c>
      <c r="B281" s="27" t="s">
        <v>41</v>
      </c>
      <c r="C281" s="27" t="s">
        <v>89</v>
      </c>
      <c r="D281" s="27" t="s">
        <v>122</v>
      </c>
      <c r="E281" s="30" t="str">
        <f>VLOOKUP(D281,'[1]lista MPK'!A:B,2,0)</f>
        <v>331 Oddział Bydgoszcz</v>
      </c>
      <c r="F281" s="27" t="s">
        <v>202</v>
      </c>
      <c r="G281" s="50">
        <v>0</v>
      </c>
      <c r="H281" s="50">
        <v>78.459999999999994</v>
      </c>
      <c r="I281" s="50">
        <v>150.66</v>
      </c>
      <c r="J281" s="50">
        <v>48.61</v>
      </c>
      <c r="K281" s="50">
        <v>165.56</v>
      </c>
      <c r="L281" s="50">
        <v>46.05</v>
      </c>
      <c r="M281" s="50">
        <v>0</v>
      </c>
      <c r="N281" s="50">
        <v>235.84</v>
      </c>
      <c r="O281" s="50">
        <v>0</v>
      </c>
      <c r="P281" s="51">
        <v>725.18</v>
      </c>
    </row>
    <row r="282" spans="1:16" ht="15.75" customHeight="1" x14ac:dyDescent="0.25">
      <c r="A282" s="27" t="s">
        <v>58</v>
      </c>
      <c r="B282" s="27" t="s">
        <v>41</v>
      </c>
      <c r="C282" s="27" t="s">
        <v>89</v>
      </c>
      <c r="D282" s="27" t="s">
        <v>122</v>
      </c>
      <c r="E282" s="30" t="str">
        <f>VLOOKUP(D282,'[1]lista MPK'!A:B,2,0)</f>
        <v>331 Oddział Bydgoszcz</v>
      </c>
      <c r="F282" s="27" t="s">
        <v>217</v>
      </c>
      <c r="G282" s="50">
        <v>2161</v>
      </c>
      <c r="H282" s="50">
        <v>1570</v>
      </c>
      <c r="I282" s="50">
        <v>86</v>
      </c>
      <c r="J282" s="50">
        <v>0</v>
      </c>
      <c r="K282" s="50">
        <v>0</v>
      </c>
      <c r="L282" s="50">
        <v>0</v>
      </c>
      <c r="M282" s="50">
        <v>0</v>
      </c>
      <c r="N282" s="50">
        <v>0</v>
      </c>
      <c r="O282" s="50">
        <v>0</v>
      </c>
      <c r="P282" s="51">
        <v>3817</v>
      </c>
    </row>
    <row r="283" spans="1:16" ht="15.75" customHeight="1" x14ac:dyDescent="0.25">
      <c r="A283" s="27" t="s">
        <v>58</v>
      </c>
      <c r="B283" s="27" t="s">
        <v>41</v>
      </c>
      <c r="C283" s="27" t="s">
        <v>89</v>
      </c>
      <c r="D283" s="27" t="s">
        <v>122</v>
      </c>
      <c r="E283" s="30" t="str">
        <f>VLOOKUP(D283,'[1]lista MPK'!A:B,2,0)</f>
        <v>331 Oddział Bydgoszcz</v>
      </c>
      <c r="F283" s="27" t="s">
        <v>218</v>
      </c>
      <c r="G283" s="50">
        <v>152.38999999999999</v>
      </c>
      <c r="H283" s="50">
        <v>148.05000000000001</v>
      </c>
      <c r="I283" s="50">
        <v>143.35</v>
      </c>
      <c r="J283" s="50">
        <v>139.13</v>
      </c>
      <c r="K283" s="50">
        <v>136.16999999999999</v>
      </c>
      <c r="L283" s="50">
        <v>133.97</v>
      </c>
      <c r="M283" s="50">
        <v>132.53</v>
      </c>
      <c r="N283" s="50">
        <v>130.61000000000001</v>
      </c>
      <c r="O283" s="50">
        <v>127.53</v>
      </c>
      <c r="P283" s="51">
        <v>1243.73</v>
      </c>
    </row>
    <row r="284" spans="1:16" ht="15.75" customHeight="1" x14ac:dyDescent="0.25">
      <c r="A284" s="27" t="s">
        <v>58</v>
      </c>
      <c r="B284" s="27" t="s">
        <v>41</v>
      </c>
      <c r="C284" s="27" t="s">
        <v>89</v>
      </c>
      <c r="D284" s="28" t="s">
        <v>121</v>
      </c>
      <c r="E284" s="30"/>
      <c r="F284" s="28"/>
      <c r="G284" s="51">
        <v>49288.55</v>
      </c>
      <c r="H284" s="51">
        <v>47880.629998999997</v>
      </c>
      <c r="I284" s="51">
        <v>41454.230000000003</v>
      </c>
      <c r="J284" s="51">
        <v>44087.840000999997</v>
      </c>
      <c r="K284" s="51">
        <v>45910.590000999997</v>
      </c>
      <c r="L284" s="51">
        <v>47124.950000999997</v>
      </c>
      <c r="M284" s="51">
        <v>44579.099998999998</v>
      </c>
      <c r="N284" s="51">
        <v>48099.940002000003</v>
      </c>
      <c r="O284" s="51">
        <v>39955.14</v>
      </c>
      <c r="P284" s="51">
        <v>408380.97000299999</v>
      </c>
    </row>
    <row r="285" spans="1:16" ht="15.75" customHeight="1" x14ac:dyDescent="0.25">
      <c r="A285" s="27" t="s">
        <v>58</v>
      </c>
      <c r="B285" s="27" t="s">
        <v>41</v>
      </c>
      <c r="C285" s="27" t="s">
        <v>89</v>
      </c>
      <c r="D285" s="27" t="s">
        <v>120</v>
      </c>
      <c r="E285" s="30" t="str">
        <f>VLOOKUP(D285,'[1]lista MPK'!A:B,2,0)</f>
        <v>332 Oddział Toruń</v>
      </c>
      <c r="F285" s="27" t="s">
        <v>196</v>
      </c>
      <c r="G285" s="50">
        <v>0</v>
      </c>
      <c r="H285" s="50">
        <v>0</v>
      </c>
      <c r="I285" s="50">
        <v>422.86</v>
      </c>
      <c r="J285" s="50">
        <v>69.849999999999994</v>
      </c>
      <c r="K285" s="50">
        <v>0</v>
      </c>
      <c r="L285" s="50">
        <v>251.99</v>
      </c>
      <c r="M285" s="50">
        <v>61.94</v>
      </c>
      <c r="N285" s="50">
        <v>80.27</v>
      </c>
      <c r="O285" s="50">
        <v>430.42</v>
      </c>
      <c r="P285" s="51">
        <v>1317.33</v>
      </c>
    </row>
    <row r="286" spans="1:16" ht="15.75" customHeight="1" x14ac:dyDescent="0.25">
      <c r="A286" s="27" t="s">
        <v>58</v>
      </c>
      <c r="B286" s="27" t="s">
        <v>41</v>
      </c>
      <c r="C286" s="27" t="s">
        <v>89</v>
      </c>
      <c r="D286" s="27" t="s">
        <v>120</v>
      </c>
      <c r="E286" s="30" t="str">
        <f>VLOOKUP(D286,'[1]lista MPK'!A:B,2,0)</f>
        <v>332 Oddział Toruń</v>
      </c>
      <c r="F286" s="27" t="s">
        <v>219</v>
      </c>
      <c r="G286" s="50">
        <v>138.76</v>
      </c>
      <c r="H286" s="50">
        <v>9.73</v>
      </c>
      <c r="I286" s="50">
        <v>0</v>
      </c>
      <c r="J286" s="50">
        <v>134.32</v>
      </c>
      <c r="K286" s="50">
        <v>134.88</v>
      </c>
      <c r="L286" s="50">
        <v>28.85</v>
      </c>
      <c r="M286" s="50">
        <v>126.7</v>
      </c>
      <c r="N286" s="50">
        <v>25.41</v>
      </c>
      <c r="O286" s="50">
        <v>107.58</v>
      </c>
      <c r="P286" s="51">
        <v>706.23</v>
      </c>
    </row>
    <row r="287" spans="1:16" ht="15.75" customHeight="1" x14ac:dyDescent="0.25">
      <c r="A287" s="27" t="s">
        <v>58</v>
      </c>
      <c r="B287" s="27" t="s">
        <v>41</v>
      </c>
      <c r="C287" s="27" t="s">
        <v>89</v>
      </c>
      <c r="D287" s="27" t="s">
        <v>120</v>
      </c>
      <c r="E287" s="30" t="str">
        <f>VLOOKUP(D287,'[1]lista MPK'!A:B,2,0)</f>
        <v>332 Oddział Toruń</v>
      </c>
      <c r="F287" s="27" t="s">
        <v>190</v>
      </c>
      <c r="G287" s="50">
        <v>614.05999999999995</v>
      </c>
      <c r="H287" s="50">
        <v>748.96</v>
      </c>
      <c r="I287" s="50">
        <v>0</v>
      </c>
      <c r="J287" s="50">
        <v>2029.01</v>
      </c>
      <c r="K287" s="50">
        <v>-34.159999999999997</v>
      </c>
      <c r="L287" s="50">
        <v>1326.76</v>
      </c>
      <c r="M287" s="50">
        <v>963.43</v>
      </c>
      <c r="N287" s="50">
        <v>713.82</v>
      </c>
      <c r="O287" s="50">
        <v>998.27</v>
      </c>
      <c r="P287" s="51">
        <v>7360.15</v>
      </c>
    </row>
    <row r="288" spans="1:16" ht="15.75" customHeight="1" x14ac:dyDescent="0.25">
      <c r="A288" s="27" t="s">
        <v>58</v>
      </c>
      <c r="B288" s="27" t="s">
        <v>41</v>
      </c>
      <c r="C288" s="27" t="s">
        <v>89</v>
      </c>
      <c r="D288" s="27" t="s">
        <v>120</v>
      </c>
      <c r="E288" s="30" t="str">
        <f>VLOOKUP(D288,'[1]lista MPK'!A:B,2,0)</f>
        <v>332 Oddział Toruń</v>
      </c>
      <c r="F288" s="27" t="s">
        <v>191</v>
      </c>
      <c r="G288" s="50">
        <v>1900.49</v>
      </c>
      <c r="H288" s="50">
        <v>1837.3</v>
      </c>
      <c r="I288" s="50">
        <v>1357.2</v>
      </c>
      <c r="J288" s="50">
        <v>2441.88</v>
      </c>
      <c r="K288" s="50">
        <v>1572.11</v>
      </c>
      <c r="L288" s="50">
        <v>1413.79</v>
      </c>
      <c r="M288" s="50">
        <v>1355.2</v>
      </c>
      <c r="N288" s="50">
        <v>1473.73</v>
      </c>
      <c r="O288" s="50">
        <v>1360.47</v>
      </c>
      <c r="P288" s="51">
        <v>14712.17</v>
      </c>
    </row>
    <row r="289" spans="1:16" ht="15.75" customHeight="1" x14ac:dyDescent="0.25">
      <c r="A289" s="27" t="s">
        <v>58</v>
      </c>
      <c r="B289" s="27" t="s">
        <v>41</v>
      </c>
      <c r="C289" s="27" t="s">
        <v>89</v>
      </c>
      <c r="D289" s="27" t="s">
        <v>120</v>
      </c>
      <c r="E289" s="30" t="str">
        <f>VLOOKUP(D289,'[1]lista MPK'!A:B,2,0)</f>
        <v>332 Oddział Toruń</v>
      </c>
      <c r="F289" s="27" t="s">
        <v>197</v>
      </c>
      <c r="G289" s="50">
        <v>4817</v>
      </c>
      <c r="H289" s="50">
        <v>5246</v>
      </c>
      <c r="I289" s="50">
        <v>4911</v>
      </c>
      <c r="J289" s="50">
        <v>5795</v>
      </c>
      <c r="K289" s="50">
        <v>5738</v>
      </c>
      <c r="L289" s="50">
        <v>5223</v>
      </c>
      <c r="M289" s="50">
        <v>5901</v>
      </c>
      <c r="N289" s="50">
        <v>5547</v>
      </c>
      <c r="O289" s="50">
        <v>5112</v>
      </c>
      <c r="P289" s="51">
        <v>48290</v>
      </c>
    </row>
    <row r="290" spans="1:16" ht="15.75" customHeight="1" x14ac:dyDescent="0.25">
      <c r="A290" s="27" t="s">
        <v>58</v>
      </c>
      <c r="B290" s="27" t="s">
        <v>41</v>
      </c>
      <c r="C290" s="27" t="s">
        <v>89</v>
      </c>
      <c r="D290" s="27" t="s">
        <v>120</v>
      </c>
      <c r="E290" s="30" t="str">
        <f>VLOOKUP(D290,'[1]lista MPK'!A:B,2,0)</f>
        <v>332 Oddział Toruń</v>
      </c>
      <c r="F290" s="27" t="s">
        <v>198</v>
      </c>
      <c r="G290" s="50">
        <v>950.89</v>
      </c>
      <c r="H290" s="50">
        <v>1035.57</v>
      </c>
      <c r="I290" s="50">
        <v>969.43</v>
      </c>
      <c r="J290" s="50">
        <v>1143.94</v>
      </c>
      <c r="K290" s="50">
        <v>1132.68</v>
      </c>
      <c r="L290" s="50">
        <v>1019.18</v>
      </c>
      <c r="M290" s="50">
        <v>1164.8599999999999</v>
      </c>
      <c r="N290" s="50">
        <v>1094.99</v>
      </c>
      <c r="O290" s="50">
        <v>1009.1</v>
      </c>
      <c r="P290" s="51">
        <v>9520.64</v>
      </c>
    </row>
    <row r="291" spans="1:16" ht="15" customHeight="1" x14ac:dyDescent="0.25">
      <c r="A291" s="27" t="s">
        <v>58</v>
      </c>
      <c r="B291" s="27" t="s">
        <v>41</v>
      </c>
      <c r="C291" s="27" t="s">
        <v>89</v>
      </c>
      <c r="D291" s="27" t="s">
        <v>120</v>
      </c>
      <c r="E291" s="30" t="str">
        <f>VLOOKUP(D291,'[1]lista MPK'!A:B,2,0)</f>
        <v>332 Oddział Toruń</v>
      </c>
      <c r="F291" s="27" t="s">
        <v>204</v>
      </c>
      <c r="G291" s="50">
        <v>0</v>
      </c>
      <c r="H291" s="50">
        <v>0</v>
      </c>
      <c r="I291" s="50">
        <v>78.56</v>
      </c>
      <c r="J291" s="50">
        <v>0</v>
      </c>
      <c r="K291" s="50">
        <v>80.23</v>
      </c>
      <c r="L291" s="50">
        <v>0</v>
      </c>
      <c r="M291" s="50">
        <v>0</v>
      </c>
      <c r="N291" s="50">
        <v>0</v>
      </c>
      <c r="O291" s="50">
        <v>0</v>
      </c>
      <c r="P291" s="51">
        <v>158.79</v>
      </c>
    </row>
    <row r="292" spans="1:16" ht="15" customHeight="1" x14ac:dyDescent="0.25">
      <c r="A292" s="27" t="s">
        <v>58</v>
      </c>
      <c r="B292" s="27" t="s">
        <v>41</v>
      </c>
      <c r="C292" s="27" t="s">
        <v>89</v>
      </c>
      <c r="D292" s="27" t="s">
        <v>120</v>
      </c>
      <c r="E292" s="30" t="str">
        <f>VLOOKUP(D292,'[1]lista MPK'!A:B,2,0)</f>
        <v>332 Oddział Toruń</v>
      </c>
      <c r="F292" s="27" t="s">
        <v>202</v>
      </c>
      <c r="G292" s="50">
        <v>0</v>
      </c>
      <c r="H292" s="50">
        <v>0</v>
      </c>
      <c r="I292" s="50">
        <v>75.330000999999996</v>
      </c>
      <c r="J292" s="50">
        <v>0</v>
      </c>
      <c r="K292" s="50">
        <v>43.31</v>
      </c>
      <c r="L292" s="50">
        <v>73.5</v>
      </c>
      <c r="M292" s="50">
        <v>0</v>
      </c>
      <c r="N292" s="50">
        <v>0</v>
      </c>
      <c r="O292" s="50">
        <v>0</v>
      </c>
      <c r="P292" s="51">
        <v>192.14000100000001</v>
      </c>
    </row>
    <row r="293" spans="1:16" ht="15.75" customHeight="1" x14ac:dyDescent="0.25">
      <c r="A293" s="27" t="s">
        <v>58</v>
      </c>
      <c r="B293" s="27" t="s">
        <v>41</v>
      </c>
      <c r="C293" s="27" t="s">
        <v>89</v>
      </c>
      <c r="D293" s="28" t="s">
        <v>119</v>
      </c>
      <c r="E293" s="30"/>
      <c r="F293" s="28"/>
      <c r="G293" s="51">
        <v>8421.2000000000007</v>
      </c>
      <c r="H293" s="51">
        <v>8877.56</v>
      </c>
      <c r="I293" s="51">
        <v>7814.3800010000004</v>
      </c>
      <c r="J293" s="51">
        <v>11614</v>
      </c>
      <c r="K293" s="51">
        <v>8667.0499999999993</v>
      </c>
      <c r="L293" s="51">
        <v>9337.07</v>
      </c>
      <c r="M293" s="51">
        <v>9573.1299999999992</v>
      </c>
      <c r="N293" s="51">
        <v>8935.2199999999993</v>
      </c>
      <c r="O293" s="51">
        <v>9017.84</v>
      </c>
      <c r="P293" s="51">
        <v>82257.450001000005</v>
      </c>
    </row>
    <row r="294" spans="1:16" ht="15.75" customHeight="1" x14ac:dyDescent="0.25">
      <c r="A294" s="27" t="s">
        <v>58</v>
      </c>
      <c r="B294" s="27" t="s">
        <v>41</v>
      </c>
      <c r="C294" s="27" t="s">
        <v>89</v>
      </c>
      <c r="D294" s="27" t="s">
        <v>88</v>
      </c>
      <c r="E294" s="30" t="str">
        <f>VLOOKUP(D294,'[1]lista MPK'!A:B,2,0)</f>
        <v>333 Oddział Gdańsk</v>
      </c>
      <c r="F294" s="27" t="s">
        <v>196</v>
      </c>
      <c r="G294" s="50">
        <v>554.67999999999995</v>
      </c>
      <c r="H294" s="50">
        <v>3661.3</v>
      </c>
      <c r="I294" s="50">
        <v>48.35</v>
      </c>
      <c r="J294" s="50">
        <v>124.71</v>
      </c>
      <c r="K294" s="50">
        <v>0</v>
      </c>
      <c r="L294" s="50">
        <v>1933.92</v>
      </c>
      <c r="M294" s="50">
        <v>2479.86</v>
      </c>
      <c r="N294" s="50">
        <v>98.95</v>
      </c>
      <c r="O294" s="50">
        <v>83.96</v>
      </c>
      <c r="P294" s="51">
        <v>8985.73</v>
      </c>
    </row>
    <row r="295" spans="1:16" ht="15.75" customHeight="1" x14ac:dyDescent="0.25">
      <c r="A295" s="27" t="s">
        <v>58</v>
      </c>
      <c r="B295" s="27" t="s">
        <v>41</v>
      </c>
      <c r="C295" s="27" t="s">
        <v>89</v>
      </c>
      <c r="D295" s="27" t="s">
        <v>88</v>
      </c>
      <c r="E295" s="30" t="str">
        <f>VLOOKUP(D295,'[1]lista MPK'!A:B,2,0)</f>
        <v>333 Oddział Gdańsk</v>
      </c>
      <c r="F295" s="27" t="s">
        <v>219</v>
      </c>
      <c r="G295" s="50">
        <v>0</v>
      </c>
      <c r="H295" s="50">
        <v>0</v>
      </c>
      <c r="I295" s="50">
        <v>0</v>
      </c>
      <c r="J295" s="50">
        <v>0</v>
      </c>
      <c r="K295" s="50">
        <v>0</v>
      </c>
      <c r="L295" s="50">
        <v>0</v>
      </c>
      <c r="M295" s="50">
        <v>0</v>
      </c>
      <c r="N295" s="50">
        <v>461.04</v>
      </c>
      <c r="O295" s="50">
        <v>0</v>
      </c>
      <c r="P295" s="51">
        <v>461.04</v>
      </c>
    </row>
    <row r="296" spans="1:16" ht="15.75" customHeight="1" x14ac:dyDescent="0.25">
      <c r="A296" s="27" t="s">
        <v>58</v>
      </c>
      <c r="B296" s="27" t="s">
        <v>41</v>
      </c>
      <c r="C296" s="27" t="s">
        <v>89</v>
      </c>
      <c r="D296" s="27" t="s">
        <v>88</v>
      </c>
      <c r="E296" s="30" t="str">
        <f>VLOOKUP(D296,'[1]lista MPK'!A:B,2,0)</f>
        <v>333 Oddział Gdańsk</v>
      </c>
      <c r="F296" s="27" t="s">
        <v>190</v>
      </c>
      <c r="G296" s="50">
        <v>1190.44</v>
      </c>
      <c r="H296" s="50">
        <v>1974.98</v>
      </c>
      <c r="I296" s="50">
        <v>642.76</v>
      </c>
      <c r="J296" s="50">
        <v>3710.07</v>
      </c>
      <c r="K296" s="50">
        <v>-31.56</v>
      </c>
      <c r="L296" s="50">
        <v>4074.23</v>
      </c>
      <c r="M296" s="50">
        <v>2059.94</v>
      </c>
      <c r="N296" s="50">
        <v>1274.96</v>
      </c>
      <c r="O296" s="50">
        <v>1745.23</v>
      </c>
      <c r="P296" s="51">
        <v>16641.05</v>
      </c>
    </row>
    <row r="297" spans="1:16" ht="15.75" customHeight="1" x14ac:dyDescent="0.25">
      <c r="A297" s="27" t="s">
        <v>58</v>
      </c>
      <c r="B297" s="27" t="s">
        <v>41</v>
      </c>
      <c r="C297" s="27" t="s">
        <v>89</v>
      </c>
      <c r="D297" s="27" t="s">
        <v>88</v>
      </c>
      <c r="E297" s="30" t="str">
        <f>VLOOKUP(D297,'[1]lista MPK'!A:B,2,0)</f>
        <v>333 Oddział Gdańsk</v>
      </c>
      <c r="F297" s="27" t="s">
        <v>223</v>
      </c>
      <c r="G297" s="50">
        <v>6850</v>
      </c>
      <c r="H297" s="50">
        <v>0</v>
      </c>
      <c r="I297" s="50">
        <v>0</v>
      </c>
      <c r="J297" s="50">
        <v>0</v>
      </c>
      <c r="K297" s="50">
        <v>0</v>
      </c>
      <c r="L297" s="50">
        <v>0</v>
      </c>
      <c r="M297" s="50">
        <v>0</v>
      </c>
      <c r="N297" s="50">
        <v>0</v>
      </c>
      <c r="O297" s="50">
        <v>0</v>
      </c>
      <c r="P297" s="51">
        <v>6850</v>
      </c>
    </row>
    <row r="298" spans="1:16" ht="15.75" customHeight="1" x14ac:dyDescent="0.25">
      <c r="A298" s="27" t="s">
        <v>58</v>
      </c>
      <c r="B298" s="27" t="s">
        <v>41</v>
      </c>
      <c r="C298" s="27" t="s">
        <v>89</v>
      </c>
      <c r="D298" s="27" t="s">
        <v>88</v>
      </c>
      <c r="E298" s="30" t="str">
        <f>VLOOKUP(D298,'[1]lista MPK'!A:B,2,0)</f>
        <v>333 Oddział Gdańsk</v>
      </c>
      <c r="F298" s="27" t="s">
        <v>191</v>
      </c>
      <c r="G298" s="50">
        <v>4078.74</v>
      </c>
      <c r="H298" s="50">
        <v>4515.6400000000003</v>
      </c>
      <c r="I298" s="50">
        <v>3793.74</v>
      </c>
      <c r="J298" s="50">
        <v>4398.37</v>
      </c>
      <c r="K298" s="50">
        <v>4481.88</v>
      </c>
      <c r="L298" s="50">
        <v>3852.17</v>
      </c>
      <c r="M298" s="50">
        <v>4489.49</v>
      </c>
      <c r="N298" s="50">
        <v>4068.24</v>
      </c>
      <c r="O298" s="50">
        <v>4162.07</v>
      </c>
      <c r="P298" s="51">
        <v>37840.339999999997</v>
      </c>
    </row>
    <row r="299" spans="1:16" ht="15.75" customHeight="1" x14ac:dyDescent="0.25">
      <c r="A299" s="27" t="s">
        <v>58</v>
      </c>
      <c r="B299" s="27" t="s">
        <v>41</v>
      </c>
      <c r="C299" s="27" t="s">
        <v>89</v>
      </c>
      <c r="D299" s="27" t="s">
        <v>88</v>
      </c>
      <c r="E299" s="30" t="str">
        <f>VLOOKUP(D299,'[1]lista MPK'!A:B,2,0)</f>
        <v>333 Oddział Gdańsk</v>
      </c>
      <c r="F299" s="27" t="s">
        <v>197</v>
      </c>
      <c r="G299" s="50">
        <v>7710</v>
      </c>
      <c r="H299" s="50">
        <v>7765</v>
      </c>
      <c r="I299" s="50">
        <v>8494</v>
      </c>
      <c r="J299" s="50">
        <v>10224.5</v>
      </c>
      <c r="K299" s="50">
        <v>10498</v>
      </c>
      <c r="L299" s="50">
        <v>9244</v>
      </c>
      <c r="M299" s="50">
        <v>8508</v>
      </c>
      <c r="N299" s="50">
        <v>7684.5</v>
      </c>
      <c r="O299" s="50">
        <v>7833</v>
      </c>
      <c r="P299" s="51">
        <v>77961</v>
      </c>
    </row>
    <row r="300" spans="1:16" ht="15.75" customHeight="1" x14ac:dyDescent="0.25">
      <c r="A300" s="27" t="s">
        <v>58</v>
      </c>
      <c r="B300" s="27" t="s">
        <v>41</v>
      </c>
      <c r="C300" s="27" t="s">
        <v>89</v>
      </c>
      <c r="D300" s="27" t="s">
        <v>88</v>
      </c>
      <c r="E300" s="30" t="str">
        <f>VLOOKUP(D300,'[1]lista MPK'!A:B,2,0)</f>
        <v>333 Oddział Gdańsk</v>
      </c>
      <c r="F300" s="27" t="s">
        <v>198</v>
      </c>
      <c r="G300" s="50">
        <v>1521.95</v>
      </c>
      <c r="H300" s="50">
        <v>1532.81</v>
      </c>
      <c r="I300" s="50">
        <v>1676.71</v>
      </c>
      <c r="J300" s="50">
        <v>2018.32</v>
      </c>
      <c r="K300" s="50">
        <v>2072.3000000000002</v>
      </c>
      <c r="L300" s="50">
        <v>1812.94</v>
      </c>
      <c r="M300" s="50">
        <v>1679.48</v>
      </c>
      <c r="N300" s="50">
        <v>1516.92</v>
      </c>
      <c r="O300" s="50">
        <v>1546.25</v>
      </c>
      <c r="P300" s="51">
        <v>15377.68</v>
      </c>
    </row>
    <row r="301" spans="1:16" ht="15.75" customHeight="1" x14ac:dyDescent="0.25">
      <c r="A301" s="27" t="s">
        <v>58</v>
      </c>
      <c r="B301" s="27" t="s">
        <v>41</v>
      </c>
      <c r="C301" s="27" t="s">
        <v>89</v>
      </c>
      <c r="D301" s="27" t="s">
        <v>88</v>
      </c>
      <c r="E301" s="30" t="str">
        <f>VLOOKUP(D301,'[1]lista MPK'!A:B,2,0)</f>
        <v>333 Oddział Gdańsk</v>
      </c>
      <c r="F301" s="27" t="s">
        <v>199</v>
      </c>
      <c r="G301" s="50">
        <v>69</v>
      </c>
      <c r="H301" s="50">
        <v>5</v>
      </c>
      <c r="I301" s="50">
        <v>76.95</v>
      </c>
      <c r="J301" s="50">
        <v>40</v>
      </c>
      <c r="K301" s="50">
        <v>69</v>
      </c>
      <c r="L301" s="50">
        <v>5</v>
      </c>
      <c r="M301" s="50">
        <v>76.95</v>
      </c>
      <c r="N301" s="50">
        <v>40</v>
      </c>
      <c r="O301" s="50">
        <v>73.48</v>
      </c>
      <c r="P301" s="51">
        <v>455.38</v>
      </c>
    </row>
    <row r="302" spans="1:16" ht="15.75" customHeight="1" x14ac:dyDescent="0.25">
      <c r="A302" s="27" t="s">
        <v>58</v>
      </c>
      <c r="B302" s="27" t="s">
        <v>41</v>
      </c>
      <c r="C302" s="27" t="s">
        <v>89</v>
      </c>
      <c r="D302" s="27" t="s">
        <v>88</v>
      </c>
      <c r="E302" s="30" t="str">
        <f>VLOOKUP(D302,'[1]lista MPK'!A:B,2,0)</f>
        <v>333 Oddział Gdańsk</v>
      </c>
      <c r="F302" s="27" t="s">
        <v>220</v>
      </c>
      <c r="G302" s="50">
        <v>288</v>
      </c>
      <c r="H302" s="50">
        <v>0</v>
      </c>
      <c r="I302" s="50">
        <v>0</v>
      </c>
      <c r="J302" s="50">
        <v>0</v>
      </c>
      <c r="K302" s="50">
        <v>0</v>
      </c>
      <c r="L302" s="50">
        <v>0</v>
      </c>
      <c r="M302" s="50">
        <v>115.98</v>
      </c>
      <c r="N302" s="50">
        <v>0</v>
      </c>
      <c r="O302" s="50">
        <v>0</v>
      </c>
      <c r="P302" s="51">
        <v>403.98</v>
      </c>
    </row>
    <row r="303" spans="1:16" ht="15.75" customHeight="1" x14ac:dyDescent="0.25">
      <c r="A303" s="27" t="s">
        <v>58</v>
      </c>
      <c r="B303" s="27" t="s">
        <v>41</v>
      </c>
      <c r="C303" s="27" t="s">
        <v>89</v>
      </c>
      <c r="D303" s="27" t="s">
        <v>88</v>
      </c>
      <c r="E303" s="30" t="str">
        <f>VLOOKUP(D303,'[1]lista MPK'!A:B,2,0)</f>
        <v>333 Oddział Gdańsk</v>
      </c>
      <c r="F303" s="27" t="s">
        <v>204</v>
      </c>
      <c r="G303" s="50">
        <v>1984</v>
      </c>
      <c r="H303" s="50">
        <v>331.65</v>
      </c>
      <c r="I303" s="50">
        <v>2398.0500000000002</v>
      </c>
      <c r="J303" s="50">
        <v>3501.5</v>
      </c>
      <c r="K303" s="50">
        <v>2723.72</v>
      </c>
      <c r="L303" s="50">
        <v>2389.5</v>
      </c>
      <c r="M303" s="50">
        <v>195.57</v>
      </c>
      <c r="N303" s="50">
        <v>4269</v>
      </c>
      <c r="O303" s="50">
        <v>1597.93</v>
      </c>
      <c r="P303" s="51">
        <v>19390.919999999998</v>
      </c>
    </row>
    <row r="304" spans="1:16" ht="15" customHeight="1" x14ac:dyDescent="0.25">
      <c r="A304" s="27" t="s">
        <v>58</v>
      </c>
      <c r="B304" s="27" t="s">
        <v>41</v>
      </c>
      <c r="C304" s="27" t="s">
        <v>89</v>
      </c>
      <c r="D304" s="27" t="s">
        <v>88</v>
      </c>
      <c r="E304" s="30" t="str">
        <f>VLOOKUP(D304,'[1]lista MPK'!A:B,2,0)</f>
        <v>333 Oddział Gdańsk</v>
      </c>
      <c r="F304" s="27" t="s">
        <v>202</v>
      </c>
      <c r="G304" s="50">
        <v>0</v>
      </c>
      <c r="H304" s="50">
        <v>185.29</v>
      </c>
      <c r="I304" s="50">
        <v>75.299999</v>
      </c>
      <c r="J304" s="50">
        <v>0</v>
      </c>
      <c r="K304" s="50">
        <v>43.310001999999997</v>
      </c>
      <c r="L304" s="50">
        <v>0</v>
      </c>
      <c r="M304" s="50">
        <v>0</v>
      </c>
      <c r="N304" s="50">
        <v>0</v>
      </c>
      <c r="O304" s="50">
        <v>0</v>
      </c>
      <c r="P304" s="51">
        <v>303.90000099999997</v>
      </c>
    </row>
    <row r="305" spans="1:16" ht="15.75" customHeight="1" x14ac:dyDescent="0.25">
      <c r="A305" s="27" t="s">
        <v>58</v>
      </c>
      <c r="B305" s="27" t="s">
        <v>41</v>
      </c>
      <c r="C305" s="27" t="s">
        <v>89</v>
      </c>
      <c r="D305" s="28" t="s">
        <v>118</v>
      </c>
      <c r="E305" s="30"/>
      <c r="F305" s="28"/>
      <c r="G305" s="51">
        <v>24246.81</v>
      </c>
      <c r="H305" s="51">
        <v>19971.669999999998</v>
      </c>
      <c r="I305" s="51">
        <v>17205.859999</v>
      </c>
      <c r="J305" s="51">
        <v>24017.47</v>
      </c>
      <c r="K305" s="51">
        <v>19856.650001999998</v>
      </c>
      <c r="L305" s="51">
        <v>23311.759999999998</v>
      </c>
      <c r="M305" s="51">
        <v>19605.27</v>
      </c>
      <c r="N305" s="51">
        <v>19413.61</v>
      </c>
      <c r="O305" s="51">
        <v>17041.919999999998</v>
      </c>
      <c r="P305" s="51">
        <v>184671.020001</v>
      </c>
    </row>
    <row r="306" spans="1:16" ht="15.75" customHeight="1" x14ac:dyDescent="0.25">
      <c r="A306" s="27" t="s">
        <v>58</v>
      </c>
      <c r="B306" s="27" t="s">
        <v>41</v>
      </c>
      <c r="C306" s="28" t="s">
        <v>117</v>
      </c>
      <c r="D306" s="28"/>
      <c r="E306" s="30"/>
      <c r="F306" s="28"/>
      <c r="G306" s="51">
        <v>81956.56</v>
      </c>
      <c r="H306" s="51">
        <v>76729.859998999993</v>
      </c>
      <c r="I306" s="51">
        <v>66474.47</v>
      </c>
      <c r="J306" s="51">
        <v>79719.310001000005</v>
      </c>
      <c r="K306" s="51">
        <v>74434.290003000002</v>
      </c>
      <c r="L306" s="51">
        <v>79773.780001000006</v>
      </c>
      <c r="M306" s="51">
        <v>73757.499999000007</v>
      </c>
      <c r="N306" s="51">
        <v>76448.770002000005</v>
      </c>
      <c r="O306" s="51">
        <v>66014.899999999994</v>
      </c>
      <c r="P306" s="51">
        <v>675309.44000499998</v>
      </c>
    </row>
    <row r="307" spans="1:16" ht="15.75" customHeight="1" x14ac:dyDescent="0.25">
      <c r="A307" s="27" t="s">
        <v>58</v>
      </c>
      <c r="B307" s="27" t="s">
        <v>41</v>
      </c>
      <c r="C307" s="27" t="s">
        <v>109</v>
      </c>
      <c r="D307" s="27" t="s">
        <v>116</v>
      </c>
      <c r="E307" s="30" t="str">
        <f>VLOOKUP(D307,'[1]lista MPK'!A:B,2,0)</f>
        <v>341 Oddział Warszawa</v>
      </c>
      <c r="F307" s="27" t="s">
        <v>216</v>
      </c>
      <c r="G307" s="50">
        <v>942.26</v>
      </c>
      <c r="H307" s="50">
        <v>942.25</v>
      </c>
      <c r="I307" s="50">
        <v>942.26</v>
      </c>
      <c r="J307" s="50">
        <v>942.25</v>
      </c>
      <c r="K307" s="50">
        <v>942.26</v>
      </c>
      <c r="L307" s="50">
        <v>942.25</v>
      </c>
      <c r="M307" s="50">
        <v>942.26</v>
      </c>
      <c r="N307" s="50">
        <v>942.25</v>
      </c>
      <c r="O307" s="50">
        <v>1539.17</v>
      </c>
      <c r="P307" s="51">
        <v>9077.2099999999991</v>
      </c>
    </row>
    <row r="308" spans="1:16" ht="15.75" customHeight="1" x14ac:dyDescent="0.25">
      <c r="A308" s="27" t="s">
        <v>58</v>
      </c>
      <c r="B308" s="27" t="s">
        <v>41</v>
      </c>
      <c r="C308" s="27" t="s">
        <v>109</v>
      </c>
      <c r="D308" s="27" t="s">
        <v>116</v>
      </c>
      <c r="E308" s="30" t="str">
        <f>VLOOKUP(D308,'[1]lista MPK'!A:B,2,0)</f>
        <v>341 Oddział Warszawa</v>
      </c>
      <c r="F308" s="27" t="s">
        <v>196</v>
      </c>
      <c r="G308" s="50">
        <v>1280.7900010000001</v>
      </c>
      <c r="H308" s="50">
        <v>2196.6299990000002</v>
      </c>
      <c r="I308" s="50">
        <v>1186.2199989999999</v>
      </c>
      <c r="J308" s="50">
        <v>2386.5</v>
      </c>
      <c r="K308" s="50">
        <v>1209.9599989999999</v>
      </c>
      <c r="L308" s="50">
        <v>3361.08</v>
      </c>
      <c r="M308" s="50">
        <v>3820.32</v>
      </c>
      <c r="N308" s="50">
        <v>2185.829999</v>
      </c>
      <c r="O308" s="50">
        <v>1838.68</v>
      </c>
      <c r="P308" s="51">
        <v>19466.009997000001</v>
      </c>
    </row>
    <row r="309" spans="1:16" ht="15.75" customHeight="1" x14ac:dyDescent="0.25">
      <c r="A309" s="27" t="s">
        <v>58</v>
      </c>
      <c r="B309" s="27" t="s">
        <v>41</v>
      </c>
      <c r="C309" s="27" t="s">
        <v>109</v>
      </c>
      <c r="D309" s="27" t="s">
        <v>116</v>
      </c>
      <c r="E309" s="30" t="str">
        <f>VLOOKUP(D309,'[1]lista MPK'!A:B,2,0)</f>
        <v>341 Oddział Warszawa</v>
      </c>
      <c r="F309" s="27" t="s">
        <v>190</v>
      </c>
      <c r="G309" s="50">
        <v>1618.15</v>
      </c>
      <c r="H309" s="50">
        <v>2292.96</v>
      </c>
      <c r="I309" s="50">
        <v>2.63</v>
      </c>
      <c r="J309" s="50">
        <v>4172.05</v>
      </c>
      <c r="K309" s="50">
        <v>70.680000000000007</v>
      </c>
      <c r="L309" s="50">
        <v>5331.11</v>
      </c>
      <c r="M309" s="50">
        <v>2360.23</v>
      </c>
      <c r="N309" s="50">
        <v>1075.2</v>
      </c>
      <c r="O309" s="50">
        <v>313</v>
      </c>
      <c r="P309" s="51">
        <v>17236.009999999998</v>
      </c>
    </row>
    <row r="310" spans="1:16" ht="15.75" customHeight="1" x14ac:dyDescent="0.25">
      <c r="A310" s="27" t="s">
        <v>58</v>
      </c>
      <c r="B310" s="27" t="s">
        <v>41</v>
      </c>
      <c r="C310" s="27" t="s">
        <v>109</v>
      </c>
      <c r="D310" s="27" t="s">
        <v>116</v>
      </c>
      <c r="E310" s="30" t="str">
        <f>VLOOKUP(D310,'[1]lista MPK'!A:B,2,0)</f>
        <v>341 Oddział Warszawa</v>
      </c>
      <c r="F310" s="27" t="s">
        <v>191</v>
      </c>
      <c r="G310" s="50">
        <v>6336.27</v>
      </c>
      <c r="H310" s="50">
        <v>8238.94</v>
      </c>
      <c r="I310" s="50">
        <v>8195</v>
      </c>
      <c r="J310" s="50">
        <v>7721.97</v>
      </c>
      <c r="K310" s="50">
        <v>7376.97</v>
      </c>
      <c r="L310" s="50">
        <v>11125.26</v>
      </c>
      <c r="M310" s="50">
        <v>7437.33</v>
      </c>
      <c r="N310" s="50">
        <v>9127.25</v>
      </c>
      <c r="O310" s="50">
        <v>11111.37</v>
      </c>
      <c r="P310" s="51">
        <v>76670.36</v>
      </c>
    </row>
    <row r="311" spans="1:16" ht="15.75" customHeight="1" x14ac:dyDescent="0.25">
      <c r="A311" s="27" t="s">
        <v>58</v>
      </c>
      <c r="B311" s="27" t="s">
        <v>41</v>
      </c>
      <c r="C311" s="27" t="s">
        <v>109</v>
      </c>
      <c r="D311" s="27" t="s">
        <v>116</v>
      </c>
      <c r="E311" s="30" t="str">
        <f>VLOOKUP(D311,'[1]lista MPK'!A:B,2,0)</f>
        <v>341 Oddział Warszawa</v>
      </c>
      <c r="F311" s="27" t="s">
        <v>197</v>
      </c>
      <c r="G311" s="50">
        <v>17971.669999999998</v>
      </c>
      <c r="H311" s="50">
        <v>19312</v>
      </c>
      <c r="I311" s="50">
        <v>19101</v>
      </c>
      <c r="J311" s="50">
        <v>20856</v>
      </c>
      <c r="K311" s="50">
        <v>23042</v>
      </c>
      <c r="L311" s="50">
        <v>20815</v>
      </c>
      <c r="M311" s="50">
        <v>24859</v>
      </c>
      <c r="N311" s="50">
        <v>25489</v>
      </c>
      <c r="O311" s="50">
        <v>24042</v>
      </c>
      <c r="P311" s="51">
        <v>195487.67</v>
      </c>
    </row>
    <row r="312" spans="1:16" ht="15.75" customHeight="1" x14ac:dyDescent="0.25">
      <c r="A312" s="27" t="s">
        <v>58</v>
      </c>
      <c r="B312" s="27" t="s">
        <v>41</v>
      </c>
      <c r="C312" s="27" t="s">
        <v>109</v>
      </c>
      <c r="D312" s="27" t="s">
        <v>116</v>
      </c>
      <c r="E312" s="30" t="str">
        <f>VLOOKUP(D312,'[1]lista MPK'!A:B,2,0)</f>
        <v>341 Oddział Warszawa</v>
      </c>
      <c r="F312" s="27" t="s">
        <v>198</v>
      </c>
      <c r="G312" s="50">
        <v>3567.34</v>
      </c>
      <c r="H312" s="50">
        <v>3831.94</v>
      </c>
      <c r="I312" s="50">
        <v>3790.28</v>
      </c>
      <c r="J312" s="50">
        <v>4136.7299999999996</v>
      </c>
      <c r="K312" s="50">
        <v>4568.24</v>
      </c>
      <c r="L312" s="50">
        <v>4116.8</v>
      </c>
      <c r="M312" s="50">
        <v>4926.92</v>
      </c>
      <c r="N312" s="50">
        <v>5068.7700000000004</v>
      </c>
      <c r="O312" s="50">
        <v>4795.2700000000004</v>
      </c>
      <c r="P312" s="51">
        <v>38802.29</v>
      </c>
    </row>
    <row r="313" spans="1:16" ht="15" customHeight="1" x14ac:dyDescent="0.25">
      <c r="A313" s="27" t="s">
        <v>58</v>
      </c>
      <c r="B313" s="27" t="s">
        <v>41</v>
      </c>
      <c r="C313" s="27" t="s">
        <v>109</v>
      </c>
      <c r="D313" s="27" t="s">
        <v>116</v>
      </c>
      <c r="E313" s="30" t="str">
        <f>VLOOKUP(D313,'[1]lista MPK'!A:B,2,0)</f>
        <v>341 Oddział Warszawa</v>
      </c>
      <c r="F313" s="27" t="s">
        <v>199</v>
      </c>
      <c r="G313" s="50">
        <v>111.05</v>
      </c>
      <c r="H313" s="50">
        <v>0</v>
      </c>
      <c r="I313" s="50">
        <v>0</v>
      </c>
      <c r="J313" s="50">
        <v>0</v>
      </c>
      <c r="K313" s="50">
        <v>44.88</v>
      </c>
      <c r="L313" s="50">
        <v>89.76</v>
      </c>
      <c r="M313" s="50">
        <v>0</v>
      </c>
      <c r="N313" s="50">
        <v>0</v>
      </c>
      <c r="O313" s="50">
        <v>0</v>
      </c>
      <c r="P313" s="51">
        <v>245.69</v>
      </c>
    </row>
    <row r="314" spans="1:16" ht="15.75" customHeight="1" x14ac:dyDescent="0.25">
      <c r="A314" s="27" t="s">
        <v>58</v>
      </c>
      <c r="B314" s="27" t="s">
        <v>41</v>
      </c>
      <c r="C314" s="27" t="s">
        <v>109</v>
      </c>
      <c r="D314" s="27" t="s">
        <v>116</v>
      </c>
      <c r="E314" s="30" t="str">
        <f>VLOOKUP(D314,'[1]lista MPK'!A:B,2,0)</f>
        <v>341 Oddział Warszawa</v>
      </c>
      <c r="F314" s="27" t="s">
        <v>220</v>
      </c>
      <c r="G314" s="50">
        <v>1536</v>
      </c>
      <c r="H314" s="50">
        <v>0</v>
      </c>
      <c r="I314" s="50">
        <v>0</v>
      </c>
      <c r="J314" s="50">
        <v>0</v>
      </c>
      <c r="K314" s="50">
        <v>0</v>
      </c>
      <c r="L314" s="50">
        <v>0</v>
      </c>
      <c r="M314" s="50">
        <v>0</v>
      </c>
      <c r="N314" s="50">
        <v>0</v>
      </c>
      <c r="O314" s="50">
        <v>0</v>
      </c>
      <c r="P314" s="51">
        <v>1536</v>
      </c>
    </row>
    <row r="315" spans="1:16" ht="15.75" customHeight="1" x14ac:dyDescent="0.25">
      <c r="A315" s="27" t="s">
        <v>58</v>
      </c>
      <c r="B315" s="27" t="s">
        <v>41</v>
      </c>
      <c r="C315" s="27" t="s">
        <v>109</v>
      </c>
      <c r="D315" s="27" t="s">
        <v>116</v>
      </c>
      <c r="E315" s="30" t="str">
        <f>VLOOKUP(D315,'[1]lista MPK'!A:B,2,0)</f>
        <v>341 Oddział Warszawa</v>
      </c>
      <c r="F315" s="27" t="s">
        <v>204</v>
      </c>
      <c r="G315" s="50">
        <v>0</v>
      </c>
      <c r="H315" s="50">
        <v>0</v>
      </c>
      <c r="I315" s="50">
        <v>40</v>
      </c>
      <c r="J315" s="50">
        <v>169.26</v>
      </c>
      <c r="K315" s="50">
        <v>0</v>
      </c>
      <c r="L315" s="50">
        <v>0</v>
      </c>
      <c r="M315" s="50">
        <v>249</v>
      </c>
      <c r="N315" s="50">
        <v>0</v>
      </c>
      <c r="O315" s="50">
        <v>0</v>
      </c>
      <c r="P315" s="51">
        <v>458.26</v>
      </c>
    </row>
    <row r="316" spans="1:16" ht="15.75" customHeight="1" x14ac:dyDescent="0.25">
      <c r="A316" s="27" t="s">
        <v>58</v>
      </c>
      <c r="B316" s="27" t="s">
        <v>41</v>
      </c>
      <c r="C316" s="27" t="s">
        <v>109</v>
      </c>
      <c r="D316" s="27" t="s">
        <v>116</v>
      </c>
      <c r="E316" s="30" t="str">
        <f>VLOOKUP(D316,'[1]lista MPK'!A:B,2,0)</f>
        <v>341 Oddział Warszawa</v>
      </c>
      <c r="F316" s="27" t="s">
        <v>202</v>
      </c>
      <c r="G316" s="50">
        <v>144.47999999999999</v>
      </c>
      <c r="H316" s="50">
        <v>37.65</v>
      </c>
      <c r="I316" s="50">
        <v>187.24</v>
      </c>
      <c r="J316" s="50">
        <v>45.35</v>
      </c>
      <c r="K316" s="50">
        <v>149.02000000000001</v>
      </c>
      <c r="L316" s="50">
        <v>213.46</v>
      </c>
      <c r="M316" s="50">
        <v>0</v>
      </c>
      <c r="N316" s="50">
        <v>239.88</v>
      </c>
      <c r="O316" s="50">
        <v>0</v>
      </c>
      <c r="P316" s="51">
        <v>1017.08</v>
      </c>
    </row>
    <row r="317" spans="1:16" ht="15.75" customHeight="1" x14ac:dyDescent="0.25">
      <c r="A317" s="27" t="s">
        <v>58</v>
      </c>
      <c r="B317" s="27" t="s">
        <v>41</v>
      </c>
      <c r="C317" s="27" t="s">
        <v>109</v>
      </c>
      <c r="D317" s="27" t="s">
        <v>116</v>
      </c>
      <c r="E317" s="30" t="str">
        <f>VLOOKUP(D317,'[1]lista MPK'!A:B,2,0)</f>
        <v>341 Oddział Warszawa</v>
      </c>
      <c r="F317" s="27" t="s">
        <v>217</v>
      </c>
      <c r="G317" s="50">
        <v>0</v>
      </c>
      <c r="H317" s="50">
        <v>0</v>
      </c>
      <c r="I317" s="50">
        <v>0</v>
      </c>
      <c r="J317" s="50">
        <v>0</v>
      </c>
      <c r="K317" s="50">
        <v>0</v>
      </c>
      <c r="L317" s="50">
        <v>0</v>
      </c>
      <c r="M317" s="50">
        <v>3057</v>
      </c>
      <c r="N317" s="50">
        <v>0</v>
      </c>
      <c r="O317" s="50">
        <v>0</v>
      </c>
      <c r="P317" s="51">
        <v>3057</v>
      </c>
    </row>
    <row r="318" spans="1:16" ht="15.75" customHeight="1" x14ac:dyDescent="0.25">
      <c r="A318" s="27" t="s">
        <v>58</v>
      </c>
      <c r="B318" s="27" t="s">
        <v>41</v>
      </c>
      <c r="C318" s="27" t="s">
        <v>109</v>
      </c>
      <c r="D318" s="27" t="s">
        <v>116</v>
      </c>
      <c r="E318" s="30" t="str">
        <f>VLOOKUP(D318,'[1]lista MPK'!A:B,2,0)</f>
        <v>341 Oddział Warszawa</v>
      </c>
      <c r="F318" s="27" t="s">
        <v>218</v>
      </c>
      <c r="G318" s="50">
        <v>60.84</v>
      </c>
      <c r="H318" s="50">
        <v>62.55</v>
      </c>
      <c r="I318" s="50">
        <v>49.56</v>
      </c>
      <c r="J318" s="50">
        <v>49.68</v>
      </c>
      <c r="K318" s="50">
        <v>46.37</v>
      </c>
      <c r="L318" s="50">
        <v>44.67</v>
      </c>
      <c r="M318" s="50">
        <v>40.520000000000003</v>
      </c>
      <c r="N318" s="50">
        <v>40.82</v>
      </c>
      <c r="O318" s="50">
        <v>391.48</v>
      </c>
      <c r="P318" s="51">
        <v>786.49</v>
      </c>
    </row>
    <row r="319" spans="1:16" ht="15.75" customHeight="1" x14ac:dyDescent="0.25">
      <c r="A319" s="27" t="s">
        <v>58</v>
      </c>
      <c r="B319" s="27" t="s">
        <v>41</v>
      </c>
      <c r="C319" s="27" t="s">
        <v>109</v>
      </c>
      <c r="D319" s="28" t="s">
        <v>115</v>
      </c>
      <c r="E319" s="30"/>
      <c r="F319" s="28"/>
      <c r="G319" s="51">
        <v>33568.850000999999</v>
      </c>
      <c r="H319" s="51">
        <v>36914.919998999998</v>
      </c>
      <c r="I319" s="51">
        <v>33494.189999000002</v>
      </c>
      <c r="J319" s="51">
        <v>40479.79</v>
      </c>
      <c r="K319" s="51">
        <v>37450.379998999997</v>
      </c>
      <c r="L319" s="51">
        <v>46039.39</v>
      </c>
      <c r="M319" s="51">
        <v>47692.58</v>
      </c>
      <c r="N319" s="51">
        <v>44168.999999</v>
      </c>
      <c r="O319" s="51">
        <v>44030.97</v>
      </c>
      <c r="P319" s="51">
        <v>363840.06999699998</v>
      </c>
    </row>
    <row r="320" spans="1:16" ht="15.75" customHeight="1" x14ac:dyDescent="0.25">
      <c r="A320" s="27" t="s">
        <v>58</v>
      </c>
      <c r="B320" s="27" t="s">
        <v>41</v>
      </c>
      <c r="C320" s="27" t="s">
        <v>109</v>
      </c>
      <c r="D320" s="27" t="s">
        <v>114</v>
      </c>
      <c r="E320" s="30" t="str">
        <f>VLOOKUP(D320,'[1]lista MPK'!A:B,2,0)</f>
        <v>342 Oddział Piaseczno</v>
      </c>
      <c r="F320" s="27" t="s">
        <v>196</v>
      </c>
      <c r="G320" s="50">
        <v>625.79</v>
      </c>
      <c r="H320" s="50">
        <v>1468.32</v>
      </c>
      <c r="I320" s="50">
        <v>1829.9799989999999</v>
      </c>
      <c r="J320" s="50">
        <v>823.85</v>
      </c>
      <c r="K320" s="50">
        <v>661.33000100000004</v>
      </c>
      <c r="L320" s="50">
        <v>1701.97</v>
      </c>
      <c r="M320" s="50">
        <v>754.29000099999996</v>
      </c>
      <c r="N320" s="50">
        <v>831.23</v>
      </c>
      <c r="O320" s="50">
        <v>707.70999900000004</v>
      </c>
      <c r="P320" s="51">
        <v>9404.4699999999993</v>
      </c>
    </row>
    <row r="321" spans="1:16" ht="15.75" customHeight="1" x14ac:dyDescent="0.25">
      <c r="A321" s="27" t="s">
        <v>58</v>
      </c>
      <c r="B321" s="27" t="s">
        <v>41</v>
      </c>
      <c r="C321" s="27" t="s">
        <v>109</v>
      </c>
      <c r="D321" s="27" t="s">
        <v>114</v>
      </c>
      <c r="E321" s="30" t="str">
        <f>VLOOKUP(D321,'[1]lista MPK'!A:B,2,0)</f>
        <v>342 Oddział Piaseczno</v>
      </c>
      <c r="F321" s="27" t="s">
        <v>219</v>
      </c>
      <c r="G321" s="50">
        <v>238.03</v>
      </c>
      <c r="H321" s="50">
        <v>268.85000000000002</v>
      </c>
      <c r="I321" s="50">
        <v>138.65</v>
      </c>
      <c r="J321" s="50">
        <v>161.41999999999999</v>
      </c>
      <c r="K321" s="50">
        <v>126.67</v>
      </c>
      <c r="L321" s="50">
        <v>118.86</v>
      </c>
      <c r="M321" s="50">
        <v>144.5</v>
      </c>
      <c r="N321" s="50">
        <v>133.53</v>
      </c>
      <c r="O321" s="50">
        <v>170.27</v>
      </c>
      <c r="P321" s="51">
        <v>1500.78</v>
      </c>
    </row>
    <row r="322" spans="1:16" ht="15" customHeight="1" x14ac:dyDescent="0.25">
      <c r="A322" s="27" t="s">
        <v>58</v>
      </c>
      <c r="B322" s="27" t="s">
        <v>41</v>
      </c>
      <c r="C322" s="27" t="s">
        <v>109</v>
      </c>
      <c r="D322" s="27" t="s">
        <v>114</v>
      </c>
      <c r="E322" s="30" t="str">
        <f>VLOOKUP(D322,'[1]lista MPK'!A:B,2,0)</f>
        <v>342 Oddział Piaseczno</v>
      </c>
      <c r="F322" s="27" t="s">
        <v>190</v>
      </c>
      <c r="G322" s="50">
        <v>514.73</v>
      </c>
      <c r="H322" s="50">
        <v>1256.3499999999999</v>
      </c>
      <c r="I322" s="50">
        <v>0</v>
      </c>
      <c r="J322" s="50">
        <v>1634.75</v>
      </c>
      <c r="K322" s="50">
        <v>-34.159999999999997</v>
      </c>
      <c r="L322" s="50">
        <v>1983.5</v>
      </c>
      <c r="M322" s="50">
        <v>471.41</v>
      </c>
      <c r="N322" s="50">
        <v>479.73</v>
      </c>
      <c r="O322" s="50">
        <v>1089.1500000000001</v>
      </c>
      <c r="P322" s="51">
        <v>7395.46</v>
      </c>
    </row>
    <row r="323" spans="1:16" ht="15.75" customHeight="1" x14ac:dyDescent="0.25">
      <c r="A323" s="27" t="s">
        <v>58</v>
      </c>
      <c r="B323" s="27" t="s">
        <v>41</v>
      </c>
      <c r="C323" s="27" t="s">
        <v>109</v>
      </c>
      <c r="D323" s="27" t="s">
        <v>114</v>
      </c>
      <c r="E323" s="30" t="str">
        <f>VLOOKUP(D323,'[1]lista MPK'!A:B,2,0)</f>
        <v>342 Oddział Piaseczno</v>
      </c>
      <c r="F323" s="27" t="s">
        <v>191</v>
      </c>
      <c r="G323" s="50">
        <v>4573.37</v>
      </c>
      <c r="H323" s="50">
        <v>4645.41</v>
      </c>
      <c r="I323" s="50">
        <v>4519.6400000000003</v>
      </c>
      <c r="J323" s="50">
        <v>5292.73</v>
      </c>
      <c r="K323" s="50">
        <v>5582.32</v>
      </c>
      <c r="L323" s="50">
        <v>4548.17</v>
      </c>
      <c r="M323" s="50">
        <v>4509.6000000000004</v>
      </c>
      <c r="N323" s="50">
        <v>4882.5</v>
      </c>
      <c r="O323" s="50">
        <v>4632.2</v>
      </c>
      <c r="P323" s="51">
        <v>43185.94</v>
      </c>
    </row>
    <row r="324" spans="1:16" ht="15.75" customHeight="1" x14ac:dyDescent="0.25">
      <c r="A324" s="27" t="s">
        <v>58</v>
      </c>
      <c r="B324" s="27" t="s">
        <v>41</v>
      </c>
      <c r="C324" s="27" t="s">
        <v>109</v>
      </c>
      <c r="D324" s="27" t="s">
        <v>114</v>
      </c>
      <c r="E324" s="30" t="str">
        <f>VLOOKUP(D324,'[1]lista MPK'!A:B,2,0)</f>
        <v>342 Oddział Piaseczno</v>
      </c>
      <c r="F324" s="27" t="s">
        <v>197</v>
      </c>
      <c r="G324" s="50">
        <v>10588</v>
      </c>
      <c r="H324" s="50">
        <v>11331</v>
      </c>
      <c r="I324" s="50">
        <v>12687</v>
      </c>
      <c r="J324" s="50">
        <v>13527.58</v>
      </c>
      <c r="K324" s="50">
        <v>11172</v>
      </c>
      <c r="L324" s="50">
        <v>11332</v>
      </c>
      <c r="M324" s="50">
        <v>12073</v>
      </c>
      <c r="N324" s="50">
        <v>11121</v>
      </c>
      <c r="O324" s="50">
        <v>12505.13</v>
      </c>
      <c r="P324" s="51">
        <v>106336.71</v>
      </c>
    </row>
    <row r="325" spans="1:16" ht="15" customHeight="1" x14ac:dyDescent="0.25">
      <c r="A325" s="27" t="s">
        <v>58</v>
      </c>
      <c r="B325" s="27" t="s">
        <v>41</v>
      </c>
      <c r="C325" s="27" t="s">
        <v>109</v>
      </c>
      <c r="D325" s="27" t="s">
        <v>114</v>
      </c>
      <c r="E325" s="30" t="str">
        <f>VLOOKUP(D325,'[1]lista MPK'!A:B,2,0)</f>
        <v>342 Oddział Piaseczno</v>
      </c>
      <c r="F325" s="27" t="s">
        <v>198</v>
      </c>
      <c r="G325" s="50">
        <v>2090.08</v>
      </c>
      <c r="H325" s="50">
        <v>2236.75</v>
      </c>
      <c r="I325" s="50">
        <v>2504.42</v>
      </c>
      <c r="J325" s="50">
        <v>2626.51</v>
      </c>
      <c r="K325" s="50">
        <v>2205.37</v>
      </c>
      <c r="L325" s="50">
        <v>2213.25</v>
      </c>
      <c r="M325" s="50">
        <v>2383.2199999999998</v>
      </c>
      <c r="N325" s="50">
        <v>2195.29</v>
      </c>
      <c r="O325" s="50">
        <v>2406.0500000000002</v>
      </c>
      <c r="P325" s="51">
        <v>20860.939999999999</v>
      </c>
    </row>
    <row r="326" spans="1:16" ht="15" customHeight="1" x14ac:dyDescent="0.25">
      <c r="A326" s="27" t="s">
        <v>58</v>
      </c>
      <c r="B326" s="27" t="s">
        <v>41</v>
      </c>
      <c r="C326" s="27" t="s">
        <v>109</v>
      </c>
      <c r="D326" s="27" t="s">
        <v>114</v>
      </c>
      <c r="E326" s="30" t="str">
        <f>VLOOKUP(D326,'[1]lista MPK'!A:B,2,0)</f>
        <v>342 Oddział Piaseczno</v>
      </c>
      <c r="F326" s="27" t="s">
        <v>204</v>
      </c>
      <c r="G326" s="50">
        <v>500</v>
      </c>
      <c r="H326" s="50">
        <v>109.47</v>
      </c>
      <c r="I326" s="50">
        <v>564.16</v>
      </c>
      <c r="J326" s="50">
        <v>320.97000000000003</v>
      </c>
      <c r="K326" s="50">
        <v>0</v>
      </c>
      <c r="L326" s="50">
        <v>91.1</v>
      </c>
      <c r="M326" s="50">
        <v>0</v>
      </c>
      <c r="N326" s="50">
        <v>0</v>
      </c>
      <c r="O326" s="50">
        <v>95.29</v>
      </c>
      <c r="P326" s="51">
        <v>1680.99</v>
      </c>
    </row>
    <row r="327" spans="1:16" ht="15" customHeight="1" x14ac:dyDescent="0.25">
      <c r="A327" s="27" t="s">
        <v>58</v>
      </c>
      <c r="B327" s="27" t="s">
        <v>41</v>
      </c>
      <c r="C327" s="27" t="s">
        <v>109</v>
      </c>
      <c r="D327" s="27" t="s">
        <v>114</v>
      </c>
      <c r="E327" s="30" t="str">
        <f>VLOOKUP(D327,'[1]lista MPK'!A:B,2,0)</f>
        <v>342 Oddział Piaseczno</v>
      </c>
      <c r="F327" s="27" t="s">
        <v>202</v>
      </c>
      <c r="G327" s="50">
        <v>0</v>
      </c>
      <c r="H327" s="50">
        <v>118.09</v>
      </c>
      <c r="I327" s="50">
        <v>138.09</v>
      </c>
      <c r="J327" s="50">
        <v>78.38</v>
      </c>
      <c r="K327" s="50">
        <v>0</v>
      </c>
      <c r="L327" s="50">
        <v>193.51</v>
      </c>
      <c r="M327" s="50">
        <v>158.21</v>
      </c>
      <c r="N327" s="50">
        <v>108.22</v>
      </c>
      <c r="O327" s="50">
        <v>105.1</v>
      </c>
      <c r="P327" s="51">
        <v>899.6</v>
      </c>
    </row>
    <row r="328" spans="1:16" ht="15.75" customHeight="1" x14ac:dyDescent="0.25">
      <c r="A328" s="27" t="s">
        <v>58</v>
      </c>
      <c r="B328" s="27" t="s">
        <v>41</v>
      </c>
      <c r="C328" s="27" t="s">
        <v>109</v>
      </c>
      <c r="D328" s="27" t="s">
        <v>114</v>
      </c>
      <c r="E328" s="30" t="str">
        <f>VLOOKUP(D328,'[1]lista MPK'!A:B,2,0)</f>
        <v>342 Oddział Piaseczno</v>
      </c>
      <c r="F328" s="27" t="s">
        <v>217</v>
      </c>
      <c r="G328" s="50">
        <v>0</v>
      </c>
      <c r="H328" s="50">
        <v>0</v>
      </c>
      <c r="I328" s="50">
        <v>0</v>
      </c>
      <c r="J328" s="50">
        <v>0</v>
      </c>
      <c r="K328" s="50">
        <v>0</v>
      </c>
      <c r="L328" s="50">
        <v>0</v>
      </c>
      <c r="M328" s="50">
        <v>0</v>
      </c>
      <c r="N328" s="50">
        <v>70</v>
      </c>
      <c r="O328" s="50">
        <v>1476</v>
      </c>
      <c r="P328" s="51">
        <v>1546</v>
      </c>
    </row>
    <row r="329" spans="1:16" ht="15.75" customHeight="1" x14ac:dyDescent="0.25">
      <c r="A329" s="27" t="s">
        <v>58</v>
      </c>
      <c r="B329" s="27" t="s">
        <v>41</v>
      </c>
      <c r="C329" s="27" t="s">
        <v>109</v>
      </c>
      <c r="D329" s="28" t="s">
        <v>113</v>
      </c>
      <c r="E329" s="30"/>
      <c r="F329" s="28"/>
      <c r="G329" s="51">
        <v>19130</v>
      </c>
      <c r="H329" s="51">
        <v>21434.240000000002</v>
      </c>
      <c r="I329" s="51">
        <v>22381.939998999998</v>
      </c>
      <c r="J329" s="51">
        <v>24466.19</v>
      </c>
      <c r="K329" s="51">
        <v>19713.530000999999</v>
      </c>
      <c r="L329" s="51">
        <v>22182.36</v>
      </c>
      <c r="M329" s="51">
        <v>20494.230001</v>
      </c>
      <c r="N329" s="51">
        <v>19821.5</v>
      </c>
      <c r="O329" s="51">
        <v>23186.899999000001</v>
      </c>
      <c r="P329" s="51">
        <v>192810.89</v>
      </c>
    </row>
    <row r="330" spans="1:16" ht="15.75" customHeight="1" x14ac:dyDescent="0.25">
      <c r="A330" s="27" t="s">
        <v>58</v>
      </c>
      <c r="B330" s="27" t="s">
        <v>41</v>
      </c>
      <c r="C330" s="27" t="s">
        <v>109</v>
      </c>
      <c r="D330" s="27" t="s">
        <v>112</v>
      </c>
      <c r="E330" s="30" t="str">
        <f>VLOOKUP(D330,'[1]lista MPK'!A:B,2,0)</f>
        <v>343 Oddział Łódź</v>
      </c>
      <c r="F330" s="27" t="s">
        <v>216</v>
      </c>
      <c r="G330" s="50">
        <v>534.86</v>
      </c>
      <c r="H330" s="50">
        <v>534.86</v>
      </c>
      <c r="I330" s="50">
        <v>534.86</v>
      </c>
      <c r="J330" s="50">
        <v>534.86</v>
      </c>
      <c r="K330" s="50">
        <v>534.86</v>
      </c>
      <c r="L330" s="50">
        <v>534.86</v>
      </c>
      <c r="M330" s="50">
        <v>534.86</v>
      </c>
      <c r="N330" s="50">
        <v>534.86</v>
      </c>
      <c r="O330" s="50">
        <v>534.86</v>
      </c>
      <c r="P330" s="51">
        <v>4813.74</v>
      </c>
    </row>
    <row r="331" spans="1:16" ht="15.75" customHeight="1" x14ac:dyDescent="0.25">
      <c r="A331" s="27" t="s">
        <v>58</v>
      </c>
      <c r="B331" s="27" t="s">
        <v>41</v>
      </c>
      <c r="C331" s="27" t="s">
        <v>109</v>
      </c>
      <c r="D331" s="27" t="s">
        <v>112</v>
      </c>
      <c r="E331" s="30" t="str">
        <f>VLOOKUP(D331,'[1]lista MPK'!A:B,2,0)</f>
        <v>343 Oddział Łódź</v>
      </c>
      <c r="F331" s="27" t="s">
        <v>196</v>
      </c>
      <c r="G331" s="50">
        <v>779.120001</v>
      </c>
      <c r="H331" s="50">
        <v>4338.4100010000002</v>
      </c>
      <c r="I331" s="50">
        <v>1619.580001</v>
      </c>
      <c r="J331" s="50">
        <v>788.85</v>
      </c>
      <c r="K331" s="50">
        <v>1198.110001</v>
      </c>
      <c r="L331" s="50">
        <v>1265.8399999999999</v>
      </c>
      <c r="M331" s="50">
        <v>1358.109999</v>
      </c>
      <c r="N331" s="50">
        <v>1014.410002</v>
      </c>
      <c r="O331" s="50">
        <v>596.97000100000002</v>
      </c>
      <c r="P331" s="51">
        <v>12959.400006</v>
      </c>
    </row>
    <row r="332" spans="1:16" ht="15.75" customHeight="1" x14ac:dyDescent="0.25">
      <c r="A332" s="27" t="s">
        <v>58</v>
      </c>
      <c r="B332" s="27" t="s">
        <v>41</v>
      </c>
      <c r="C332" s="27" t="s">
        <v>109</v>
      </c>
      <c r="D332" s="27" t="s">
        <v>112</v>
      </c>
      <c r="E332" s="30" t="str">
        <f>VLOOKUP(D332,'[1]lista MPK'!A:B,2,0)</f>
        <v>343 Oddział Łódź</v>
      </c>
      <c r="F332" s="27" t="s">
        <v>190</v>
      </c>
      <c r="G332" s="50">
        <v>1587.7</v>
      </c>
      <c r="H332" s="50">
        <v>849.52</v>
      </c>
      <c r="I332" s="50">
        <v>0</v>
      </c>
      <c r="J332" s="50">
        <v>2151.2600000000002</v>
      </c>
      <c r="K332" s="50">
        <v>36.6</v>
      </c>
      <c r="L332" s="50">
        <v>1492.04</v>
      </c>
      <c r="M332" s="50">
        <v>1656.36</v>
      </c>
      <c r="N332" s="50">
        <v>691.47</v>
      </c>
      <c r="O332" s="50">
        <v>1347.87</v>
      </c>
      <c r="P332" s="51">
        <v>9812.82</v>
      </c>
    </row>
    <row r="333" spans="1:16" ht="15" customHeight="1" x14ac:dyDescent="0.25">
      <c r="A333" s="27" t="s">
        <v>58</v>
      </c>
      <c r="B333" s="27" t="s">
        <v>41</v>
      </c>
      <c r="C333" s="27" t="s">
        <v>109</v>
      </c>
      <c r="D333" s="27" t="s">
        <v>112</v>
      </c>
      <c r="E333" s="30" t="str">
        <f>VLOOKUP(D333,'[1]lista MPK'!A:B,2,0)</f>
        <v>343 Oddział Łódź</v>
      </c>
      <c r="F333" s="27" t="s">
        <v>191</v>
      </c>
      <c r="G333" s="50">
        <v>3951.92</v>
      </c>
      <c r="H333" s="50">
        <v>3953.95</v>
      </c>
      <c r="I333" s="50">
        <v>3923.54</v>
      </c>
      <c r="J333" s="50">
        <v>5314.24</v>
      </c>
      <c r="K333" s="50">
        <v>4120.32</v>
      </c>
      <c r="L333" s="50">
        <v>3840.87</v>
      </c>
      <c r="M333" s="50">
        <v>5950.83</v>
      </c>
      <c r="N333" s="50">
        <v>3885.26</v>
      </c>
      <c r="O333" s="50">
        <v>4147.0600000000004</v>
      </c>
      <c r="P333" s="51">
        <v>39087.99</v>
      </c>
    </row>
    <row r="334" spans="1:16" ht="15.75" customHeight="1" x14ac:dyDescent="0.25">
      <c r="A334" s="27" t="s">
        <v>58</v>
      </c>
      <c r="B334" s="27" t="s">
        <v>41</v>
      </c>
      <c r="C334" s="27" t="s">
        <v>109</v>
      </c>
      <c r="D334" s="27" t="s">
        <v>112</v>
      </c>
      <c r="E334" s="30" t="str">
        <f>VLOOKUP(D334,'[1]lista MPK'!A:B,2,0)</f>
        <v>343 Oddział Łódź</v>
      </c>
      <c r="F334" s="27" t="s">
        <v>197</v>
      </c>
      <c r="G334" s="50">
        <v>6342</v>
      </c>
      <c r="H334" s="50">
        <v>8142</v>
      </c>
      <c r="I334" s="50">
        <v>6320</v>
      </c>
      <c r="J334" s="50">
        <v>7324</v>
      </c>
      <c r="K334" s="50">
        <v>7163</v>
      </c>
      <c r="L334" s="50">
        <v>8004</v>
      </c>
      <c r="M334" s="50">
        <v>7577</v>
      </c>
      <c r="N334" s="50">
        <v>7019</v>
      </c>
      <c r="O334" s="50">
        <v>7664</v>
      </c>
      <c r="P334" s="51">
        <v>65555</v>
      </c>
    </row>
    <row r="335" spans="1:16" ht="15.75" customHeight="1" x14ac:dyDescent="0.25">
      <c r="A335" s="27" t="s">
        <v>58</v>
      </c>
      <c r="B335" s="27" t="s">
        <v>41</v>
      </c>
      <c r="C335" s="27" t="s">
        <v>109</v>
      </c>
      <c r="D335" s="27" t="s">
        <v>112</v>
      </c>
      <c r="E335" s="30" t="str">
        <f>VLOOKUP(D335,'[1]lista MPK'!A:B,2,0)</f>
        <v>343 Oddział Łódź</v>
      </c>
      <c r="F335" s="27" t="s">
        <v>198</v>
      </c>
      <c r="G335" s="50">
        <v>1260.53</v>
      </c>
      <c r="H335" s="50">
        <v>1617.13</v>
      </c>
      <c r="I335" s="50">
        <v>1257.44</v>
      </c>
      <c r="J335" s="50">
        <v>1455.63</v>
      </c>
      <c r="K335" s="50">
        <v>1423.86</v>
      </c>
      <c r="L335" s="50">
        <v>1578.03</v>
      </c>
      <c r="M335" s="50">
        <v>1505.56</v>
      </c>
      <c r="N335" s="50">
        <v>1395.43</v>
      </c>
      <c r="O335" s="50">
        <v>1522.75</v>
      </c>
      <c r="P335" s="51">
        <v>13016.36</v>
      </c>
    </row>
    <row r="336" spans="1:16" ht="15" customHeight="1" x14ac:dyDescent="0.25">
      <c r="A336" s="27" t="s">
        <v>58</v>
      </c>
      <c r="B336" s="27" t="s">
        <v>41</v>
      </c>
      <c r="C336" s="27" t="s">
        <v>109</v>
      </c>
      <c r="D336" s="27" t="s">
        <v>112</v>
      </c>
      <c r="E336" s="30" t="str">
        <f>VLOOKUP(D336,'[1]lista MPK'!A:B,2,0)</f>
        <v>343 Oddział Łódź</v>
      </c>
      <c r="F336" s="27" t="s">
        <v>217</v>
      </c>
      <c r="G336" s="50">
        <v>0</v>
      </c>
      <c r="H336" s="50">
        <v>0</v>
      </c>
      <c r="I336" s="50">
        <v>2092</v>
      </c>
      <c r="J336" s="50">
        <v>0</v>
      </c>
      <c r="K336" s="50">
        <v>0</v>
      </c>
      <c r="L336" s="50">
        <v>0</v>
      </c>
      <c r="M336" s="50">
        <v>0</v>
      </c>
      <c r="N336" s="50">
        <v>0</v>
      </c>
      <c r="O336" s="50">
        <v>0</v>
      </c>
      <c r="P336" s="51">
        <v>2092</v>
      </c>
    </row>
    <row r="337" spans="1:16" ht="15" customHeight="1" x14ac:dyDescent="0.25">
      <c r="A337" s="27" t="s">
        <v>58</v>
      </c>
      <c r="B337" s="27" t="s">
        <v>41</v>
      </c>
      <c r="C337" s="27" t="s">
        <v>109</v>
      </c>
      <c r="D337" s="27" t="s">
        <v>112</v>
      </c>
      <c r="E337" s="30" t="str">
        <f>VLOOKUP(D337,'[1]lista MPK'!A:B,2,0)</f>
        <v>343 Oddział Łódź</v>
      </c>
      <c r="F337" s="27" t="s">
        <v>218</v>
      </c>
      <c r="G337" s="50">
        <v>29.35</v>
      </c>
      <c r="H337" s="50">
        <v>29.66</v>
      </c>
      <c r="I337" s="50">
        <v>23.02</v>
      </c>
      <c r="J337" s="50">
        <v>22.53</v>
      </c>
      <c r="K337" s="50">
        <v>20.45</v>
      </c>
      <c r="L337" s="50">
        <v>19.05</v>
      </c>
      <c r="M337" s="50">
        <v>16.57</v>
      </c>
      <c r="N337" s="50">
        <v>15.82</v>
      </c>
      <c r="O337" s="50">
        <v>11.82</v>
      </c>
      <c r="P337" s="51">
        <v>188.27</v>
      </c>
    </row>
    <row r="338" spans="1:16" ht="15" customHeight="1" x14ac:dyDescent="0.25">
      <c r="A338" s="27" t="s">
        <v>58</v>
      </c>
      <c r="B338" s="27" t="s">
        <v>41</v>
      </c>
      <c r="C338" s="27" t="s">
        <v>109</v>
      </c>
      <c r="D338" s="28" t="s">
        <v>111</v>
      </c>
      <c r="E338" s="30"/>
      <c r="F338" s="28"/>
      <c r="G338" s="51">
        <v>14485.480001</v>
      </c>
      <c r="H338" s="51">
        <v>19465.530000999999</v>
      </c>
      <c r="I338" s="51">
        <v>15770.440001000001</v>
      </c>
      <c r="J338" s="51">
        <v>17591.37</v>
      </c>
      <c r="K338" s="51">
        <v>14497.200000999999</v>
      </c>
      <c r="L338" s="51">
        <v>16734.689999999999</v>
      </c>
      <c r="M338" s="51">
        <v>18599.289999000001</v>
      </c>
      <c r="N338" s="51">
        <v>14556.250002000001</v>
      </c>
      <c r="O338" s="51">
        <v>15825.330001</v>
      </c>
      <c r="P338" s="51">
        <v>147525.580006</v>
      </c>
    </row>
    <row r="339" spans="1:16" x14ac:dyDescent="0.25">
      <c r="A339" s="27" t="s">
        <v>58</v>
      </c>
      <c r="B339" s="27" t="s">
        <v>41</v>
      </c>
      <c r="C339" s="27" t="s">
        <v>109</v>
      </c>
      <c r="D339" s="27" t="s">
        <v>110</v>
      </c>
      <c r="E339" s="30" t="str">
        <f>VLOOKUP(D339,'[1]lista MPK'!A:B,2,0)</f>
        <v>344 Warszawa (zamknięty)</v>
      </c>
      <c r="F339" s="27" t="s">
        <v>197</v>
      </c>
      <c r="G339" s="50">
        <v>464.43</v>
      </c>
      <c r="H339" s="50">
        <v>49.37</v>
      </c>
      <c r="I339" s="50">
        <v>66</v>
      </c>
      <c r="J339" s="50">
        <v>0</v>
      </c>
      <c r="K339" s="50">
        <v>0</v>
      </c>
      <c r="L339" s="50">
        <v>1064</v>
      </c>
      <c r="M339" s="50">
        <v>0</v>
      </c>
      <c r="N339" s="50">
        <v>0</v>
      </c>
      <c r="O339" s="50">
        <v>0</v>
      </c>
      <c r="P339" s="51">
        <v>1643.8</v>
      </c>
    </row>
    <row r="340" spans="1:16" x14ac:dyDescent="0.25">
      <c r="A340" s="27" t="s">
        <v>58</v>
      </c>
      <c r="B340" s="27" t="s">
        <v>41</v>
      </c>
      <c r="C340" s="27" t="s">
        <v>109</v>
      </c>
      <c r="D340" s="27" t="s">
        <v>110</v>
      </c>
      <c r="E340" s="30" t="str">
        <f>VLOOKUP(D340,'[1]lista MPK'!A:B,2,0)</f>
        <v>344 Warszawa (zamknięty)</v>
      </c>
      <c r="F340" s="27" t="s">
        <v>198</v>
      </c>
      <c r="G340" s="50">
        <v>2.85</v>
      </c>
      <c r="H340" s="50">
        <v>0</v>
      </c>
      <c r="I340" s="50">
        <v>0</v>
      </c>
      <c r="J340" s="50">
        <v>0</v>
      </c>
      <c r="K340" s="50">
        <v>0</v>
      </c>
      <c r="L340" s="50">
        <v>171.93</v>
      </c>
      <c r="M340" s="50">
        <v>0</v>
      </c>
      <c r="N340" s="50">
        <v>0</v>
      </c>
      <c r="O340" s="50">
        <v>0</v>
      </c>
      <c r="P340" s="51">
        <v>174.78</v>
      </c>
    </row>
    <row r="341" spans="1:16" x14ac:dyDescent="0.25">
      <c r="A341" s="27" t="s">
        <v>58</v>
      </c>
      <c r="B341" s="27" t="s">
        <v>41</v>
      </c>
      <c r="C341" s="27" t="s">
        <v>109</v>
      </c>
      <c r="D341" s="28" t="s">
        <v>108</v>
      </c>
      <c r="E341" s="30"/>
      <c r="F341" s="28"/>
      <c r="G341" s="51">
        <v>467.28</v>
      </c>
      <c r="H341" s="51">
        <v>49.37</v>
      </c>
      <c r="I341" s="51">
        <v>66</v>
      </c>
      <c r="J341" s="51">
        <v>0</v>
      </c>
      <c r="K341" s="51">
        <v>0</v>
      </c>
      <c r="L341" s="51">
        <v>1235.93</v>
      </c>
      <c r="M341" s="51">
        <v>0</v>
      </c>
      <c r="N341" s="51">
        <v>0</v>
      </c>
      <c r="O341" s="51">
        <v>0</v>
      </c>
      <c r="P341" s="51">
        <v>1818.58</v>
      </c>
    </row>
    <row r="342" spans="1:16" x14ac:dyDescent="0.25">
      <c r="A342" s="27" t="s">
        <v>58</v>
      </c>
      <c r="B342" s="27" t="s">
        <v>41</v>
      </c>
      <c r="C342" s="28" t="s">
        <v>107</v>
      </c>
      <c r="D342" s="28"/>
      <c r="E342" s="30"/>
      <c r="F342" s="28"/>
      <c r="G342" s="51">
        <v>67651.610002000001</v>
      </c>
      <c r="H342" s="51">
        <v>77864.06</v>
      </c>
      <c r="I342" s="51">
        <v>71712.569998999999</v>
      </c>
      <c r="J342" s="51">
        <v>82537.350000000006</v>
      </c>
      <c r="K342" s="51">
        <v>71661.110000999994</v>
      </c>
      <c r="L342" s="51">
        <v>86192.37</v>
      </c>
      <c r="M342" s="51">
        <v>86786.1</v>
      </c>
      <c r="N342" s="51">
        <v>78546.750000999993</v>
      </c>
      <c r="O342" s="51">
        <v>83043.199999999997</v>
      </c>
      <c r="P342" s="51">
        <v>705995.12000300002</v>
      </c>
    </row>
    <row r="343" spans="1:16" x14ac:dyDescent="0.25">
      <c r="A343" s="27" t="s">
        <v>58</v>
      </c>
      <c r="B343" s="28" t="s">
        <v>87</v>
      </c>
      <c r="C343" s="28"/>
      <c r="D343" s="28"/>
      <c r="E343" s="30"/>
      <c r="F343" s="28"/>
      <c r="G343" s="51">
        <v>296147.97000199999</v>
      </c>
      <c r="H343" s="51">
        <v>317160.98</v>
      </c>
      <c r="I343" s="51">
        <v>285887.03999899997</v>
      </c>
      <c r="J343" s="51">
        <v>358627.79000500002</v>
      </c>
      <c r="K343" s="51">
        <v>310932.98000500002</v>
      </c>
      <c r="L343" s="51">
        <v>366798.96000199998</v>
      </c>
      <c r="M343" s="51">
        <v>333096.62</v>
      </c>
      <c r="N343" s="51">
        <v>314996.460013</v>
      </c>
      <c r="O343" s="51">
        <v>309122.32000499999</v>
      </c>
      <c r="P343" s="51">
        <v>2892771.1200310001</v>
      </c>
    </row>
    <row r="344" spans="1:16" x14ac:dyDescent="0.25">
      <c r="A344" s="27" t="s">
        <v>58</v>
      </c>
      <c r="B344" s="27" t="s">
        <v>43</v>
      </c>
      <c r="C344" s="27" t="s">
        <v>44</v>
      </c>
      <c r="D344" s="27" t="s">
        <v>106</v>
      </c>
      <c r="E344" s="30" t="str">
        <f>VLOOKUP(D344,'[1]lista MPK'!A:B,2,0)</f>
        <v>411 Koszty refakturowane Integart Czechy</v>
      </c>
      <c r="F344" s="27" t="s">
        <v>216</v>
      </c>
      <c r="G344" s="50">
        <v>6660.95</v>
      </c>
      <c r="H344" s="50">
        <v>6660.94</v>
      </c>
      <c r="I344" s="50">
        <v>6660.95</v>
      </c>
      <c r="J344" s="50">
        <v>6660.94</v>
      </c>
      <c r="K344" s="50">
        <v>6660.95</v>
      </c>
      <c r="L344" s="50">
        <v>4926.08</v>
      </c>
      <c r="M344" s="50">
        <v>4926.08</v>
      </c>
      <c r="N344" s="50">
        <v>4926.08</v>
      </c>
      <c r="O344" s="50">
        <v>4926.08</v>
      </c>
      <c r="P344" s="51">
        <v>53009.05</v>
      </c>
    </row>
    <row r="345" spans="1:16" x14ac:dyDescent="0.25">
      <c r="A345" s="27" t="s">
        <v>58</v>
      </c>
      <c r="B345" s="27" t="s">
        <v>43</v>
      </c>
      <c r="C345" s="27" t="s">
        <v>44</v>
      </c>
      <c r="D345" s="27" t="s">
        <v>106</v>
      </c>
      <c r="E345" s="30" t="str">
        <f>VLOOKUP(D345,'[1]lista MPK'!A:B,2,0)</f>
        <v>411 Koszty refakturowane Integart Czechy</v>
      </c>
      <c r="F345" s="27" t="s">
        <v>196</v>
      </c>
      <c r="G345" s="50">
        <v>0</v>
      </c>
      <c r="H345" s="50">
        <v>0</v>
      </c>
      <c r="I345" s="50">
        <v>0</v>
      </c>
      <c r="J345" s="50">
        <v>1001.03</v>
      </c>
      <c r="K345" s="50">
        <v>0</v>
      </c>
      <c r="L345" s="50">
        <v>0</v>
      </c>
      <c r="M345" s="50">
        <v>0</v>
      </c>
      <c r="N345" s="50">
        <v>0</v>
      </c>
      <c r="O345" s="50">
        <v>0</v>
      </c>
      <c r="P345" s="51">
        <v>1001.03</v>
      </c>
    </row>
    <row r="346" spans="1:16" x14ac:dyDescent="0.25">
      <c r="A346" s="27" t="s">
        <v>58</v>
      </c>
      <c r="B346" s="27" t="s">
        <v>43</v>
      </c>
      <c r="C346" s="27" t="s">
        <v>44</v>
      </c>
      <c r="D346" s="27" t="s">
        <v>106</v>
      </c>
      <c r="E346" s="30" t="str">
        <f>VLOOKUP(D346,'[1]lista MPK'!A:B,2,0)</f>
        <v>411 Koszty refakturowane Integart Czechy</v>
      </c>
      <c r="F346" s="27" t="s">
        <v>191</v>
      </c>
      <c r="G346" s="50">
        <v>0</v>
      </c>
      <c r="H346" s="50">
        <v>0</v>
      </c>
      <c r="I346" s="50">
        <v>93.58</v>
      </c>
      <c r="J346" s="50">
        <v>0</v>
      </c>
      <c r="K346" s="50">
        <v>0</v>
      </c>
      <c r="L346" s="50">
        <v>0</v>
      </c>
      <c r="M346" s="50">
        <v>50</v>
      </c>
      <c r="N346" s="50">
        <v>0</v>
      </c>
      <c r="O346" s="50">
        <v>0</v>
      </c>
      <c r="P346" s="51">
        <v>143.58000000000001</v>
      </c>
    </row>
    <row r="347" spans="1:16" x14ac:dyDescent="0.25">
      <c r="A347" s="27" t="s">
        <v>58</v>
      </c>
      <c r="B347" s="27" t="s">
        <v>43</v>
      </c>
      <c r="C347" s="27" t="s">
        <v>44</v>
      </c>
      <c r="D347" s="27" t="s">
        <v>106</v>
      </c>
      <c r="E347" s="30" t="str">
        <f>VLOOKUP(D347,'[1]lista MPK'!A:B,2,0)</f>
        <v>411 Koszty refakturowane Integart Czechy</v>
      </c>
      <c r="F347" s="27" t="s">
        <v>217</v>
      </c>
      <c r="G347" s="50">
        <v>49.42</v>
      </c>
      <c r="H347" s="50">
        <v>49.420003000000001</v>
      </c>
      <c r="I347" s="50">
        <v>49.420003999999999</v>
      </c>
      <c r="J347" s="50">
        <v>49.42</v>
      </c>
      <c r="K347" s="50">
        <v>16986.419999000002</v>
      </c>
      <c r="L347" s="50">
        <v>3904.4199979999999</v>
      </c>
      <c r="M347" s="50">
        <v>39.619998000000002</v>
      </c>
      <c r="N347" s="50">
        <v>39.620001999999999</v>
      </c>
      <c r="O347" s="50">
        <v>39.619999999999997</v>
      </c>
      <c r="P347" s="51">
        <v>21207.380003999999</v>
      </c>
    </row>
    <row r="348" spans="1:16" x14ac:dyDescent="0.25">
      <c r="A348" s="27" t="s">
        <v>58</v>
      </c>
      <c r="B348" s="27" t="s">
        <v>43</v>
      </c>
      <c r="C348" s="27" t="s">
        <v>44</v>
      </c>
      <c r="D348" s="27" t="s">
        <v>106</v>
      </c>
      <c r="E348" s="30" t="str">
        <f>VLOOKUP(D348,'[1]lista MPK'!A:B,2,0)</f>
        <v>411 Koszty refakturowane Integart Czechy</v>
      </c>
      <c r="F348" s="27" t="s">
        <v>218</v>
      </c>
      <c r="G348" s="50">
        <v>554.16000099999997</v>
      </c>
      <c r="H348" s="50">
        <v>531.20999900000004</v>
      </c>
      <c r="I348" s="50">
        <v>510.69000399999999</v>
      </c>
      <c r="J348" s="50">
        <v>498.24999800000001</v>
      </c>
      <c r="K348" s="50">
        <v>487.74</v>
      </c>
      <c r="L348" s="50">
        <v>478.96000199999997</v>
      </c>
      <c r="M348" s="50">
        <v>352.85000300000002</v>
      </c>
      <c r="N348" s="50">
        <v>357.53000200000002</v>
      </c>
      <c r="O348" s="50">
        <v>347.57</v>
      </c>
      <c r="P348" s="51">
        <v>4118.9600090000004</v>
      </c>
    </row>
    <row r="349" spans="1:16" x14ac:dyDescent="0.25">
      <c r="A349" s="27" t="s">
        <v>58</v>
      </c>
      <c r="B349" s="27" t="s">
        <v>43</v>
      </c>
      <c r="C349" s="27" t="s">
        <v>44</v>
      </c>
      <c r="D349" s="28" t="s">
        <v>105</v>
      </c>
      <c r="E349" s="30"/>
      <c r="F349" s="28"/>
      <c r="G349" s="51">
        <v>7264.5300010000001</v>
      </c>
      <c r="H349" s="51">
        <v>7241.5700020000004</v>
      </c>
      <c r="I349" s="51">
        <v>7314.6400080000003</v>
      </c>
      <c r="J349" s="51">
        <v>8209.6399980000006</v>
      </c>
      <c r="K349" s="51">
        <v>24135.109999</v>
      </c>
      <c r="L349" s="51">
        <v>9309.4599999999991</v>
      </c>
      <c r="M349" s="51">
        <v>5368.5500009999996</v>
      </c>
      <c r="N349" s="51">
        <v>5323.230004</v>
      </c>
      <c r="O349" s="51">
        <v>5313.27</v>
      </c>
      <c r="P349" s="51">
        <v>79480.000012999997</v>
      </c>
    </row>
    <row r="350" spans="1:16" x14ac:dyDescent="0.25">
      <c r="A350" s="27" t="s">
        <v>58</v>
      </c>
      <c r="B350" s="27" t="s">
        <v>43</v>
      </c>
      <c r="C350" s="27" t="s">
        <v>45</v>
      </c>
      <c r="D350" s="27" t="s">
        <v>104</v>
      </c>
      <c r="E350" s="30" t="str">
        <f>VLOOKUP(D350,'[1]lista MPK'!A:B,2,0)</f>
        <v>421 Koszty refakturowane do Awake Services</v>
      </c>
      <c r="F350" s="27" t="s">
        <v>216</v>
      </c>
      <c r="G350" s="50">
        <v>1269.1099999999999</v>
      </c>
      <c r="H350" s="50">
        <v>1269.0999999999999</v>
      </c>
      <c r="I350" s="50">
        <v>1269.1099999999999</v>
      </c>
      <c r="J350" s="50">
        <v>1269.0999999999999</v>
      </c>
      <c r="K350" s="50">
        <v>1269.1099999999999</v>
      </c>
      <c r="L350" s="50">
        <v>1269.0999999999999</v>
      </c>
      <c r="M350" s="50">
        <v>1269.1099999999999</v>
      </c>
      <c r="N350" s="50">
        <v>0</v>
      </c>
      <c r="O350" s="50">
        <v>0</v>
      </c>
      <c r="P350" s="51">
        <v>8883.74</v>
      </c>
    </row>
    <row r="351" spans="1:16" x14ac:dyDescent="0.25">
      <c r="A351" s="27" t="s">
        <v>58</v>
      </c>
      <c r="B351" s="27" t="s">
        <v>43</v>
      </c>
      <c r="C351" s="27" t="s">
        <v>45</v>
      </c>
      <c r="D351" s="27" t="s">
        <v>104</v>
      </c>
      <c r="E351" s="30" t="str">
        <f>VLOOKUP(D351,'[1]lista MPK'!A:B,2,0)</f>
        <v>421 Koszty refakturowane do Awake Services</v>
      </c>
      <c r="F351" s="27" t="s">
        <v>218</v>
      </c>
      <c r="G351" s="50">
        <v>185.47</v>
      </c>
      <c r="H351" s="50">
        <v>180.55</v>
      </c>
      <c r="I351" s="50">
        <v>175.19</v>
      </c>
      <c r="J351" s="50">
        <v>170.36</v>
      </c>
      <c r="K351" s="50">
        <v>166.9</v>
      </c>
      <c r="L351" s="50">
        <v>164.3</v>
      </c>
      <c r="M351" s="50">
        <v>162.5</v>
      </c>
      <c r="N351" s="50">
        <v>160.21</v>
      </c>
      <c r="O351" s="50">
        <v>0</v>
      </c>
      <c r="P351" s="51">
        <v>1365.48</v>
      </c>
    </row>
    <row r="352" spans="1:16" x14ac:dyDescent="0.25">
      <c r="A352" s="27" t="s">
        <v>58</v>
      </c>
      <c r="B352" s="27" t="s">
        <v>43</v>
      </c>
      <c r="C352" s="27" t="s">
        <v>45</v>
      </c>
      <c r="D352" s="28" t="s">
        <v>103</v>
      </c>
      <c r="E352" s="30"/>
      <c r="F352" s="28"/>
      <c r="G352" s="51">
        <v>1454.58</v>
      </c>
      <c r="H352" s="51">
        <v>1449.65</v>
      </c>
      <c r="I352" s="51">
        <v>1444.3</v>
      </c>
      <c r="J352" s="51">
        <v>1439.46</v>
      </c>
      <c r="K352" s="51">
        <v>1436.01</v>
      </c>
      <c r="L352" s="51">
        <v>1433.4</v>
      </c>
      <c r="M352" s="51">
        <v>1431.61</v>
      </c>
      <c r="N352" s="51">
        <v>160.21</v>
      </c>
      <c r="O352" s="51">
        <v>0</v>
      </c>
      <c r="P352" s="51">
        <v>10249.219999999999</v>
      </c>
    </row>
    <row r="353" spans="1:16" x14ac:dyDescent="0.25">
      <c r="A353" s="27" t="s">
        <v>58</v>
      </c>
      <c r="B353" s="27" t="s">
        <v>43</v>
      </c>
      <c r="C353" s="27" t="s">
        <v>213</v>
      </c>
      <c r="D353" s="27" t="s">
        <v>224</v>
      </c>
      <c r="E353" s="30" t="str">
        <f>VLOOKUP(D353,'[1]lista MPK'!A:B,2,0)</f>
        <v>491 Ref_Inne</v>
      </c>
      <c r="F353" s="27" t="s">
        <v>190</v>
      </c>
      <c r="G353" s="50">
        <v>0</v>
      </c>
      <c r="H353" s="50">
        <v>0</v>
      </c>
      <c r="I353" s="50">
        <v>0</v>
      </c>
      <c r="J353" s="50">
        <v>0</v>
      </c>
      <c r="K353" s="50">
        <v>0</v>
      </c>
      <c r="L353" s="50">
        <v>0</v>
      </c>
      <c r="M353" s="50">
        <v>0</v>
      </c>
      <c r="N353" s="50">
        <v>333.42</v>
      </c>
      <c r="O353" s="50">
        <v>0</v>
      </c>
      <c r="P353" s="51">
        <v>333.42</v>
      </c>
    </row>
    <row r="354" spans="1:16" x14ac:dyDescent="0.25">
      <c r="A354" s="27" t="s">
        <v>58</v>
      </c>
      <c r="B354" s="28" t="s">
        <v>46</v>
      </c>
      <c r="C354" s="28"/>
      <c r="D354" s="28"/>
      <c r="E354" s="30"/>
      <c r="F354" s="28"/>
      <c r="G354" s="51">
        <v>8719.1100009999991</v>
      </c>
      <c r="H354" s="51">
        <v>8691.220002</v>
      </c>
      <c r="I354" s="51">
        <v>8758.9400079999996</v>
      </c>
      <c r="J354" s="51">
        <v>9649.0999979999997</v>
      </c>
      <c r="K354" s="51">
        <v>25571.119998999999</v>
      </c>
      <c r="L354" s="51">
        <v>10742.86</v>
      </c>
      <c r="M354" s="51">
        <v>6800.1600010000002</v>
      </c>
      <c r="N354" s="51">
        <v>5816.8600040000001</v>
      </c>
      <c r="O354" s="51">
        <v>5313.27</v>
      </c>
      <c r="P354" s="51">
        <v>90062.640012999997</v>
      </c>
    </row>
    <row r="355" spans="1:16" x14ac:dyDescent="0.25">
      <c r="A355" s="28" t="s">
        <v>59</v>
      </c>
      <c r="B355" s="28"/>
      <c r="C355" s="28"/>
      <c r="D355" s="28"/>
      <c r="E355" s="30"/>
      <c r="F355" s="28"/>
      <c r="G355" s="51">
        <v>1084489.979213</v>
      </c>
      <c r="H355" s="51">
        <v>1507566.9628039999</v>
      </c>
      <c r="I355" s="51">
        <v>1051296.6617099999</v>
      </c>
      <c r="J355" s="51">
        <v>1647887.4813019999</v>
      </c>
      <c r="K355" s="51">
        <v>1260058.2642030001</v>
      </c>
      <c r="L355" s="51">
        <v>1348118.9295040001</v>
      </c>
      <c r="M355" s="51">
        <v>1184705.626408</v>
      </c>
      <c r="N355" s="51">
        <v>1291973.002624</v>
      </c>
      <c r="O355" s="51">
        <v>1285447.500006</v>
      </c>
      <c r="P355" s="51">
        <v>11661544.407773999</v>
      </c>
    </row>
    <row r="356" spans="1:16" x14ac:dyDescent="0.25">
      <c r="A356" s="27" t="s">
        <v>53</v>
      </c>
      <c r="B356" s="27" t="s">
        <v>53</v>
      </c>
      <c r="C356" s="27" t="s">
        <v>53</v>
      </c>
      <c r="D356" s="27" t="s">
        <v>53</v>
      </c>
      <c r="E356" s="30"/>
      <c r="F356" s="27" t="s">
        <v>225</v>
      </c>
      <c r="G356" s="50">
        <v>0</v>
      </c>
      <c r="H356" s="50">
        <v>2963.64</v>
      </c>
      <c r="I356" s="50">
        <v>1445.4</v>
      </c>
      <c r="J356" s="50">
        <v>1354.28</v>
      </c>
      <c r="K356" s="50">
        <v>1364.02</v>
      </c>
      <c r="L356" s="50">
        <v>1295.18</v>
      </c>
      <c r="M356" s="50">
        <v>0</v>
      </c>
      <c r="N356" s="50">
        <v>2584.96</v>
      </c>
      <c r="O356" s="50">
        <v>1192.8699999999999</v>
      </c>
      <c r="P356" s="51">
        <v>12200.35</v>
      </c>
    </row>
    <row r="357" spans="1:16" x14ac:dyDescent="0.25">
      <c r="A357" s="27" t="s">
        <v>53</v>
      </c>
      <c r="B357" s="27" t="s">
        <v>53</v>
      </c>
      <c r="C357" s="27" t="s">
        <v>53</v>
      </c>
      <c r="D357" s="27" t="s">
        <v>53</v>
      </c>
      <c r="E357" s="30"/>
      <c r="F357" s="27" t="s">
        <v>226</v>
      </c>
      <c r="G357" s="50">
        <v>7928.37</v>
      </c>
      <c r="H357" s="50">
        <v>8066.85</v>
      </c>
      <c r="I357" s="50">
        <v>7460.68</v>
      </c>
      <c r="J357" s="50">
        <v>4747.87</v>
      </c>
      <c r="K357" s="50">
        <v>9578.8799999999992</v>
      </c>
      <c r="L357" s="50">
        <v>11625.9</v>
      </c>
      <c r="M357" s="50">
        <v>10775.42</v>
      </c>
      <c r="N357" s="50">
        <v>12533.11</v>
      </c>
      <c r="O357" s="50">
        <v>12100.24</v>
      </c>
      <c r="P357" s="51">
        <v>84817.32</v>
      </c>
    </row>
    <row r="358" spans="1:16" x14ac:dyDescent="0.25">
      <c r="A358" s="27" t="s">
        <v>53</v>
      </c>
      <c r="B358" s="27" t="s">
        <v>53</v>
      </c>
      <c r="C358" s="27" t="s">
        <v>53</v>
      </c>
      <c r="D358" s="27" t="s">
        <v>53</v>
      </c>
      <c r="E358" s="30"/>
      <c r="F358" s="27" t="s">
        <v>227</v>
      </c>
      <c r="G358" s="50">
        <v>0</v>
      </c>
      <c r="H358" s="50">
        <v>23.16</v>
      </c>
      <c r="I358" s="50">
        <v>0</v>
      </c>
      <c r="J358" s="50">
        <v>157.41</v>
      </c>
      <c r="K358" s="50">
        <v>7.63</v>
      </c>
      <c r="L358" s="50">
        <v>2741.7437</v>
      </c>
      <c r="M358" s="50">
        <v>41.88</v>
      </c>
      <c r="N358" s="50">
        <v>1313.4432999999999</v>
      </c>
      <c r="O358" s="50">
        <v>3064.62</v>
      </c>
      <c r="P358" s="51">
        <v>7349.8869999999997</v>
      </c>
    </row>
    <row r="359" spans="1:16" x14ac:dyDescent="0.25">
      <c r="A359" s="27" t="s">
        <v>53</v>
      </c>
      <c r="B359" s="27" t="s">
        <v>53</v>
      </c>
      <c r="C359" s="27" t="s">
        <v>53</v>
      </c>
      <c r="D359" s="27" t="s">
        <v>53</v>
      </c>
      <c r="E359" s="30"/>
      <c r="F359" s="27" t="s">
        <v>228</v>
      </c>
      <c r="G359" s="50">
        <v>251.88</v>
      </c>
      <c r="H359" s="50">
        <v>0</v>
      </c>
      <c r="I359" s="50">
        <v>114</v>
      </c>
      <c r="J359" s="50">
        <v>0</v>
      </c>
      <c r="K359" s="50">
        <v>0</v>
      </c>
      <c r="L359" s="50">
        <v>0</v>
      </c>
      <c r="M359" s="50">
        <v>0</v>
      </c>
      <c r="N359" s="50">
        <v>5842.56</v>
      </c>
      <c r="O359" s="50">
        <v>0</v>
      </c>
      <c r="P359" s="51">
        <v>6208.44</v>
      </c>
    </row>
    <row r="360" spans="1:16" x14ac:dyDescent="0.25">
      <c r="A360" s="27" t="s">
        <v>53</v>
      </c>
      <c r="B360" s="27" t="s">
        <v>53</v>
      </c>
      <c r="C360" s="27" t="s">
        <v>53</v>
      </c>
      <c r="D360" s="28" t="s">
        <v>166</v>
      </c>
      <c r="E360" s="30"/>
      <c r="F360" s="28"/>
      <c r="G360" s="51">
        <v>8180.25</v>
      </c>
      <c r="H360" s="51">
        <v>11053.65</v>
      </c>
      <c r="I360" s="51">
        <v>9020.08</v>
      </c>
      <c r="J360" s="51">
        <v>6259.56</v>
      </c>
      <c r="K360" s="51">
        <v>10950.53</v>
      </c>
      <c r="L360" s="51">
        <v>15662.823700000001</v>
      </c>
      <c r="M360" s="51">
        <v>10817.3</v>
      </c>
      <c r="N360" s="51">
        <v>22274.0733</v>
      </c>
      <c r="O360" s="51">
        <v>16357.73</v>
      </c>
      <c r="P360" s="51">
        <v>110575.997</v>
      </c>
    </row>
    <row r="361" spans="1:16" x14ac:dyDescent="0.25">
      <c r="A361" s="28" t="s">
        <v>55</v>
      </c>
      <c r="B361" s="28"/>
      <c r="C361" s="28"/>
      <c r="D361" s="28"/>
      <c r="E361" s="30"/>
      <c r="F361" s="28"/>
      <c r="G361" s="51">
        <v>1092670.229213</v>
      </c>
      <c r="H361" s="51">
        <v>1518620.612804</v>
      </c>
      <c r="I361" s="51">
        <v>1060316.74171</v>
      </c>
      <c r="J361" s="51">
        <v>1654147.0413019999</v>
      </c>
      <c r="K361" s="51">
        <v>1271008.7942029999</v>
      </c>
      <c r="L361" s="51">
        <v>1363781.7532039999</v>
      </c>
      <c r="M361" s="51">
        <v>1195522.9264080001</v>
      </c>
      <c r="N361" s="51">
        <v>1314247.075924</v>
      </c>
      <c r="O361" s="51">
        <v>1301805.230006</v>
      </c>
      <c r="P361" s="51">
        <v>11772120.404774001</v>
      </c>
    </row>
  </sheetData>
  <pageMargins left="1" right="1" top="1" bottom="1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N30"/>
  <sheetViews>
    <sheetView workbookViewId="0">
      <selection activeCell="N26" sqref="N26"/>
    </sheetView>
  </sheetViews>
  <sheetFormatPr defaultRowHeight="15" outlineLevelCol="1" x14ac:dyDescent="0.25"/>
  <cols>
    <col min="1" max="1" width="16.140625" customWidth="1"/>
    <col min="2" max="2" width="24.28515625" customWidth="1"/>
    <col min="3" max="3" width="25.85546875" customWidth="1"/>
    <col min="4" max="4" width="21.140625" customWidth="1"/>
    <col min="5" max="11" width="13.28515625" hidden="1" customWidth="1" outlineLevel="1"/>
    <col min="12" max="13" width="0" hidden="1" customWidth="1" outlineLevel="1"/>
    <col min="14" max="14" width="11.140625" bestFit="1" customWidth="1" collapsed="1"/>
  </cols>
  <sheetData>
    <row r="2" spans="1:14" x14ac:dyDescent="0.25">
      <c r="A2" s="21" t="s">
        <v>79</v>
      </c>
      <c r="B2" s="21" t="s">
        <v>183</v>
      </c>
    </row>
    <row r="3" spans="1:14" x14ac:dyDescent="0.25">
      <c r="E3" s="21" t="s">
        <v>78</v>
      </c>
    </row>
    <row r="4" spans="1:14" x14ac:dyDescent="0.25">
      <c r="E4" s="27" t="s">
        <v>1</v>
      </c>
      <c r="F4" s="27" t="s">
        <v>1</v>
      </c>
      <c r="G4" s="27" t="s">
        <v>1</v>
      </c>
      <c r="H4" s="27" t="s">
        <v>1</v>
      </c>
      <c r="I4" s="27" t="s">
        <v>1</v>
      </c>
      <c r="J4" s="27" t="s">
        <v>1</v>
      </c>
      <c r="K4" s="27" t="s">
        <v>1</v>
      </c>
      <c r="L4" s="27" t="s">
        <v>1</v>
      </c>
      <c r="M4" s="27" t="s">
        <v>1</v>
      </c>
      <c r="N4" s="28" t="s">
        <v>162</v>
      </c>
    </row>
    <row r="5" spans="1:14" x14ac:dyDescent="0.25">
      <c r="E5" s="27" t="s">
        <v>161</v>
      </c>
      <c r="F5" s="27" t="s">
        <v>160</v>
      </c>
      <c r="G5" s="27" t="s">
        <v>159</v>
      </c>
      <c r="H5" s="27" t="s">
        <v>158</v>
      </c>
      <c r="I5" s="27" t="s">
        <v>157</v>
      </c>
      <c r="J5" s="27" t="s">
        <v>156</v>
      </c>
      <c r="K5" s="27" t="s">
        <v>184</v>
      </c>
      <c r="L5" s="27" t="s">
        <v>185</v>
      </c>
      <c r="M5" s="27" t="s">
        <v>186</v>
      </c>
      <c r="N5" s="28"/>
    </row>
    <row r="6" spans="1:14" x14ac:dyDescent="0.25">
      <c r="A6" s="21" t="s">
        <v>57</v>
      </c>
      <c r="B6" s="21" t="s">
        <v>6</v>
      </c>
      <c r="C6" s="21" t="s">
        <v>7</v>
      </c>
      <c r="D6" s="21" t="s">
        <v>8</v>
      </c>
      <c r="E6" s="29" t="s">
        <v>9</v>
      </c>
      <c r="F6" s="29" t="s">
        <v>9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9" t="s">
        <v>9</v>
      </c>
      <c r="M6" s="29" t="s">
        <v>9</v>
      </c>
      <c r="N6" s="29" t="s">
        <v>9</v>
      </c>
    </row>
    <row r="7" spans="1:14" x14ac:dyDescent="0.25">
      <c r="A7" s="27" t="s">
        <v>58</v>
      </c>
      <c r="B7" s="27" t="s">
        <v>10</v>
      </c>
      <c r="C7" s="27" t="s">
        <v>11</v>
      </c>
      <c r="D7" s="27" t="s">
        <v>12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160</v>
      </c>
      <c r="M7" s="31">
        <v>0</v>
      </c>
      <c r="N7" s="32">
        <v>160</v>
      </c>
    </row>
    <row r="8" spans="1:14" x14ac:dyDescent="0.25">
      <c r="A8" s="27" t="s">
        <v>58</v>
      </c>
      <c r="B8" s="27" t="s">
        <v>10</v>
      </c>
      <c r="C8" s="27" t="s">
        <v>11</v>
      </c>
      <c r="D8" s="27" t="s">
        <v>13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80</v>
      </c>
      <c r="K8" s="31">
        <v>204.5</v>
      </c>
      <c r="L8" s="31">
        <v>160</v>
      </c>
      <c r="M8" s="31">
        <v>0</v>
      </c>
      <c r="N8" s="32">
        <v>444.5</v>
      </c>
    </row>
    <row r="9" spans="1:14" x14ac:dyDescent="0.25">
      <c r="A9" s="27" t="s">
        <v>58</v>
      </c>
      <c r="B9" s="27" t="s">
        <v>10</v>
      </c>
      <c r="C9" s="27" t="s">
        <v>11</v>
      </c>
      <c r="D9" s="27" t="s">
        <v>22</v>
      </c>
      <c r="E9" s="31">
        <v>1081.54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2">
        <v>1081.54</v>
      </c>
    </row>
    <row r="10" spans="1:14" x14ac:dyDescent="0.25">
      <c r="A10" s="27" t="s">
        <v>58</v>
      </c>
      <c r="B10" s="27" t="s">
        <v>10</v>
      </c>
      <c r="C10" s="28" t="s">
        <v>23</v>
      </c>
      <c r="D10" s="28"/>
      <c r="E10" s="32">
        <v>1081.54</v>
      </c>
      <c r="F10" s="32">
        <v>0</v>
      </c>
      <c r="G10" s="32">
        <v>0</v>
      </c>
      <c r="H10" s="32">
        <v>0</v>
      </c>
      <c r="I10" s="32">
        <v>0</v>
      </c>
      <c r="J10" s="32">
        <v>80</v>
      </c>
      <c r="K10" s="32">
        <v>204.5</v>
      </c>
      <c r="L10" s="32">
        <v>320</v>
      </c>
      <c r="M10" s="32">
        <v>0</v>
      </c>
      <c r="N10" s="32">
        <v>1686.04</v>
      </c>
    </row>
    <row r="11" spans="1:14" x14ac:dyDescent="0.25">
      <c r="A11" s="27" t="s">
        <v>58</v>
      </c>
      <c r="B11" s="27" t="s">
        <v>24</v>
      </c>
      <c r="C11" s="27" t="s">
        <v>25</v>
      </c>
      <c r="D11" s="27" t="s">
        <v>26</v>
      </c>
      <c r="E11" s="31">
        <v>1070</v>
      </c>
      <c r="F11" s="31">
        <v>0</v>
      </c>
      <c r="G11" s="31">
        <v>1425</v>
      </c>
      <c r="H11" s="31">
        <v>0</v>
      </c>
      <c r="I11" s="31">
        <v>3750</v>
      </c>
      <c r="J11" s="31">
        <v>43.4</v>
      </c>
      <c r="K11" s="31">
        <v>0</v>
      </c>
      <c r="L11" s="31">
        <v>0</v>
      </c>
      <c r="M11" s="31">
        <v>442.45</v>
      </c>
      <c r="N11" s="32">
        <v>6730.85</v>
      </c>
    </row>
    <row r="12" spans="1:14" x14ac:dyDescent="0.25">
      <c r="A12" s="27" t="s">
        <v>58</v>
      </c>
      <c r="B12" s="27" t="s">
        <v>24</v>
      </c>
      <c r="C12" s="27" t="s">
        <v>25</v>
      </c>
      <c r="D12" s="27" t="s">
        <v>27</v>
      </c>
      <c r="E12" s="31">
        <v>83.24</v>
      </c>
      <c r="F12" s="31">
        <v>0</v>
      </c>
      <c r="G12" s="31">
        <v>0</v>
      </c>
      <c r="H12" s="31">
        <v>0</v>
      </c>
      <c r="I12" s="31">
        <v>1350.93</v>
      </c>
      <c r="J12" s="31">
        <v>998.7</v>
      </c>
      <c r="K12" s="31">
        <v>147.13</v>
      </c>
      <c r="L12" s="31">
        <v>0</v>
      </c>
      <c r="M12" s="31">
        <v>4858.25</v>
      </c>
      <c r="N12" s="32">
        <v>7438.25</v>
      </c>
    </row>
    <row r="13" spans="1:14" x14ac:dyDescent="0.25">
      <c r="A13" s="27" t="s">
        <v>58</v>
      </c>
      <c r="B13" s="27" t="s">
        <v>24</v>
      </c>
      <c r="C13" s="28" t="s">
        <v>28</v>
      </c>
      <c r="D13" s="28"/>
      <c r="E13" s="32">
        <v>1153.24</v>
      </c>
      <c r="F13" s="32">
        <v>0</v>
      </c>
      <c r="G13" s="32">
        <v>1425</v>
      </c>
      <c r="H13" s="32">
        <v>0</v>
      </c>
      <c r="I13" s="32">
        <v>5100.93</v>
      </c>
      <c r="J13" s="32">
        <v>1042.0999999999999</v>
      </c>
      <c r="K13" s="32">
        <v>147.13</v>
      </c>
      <c r="L13" s="32">
        <v>0</v>
      </c>
      <c r="M13" s="32">
        <v>5300.7</v>
      </c>
      <c r="N13" s="32">
        <v>14169.1</v>
      </c>
    </row>
    <row r="14" spans="1:14" x14ac:dyDescent="0.25">
      <c r="A14" s="27" t="s">
        <v>58</v>
      </c>
      <c r="B14" s="27" t="s">
        <v>24</v>
      </c>
      <c r="C14" s="27" t="s">
        <v>29</v>
      </c>
      <c r="D14" s="27" t="s">
        <v>30</v>
      </c>
      <c r="E14" s="31">
        <v>0</v>
      </c>
      <c r="F14" s="31">
        <v>289</v>
      </c>
      <c r="G14" s="31">
        <v>0</v>
      </c>
      <c r="H14" s="31">
        <v>0</v>
      </c>
      <c r="I14" s="31">
        <v>0</v>
      </c>
      <c r="J14" s="31">
        <v>185.47</v>
      </c>
      <c r="K14" s="31">
        <v>183.98</v>
      </c>
      <c r="L14" s="31">
        <v>0</v>
      </c>
      <c r="M14" s="31">
        <v>0</v>
      </c>
      <c r="N14" s="32">
        <v>658.45</v>
      </c>
    </row>
    <row r="15" spans="1:14" x14ac:dyDescent="0.25">
      <c r="A15" s="27" t="s">
        <v>58</v>
      </c>
      <c r="B15" s="27" t="s">
        <v>24</v>
      </c>
      <c r="C15" s="27" t="s">
        <v>29</v>
      </c>
      <c r="D15" s="27" t="s">
        <v>31</v>
      </c>
      <c r="E15" s="31">
        <v>0</v>
      </c>
      <c r="F15" s="31">
        <v>0</v>
      </c>
      <c r="G15" s="31">
        <v>0</v>
      </c>
      <c r="H15" s="31">
        <v>117.76</v>
      </c>
      <c r="I15" s="31">
        <v>715.38</v>
      </c>
      <c r="J15" s="31">
        <v>1539.51</v>
      </c>
      <c r="K15" s="31">
        <v>2157.64</v>
      </c>
      <c r="L15" s="31">
        <v>1119.9000000000001</v>
      </c>
      <c r="M15" s="31">
        <v>404.8</v>
      </c>
      <c r="N15" s="32">
        <v>6054.99</v>
      </c>
    </row>
    <row r="16" spans="1:14" x14ac:dyDescent="0.25">
      <c r="A16" s="27" t="s">
        <v>58</v>
      </c>
      <c r="B16" s="27" t="s">
        <v>24</v>
      </c>
      <c r="C16" s="28" t="s">
        <v>32</v>
      </c>
      <c r="D16" s="28"/>
      <c r="E16" s="32">
        <v>0</v>
      </c>
      <c r="F16" s="32">
        <v>289</v>
      </c>
      <c r="G16" s="32">
        <v>0</v>
      </c>
      <c r="H16" s="32">
        <v>117.76</v>
      </c>
      <c r="I16" s="32">
        <v>715.38</v>
      </c>
      <c r="J16" s="32">
        <v>1724.98</v>
      </c>
      <c r="K16" s="32">
        <v>2341.62</v>
      </c>
      <c r="L16" s="32">
        <v>1119.9000000000001</v>
      </c>
      <c r="M16" s="32">
        <v>404.8</v>
      </c>
      <c r="N16" s="32">
        <v>6713.44</v>
      </c>
    </row>
    <row r="17" spans="1:14" x14ac:dyDescent="0.25">
      <c r="A17" s="27" t="s">
        <v>58</v>
      </c>
      <c r="B17" s="27" t="s">
        <v>24</v>
      </c>
      <c r="C17" s="27" t="s">
        <v>33</v>
      </c>
      <c r="D17" s="27" t="s">
        <v>34</v>
      </c>
      <c r="E17" s="31">
        <v>0</v>
      </c>
      <c r="F17" s="31">
        <v>0</v>
      </c>
      <c r="G17" s="31">
        <v>0</v>
      </c>
      <c r="H17" s="31">
        <v>0</v>
      </c>
      <c r="I17" s="31">
        <v>120</v>
      </c>
      <c r="J17" s="31">
        <v>0</v>
      </c>
      <c r="K17" s="31">
        <v>0</v>
      </c>
      <c r="L17" s="31">
        <v>0</v>
      </c>
      <c r="M17" s="31">
        <v>0</v>
      </c>
      <c r="N17" s="32">
        <v>120</v>
      </c>
    </row>
    <row r="18" spans="1:14" x14ac:dyDescent="0.25">
      <c r="A18" s="27" t="s">
        <v>58</v>
      </c>
      <c r="B18" s="27" t="s">
        <v>24</v>
      </c>
      <c r="C18" s="27" t="s">
        <v>33</v>
      </c>
      <c r="D18" s="27" t="s">
        <v>35</v>
      </c>
      <c r="E18" s="31">
        <v>1961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3093.08</v>
      </c>
      <c r="L18" s="31">
        <v>250</v>
      </c>
      <c r="M18" s="31">
        <v>0</v>
      </c>
      <c r="N18" s="32">
        <v>5304.08</v>
      </c>
    </row>
    <row r="19" spans="1:14" x14ac:dyDescent="0.25">
      <c r="A19" s="27" t="s">
        <v>58</v>
      </c>
      <c r="B19" s="27" t="s">
        <v>24</v>
      </c>
      <c r="C19" s="27" t="s">
        <v>33</v>
      </c>
      <c r="D19" s="27" t="s">
        <v>36</v>
      </c>
      <c r="E19" s="31">
        <v>0</v>
      </c>
      <c r="F19" s="31">
        <v>175</v>
      </c>
      <c r="G19" s="31">
        <v>0</v>
      </c>
      <c r="H19" s="31">
        <v>585</v>
      </c>
      <c r="I19" s="31">
        <v>0</v>
      </c>
      <c r="J19" s="31">
        <v>551</v>
      </c>
      <c r="K19" s="31">
        <v>431</v>
      </c>
      <c r="L19" s="31">
        <v>666</v>
      </c>
      <c r="M19" s="31">
        <v>315</v>
      </c>
      <c r="N19" s="32">
        <v>2723</v>
      </c>
    </row>
    <row r="20" spans="1:14" x14ac:dyDescent="0.25">
      <c r="A20" s="27" t="s">
        <v>58</v>
      </c>
      <c r="B20" s="27" t="s">
        <v>24</v>
      </c>
      <c r="C20" s="27" t="s">
        <v>33</v>
      </c>
      <c r="D20" s="27" t="s">
        <v>187</v>
      </c>
      <c r="E20" s="31">
        <v>0</v>
      </c>
      <c r="F20" s="31">
        <v>0</v>
      </c>
      <c r="G20" s="31">
        <v>0</v>
      </c>
      <c r="H20" s="31">
        <v>8453.43</v>
      </c>
      <c r="I20" s="31">
        <v>20715.07</v>
      </c>
      <c r="J20" s="31">
        <v>5634.21</v>
      </c>
      <c r="K20" s="31">
        <v>1458.33</v>
      </c>
      <c r="L20" s="31">
        <v>2550.64</v>
      </c>
      <c r="M20" s="31">
        <v>3398.03</v>
      </c>
      <c r="N20" s="32">
        <v>42209.71</v>
      </c>
    </row>
    <row r="21" spans="1:14" x14ac:dyDescent="0.25">
      <c r="A21" s="27" t="s">
        <v>58</v>
      </c>
      <c r="B21" s="27" t="s">
        <v>24</v>
      </c>
      <c r="C21" s="28" t="s">
        <v>37</v>
      </c>
      <c r="D21" s="28"/>
      <c r="E21" s="32">
        <v>1961</v>
      </c>
      <c r="F21" s="32">
        <v>175</v>
      </c>
      <c r="G21" s="32">
        <v>0</v>
      </c>
      <c r="H21" s="32">
        <v>9038.43</v>
      </c>
      <c r="I21" s="32">
        <v>20835.07</v>
      </c>
      <c r="J21" s="32">
        <v>6185.21</v>
      </c>
      <c r="K21" s="32">
        <v>4982.41</v>
      </c>
      <c r="L21" s="32">
        <v>3466.64</v>
      </c>
      <c r="M21" s="32">
        <v>3713.03</v>
      </c>
      <c r="N21" s="32">
        <v>50356.79</v>
      </c>
    </row>
    <row r="22" spans="1:14" x14ac:dyDescent="0.25">
      <c r="A22" s="27" t="s">
        <v>58</v>
      </c>
      <c r="B22" s="27" t="s">
        <v>24</v>
      </c>
      <c r="C22" s="27" t="s">
        <v>73</v>
      </c>
      <c r="D22" s="27" t="s">
        <v>74</v>
      </c>
      <c r="E22" s="31">
        <v>41162.656701</v>
      </c>
      <c r="F22" s="31">
        <v>50913.880001999998</v>
      </c>
      <c r="G22" s="31">
        <v>50805.370003000004</v>
      </c>
      <c r="H22" s="31">
        <v>57022.467000999997</v>
      </c>
      <c r="I22" s="31">
        <v>61033.660002999997</v>
      </c>
      <c r="J22" s="31">
        <v>50042.91</v>
      </c>
      <c r="K22" s="31">
        <v>54110.290003000002</v>
      </c>
      <c r="L22" s="31">
        <v>48552.389998999999</v>
      </c>
      <c r="M22" s="31">
        <v>43904.28</v>
      </c>
      <c r="N22" s="32">
        <v>457547.903712</v>
      </c>
    </row>
    <row r="23" spans="1:14" x14ac:dyDescent="0.25">
      <c r="A23" s="27" t="s">
        <v>58</v>
      </c>
      <c r="B23" s="27" t="s">
        <v>24</v>
      </c>
      <c r="C23" s="27" t="s">
        <v>73</v>
      </c>
      <c r="D23" s="27" t="s">
        <v>72</v>
      </c>
      <c r="E23" s="31">
        <v>35938.21</v>
      </c>
      <c r="F23" s="31">
        <v>40714.33</v>
      </c>
      <c r="G23" s="31">
        <v>24418.86</v>
      </c>
      <c r="H23" s="31">
        <v>77273.98</v>
      </c>
      <c r="I23" s="31">
        <v>36923.07</v>
      </c>
      <c r="J23" s="31">
        <v>77456.289999999994</v>
      </c>
      <c r="K23" s="31">
        <v>48115.55</v>
      </c>
      <c r="L23" s="31">
        <v>49939.72</v>
      </c>
      <c r="M23" s="31">
        <v>42000.99</v>
      </c>
      <c r="N23" s="32">
        <v>432781</v>
      </c>
    </row>
    <row r="24" spans="1:14" x14ac:dyDescent="0.25">
      <c r="A24" s="27" t="s">
        <v>58</v>
      </c>
      <c r="B24" s="27" t="s">
        <v>24</v>
      </c>
      <c r="C24" s="28" t="s">
        <v>71</v>
      </c>
      <c r="D24" s="28"/>
      <c r="E24" s="32">
        <v>77100.866701000006</v>
      </c>
      <c r="F24" s="32">
        <v>91628.210002000007</v>
      </c>
      <c r="G24" s="32">
        <v>75224.230003000004</v>
      </c>
      <c r="H24" s="32">
        <v>134296.44700099999</v>
      </c>
      <c r="I24" s="32">
        <v>97956.730003000004</v>
      </c>
      <c r="J24" s="32">
        <v>127499.2</v>
      </c>
      <c r="K24" s="32">
        <v>102225.840003</v>
      </c>
      <c r="L24" s="32">
        <v>98492.109998999993</v>
      </c>
      <c r="M24" s="32">
        <v>85905.27</v>
      </c>
      <c r="N24" s="32">
        <v>890328.903712</v>
      </c>
    </row>
    <row r="25" spans="1:14" x14ac:dyDescent="0.25">
      <c r="A25" s="27" t="s">
        <v>58</v>
      </c>
      <c r="B25" s="28" t="s">
        <v>40</v>
      </c>
      <c r="C25" s="28"/>
      <c r="D25" s="28"/>
      <c r="E25" s="32">
        <v>80215.106700999997</v>
      </c>
      <c r="F25" s="32">
        <v>92092.210002000007</v>
      </c>
      <c r="G25" s="32">
        <v>76649.230003000004</v>
      </c>
      <c r="H25" s="32">
        <v>143452.637001</v>
      </c>
      <c r="I25" s="32">
        <v>124608.11000299999</v>
      </c>
      <c r="J25" s="32">
        <v>136451.49</v>
      </c>
      <c r="K25" s="32">
        <v>109697.00000299999</v>
      </c>
      <c r="L25" s="32">
        <v>103078.649999</v>
      </c>
      <c r="M25" s="32">
        <v>95323.8</v>
      </c>
      <c r="N25" s="32">
        <v>961568.23371199996</v>
      </c>
    </row>
    <row r="26" spans="1:14" x14ac:dyDescent="0.25">
      <c r="A26" s="27" t="s">
        <v>58</v>
      </c>
      <c r="B26" s="27" t="s">
        <v>41</v>
      </c>
      <c r="C26" s="27"/>
      <c r="D26" s="27"/>
      <c r="E26" s="31">
        <v>289897.97000199999</v>
      </c>
      <c r="F26" s="31">
        <v>315775.43</v>
      </c>
      <c r="G26" s="31">
        <v>283057.71999900002</v>
      </c>
      <c r="H26" s="31">
        <v>355972.710005</v>
      </c>
      <c r="I26" s="31">
        <v>308105.53000500001</v>
      </c>
      <c r="J26" s="31">
        <v>359829.97000199999</v>
      </c>
      <c r="K26" s="31">
        <v>330274.73</v>
      </c>
      <c r="L26" s="31">
        <v>312066.32001299999</v>
      </c>
      <c r="M26" s="31">
        <v>306143.05000500003</v>
      </c>
      <c r="N26" s="32">
        <v>2861123.4300310002</v>
      </c>
    </row>
    <row r="27" spans="1:14" x14ac:dyDescent="0.25">
      <c r="A27" s="28" t="s">
        <v>59</v>
      </c>
      <c r="B27" s="28"/>
      <c r="C27" s="28"/>
      <c r="D27" s="28"/>
      <c r="E27" s="32">
        <v>371194.61670299998</v>
      </c>
      <c r="F27" s="32">
        <v>407867.64000199997</v>
      </c>
      <c r="G27" s="32">
        <v>359706.95000200003</v>
      </c>
      <c r="H27" s="32">
        <v>499425.347006</v>
      </c>
      <c r="I27" s="32">
        <v>432713.64000800002</v>
      </c>
      <c r="J27" s="32">
        <v>496361.46000199998</v>
      </c>
      <c r="K27" s="32">
        <v>440176.230003</v>
      </c>
      <c r="L27" s="32">
        <v>415464.97001200001</v>
      </c>
      <c r="M27" s="32">
        <v>401466.85000500001</v>
      </c>
      <c r="N27" s="32">
        <v>3824377.703743</v>
      </c>
    </row>
    <row r="30" spans="1:14" x14ac:dyDescent="0.25">
      <c r="N30" s="7"/>
    </row>
  </sheetData>
  <pageMargins left="1" right="1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"/>
  <sheetViews>
    <sheetView workbookViewId="0">
      <selection activeCell="D29" sqref="D29"/>
    </sheetView>
  </sheetViews>
  <sheetFormatPr defaultRowHeight="15" x14ac:dyDescent="0.25"/>
  <cols>
    <col min="1" max="1" width="9.7109375" customWidth="1"/>
    <col min="2" max="2" width="8.28515625" customWidth="1"/>
    <col min="3" max="3" width="12.5703125" customWidth="1"/>
    <col min="4" max="4" width="19.140625" customWidth="1"/>
    <col min="5" max="5" width="2.85546875" customWidth="1"/>
    <col min="6" max="6" width="3" customWidth="1"/>
    <col min="7" max="7" width="21.42578125" customWidth="1"/>
    <col min="8" max="8" width="12" customWidth="1"/>
  </cols>
  <sheetData>
    <row r="1" spans="1:8" ht="18.75" customHeight="1" x14ac:dyDescent="0.25">
      <c r="A1" s="54" t="s">
        <v>189</v>
      </c>
      <c r="B1" s="54"/>
      <c r="C1" s="54"/>
      <c r="D1" s="54"/>
      <c r="E1" s="54"/>
      <c r="F1" s="54"/>
      <c r="G1" s="54"/>
      <c r="H1" s="54"/>
    </row>
    <row r="2" spans="1:8" ht="21.75" customHeight="1" x14ac:dyDescent="0.25">
      <c r="A2" s="55" t="s">
        <v>167</v>
      </c>
      <c r="B2" s="55"/>
      <c r="C2" s="55"/>
      <c r="D2" s="55"/>
      <c r="E2" s="55"/>
      <c r="F2" s="55"/>
      <c r="G2" s="55"/>
      <c r="H2" s="55"/>
    </row>
    <row r="3" spans="1:8" ht="15" customHeight="1" x14ac:dyDescent="0.25"/>
    <row r="4" spans="1:8" ht="17.25" customHeight="1" x14ac:dyDescent="0.25">
      <c r="A4" s="21" t="s">
        <v>84</v>
      </c>
      <c r="B4" s="21" t="s">
        <v>183</v>
      </c>
    </row>
    <row r="5" spans="1:8" ht="15" customHeight="1" x14ac:dyDescent="0.25">
      <c r="H5" s="21" t="s">
        <v>78</v>
      </c>
    </row>
    <row r="6" spans="1:8" ht="15" customHeight="1" x14ac:dyDescent="0.25">
      <c r="H6" s="27" t="s">
        <v>1</v>
      </c>
    </row>
    <row r="7" spans="1:8" ht="15" customHeight="1" x14ac:dyDescent="0.25">
      <c r="H7" s="27"/>
    </row>
    <row r="8" spans="1:8" ht="15" customHeight="1" x14ac:dyDescent="0.25">
      <c r="A8" s="21" t="s">
        <v>57</v>
      </c>
      <c r="B8" s="21" t="s">
        <v>6</v>
      </c>
      <c r="C8" s="21" t="s">
        <v>7</v>
      </c>
      <c r="D8" s="21" t="s">
        <v>8</v>
      </c>
      <c r="E8" s="21" t="s">
        <v>77</v>
      </c>
      <c r="F8" s="21" t="s">
        <v>76</v>
      </c>
      <c r="G8" s="21" t="s">
        <v>75</v>
      </c>
      <c r="H8" s="29" t="s">
        <v>9</v>
      </c>
    </row>
    <row r="9" spans="1:8" ht="15.75" customHeight="1" x14ac:dyDescent="0.25">
      <c r="A9" s="27" t="s">
        <v>58</v>
      </c>
      <c r="B9" s="27" t="s">
        <v>24</v>
      </c>
      <c r="C9" s="27" t="s">
        <v>29</v>
      </c>
      <c r="D9" s="27" t="s">
        <v>83</v>
      </c>
      <c r="E9" s="27" t="s">
        <v>190</v>
      </c>
      <c r="F9" s="27"/>
      <c r="G9" s="27"/>
      <c r="H9" s="31">
        <v>71746.27</v>
      </c>
    </row>
    <row r="10" spans="1:8" ht="15.75" customHeight="1" x14ac:dyDescent="0.25">
      <c r="A10" s="27" t="s">
        <v>58</v>
      </c>
      <c r="B10" s="27" t="s">
        <v>24</v>
      </c>
      <c r="C10" s="27" t="s">
        <v>29</v>
      </c>
      <c r="D10" s="27" t="s">
        <v>83</v>
      </c>
      <c r="E10" s="27" t="s">
        <v>191</v>
      </c>
      <c r="F10" s="27"/>
      <c r="G10" s="27"/>
      <c r="H10" s="31">
        <v>480</v>
      </c>
    </row>
    <row r="11" spans="1:8" ht="15" customHeight="1" x14ac:dyDescent="0.25">
      <c r="A11" s="27" t="s">
        <v>58</v>
      </c>
      <c r="B11" s="27" t="s">
        <v>24</v>
      </c>
      <c r="C11" s="27" t="s">
        <v>29</v>
      </c>
      <c r="D11" s="28" t="s">
        <v>82</v>
      </c>
      <c r="E11" s="28"/>
      <c r="F11" s="28"/>
      <c r="G11" s="28"/>
      <c r="H11" s="32">
        <v>72226.27</v>
      </c>
    </row>
  </sheetData>
  <mergeCells count="2">
    <mergeCell ref="A1:H1"/>
    <mergeCell ref="A2:H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9"/>
  <sheetViews>
    <sheetView workbookViewId="0">
      <selection activeCell="H9" sqref="H9"/>
    </sheetView>
  </sheetViews>
  <sheetFormatPr defaultRowHeight="15" x14ac:dyDescent="0.25"/>
  <cols>
    <col min="1" max="1" width="9.7109375" customWidth="1"/>
    <col min="2" max="2" width="8.28515625" customWidth="1"/>
    <col min="3" max="3" width="12.5703125" customWidth="1"/>
    <col min="4" max="4" width="19.140625" customWidth="1"/>
    <col min="5" max="5" width="2.85546875" customWidth="1"/>
    <col min="6" max="6" width="3" customWidth="1"/>
    <col min="7" max="7" width="21.42578125" customWidth="1"/>
    <col min="8" max="8" width="12" customWidth="1"/>
  </cols>
  <sheetData>
    <row r="1" spans="1:8" ht="18.75" customHeight="1" x14ac:dyDescent="0.25">
      <c r="A1" s="54" t="s">
        <v>192</v>
      </c>
      <c r="B1" s="54"/>
      <c r="C1" s="54"/>
      <c r="D1" s="54"/>
      <c r="E1" s="54"/>
      <c r="F1" s="54"/>
      <c r="G1" s="54"/>
      <c r="H1" s="54"/>
    </row>
    <row r="2" spans="1:8" ht="21.75" customHeight="1" x14ac:dyDescent="0.25">
      <c r="A2" s="55" t="s">
        <v>167</v>
      </c>
      <c r="B2" s="55"/>
      <c r="C2" s="55"/>
      <c r="D2" s="55"/>
      <c r="E2" s="55"/>
      <c r="F2" s="55"/>
      <c r="G2" s="55"/>
      <c r="H2" s="55"/>
    </row>
    <row r="3" spans="1:8" ht="15" customHeight="1" x14ac:dyDescent="0.25"/>
    <row r="4" spans="1:8" ht="17.25" customHeight="1" x14ac:dyDescent="0.25">
      <c r="A4" s="21" t="s">
        <v>80</v>
      </c>
      <c r="B4" s="21" t="s">
        <v>183</v>
      </c>
    </row>
    <row r="5" spans="1:8" ht="15" customHeight="1" x14ac:dyDescent="0.25">
      <c r="H5" s="21" t="s">
        <v>78</v>
      </c>
    </row>
    <row r="6" spans="1:8" ht="15" customHeight="1" x14ac:dyDescent="0.25">
      <c r="H6" s="27" t="s">
        <v>1</v>
      </c>
    </row>
    <row r="7" spans="1:8" ht="15" customHeight="1" x14ac:dyDescent="0.25">
      <c r="H7" s="27"/>
    </row>
    <row r="8" spans="1:8" ht="15" customHeight="1" x14ac:dyDescent="0.25">
      <c r="A8" s="21" t="s">
        <v>57</v>
      </c>
      <c r="B8" s="21" t="s">
        <v>6</v>
      </c>
      <c r="C8" s="21" t="s">
        <v>7</v>
      </c>
      <c r="D8" s="21" t="s">
        <v>8</v>
      </c>
      <c r="E8" s="21" t="s">
        <v>77</v>
      </c>
      <c r="F8" s="21" t="s">
        <v>76</v>
      </c>
      <c r="G8" s="21" t="s">
        <v>75</v>
      </c>
      <c r="H8" s="29" t="s">
        <v>9</v>
      </c>
    </row>
    <row r="9" spans="1:8" ht="15.75" customHeight="1" x14ac:dyDescent="0.25">
      <c r="A9" s="27" t="s">
        <v>58</v>
      </c>
      <c r="B9" s="27" t="s">
        <v>24</v>
      </c>
      <c r="C9" s="27" t="s">
        <v>25</v>
      </c>
      <c r="D9" s="27" t="s">
        <v>27</v>
      </c>
      <c r="E9" s="27"/>
      <c r="F9" s="27"/>
      <c r="G9" s="27"/>
      <c r="H9" s="31">
        <v>16691.490000000002</v>
      </c>
    </row>
  </sheetData>
  <mergeCells count="2">
    <mergeCell ref="A1:H1"/>
    <mergeCell ref="A2:H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4"/>
  <sheetViews>
    <sheetView workbookViewId="0">
      <selection activeCell="E10" sqref="E10"/>
    </sheetView>
  </sheetViews>
  <sheetFormatPr defaultRowHeight="15" x14ac:dyDescent="0.25"/>
  <cols>
    <col min="1" max="1" width="9.7109375" customWidth="1"/>
    <col min="2" max="2" width="8.28515625" customWidth="1"/>
    <col min="3" max="3" width="12.5703125" customWidth="1"/>
    <col min="4" max="4" width="19.140625" customWidth="1"/>
    <col min="5" max="5" width="21" bestFit="1" customWidth="1"/>
  </cols>
  <sheetData>
    <row r="1" spans="1:5" ht="18.75" customHeight="1" x14ac:dyDescent="0.25">
      <c r="A1" s="54" t="s">
        <v>200</v>
      </c>
      <c r="B1" s="54"/>
      <c r="C1" s="54"/>
      <c r="D1" s="54"/>
      <c r="E1" s="54"/>
    </row>
    <row r="2" spans="1:5" ht="21.75" customHeight="1" x14ac:dyDescent="0.25">
      <c r="A2" s="55" t="s">
        <v>167</v>
      </c>
      <c r="B2" s="55"/>
      <c r="C2" s="55"/>
      <c r="D2" s="55"/>
      <c r="E2" s="55"/>
    </row>
    <row r="3" spans="1:5" ht="15" customHeight="1" x14ac:dyDescent="0.25"/>
    <row r="4" spans="1:5" ht="17.25" customHeight="1" x14ac:dyDescent="0.25">
      <c r="A4" s="21" t="s">
        <v>96</v>
      </c>
      <c r="B4" s="21" t="s">
        <v>183</v>
      </c>
    </row>
    <row r="5" spans="1:5" ht="15" customHeight="1" x14ac:dyDescent="0.25">
      <c r="E5" s="21" t="s">
        <v>78</v>
      </c>
    </row>
    <row r="6" spans="1:5" ht="15" customHeight="1" x14ac:dyDescent="0.25">
      <c r="E6" s="27" t="s">
        <v>1</v>
      </c>
    </row>
    <row r="7" spans="1:5" ht="15" customHeight="1" x14ac:dyDescent="0.25">
      <c r="E7" s="27"/>
    </row>
    <row r="8" spans="1:5" ht="15" customHeight="1" x14ac:dyDescent="0.25">
      <c r="A8" s="21" t="s">
        <v>57</v>
      </c>
      <c r="B8" s="21" t="s">
        <v>6</v>
      </c>
      <c r="C8" s="21" t="s">
        <v>7</v>
      </c>
      <c r="D8" s="21" t="s">
        <v>8</v>
      </c>
      <c r="E8" s="29" t="s">
        <v>9</v>
      </c>
    </row>
    <row r="9" spans="1:5" ht="15.75" customHeight="1" x14ac:dyDescent="0.25">
      <c r="A9" s="27" t="s">
        <v>58</v>
      </c>
      <c r="B9" s="27" t="s">
        <v>10</v>
      </c>
      <c r="C9" s="27" t="s">
        <v>11</v>
      </c>
      <c r="D9" s="27" t="s">
        <v>20</v>
      </c>
      <c r="E9" s="31">
        <v>188.2</v>
      </c>
    </row>
    <row r="10" spans="1:5" ht="15.75" customHeight="1" x14ac:dyDescent="0.25">
      <c r="A10" s="27" t="s">
        <v>58</v>
      </c>
      <c r="B10" s="27" t="s">
        <v>24</v>
      </c>
      <c r="C10" s="27" t="s">
        <v>25</v>
      </c>
      <c r="D10" s="27" t="s">
        <v>26</v>
      </c>
      <c r="E10" s="31">
        <v>345345.60950000002</v>
      </c>
    </row>
    <row r="11" spans="1:5" ht="15.75" customHeight="1" x14ac:dyDescent="0.25">
      <c r="A11" s="27" t="s">
        <v>58</v>
      </c>
      <c r="B11" s="27" t="s">
        <v>24</v>
      </c>
      <c r="C11" s="27" t="s">
        <v>25</v>
      </c>
      <c r="D11" s="27" t="s">
        <v>27</v>
      </c>
      <c r="E11" s="31">
        <v>37239.998099999997</v>
      </c>
    </row>
    <row r="12" spans="1:5" ht="15" customHeight="1" x14ac:dyDescent="0.25">
      <c r="A12" s="27" t="s">
        <v>58</v>
      </c>
      <c r="B12" s="27" t="s">
        <v>24</v>
      </c>
      <c r="C12" s="28" t="s">
        <v>28</v>
      </c>
      <c r="D12" s="28"/>
      <c r="E12" s="32">
        <v>382585.60759999999</v>
      </c>
    </row>
    <row r="13" spans="1:5" ht="15.75" customHeight="1" x14ac:dyDescent="0.25">
      <c r="A13" s="27" t="s">
        <v>58</v>
      </c>
      <c r="B13" s="27" t="s">
        <v>24</v>
      </c>
      <c r="C13" s="27" t="s">
        <v>29</v>
      </c>
      <c r="D13" s="27" t="s">
        <v>31</v>
      </c>
      <c r="E13" s="31">
        <v>881.03</v>
      </c>
    </row>
    <row r="14" spans="1:5" ht="15.75" customHeight="1" x14ac:dyDescent="0.25">
      <c r="A14" s="27" t="s">
        <v>58</v>
      </c>
      <c r="B14" s="27" t="s">
        <v>24</v>
      </c>
      <c r="C14" s="27" t="s">
        <v>94</v>
      </c>
      <c r="D14" s="27" t="s">
        <v>95</v>
      </c>
      <c r="E14" s="31">
        <f>1214213.682508+1866.52</f>
        <v>1216080.202508</v>
      </c>
    </row>
    <row r="15" spans="1:5" ht="15.75" customHeight="1" x14ac:dyDescent="0.25">
      <c r="A15" s="27" t="s">
        <v>58</v>
      </c>
      <c r="B15" s="27" t="s">
        <v>24</v>
      </c>
      <c r="C15" s="27" t="s">
        <v>94</v>
      </c>
      <c r="D15" s="27" t="s">
        <v>93</v>
      </c>
      <c r="E15" s="31">
        <v>116359.09</v>
      </c>
    </row>
    <row r="16" spans="1:5" ht="15" customHeight="1" x14ac:dyDescent="0.25">
      <c r="A16" s="27" t="s">
        <v>58</v>
      </c>
      <c r="B16" s="27" t="s">
        <v>24</v>
      </c>
      <c r="C16" s="28" t="s">
        <v>92</v>
      </c>
      <c r="D16" s="28"/>
      <c r="E16" s="32">
        <v>1330572.772508</v>
      </c>
    </row>
    <row r="17" spans="1:5" ht="15.75" customHeight="1" x14ac:dyDescent="0.25">
      <c r="A17" s="27" t="s">
        <v>58</v>
      </c>
      <c r="B17" s="27" t="s">
        <v>24</v>
      </c>
      <c r="C17" s="27" t="s">
        <v>61</v>
      </c>
      <c r="D17" s="27" t="s">
        <v>62</v>
      </c>
      <c r="E17" s="31">
        <v>390193.51</v>
      </c>
    </row>
    <row r="18" spans="1:5" ht="15.75" customHeight="1" x14ac:dyDescent="0.25">
      <c r="A18" s="27" t="s">
        <v>58</v>
      </c>
      <c r="B18" s="27" t="s">
        <v>24</v>
      </c>
      <c r="C18" s="27" t="s">
        <v>61</v>
      </c>
      <c r="D18" s="27" t="s">
        <v>63</v>
      </c>
      <c r="E18" s="31">
        <v>510193.08</v>
      </c>
    </row>
    <row r="19" spans="1:5" ht="15" customHeight="1" x14ac:dyDescent="0.25">
      <c r="A19" s="27" t="s">
        <v>58</v>
      </c>
      <c r="B19" s="27" t="s">
        <v>24</v>
      </c>
      <c r="C19" s="28" t="s">
        <v>66</v>
      </c>
      <c r="D19" s="28"/>
      <c r="E19" s="32">
        <v>900386.59</v>
      </c>
    </row>
    <row r="20" spans="1:5" ht="15" customHeight="1" x14ac:dyDescent="0.25">
      <c r="A20" s="27" t="s">
        <v>58</v>
      </c>
      <c r="B20" s="28" t="s">
        <v>40</v>
      </c>
      <c r="C20" s="28"/>
      <c r="D20" s="28"/>
      <c r="E20" s="32">
        <v>2614426.0001079999</v>
      </c>
    </row>
    <row r="21" spans="1:5" ht="15.75" customHeight="1" x14ac:dyDescent="0.25">
      <c r="A21" s="27" t="s">
        <v>58</v>
      </c>
      <c r="B21" s="27" t="s">
        <v>41</v>
      </c>
      <c r="C21" s="27" t="s">
        <v>91</v>
      </c>
      <c r="D21" s="27"/>
      <c r="E21" s="31">
        <v>20962.240000000002</v>
      </c>
    </row>
    <row r="22" spans="1:5" ht="15.75" customHeight="1" x14ac:dyDescent="0.25">
      <c r="A22" s="27" t="s">
        <v>58</v>
      </c>
      <c r="B22" s="27" t="s">
        <v>41</v>
      </c>
      <c r="C22" s="27" t="s">
        <v>89</v>
      </c>
      <c r="D22" s="27"/>
      <c r="E22" s="31">
        <v>10685.45</v>
      </c>
    </row>
    <row r="23" spans="1:5" ht="15" customHeight="1" x14ac:dyDescent="0.25">
      <c r="A23" s="27" t="s">
        <v>58</v>
      </c>
      <c r="B23" s="28" t="s">
        <v>87</v>
      </c>
      <c r="C23" s="28"/>
      <c r="D23" s="28"/>
      <c r="E23" s="32">
        <v>31647.69</v>
      </c>
    </row>
    <row r="24" spans="1:5" ht="15" customHeight="1" x14ac:dyDescent="0.25">
      <c r="A24" s="28" t="s">
        <v>59</v>
      </c>
      <c r="B24" s="28"/>
      <c r="C24" s="28"/>
      <c r="D24" s="28"/>
      <c r="E24" s="32">
        <f>2646261.890108+1866.52</f>
        <v>2648128.410108</v>
      </c>
    </row>
  </sheetData>
  <mergeCells count="2">
    <mergeCell ref="A1:E1"/>
    <mergeCell ref="A2:E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"/>
  <sheetViews>
    <sheetView workbookViewId="0">
      <selection activeCell="M25" sqref="M25"/>
    </sheetView>
  </sheetViews>
  <sheetFormatPr defaultRowHeight="15" x14ac:dyDescent="0.25"/>
  <cols>
    <col min="1" max="1" width="9.7109375" customWidth="1"/>
    <col min="2" max="2" width="8.28515625" customWidth="1"/>
    <col min="3" max="3" width="12.5703125" customWidth="1"/>
    <col min="4" max="4" width="19.140625" customWidth="1"/>
    <col min="5" max="5" width="2.85546875" customWidth="1"/>
    <col min="6" max="6" width="3" customWidth="1"/>
    <col min="7" max="7" width="21.42578125" customWidth="1"/>
    <col min="8" max="8" width="12" customWidth="1"/>
  </cols>
  <sheetData>
    <row r="1" spans="1:8" ht="18.75" customHeight="1" x14ac:dyDescent="0.25">
      <c r="A1" s="54" t="s">
        <v>194</v>
      </c>
      <c r="B1" s="54"/>
      <c r="C1" s="54"/>
      <c r="D1" s="54"/>
      <c r="E1" s="54"/>
      <c r="F1" s="54"/>
      <c r="G1" s="54"/>
      <c r="H1" s="54"/>
    </row>
    <row r="2" spans="1:8" ht="21.75" customHeight="1" x14ac:dyDescent="0.25">
      <c r="A2" s="55" t="s">
        <v>167</v>
      </c>
      <c r="B2" s="55"/>
      <c r="C2" s="55"/>
      <c r="D2" s="55"/>
      <c r="E2" s="55"/>
      <c r="F2" s="55"/>
      <c r="G2" s="55"/>
      <c r="H2" s="55"/>
    </row>
    <row r="3" spans="1:8" ht="15" customHeight="1" x14ac:dyDescent="0.25"/>
    <row r="4" spans="1:8" ht="17.25" customHeight="1" x14ac:dyDescent="0.25">
      <c r="A4" s="21" t="s">
        <v>193</v>
      </c>
      <c r="B4" s="21" t="s">
        <v>183</v>
      </c>
    </row>
    <row r="5" spans="1:8" ht="15" customHeight="1" x14ac:dyDescent="0.25">
      <c r="H5" s="21" t="s">
        <v>78</v>
      </c>
    </row>
    <row r="6" spans="1:8" ht="15" customHeight="1" x14ac:dyDescent="0.25">
      <c r="H6" s="27" t="s">
        <v>1</v>
      </c>
    </row>
    <row r="7" spans="1:8" ht="15" customHeight="1" x14ac:dyDescent="0.25">
      <c r="H7" s="27"/>
    </row>
    <row r="8" spans="1:8" ht="15" customHeight="1" x14ac:dyDescent="0.25">
      <c r="A8" s="21" t="s">
        <v>57</v>
      </c>
      <c r="B8" s="21" t="s">
        <v>6</v>
      </c>
      <c r="C8" s="21" t="s">
        <v>7</v>
      </c>
      <c r="D8" s="21" t="s">
        <v>8</v>
      </c>
      <c r="E8" s="21" t="s">
        <v>77</v>
      </c>
      <c r="F8" s="21" t="s">
        <v>76</v>
      </c>
      <c r="G8" s="21" t="s">
        <v>75</v>
      </c>
      <c r="H8" s="29" t="s">
        <v>9</v>
      </c>
    </row>
    <row r="9" spans="1:8" ht="15.75" customHeight="1" x14ac:dyDescent="0.25">
      <c r="A9" s="27" t="s">
        <v>58</v>
      </c>
      <c r="B9" s="27" t="s">
        <v>24</v>
      </c>
      <c r="C9" s="27" t="s">
        <v>61</v>
      </c>
      <c r="D9" s="27" t="s">
        <v>64</v>
      </c>
      <c r="E9" s="27"/>
      <c r="F9" s="27"/>
      <c r="G9" s="27"/>
      <c r="H9" s="31">
        <v>261508.3</v>
      </c>
    </row>
    <row r="10" spans="1:8" ht="15.75" customHeight="1" x14ac:dyDescent="0.25">
      <c r="A10" s="27" t="s">
        <v>58</v>
      </c>
      <c r="B10" s="27" t="s">
        <v>24</v>
      </c>
      <c r="C10" s="27" t="s">
        <v>61</v>
      </c>
      <c r="D10" s="27" t="s">
        <v>65</v>
      </c>
      <c r="E10" s="27"/>
      <c r="F10" s="27"/>
      <c r="G10" s="27"/>
      <c r="H10" s="31">
        <v>21505.82</v>
      </c>
    </row>
    <row r="11" spans="1:8" ht="15" customHeight="1" x14ac:dyDescent="0.25">
      <c r="A11" s="27" t="s">
        <v>58</v>
      </c>
      <c r="B11" s="27" t="s">
        <v>24</v>
      </c>
      <c r="C11" s="28" t="s">
        <v>66</v>
      </c>
      <c r="D11" s="28"/>
      <c r="E11" s="28"/>
      <c r="F11" s="28"/>
      <c r="G11" s="28"/>
      <c r="H11" s="32">
        <v>283014.12</v>
      </c>
    </row>
  </sheetData>
  <mergeCells count="2">
    <mergeCell ref="A1:H1"/>
    <mergeCell ref="A2:H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4"/>
  <sheetViews>
    <sheetView workbookViewId="0">
      <selection activeCell="J24" sqref="J24"/>
    </sheetView>
  </sheetViews>
  <sheetFormatPr defaultRowHeight="15" x14ac:dyDescent="0.25"/>
  <cols>
    <col min="1" max="1" width="9.7109375" customWidth="1"/>
    <col min="2" max="2" width="8.28515625" customWidth="1"/>
    <col min="3" max="3" width="12.5703125" customWidth="1"/>
    <col min="4" max="4" width="19.140625" customWidth="1"/>
    <col min="5" max="5" width="31.5703125" bestFit="1" customWidth="1"/>
    <col min="6" max="6" width="3" customWidth="1"/>
    <col min="7" max="7" width="21.42578125" customWidth="1"/>
    <col min="8" max="8" width="12" customWidth="1"/>
  </cols>
  <sheetData>
    <row r="1" spans="1:8" ht="18.75" customHeight="1" x14ac:dyDescent="0.25">
      <c r="A1" s="54" t="s">
        <v>195</v>
      </c>
      <c r="B1" s="54"/>
      <c r="C1" s="54"/>
      <c r="D1" s="54"/>
      <c r="E1" s="54"/>
      <c r="F1" s="54"/>
      <c r="G1" s="54"/>
      <c r="H1" s="54"/>
    </row>
    <row r="2" spans="1:8" ht="21.75" customHeight="1" x14ac:dyDescent="0.25">
      <c r="A2" s="55" t="s">
        <v>167</v>
      </c>
      <c r="B2" s="55"/>
      <c r="C2" s="55"/>
      <c r="D2" s="55"/>
      <c r="E2" s="55"/>
      <c r="F2" s="55"/>
      <c r="G2" s="55"/>
      <c r="H2" s="55"/>
    </row>
    <row r="3" spans="1:8" ht="15" customHeight="1" x14ac:dyDescent="0.25"/>
    <row r="4" spans="1:8" ht="17.25" customHeight="1" x14ac:dyDescent="0.25">
      <c r="A4" s="21" t="s">
        <v>84</v>
      </c>
      <c r="B4" s="21" t="s">
        <v>183</v>
      </c>
    </row>
    <row r="5" spans="1:8" ht="15" customHeight="1" x14ac:dyDescent="0.25">
      <c r="H5" s="21" t="s">
        <v>78</v>
      </c>
    </row>
    <row r="6" spans="1:8" ht="15" customHeight="1" x14ac:dyDescent="0.25">
      <c r="H6" s="27" t="s">
        <v>1</v>
      </c>
    </row>
    <row r="7" spans="1:8" ht="15" customHeight="1" x14ac:dyDescent="0.25">
      <c r="H7" s="27"/>
    </row>
    <row r="8" spans="1:8" ht="15" customHeight="1" x14ac:dyDescent="0.25">
      <c r="A8" s="21" t="s">
        <v>57</v>
      </c>
      <c r="B8" s="21" t="s">
        <v>6</v>
      </c>
      <c r="C8" s="21" t="s">
        <v>7</v>
      </c>
      <c r="D8" s="21" t="s">
        <v>8</v>
      </c>
      <c r="E8" s="21" t="s">
        <v>77</v>
      </c>
      <c r="F8" s="21" t="s">
        <v>76</v>
      </c>
      <c r="G8" s="21" t="s">
        <v>75</v>
      </c>
      <c r="H8" s="29" t="s">
        <v>9</v>
      </c>
    </row>
    <row r="9" spans="1:8" ht="15.75" customHeight="1" x14ac:dyDescent="0.25">
      <c r="A9" s="27" t="s">
        <v>58</v>
      </c>
      <c r="B9" s="27" t="s">
        <v>24</v>
      </c>
      <c r="C9" s="27" t="s">
        <v>81</v>
      </c>
      <c r="D9" s="27" t="s">
        <v>85</v>
      </c>
      <c r="E9" s="27" t="s">
        <v>196</v>
      </c>
      <c r="F9" s="27"/>
      <c r="G9" s="27"/>
      <c r="H9" s="31">
        <v>22597.53</v>
      </c>
    </row>
    <row r="10" spans="1:8" x14ac:dyDescent="0.25">
      <c r="A10" s="27" t="s">
        <v>58</v>
      </c>
      <c r="B10" s="27" t="s">
        <v>24</v>
      </c>
      <c r="C10" s="27" t="s">
        <v>81</v>
      </c>
      <c r="D10" s="27" t="s">
        <v>85</v>
      </c>
      <c r="E10" s="27" t="s">
        <v>190</v>
      </c>
      <c r="F10" s="27"/>
      <c r="G10" s="27"/>
      <c r="H10" s="31">
        <v>48228.66</v>
      </c>
    </row>
    <row r="11" spans="1:8" x14ac:dyDescent="0.25">
      <c r="A11" s="27" t="s">
        <v>58</v>
      </c>
      <c r="B11" s="27" t="s">
        <v>24</v>
      </c>
      <c r="C11" s="27" t="s">
        <v>81</v>
      </c>
      <c r="D11" s="27" t="s">
        <v>85</v>
      </c>
      <c r="E11" s="27" t="s">
        <v>197</v>
      </c>
      <c r="F11" s="27"/>
      <c r="G11" s="27"/>
      <c r="H11" s="31">
        <v>126119.71</v>
      </c>
    </row>
    <row r="12" spans="1:8" x14ac:dyDescent="0.25">
      <c r="A12" s="27" t="s">
        <v>58</v>
      </c>
      <c r="B12" s="27" t="s">
        <v>24</v>
      </c>
      <c r="C12" s="27" t="s">
        <v>81</v>
      </c>
      <c r="D12" s="27" t="s">
        <v>85</v>
      </c>
      <c r="E12" s="27" t="s">
        <v>198</v>
      </c>
      <c r="F12" s="27"/>
      <c r="G12" s="27"/>
      <c r="H12" s="31">
        <v>24490.27</v>
      </c>
    </row>
    <row r="13" spans="1:8" x14ac:dyDescent="0.25">
      <c r="A13" s="27" t="s">
        <v>58</v>
      </c>
      <c r="B13" s="27" t="s">
        <v>24</v>
      </c>
      <c r="C13" s="27" t="s">
        <v>81</v>
      </c>
      <c r="D13" s="27" t="s">
        <v>85</v>
      </c>
      <c r="E13" s="27" t="s">
        <v>199</v>
      </c>
      <c r="F13" s="27"/>
      <c r="G13" s="27"/>
      <c r="H13" s="31">
        <v>250</v>
      </c>
    </row>
    <row r="14" spans="1:8" x14ac:dyDescent="0.25">
      <c r="A14" s="27" t="s">
        <v>58</v>
      </c>
      <c r="B14" s="27" t="s">
        <v>24</v>
      </c>
      <c r="C14" s="27" t="s">
        <v>81</v>
      </c>
      <c r="D14" s="28" t="s">
        <v>86</v>
      </c>
      <c r="E14" s="28"/>
      <c r="F14" s="28"/>
      <c r="G14" s="28"/>
      <c r="H14" s="32">
        <v>221686.17</v>
      </c>
    </row>
  </sheetData>
  <mergeCells count="2">
    <mergeCell ref="A1:H1"/>
    <mergeCell ref="A2:H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7"/>
  <sheetViews>
    <sheetView topLeftCell="A7" workbookViewId="0">
      <selection activeCell="G40" sqref="G40"/>
    </sheetView>
  </sheetViews>
  <sheetFormatPr defaultRowHeight="15" x14ac:dyDescent="0.25"/>
  <cols>
    <col min="1" max="1" width="38.85546875" bestFit="1" customWidth="1"/>
    <col min="2" max="2" width="8.28515625" customWidth="1"/>
    <col min="3" max="3" width="12.5703125" customWidth="1"/>
    <col min="4" max="4" width="19.140625" customWidth="1"/>
    <col min="5" max="5" width="9.42578125" customWidth="1"/>
    <col min="6" max="6" width="3" customWidth="1"/>
    <col min="7" max="7" width="21.42578125" customWidth="1"/>
    <col min="8" max="8" width="12" customWidth="1"/>
  </cols>
  <sheetData>
    <row r="1" spans="1:7" x14ac:dyDescent="0.25">
      <c r="A1" s="54" t="s">
        <v>201</v>
      </c>
      <c r="B1" s="54"/>
      <c r="C1" s="54"/>
      <c r="D1" s="54"/>
      <c r="E1" s="54"/>
      <c r="F1" s="54"/>
      <c r="G1" s="54"/>
    </row>
    <row r="2" spans="1:7" ht="23.25" x14ac:dyDescent="0.25">
      <c r="A2" s="55" t="s">
        <v>167</v>
      </c>
      <c r="B2" s="55"/>
      <c r="C2" s="55"/>
      <c r="D2" s="55"/>
      <c r="E2" s="55"/>
      <c r="F2" s="55"/>
      <c r="G2" s="55"/>
    </row>
    <row r="4" spans="1:7" x14ac:dyDescent="0.25">
      <c r="A4" s="21" t="s">
        <v>84</v>
      </c>
      <c r="B4" s="21" t="s">
        <v>183</v>
      </c>
    </row>
    <row r="5" spans="1:7" x14ac:dyDescent="0.25">
      <c r="G5" s="21" t="s">
        <v>78</v>
      </c>
    </row>
    <row r="6" spans="1:7" x14ac:dyDescent="0.25">
      <c r="G6" s="27" t="s">
        <v>1</v>
      </c>
    </row>
    <row r="7" spans="1:7" x14ac:dyDescent="0.25">
      <c r="G7" s="27"/>
    </row>
    <row r="8" spans="1:7" x14ac:dyDescent="0.25">
      <c r="A8" s="21" t="s">
        <v>57</v>
      </c>
      <c r="B8" s="21" t="s">
        <v>6</v>
      </c>
      <c r="C8" s="21" t="s">
        <v>7</v>
      </c>
      <c r="D8" s="21" t="s">
        <v>8</v>
      </c>
      <c r="E8" s="21" t="s">
        <v>77</v>
      </c>
      <c r="F8" s="21" t="s">
        <v>76</v>
      </c>
      <c r="G8" s="29" t="s">
        <v>9</v>
      </c>
    </row>
    <row r="9" spans="1:7" x14ac:dyDescent="0.25">
      <c r="A9" s="27" t="s">
        <v>58</v>
      </c>
      <c r="B9" s="27" t="s">
        <v>24</v>
      </c>
      <c r="C9" s="27" t="s">
        <v>38</v>
      </c>
      <c r="D9" s="27" t="s">
        <v>39</v>
      </c>
      <c r="E9" s="27" t="s">
        <v>196</v>
      </c>
      <c r="F9" s="27"/>
      <c r="G9" s="31">
        <v>77.459999999999994</v>
      </c>
    </row>
    <row r="10" spans="1:7" x14ac:dyDescent="0.25">
      <c r="A10" s="27" t="s">
        <v>58</v>
      </c>
      <c r="B10" s="27" t="s">
        <v>24</v>
      </c>
      <c r="C10" s="27" t="s">
        <v>38</v>
      </c>
      <c r="D10" s="27" t="s">
        <v>39</v>
      </c>
      <c r="E10" s="27" t="s">
        <v>190</v>
      </c>
      <c r="F10" s="27"/>
      <c r="G10" s="31">
        <v>1203.3399999999999</v>
      </c>
    </row>
    <row r="11" spans="1:7" x14ac:dyDescent="0.25">
      <c r="A11" s="27" t="s">
        <v>58</v>
      </c>
      <c r="B11" s="27" t="s">
        <v>24</v>
      </c>
      <c r="C11" s="27" t="s">
        <v>38</v>
      </c>
      <c r="D11" s="27" t="s">
        <v>39</v>
      </c>
      <c r="E11" s="27" t="s">
        <v>191</v>
      </c>
      <c r="F11" s="27"/>
      <c r="G11" s="31">
        <v>44589.090499999998</v>
      </c>
    </row>
    <row r="12" spans="1:7" x14ac:dyDescent="0.25">
      <c r="A12" s="27" t="s">
        <v>58</v>
      </c>
      <c r="B12" s="27" t="s">
        <v>24</v>
      </c>
      <c r="C12" s="27" t="s">
        <v>38</v>
      </c>
      <c r="D12" s="27" t="s">
        <v>39</v>
      </c>
      <c r="E12" s="27" t="s">
        <v>197</v>
      </c>
      <c r="F12" s="27"/>
      <c r="G12" s="31">
        <v>12463.32</v>
      </c>
    </row>
    <row r="13" spans="1:7" x14ac:dyDescent="0.25">
      <c r="A13" s="27" t="s">
        <v>58</v>
      </c>
      <c r="B13" s="27" t="s">
        <v>24</v>
      </c>
      <c r="C13" s="27" t="s">
        <v>38</v>
      </c>
      <c r="D13" s="27" t="s">
        <v>39</v>
      </c>
      <c r="E13" s="27" t="s">
        <v>198</v>
      </c>
      <c r="F13" s="27"/>
      <c r="G13" s="31">
        <v>1947.68</v>
      </c>
    </row>
    <row r="14" spans="1:7" x14ac:dyDescent="0.25">
      <c r="A14" s="27" t="s">
        <v>58</v>
      </c>
      <c r="B14" s="27" t="s">
        <v>24</v>
      </c>
      <c r="C14" s="27" t="s">
        <v>38</v>
      </c>
      <c r="D14" s="27" t="s">
        <v>39</v>
      </c>
      <c r="E14" s="27" t="s">
        <v>202</v>
      </c>
      <c r="F14" s="27"/>
      <c r="G14" s="31">
        <v>203624.69589999999</v>
      </c>
    </row>
    <row r="15" spans="1:7" x14ac:dyDescent="0.25">
      <c r="A15" s="27" t="s">
        <v>58</v>
      </c>
      <c r="B15" s="27" t="s">
        <v>24</v>
      </c>
      <c r="C15" s="27" t="s">
        <v>38</v>
      </c>
      <c r="D15" s="28" t="s">
        <v>97</v>
      </c>
      <c r="E15" s="28"/>
      <c r="F15" s="28"/>
      <c r="G15" s="32">
        <v>263905.58639999997</v>
      </c>
    </row>
    <row r="18" spans="1:7" x14ac:dyDescent="0.25">
      <c r="A18" s="54" t="s">
        <v>203</v>
      </c>
      <c r="B18" s="54"/>
      <c r="C18" s="54"/>
      <c r="D18" s="54"/>
      <c r="E18" s="54"/>
      <c r="F18" s="54"/>
      <c r="G18" s="54"/>
    </row>
    <row r="19" spans="1:7" ht="23.25" x14ac:dyDescent="0.25">
      <c r="A19" s="55" t="s">
        <v>167</v>
      </c>
      <c r="B19" s="55"/>
      <c r="C19" s="55"/>
      <c r="D19" s="55"/>
      <c r="E19" s="55"/>
      <c r="F19" s="55"/>
      <c r="G19" s="55"/>
    </row>
    <row r="21" spans="1:7" x14ac:dyDescent="0.25">
      <c r="A21" s="21" t="s">
        <v>100</v>
      </c>
      <c r="B21" s="21" t="s">
        <v>183</v>
      </c>
    </row>
    <row r="22" spans="1:7" x14ac:dyDescent="0.25">
      <c r="G22" s="21" t="s">
        <v>78</v>
      </c>
    </row>
    <row r="23" spans="1:7" x14ac:dyDescent="0.25">
      <c r="G23" s="27" t="s">
        <v>1</v>
      </c>
    </row>
    <row r="24" spans="1:7" x14ac:dyDescent="0.25">
      <c r="G24" s="27"/>
    </row>
    <row r="25" spans="1:7" x14ac:dyDescent="0.25">
      <c r="A25" s="21" t="s">
        <v>57</v>
      </c>
      <c r="B25" s="21" t="s">
        <v>6</v>
      </c>
      <c r="C25" s="21" t="s">
        <v>7</v>
      </c>
      <c r="D25" s="21" t="s">
        <v>8</v>
      </c>
      <c r="E25" s="21" t="s">
        <v>77</v>
      </c>
      <c r="F25" s="21" t="s">
        <v>76</v>
      </c>
      <c r="G25" s="29" t="s">
        <v>9</v>
      </c>
    </row>
    <row r="26" spans="1:7" x14ac:dyDescent="0.25">
      <c r="A26" s="27" t="s">
        <v>58</v>
      </c>
      <c r="B26" s="27" t="s">
        <v>10</v>
      </c>
      <c r="C26" s="27" t="s">
        <v>11</v>
      </c>
      <c r="D26" s="27" t="s">
        <v>12</v>
      </c>
      <c r="E26" s="27" t="s">
        <v>204</v>
      </c>
      <c r="F26" s="27"/>
      <c r="G26" s="31">
        <v>23747.77</v>
      </c>
    </row>
    <row r="27" spans="1:7" x14ac:dyDescent="0.25">
      <c r="A27" s="27" t="s">
        <v>58</v>
      </c>
      <c r="B27" s="27" t="s">
        <v>24</v>
      </c>
      <c r="C27" s="27" t="s">
        <v>25</v>
      </c>
      <c r="D27" s="27" t="s">
        <v>26</v>
      </c>
      <c r="E27" s="27" t="s">
        <v>196</v>
      </c>
      <c r="F27" s="27"/>
      <c r="G27" s="31">
        <v>449.55</v>
      </c>
    </row>
    <row r="28" spans="1:7" x14ac:dyDescent="0.25">
      <c r="A28" s="27" t="s">
        <v>58</v>
      </c>
      <c r="B28" s="27" t="s">
        <v>24</v>
      </c>
      <c r="C28" s="27" t="s">
        <v>25</v>
      </c>
      <c r="D28" s="27" t="s">
        <v>26</v>
      </c>
      <c r="E28" s="27" t="s">
        <v>191</v>
      </c>
      <c r="F28" s="27"/>
      <c r="G28" s="31">
        <v>2100</v>
      </c>
    </row>
    <row r="29" spans="1:7" x14ac:dyDescent="0.25">
      <c r="A29" s="27" t="s">
        <v>58</v>
      </c>
      <c r="B29" s="27" t="s">
        <v>24</v>
      </c>
      <c r="C29" s="27" t="s">
        <v>25</v>
      </c>
      <c r="D29" s="27" t="s">
        <v>26</v>
      </c>
      <c r="E29" s="27" t="s">
        <v>202</v>
      </c>
      <c r="F29" s="27"/>
      <c r="G29" s="31">
        <v>3504.82</v>
      </c>
    </row>
    <row r="30" spans="1:7" x14ac:dyDescent="0.25">
      <c r="A30" s="27" t="s">
        <v>58</v>
      </c>
      <c r="B30" s="27" t="s">
        <v>24</v>
      </c>
      <c r="C30" s="27" t="s">
        <v>25</v>
      </c>
      <c r="D30" s="28" t="s">
        <v>99</v>
      </c>
      <c r="E30" s="28"/>
      <c r="F30" s="28"/>
      <c r="G30" s="32">
        <v>6054.37</v>
      </c>
    </row>
    <row r="31" spans="1:7" x14ac:dyDescent="0.25">
      <c r="A31" s="27" t="s">
        <v>58</v>
      </c>
      <c r="B31" s="27" t="s">
        <v>24</v>
      </c>
      <c r="C31" s="27" t="s">
        <v>25</v>
      </c>
      <c r="D31" s="27" t="s">
        <v>27</v>
      </c>
      <c r="E31" s="27" t="s">
        <v>196</v>
      </c>
      <c r="F31" s="27"/>
      <c r="G31" s="31">
        <v>6884.13</v>
      </c>
    </row>
    <row r="32" spans="1:7" x14ac:dyDescent="0.25">
      <c r="A32" s="27" t="s">
        <v>58</v>
      </c>
      <c r="B32" s="27" t="s">
        <v>24</v>
      </c>
      <c r="C32" s="27" t="s">
        <v>25</v>
      </c>
      <c r="D32" s="27" t="s">
        <v>27</v>
      </c>
      <c r="E32" s="27" t="s">
        <v>204</v>
      </c>
      <c r="F32" s="27"/>
      <c r="G32" s="31">
        <v>3047.75</v>
      </c>
    </row>
    <row r="33" spans="1:7" x14ac:dyDescent="0.25">
      <c r="A33" s="27" t="s">
        <v>58</v>
      </c>
      <c r="B33" s="27" t="s">
        <v>24</v>
      </c>
      <c r="C33" s="27" t="s">
        <v>25</v>
      </c>
      <c r="D33" s="28" t="s">
        <v>98</v>
      </c>
      <c r="E33" s="28"/>
      <c r="F33" s="28"/>
      <c r="G33" s="32">
        <v>9931.8799999999992</v>
      </c>
    </row>
    <row r="34" spans="1:7" x14ac:dyDescent="0.25">
      <c r="A34" s="27" t="s">
        <v>58</v>
      </c>
      <c r="B34" s="27" t="s">
        <v>24</v>
      </c>
      <c r="C34" s="28" t="s">
        <v>28</v>
      </c>
      <c r="D34" s="28"/>
      <c r="E34" s="28"/>
      <c r="F34" s="28"/>
      <c r="G34" s="32">
        <v>15986.25</v>
      </c>
    </row>
    <row r="35" spans="1:7" x14ac:dyDescent="0.25">
      <c r="A35" s="27" t="s">
        <v>58</v>
      </c>
      <c r="B35" s="27" t="s">
        <v>24</v>
      </c>
      <c r="C35" s="27" t="s">
        <v>29</v>
      </c>
      <c r="D35" s="27" t="s">
        <v>30</v>
      </c>
      <c r="E35" s="27" t="s">
        <v>204</v>
      </c>
      <c r="F35" s="27"/>
      <c r="G35" s="31">
        <v>1598.03</v>
      </c>
    </row>
    <row r="36" spans="1:7" x14ac:dyDescent="0.25">
      <c r="A36" s="27" t="s">
        <v>58</v>
      </c>
      <c r="B36" s="28" t="s">
        <v>40</v>
      </c>
      <c r="C36" s="28"/>
      <c r="D36" s="28"/>
      <c r="E36" s="28"/>
      <c r="F36" s="28"/>
      <c r="G36" s="32">
        <v>17584.28</v>
      </c>
    </row>
    <row r="37" spans="1:7" x14ac:dyDescent="0.25">
      <c r="A37" s="28" t="s">
        <v>59</v>
      </c>
      <c r="B37" s="28"/>
      <c r="C37" s="28"/>
      <c r="D37" s="28"/>
      <c r="E37" s="28"/>
      <c r="F37" s="28"/>
      <c r="G37" s="32">
        <v>41332.050000000003</v>
      </c>
    </row>
    <row r="39" spans="1:7" x14ac:dyDescent="0.25">
      <c r="G39" s="7">
        <f>G15+G37</f>
        <v>305237.63639999996</v>
      </c>
    </row>
    <row r="43" spans="1:7" x14ac:dyDescent="0.25">
      <c r="A43" t="s">
        <v>101</v>
      </c>
    </row>
    <row r="45" spans="1:7" x14ac:dyDescent="0.25">
      <c r="A45" s="21" t="s">
        <v>100</v>
      </c>
      <c r="B45" s="21" t="s">
        <v>205</v>
      </c>
    </row>
    <row r="46" spans="1:7" x14ac:dyDescent="0.25">
      <c r="G46" s="21" t="s">
        <v>78</v>
      </c>
    </row>
    <row r="47" spans="1:7" x14ac:dyDescent="0.25">
      <c r="G47" s="27" t="s">
        <v>1</v>
      </c>
    </row>
    <row r="48" spans="1:7" x14ac:dyDescent="0.25">
      <c r="G48" s="27"/>
    </row>
    <row r="49" spans="1:7" x14ac:dyDescent="0.25">
      <c r="A49" s="21" t="s">
        <v>57</v>
      </c>
      <c r="B49" s="21" t="s">
        <v>6</v>
      </c>
      <c r="C49" s="21" t="s">
        <v>7</v>
      </c>
      <c r="D49" s="21" t="s">
        <v>8</v>
      </c>
      <c r="E49" s="21" t="s">
        <v>77</v>
      </c>
      <c r="F49" s="21" t="s">
        <v>76</v>
      </c>
      <c r="G49" s="29" t="s">
        <v>9</v>
      </c>
    </row>
    <row r="50" spans="1:7" x14ac:dyDescent="0.25">
      <c r="A50" s="27" t="s">
        <v>58</v>
      </c>
      <c r="B50" s="27" t="s">
        <v>10</v>
      </c>
      <c r="C50" s="27"/>
      <c r="D50" s="27"/>
      <c r="E50" s="27"/>
      <c r="F50" s="27"/>
      <c r="G50" s="31">
        <v>23747.77</v>
      </c>
    </row>
    <row r="51" spans="1:7" x14ac:dyDescent="0.25">
      <c r="A51" s="27" t="s">
        <v>58</v>
      </c>
      <c r="B51" s="27" t="s">
        <v>24</v>
      </c>
      <c r="C51" s="27" t="s">
        <v>25</v>
      </c>
      <c r="D51" s="27" t="s">
        <v>26</v>
      </c>
      <c r="E51" s="27"/>
      <c r="F51" s="27"/>
      <c r="G51" s="31">
        <v>6054.37</v>
      </c>
    </row>
    <row r="52" spans="1:7" x14ac:dyDescent="0.25">
      <c r="A52" s="27" t="s">
        <v>58</v>
      </c>
      <c r="B52" s="27" t="s">
        <v>24</v>
      </c>
      <c r="C52" s="27" t="s">
        <v>25</v>
      </c>
      <c r="D52" s="27" t="s">
        <v>27</v>
      </c>
      <c r="E52" s="27"/>
      <c r="F52" s="27"/>
      <c r="G52" s="31">
        <v>9931.8799999999992</v>
      </c>
    </row>
    <row r="53" spans="1:7" x14ac:dyDescent="0.25">
      <c r="A53" s="27" t="s">
        <v>58</v>
      </c>
      <c r="B53" s="27" t="s">
        <v>24</v>
      </c>
      <c r="C53" s="28" t="s">
        <v>28</v>
      </c>
      <c r="D53" s="28"/>
      <c r="E53" s="28"/>
      <c r="F53" s="28"/>
      <c r="G53" s="32">
        <v>15986.25</v>
      </c>
    </row>
    <row r="54" spans="1:7" x14ac:dyDescent="0.25">
      <c r="A54" s="27" t="s">
        <v>58</v>
      </c>
      <c r="B54" s="27" t="s">
        <v>24</v>
      </c>
      <c r="C54" s="27" t="s">
        <v>29</v>
      </c>
      <c r="D54" s="27" t="s">
        <v>30</v>
      </c>
      <c r="E54" s="27"/>
      <c r="F54" s="27"/>
      <c r="G54" s="31">
        <v>1598.03</v>
      </c>
    </row>
    <row r="55" spans="1:7" x14ac:dyDescent="0.25">
      <c r="A55" s="27" t="s">
        <v>58</v>
      </c>
      <c r="B55" s="27" t="s">
        <v>24</v>
      </c>
      <c r="C55" s="27" t="s">
        <v>38</v>
      </c>
      <c r="D55" s="27" t="s">
        <v>39</v>
      </c>
      <c r="E55" s="27"/>
      <c r="F55" s="27"/>
      <c r="G55" s="31">
        <v>216687.91639999999</v>
      </c>
    </row>
    <row r="56" spans="1:7" x14ac:dyDescent="0.25">
      <c r="A56" s="27" t="s">
        <v>58</v>
      </c>
      <c r="B56" s="28" t="s">
        <v>40</v>
      </c>
      <c r="C56" s="28"/>
      <c r="D56" s="28"/>
      <c r="E56" s="28"/>
      <c r="F56" s="28"/>
      <c r="G56" s="32">
        <v>234272.19639999999</v>
      </c>
    </row>
    <row r="57" spans="1:7" x14ac:dyDescent="0.25">
      <c r="A57" s="28" t="s">
        <v>59</v>
      </c>
      <c r="B57" s="28"/>
      <c r="C57" s="28"/>
      <c r="D57" s="28"/>
      <c r="E57" s="28"/>
      <c r="F57" s="28"/>
      <c r="G57" s="32">
        <v>258019.9664</v>
      </c>
    </row>
  </sheetData>
  <mergeCells count="4">
    <mergeCell ref="A19:G19"/>
    <mergeCell ref="A1:G1"/>
    <mergeCell ref="A2:G2"/>
    <mergeCell ref="A18:G18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okres I-IX 2016</vt:lpstr>
      <vt:lpstr>KOSZTY Ogółem</vt:lpstr>
      <vt:lpstr>koszty MEDIA</vt:lpstr>
      <vt:lpstr>koszty sprzed. eksport.</vt:lpstr>
      <vt:lpstr>koszty usł. prod.</vt:lpstr>
      <vt:lpstr>koszty MASZ. bez DRS</vt:lpstr>
      <vt:lpstr>koszty SERWIS</vt:lpstr>
      <vt:lpstr>koszty mat.ekspl.</vt:lpstr>
      <vt:lpstr>koszty DRS linia</vt:lpstr>
      <vt:lpstr>koszty 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MKU. Kuca</dc:creator>
  <cp:lastModifiedBy>Marcin MKU. Kuca</cp:lastModifiedBy>
  <dcterms:created xsi:type="dcterms:W3CDTF">2016-08-08T12:18:41Z</dcterms:created>
  <dcterms:modified xsi:type="dcterms:W3CDTF">2016-11-23T08:53:59Z</dcterms:modified>
</cp:coreProperties>
</file>