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B11" i="1" l="1"/>
  <c r="D21" i="2"/>
  <c r="D6" i="2"/>
  <c r="D10" i="2" l="1"/>
  <c r="D14" i="2" s="1"/>
  <c r="D17" i="2" s="1"/>
  <c r="D23" i="2" s="1"/>
  <c r="D24" i="2" s="1"/>
  <c r="I4" i="1"/>
  <c r="H4" i="1"/>
  <c r="G4" i="1"/>
  <c r="D27" i="2" l="1"/>
  <c r="F3" i="1"/>
  <c r="F14" i="1" s="1"/>
  <c r="F17" i="1" s="1"/>
  <c r="E3" i="1"/>
  <c r="E14" i="1" s="1"/>
  <c r="E17" i="1" s="1"/>
  <c r="D3" i="1"/>
  <c r="D14" i="1" s="1"/>
  <c r="D17" i="1" s="1"/>
  <c r="D18" i="1" s="1"/>
  <c r="E16" i="1" s="1"/>
  <c r="B8" i="1"/>
  <c r="F22" i="1" l="1"/>
  <c r="E22" i="1"/>
  <c r="E18" i="1"/>
  <c r="D24" i="1" l="1"/>
  <c r="F16" i="1"/>
  <c r="F18" i="1" s="1"/>
</calcChain>
</file>

<file path=xl/sharedStrings.xml><?xml version="1.0" encoding="utf-8"?>
<sst xmlns="http://schemas.openxmlformats.org/spreadsheetml/2006/main" count="61" uniqueCount="61">
  <si>
    <t>dPWM1</t>
  </si>
  <si>
    <t>dPWM2</t>
  </si>
  <si>
    <t>dPWM3</t>
  </si>
  <si>
    <t>t1</t>
  </si>
  <si>
    <t>t2</t>
  </si>
  <si>
    <t>t3</t>
  </si>
  <si>
    <t>Value</t>
  </si>
  <si>
    <t>Fsw=</t>
  </si>
  <si>
    <t>kHz</t>
  </si>
  <si>
    <t>Tsw=</t>
  </si>
  <si>
    <t>us</t>
  </si>
  <si>
    <t>duty_LSB=</t>
  </si>
  <si>
    <t>count1</t>
  </si>
  <si>
    <t>count2</t>
  </si>
  <si>
    <t>count3</t>
  </si>
  <si>
    <t>Duty_start=</t>
  </si>
  <si>
    <t>Duty_end=</t>
  </si>
  <si>
    <t>MAX_DUTY=</t>
  </si>
  <si>
    <t>Note</t>
  </si>
  <si>
    <t>LSB = 0.3906%. Step size set 0 to 15 is sufficient, so you can use 4 bits to define one slope. In this example I'm still using one byte for each slope</t>
  </si>
  <si>
    <t>int_irq_sel</t>
  </si>
  <si>
    <t>Actual t (us) =</t>
  </si>
  <si>
    <t>TOTAL STARTUP TIME (us)</t>
  </si>
  <si>
    <t>total duty incremented=</t>
  </si>
  <si>
    <t>Duty slope (σPWM)</t>
  </si>
  <si>
    <t>σPWM1</t>
  </si>
  <si>
    <t>σPWM2</t>
  </si>
  <si>
    <t>σPWM3</t>
  </si>
  <si>
    <t>0E150B</t>
  </si>
  <si>
    <t>030705</t>
  </si>
  <si>
    <t>Mantissa</t>
  </si>
  <si>
    <t>Exponent</t>
  </si>
  <si>
    <t>% real max duty</t>
  </si>
  <si>
    <t>real max duty</t>
  </si>
  <si>
    <t>represents</t>
  </si>
  <si>
    <t>which is also equivalent to (U8.0) representation</t>
  </si>
  <si>
    <t>of real max duty</t>
  </si>
  <si>
    <t>Taking the above number directly into FORCE_DUTY register renders</t>
  </si>
  <si>
    <t>To adjust for this number format mismatch, we have to figure out</t>
  </si>
  <si>
    <t>the Ratio between U8.0 and U7.1, which is</t>
  </si>
  <si>
    <t>Since decimal calculations are CPU intensive, we have to scale this ratio so that it has meaningful fixed point representation</t>
  </si>
  <si>
    <t xml:space="preserve">Since RAMP_DC_MAX uses (U7.1) format, it has to be scaled by RAMP_DC_MAX_EXPONENT of -1. </t>
  </si>
  <si>
    <t xml:space="preserve">The Adjusted Ratio is </t>
  </si>
  <si>
    <t>U8.0/U7.1 Ratio Scale is</t>
  </si>
  <si>
    <t>in the code, this is defined as NUM_FORMAT_RATIO_SCALE in open_loop_llc.h</t>
  </si>
  <si>
    <t>in the code, this is defined as NUM_FORMAT_RATIO in open_loop_llc.h</t>
  </si>
  <si>
    <t>However, FORCE_DUTY registers uses U0.8 format (max_duty variable assume U0.8 format too)</t>
  </si>
  <si>
    <t>Therefore, RAMP_DC_MAX (as well as max_duty variable) will contain</t>
  </si>
  <si>
    <t>user_data.softstart_max_duty = (max_duty * NUM_FORMAT_DIFF_RATIO) &gt;&gt; NUM_FORMAT_DIFF_RATIO_SCALE;</t>
  </si>
  <si>
    <r>
      <t xml:space="preserve">Adjusted </t>
    </r>
    <r>
      <rPr>
        <b/>
        <sz val="11"/>
        <color theme="1"/>
        <rFont val="Calibri"/>
        <family val="2"/>
        <scheme val="minor"/>
      </rPr>
      <t>user_data.softstart_max_duty</t>
    </r>
  </si>
  <si>
    <r>
      <t xml:space="preserve">Scaled back </t>
    </r>
    <r>
      <rPr>
        <b/>
        <sz val="11"/>
        <color theme="1"/>
        <rFont val="Calibri"/>
        <family val="2"/>
        <scheme val="minor"/>
      </rPr>
      <t>user_data.softstart_max_duty</t>
    </r>
  </si>
  <si>
    <t>The adjusted and scaled user_data.softstart_max_duty now will represent</t>
  </si>
  <si>
    <t>MFR_SOFTSTART_CYCLE_COUNT</t>
  </si>
  <si>
    <t>MFR_SOFTSTART_PWM_STEPSIZE</t>
  </si>
  <si>
    <t>MFR_SOFTSTART_IRQ_RATE_SEL</t>
  </si>
  <si>
    <t>Desired IRQ rate, where "3" is 4 cycles, "4" is 8 cycles, "5" is 16 cycles, "6" is 32 cycles and "7" is 64 cycles.</t>
  </si>
  <si>
    <t>Set your values below</t>
  </si>
  <si>
    <t>B1</t>
  </si>
  <si>
    <t>B2</t>
  </si>
  <si>
    <t>B3</t>
  </si>
  <si>
    <t>LSB = 8 cycles. Step count is less important, can be simplified to one byte and combined with 0xB1 or 0xB2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</si>
</sst>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1" xfId="0" applyBorder="1"/>
    <xf numFmtId="10" fontId="0" fillId="0" borderId="0" xfId="1" applyNumberFormat="1" applyFont="1"/>
    <xf numFmtId="0" fontId="2" fillId="0" borderId="0" xfId="0" applyFont="1"/>
    <xf numFmtId="0" fontId="4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2" fillId="0" borderId="1" xfId="0" quotePrefix="1" applyFont="1" applyBorder="1"/>
    <xf numFmtId="10" fontId="9" fillId="0" borderId="2" xfId="0" applyNumberFormat="1" applyFont="1" applyBorder="1"/>
    <xf numFmtId="10" fontId="9" fillId="0" borderId="0" xfId="0" applyNumberFormat="1" applyFont="1" applyBorder="1"/>
    <xf numFmtId="0" fontId="0" fillId="0" borderId="2" xfId="0" applyBorder="1"/>
    <xf numFmtId="10" fontId="0" fillId="0" borderId="2" xfId="1" applyNumberFormat="1" applyFont="1" applyBorder="1"/>
    <xf numFmtId="0" fontId="8" fillId="0" borderId="2" xfId="2" applyFont="1" applyFill="1" applyBorder="1" applyAlignment="1">
      <alignment horizontal="right" vertical="center" wrapText="1"/>
    </xf>
    <xf numFmtId="0" fontId="8" fillId="0" borderId="0" xfId="2" applyFont="1" applyFill="1" applyBorder="1" applyAlignment="1">
      <alignment horizontal="right"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4" fillId="0" borderId="2" xfId="2" applyFont="1" applyFill="1" applyBorder="1" applyAlignment="1">
      <alignment horizontal="right" vertical="center" wrapText="1"/>
    </xf>
    <xf numFmtId="0" fontId="8" fillId="0" borderId="3" xfId="2" applyFont="1" applyFill="1" applyBorder="1" applyAlignment="1">
      <alignment horizontal="right" vertical="center" wrapText="1"/>
    </xf>
    <xf numFmtId="0" fontId="4" fillId="0" borderId="0" xfId="2" applyFont="1" applyFill="1" applyBorder="1" applyAlignment="1">
      <alignment horizontal="right" vertical="center"/>
    </xf>
    <xf numFmtId="3" fontId="9" fillId="0" borderId="3" xfId="0" applyNumberFormat="1" applyFont="1" applyBorder="1"/>
    <xf numFmtId="3" fontId="9" fillId="0" borderId="0" xfId="0" applyNumberFormat="1" applyFont="1" applyBorder="1"/>
    <xf numFmtId="3" fontId="0" fillId="0" borderId="0" xfId="0" applyNumberFormat="1" applyAlignment="1">
      <alignment vertical="center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4" xfId="0" applyBorder="1"/>
    <xf numFmtId="0" fontId="6" fillId="0" borderId="4" xfId="0" applyFont="1" applyBorder="1"/>
    <xf numFmtId="0" fontId="2" fillId="0" borderId="1" xfId="0" quotePrefix="1" applyFont="1" applyBorder="1" applyAlignment="1">
      <alignment horizontal="left"/>
    </xf>
    <xf numFmtId="0" fontId="10" fillId="0" borderId="0" xfId="0" applyFont="1"/>
    <xf numFmtId="0" fontId="0" fillId="0" borderId="0" xfId="0" applyFont="1"/>
    <xf numFmtId="0" fontId="4" fillId="0" borderId="0" xfId="2" applyFont="1" applyBorder="1" applyAlignment="1">
      <alignment horizontal="center" vertical="center" wrapText="1"/>
    </xf>
    <xf numFmtId="0" fontId="4" fillId="0" borderId="0" xfId="2" applyFont="1" applyFill="1" applyBorder="1" applyAlignment="1">
      <alignment horizontal="left" vertical="center" wrapText="1"/>
    </xf>
    <xf numFmtId="0" fontId="10" fillId="0" borderId="0" xfId="0" quotePrefix="1" applyFont="1" applyBorder="1"/>
  </cellXfs>
  <cellStyles count="3">
    <cellStyle name="Normal" xfId="0" builtinId="0"/>
    <cellStyle name="Normal 4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4947.59CD70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123825</xdr:rowOff>
    </xdr:from>
    <xdr:to>
      <xdr:col>11</xdr:col>
      <xdr:colOff>323850</xdr:colOff>
      <xdr:row>24</xdr:row>
      <xdr:rowOff>0</xdr:rowOff>
    </xdr:to>
    <xdr:pic>
      <xdr:nvPicPr>
        <xdr:cNvPr id="2" name="Picture 1" descr="cid:image001.png@01D64644.B9584AA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1838325"/>
          <a:ext cx="3009900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22" sqref="D22"/>
    </sheetView>
  </sheetViews>
  <sheetFormatPr defaultRowHeight="15" x14ac:dyDescent="0.25"/>
  <cols>
    <col min="1" max="1" width="10.85546875" customWidth="1"/>
    <col min="2" max="2" width="36.42578125" bestFit="1" customWidth="1"/>
    <col min="3" max="3" width="20.85546875" bestFit="1" customWidth="1"/>
  </cols>
  <sheetData>
    <row r="1" spans="1:10" x14ac:dyDescent="0.25">
      <c r="C1" t="s">
        <v>6</v>
      </c>
      <c r="D1" t="s">
        <v>0</v>
      </c>
      <c r="E1" t="s">
        <v>1</v>
      </c>
      <c r="F1" t="s">
        <v>2</v>
      </c>
      <c r="G1" t="s">
        <v>12</v>
      </c>
      <c r="H1" t="s">
        <v>13</v>
      </c>
      <c r="I1" t="s">
        <v>14</v>
      </c>
      <c r="J1" s="7" t="s">
        <v>18</v>
      </c>
    </row>
    <row r="2" spans="1:10" x14ac:dyDescent="0.25">
      <c r="A2" s="1" t="s">
        <v>57</v>
      </c>
      <c r="B2" s="2" t="s">
        <v>54</v>
      </c>
      <c r="C2" s="31">
        <v>7</v>
      </c>
      <c r="J2" s="33" t="s">
        <v>55</v>
      </c>
    </row>
    <row r="3" spans="1:10" x14ac:dyDescent="0.25">
      <c r="A3" s="1" t="s">
        <v>58</v>
      </c>
      <c r="B3" s="2" t="s">
        <v>53</v>
      </c>
      <c r="C3" s="12" t="s">
        <v>29</v>
      </c>
      <c r="D3" s="5">
        <f>HEX2DEC(RIGHT(C3,2))</f>
        <v>5</v>
      </c>
      <c r="E3" s="5">
        <f>HEX2DEC(LEFT(RIGHT(C3,4),2))</f>
        <v>7</v>
      </c>
      <c r="F3" s="5">
        <f>HEX2DEC(LEFT(C3,2))</f>
        <v>3</v>
      </c>
      <c r="J3" t="s">
        <v>19</v>
      </c>
    </row>
    <row r="4" spans="1:10" x14ac:dyDescent="0.25">
      <c r="A4" s="1" t="s">
        <v>59</v>
      </c>
      <c r="B4" s="2" t="s">
        <v>52</v>
      </c>
      <c r="C4" s="12" t="s">
        <v>28</v>
      </c>
      <c r="G4" s="5">
        <f>HEX2DEC(RIGHT($C$4,2))</f>
        <v>11</v>
      </c>
      <c r="H4" s="5">
        <f>HEX2DEC(LEFT(RIGHT(C4,4),2))</f>
        <v>21</v>
      </c>
      <c r="I4" s="5">
        <f>HEX2DEC(LEFT(C4,2))</f>
        <v>14</v>
      </c>
      <c r="J4" s="32" t="s">
        <v>60</v>
      </c>
    </row>
    <row r="5" spans="1:10" s="11" customFormat="1" x14ac:dyDescent="0.25">
      <c r="A5" s="34"/>
      <c r="B5" s="35"/>
      <c r="C5" s="36"/>
      <c r="J5" s="32"/>
    </row>
    <row r="6" spans="1:10" s="11" customFormat="1" x14ac:dyDescent="0.25">
      <c r="B6" s="32" t="s">
        <v>56</v>
      </c>
      <c r="J6" s="32"/>
    </row>
    <row r="7" spans="1:10" x14ac:dyDescent="0.25">
      <c r="A7" s="3" t="s">
        <v>7</v>
      </c>
      <c r="B7">
        <v>320</v>
      </c>
      <c r="C7" t="s">
        <v>8</v>
      </c>
    </row>
    <row r="8" spans="1:10" x14ac:dyDescent="0.25">
      <c r="A8" s="3" t="s">
        <v>9</v>
      </c>
      <c r="B8">
        <f>1/B7*1000</f>
        <v>3.125</v>
      </c>
      <c r="C8" t="s">
        <v>10</v>
      </c>
    </row>
    <row r="9" spans="1:10" x14ac:dyDescent="0.25">
      <c r="A9" s="3" t="s">
        <v>11</v>
      </c>
      <c r="B9" s="4">
        <v>3.9060000000000002E-3</v>
      </c>
    </row>
    <row r="10" spans="1:10" x14ac:dyDescent="0.25">
      <c r="A10" s="3" t="s">
        <v>17</v>
      </c>
      <c r="B10" s="4">
        <v>0.96499999999999997</v>
      </c>
    </row>
    <row r="11" spans="1:10" x14ac:dyDescent="0.25">
      <c r="A11" s="9" t="s">
        <v>20</v>
      </c>
      <c r="B11" s="10">
        <f>2^(C2-1)</f>
        <v>64</v>
      </c>
    </row>
    <row r="12" spans="1:10" x14ac:dyDescent="0.25">
      <c r="A12" s="3"/>
      <c r="B12" s="4"/>
    </row>
    <row r="13" spans="1:10" x14ac:dyDescent="0.25">
      <c r="C13" s="15"/>
      <c r="D13" s="15" t="s">
        <v>25</v>
      </c>
      <c r="E13" s="15" t="s">
        <v>26</v>
      </c>
      <c r="F13" s="15" t="s">
        <v>27</v>
      </c>
    </row>
    <row r="14" spans="1:10" x14ac:dyDescent="0.25">
      <c r="C14" s="17" t="s">
        <v>24</v>
      </c>
      <c r="D14" s="13">
        <f>D3*$B$9</f>
        <v>1.9530000000000002E-2</v>
      </c>
      <c r="E14" s="13">
        <f>E3*$B$9</f>
        <v>2.7342000000000002E-2</v>
      </c>
      <c r="F14" s="13">
        <f>F3*$B$9</f>
        <v>1.1718000000000001E-2</v>
      </c>
    </row>
    <row r="15" spans="1:10" x14ac:dyDescent="0.25">
      <c r="C15" s="18"/>
      <c r="D15" s="14"/>
      <c r="E15" s="14"/>
      <c r="F15" s="14"/>
    </row>
    <row r="16" spans="1:10" x14ac:dyDescent="0.25">
      <c r="C16" s="19" t="s">
        <v>15</v>
      </c>
      <c r="D16" s="4">
        <v>0</v>
      </c>
      <c r="E16" s="4">
        <f>D18</f>
        <v>0.21483000000000002</v>
      </c>
      <c r="F16" s="4">
        <f>E18</f>
        <v>0.78901200000000005</v>
      </c>
    </row>
    <row r="17" spans="3:6" x14ac:dyDescent="0.25">
      <c r="C17" s="19" t="s">
        <v>23</v>
      </c>
      <c r="D17" s="6">
        <f>D14*G4</f>
        <v>0.21483000000000002</v>
      </c>
      <c r="E17" s="6">
        <f>E14*H4</f>
        <v>0.57418200000000008</v>
      </c>
      <c r="F17" s="6">
        <f>F14*I4</f>
        <v>0.164052</v>
      </c>
    </row>
    <row r="18" spans="3:6" x14ac:dyDescent="0.25">
      <c r="C18" s="19" t="s">
        <v>16</v>
      </c>
      <c r="D18" s="6">
        <f>IF((D16+D17)&gt;$B$10,$B$10,(D16+D17))</f>
        <v>0.21483000000000002</v>
      </c>
      <c r="E18" s="6">
        <f>IF((E16+E17)&gt;$B$10,$B$10,(E16+E17))</f>
        <v>0.78901200000000005</v>
      </c>
      <c r="F18" s="6">
        <f>IF((F16+F17)&gt;$B$10,$B$10,(F16+F17))</f>
        <v>0.95306400000000002</v>
      </c>
    </row>
    <row r="19" spans="3:6" x14ac:dyDescent="0.25">
      <c r="C19" s="19"/>
      <c r="D19" s="6"/>
      <c r="E19" s="6"/>
      <c r="F19" s="6"/>
    </row>
    <row r="20" spans="3:6" x14ac:dyDescent="0.25">
      <c r="C20" s="19"/>
      <c r="D20" s="6"/>
      <c r="E20" s="6"/>
      <c r="F20" s="6"/>
    </row>
    <row r="21" spans="3:6" x14ac:dyDescent="0.25">
      <c r="C21" s="20"/>
      <c r="D21" s="16" t="s">
        <v>3</v>
      </c>
      <c r="E21" s="16" t="s">
        <v>4</v>
      </c>
      <c r="F21" s="16" t="s">
        <v>5</v>
      </c>
    </row>
    <row r="22" spans="3:6" x14ac:dyDescent="0.25">
      <c r="C22" s="21" t="s">
        <v>21</v>
      </c>
      <c r="D22" s="23">
        <f>G4*$B$8*$B$11</f>
        <v>2200</v>
      </c>
      <c r="E22" s="23">
        <f>H4*$B$8*$B$11</f>
        <v>4200</v>
      </c>
      <c r="F22" s="23">
        <f>I4*$B$8*$B$11</f>
        <v>2800</v>
      </c>
    </row>
    <row r="23" spans="3:6" x14ac:dyDescent="0.25">
      <c r="C23" s="18"/>
      <c r="D23" s="24"/>
      <c r="E23" s="24"/>
      <c r="F23" s="24"/>
    </row>
    <row r="24" spans="3:6" x14ac:dyDescent="0.25">
      <c r="C24" s="22" t="s">
        <v>22</v>
      </c>
      <c r="D24" s="25">
        <f>SUM(D22:F22)</f>
        <v>9200</v>
      </c>
      <c r="E24" s="26"/>
      <c r="F24" s="26"/>
    </row>
    <row r="26" spans="3:6" x14ac:dyDescent="0.25">
      <c r="C2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7"/>
  <sheetViews>
    <sheetView workbookViewId="0">
      <selection activeCell="C14" sqref="C14"/>
    </sheetView>
  </sheetViews>
  <sheetFormatPr defaultRowHeight="15" x14ac:dyDescent="0.25"/>
  <cols>
    <col min="3" max="3" width="113.42578125" bestFit="1" customWidth="1"/>
    <col min="4" max="4" width="11" bestFit="1" customWidth="1"/>
    <col min="5" max="5" width="15.140625" bestFit="1" customWidth="1"/>
    <col min="8" max="8" width="11.28515625" bestFit="1" customWidth="1"/>
  </cols>
  <sheetData>
    <row r="2" spans="3:9" ht="15.75" thickBot="1" x14ac:dyDescent="0.3"/>
    <row r="3" spans="3:9" ht="15.75" thickBot="1" x14ac:dyDescent="0.3">
      <c r="C3" t="s">
        <v>30</v>
      </c>
      <c r="D3" s="29">
        <v>392</v>
      </c>
    </row>
    <row r="4" spans="3:9" ht="15.75" thickBot="1" x14ac:dyDescent="0.3">
      <c r="C4" t="s">
        <v>31</v>
      </c>
      <c r="D4" s="29">
        <v>-2</v>
      </c>
    </row>
    <row r="6" spans="3:9" x14ac:dyDescent="0.25">
      <c r="C6" t="s">
        <v>34</v>
      </c>
      <c r="D6" s="27">
        <f>D3*2^D4</f>
        <v>98</v>
      </c>
      <c r="E6" t="s">
        <v>32</v>
      </c>
    </row>
    <row r="7" spans="3:9" x14ac:dyDescent="0.25">
      <c r="C7" t="s">
        <v>35</v>
      </c>
      <c r="D7" s="27"/>
    </row>
    <row r="8" spans="3:9" x14ac:dyDescent="0.25">
      <c r="D8" s="27"/>
    </row>
    <row r="9" spans="3:9" x14ac:dyDescent="0.25">
      <c r="C9" t="s">
        <v>41</v>
      </c>
    </row>
    <row r="10" spans="3:9" x14ac:dyDescent="0.25">
      <c r="C10" t="s">
        <v>47</v>
      </c>
      <c r="D10" s="7">
        <f>D6*2^(1)</f>
        <v>196</v>
      </c>
    </row>
    <row r="11" spans="3:9" x14ac:dyDescent="0.25">
      <c r="I11" s="28"/>
    </row>
    <row r="13" spans="3:9" x14ac:dyDescent="0.25">
      <c r="C13" t="s">
        <v>46</v>
      </c>
    </row>
    <row r="14" spans="3:9" x14ac:dyDescent="0.25">
      <c r="C14" t="s">
        <v>37</v>
      </c>
      <c r="D14">
        <f>D10*2^(-8)</f>
        <v>0.765625</v>
      </c>
      <c r="E14" t="s">
        <v>36</v>
      </c>
    </row>
    <row r="16" spans="3:9" x14ac:dyDescent="0.25">
      <c r="C16" t="s">
        <v>38</v>
      </c>
    </row>
    <row r="17" spans="3:6" x14ac:dyDescent="0.25">
      <c r="C17" t="s">
        <v>39</v>
      </c>
      <c r="D17">
        <f>(D6/100)/D14</f>
        <v>1.28</v>
      </c>
    </row>
    <row r="19" spans="3:6" ht="15.75" thickBot="1" x14ac:dyDescent="0.3">
      <c r="C19" t="s">
        <v>40</v>
      </c>
    </row>
    <row r="20" spans="3:6" ht="15.75" thickBot="1" x14ac:dyDescent="0.3">
      <c r="C20" s="10" t="s">
        <v>43</v>
      </c>
      <c r="D20" s="30">
        <v>5</v>
      </c>
      <c r="F20" s="7" t="s">
        <v>44</v>
      </c>
    </row>
    <row r="21" spans="3:6" x14ac:dyDescent="0.25">
      <c r="C21" s="10" t="s">
        <v>42</v>
      </c>
      <c r="D21" s="10">
        <f>ROUND(D17*2^D20,0)</f>
        <v>41</v>
      </c>
      <c r="F21" s="7" t="s">
        <v>45</v>
      </c>
    </row>
    <row r="23" spans="3:6" x14ac:dyDescent="0.25">
      <c r="C23" t="s">
        <v>49</v>
      </c>
      <c r="D23">
        <f>D10*D21</f>
        <v>8036</v>
      </c>
    </row>
    <row r="24" spans="3:6" x14ac:dyDescent="0.25">
      <c r="C24" t="s">
        <v>50</v>
      </c>
      <c r="D24" s="7">
        <f>ROUND(D23*2^-D20,0)</f>
        <v>251</v>
      </c>
      <c r="F24" t="s">
        <v>48</v>
      </c>
    </row>
    <row r="27" spans="3:6" x14ac:dyDescent="0.25">
      <c r="C27" t="s">
        <v>51</v>
      </c>
      <c r="D27">
        <f>D24*2^-8</f>
        <v>0.98046875</v>
      </c>
      <c r="E27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2020-11-10T06:04:22Z</dcterms:modified>
</cp:coreProperties>
</file>