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89DBF3CB-910F-416F-9754-C4346B3648B2}" xr6:coauthVersionLast="32" xr6:coauthVersionMax="44" xr10:uidLastSave="{00000000-0000-0000-0000-000000000000}"/>
  <bookViews>
    <workbookView xWindow="0" yWindow="1800" windowWidth="19200" windowHeight="8070" activeTab="1" xr2:uid="{00000000-000D-0000-FFFF-FFFF00000000}"/>
  </bookViews>
  <sheets>
    <sheet name="後衛スキル管理" sheetId="1" r:id="rId1"/>
    <sheet name="デッキ" sheetId="3" r:id="rId2"/>
    <sheet name="小隊長計算" sheetId="6" r:id="rId3"/>
    <sheet name="補助計算" sheetId="5" r:id="rId4"/>
  </sheets>
  <externalReferences>
    <externalReference r:id="rId5"/>
  </externalReferences>
  <definedNames>
    <definedName name="_xlnm._FilterDatabase" localSheetId="1" hidden="1">デッキ!$B$4:$X$73</definedName>
    <definedName name="デッキスキル数1" localSheetId="2">[1]デッキ!$K$5:$K$83</definedName>
    <definedName name="デッキスキル数1">デッキ!$K$5:$K$83</definedName>
    <definedName name="デッキスキル数2" localSheetId="2">[1]デッキ!$N$5:$N$83</definedName>
    <definedName name="デッキスキル数2">デッキ!$N$5:$N$83</definedName>
    <definedName name="デッキスキル数3" localSheetId="2">[1]デッキ!$Q$5:$Q$83</definedName>
    <definedName name="デッキスキル数3">デッキ!$Q$5:$Q$83</definedName>
    <definedName name="デッキスキル名1" localSheetId="2">[1]デッキ!$J$5:$J$83</definedName>
    <definedName name="デッキスキル名1">デッキ!$J$5:$J$83</definedName>
    <definedName name="デッキスキル名2" localSheetId="2">[1]デッキ!$M$5:$M$83</definedName>
    <definedName name="デッキスキル名2">デッキ!$M$5:$M$83</definedName>
    <definedName name="デッキスキル名3" localSheetId="2">[1]デッキ!$P$5:$P$83</definedName>
    <definedName name="デッキスキル名3">デッキ!$P$5:$P$83</definedName>
    <definedName name="デッキ将名">デッキ!$B$5:$B$83</definedName>
    <definedName name="デッキ小隊長スキル数1" localSheetId="2">[1]デッキ!$L$5:$L$83</definedName>
    <definedName name="デッキ小隊長スキル数1">デッキ!$L$5:$L$83</definedName>
    <definedName name="デッキ小隊長スキル数2" localSheetId="2">[1]デッキ!$O$5:$O$83</definedName>
    <definedName name="デッキ小隊長スキル数2">デッキ!$O$5:$O$83</definedName>
    <definedName name="デッキ小隊長スキル数3" localSheetId="2">[1]デッキ!$R$5:$R$83</definedName>
    <definedName name="デッキ小隊長スキル数3">デッキ!$R$5:$R$83</definedName>
    <definedName name="デッキ補助レベル1">デッキ!$T$5:$T$83</definedName>
    <definedName name="デッキ補助レベル2">デッキ!$V$5:$V$83</definedName>
    <definedName name="デッキ補助レベル3">デッキ!$X$5:$X$83</definedName>
    <definedName name="デッキ補助数1" localSheetId="2">[1]デッキ!$S$5:$T$83</definedName>
    <definedName name="デッキ補助数1">デッキ!$S$5:$T$83</definedName>
    <definedName name="デッキ補助数2" localSheetId="2">[1]デッキ!$U$5:$V$83</definedName>
    <definedName name="デッキ補助数2">デッキ!$U$5:$V$83</definedName>
    <definedName name="デッキ補助数3" localSheetId="2">[1]デッキ!$W$5:$X$83</definedName>
    <definedName name="デッキ補助数3">デッキ!$W$5:$X$83</definedName>
    <definedName name="デッキ補助名1" localSheetId="2">[1]デッキ!$S$5:$S$83</definedName>
    <definedName name="デッキ補助名1">デッキ!$S$5:$S$83</definedName>
    <definedName name="デッキ補助名2" localSheetId="2">[1]デッキ!$U$5:$U$83</definedName>
    <definedName name="デッキ補助名2">デッキ!$U$5:$U$83</definedName>
    <definedName name="デッキ補助名3" localSheetId="2">[1]デッキ!$W$5:$W$83</definedName>
    <definedName name="デッキ補助名3">デッキ!$W$5:$W$83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6" l="1"/>
  <c r="H21" i="6" s="1"/>
  <c r="G33" i="6"/>
  <c r="G21" i="6" s="1"/>
  <c r="F33" i="6"/>
  <c r="F21" i="6" s="1"/>
  <c r="E33" i="6"/>
  <c r="E21" i="6" s="1"/>
  <c r="D33" i="6"/>
  <c r="D21" i="6" s="1"/>
  <c r="C33" i="6"/>
  <c r="C21" i="6" s="1"/>
  <c r="I32" i="6"/>
  <c r="I30" i="6"/>
  <c r="I31" i="6"/>
  <c r="I29" i="6"/>
  <c r="I28" i="6"/>
  <c r="I27" i="6"/>
  <c r="I26" i="6"/>
  <c r="I24" i="6"/>
  <c r="I23" i="6"/>
  <c r="I25" i="6"/>
  <c r="I22" i="6"/>
  <c r="F17" i="6"/>
  <c r="F5" i="6" s="1"/>
  <c r="E17" i="6"/>
  <c r="E5" i="6" s="1"/>
  <c r="D17" i="6"/>
  <c r="D5" i="6" s="1"/>
  <c r="C17" i="6"/>
  <c r="C5" i="6" s="1"/>
  <c r="G16" i="6"/>
  <c r="G15" i="6"/>
  <c r="G14" i="6"/>
  <c r="G13" i="6"/>
  <c r="G12" i="6"/>
  <c r="G11" i="6"/>
  <c r="G10" i="6"/>
  <c r="G9" i="6"/>
  <c r="G8" i="6"/>
  <c r="G7" i="6"/>
  <c r="G6" i="6"/>
  <c r="I7" i="1" l="1"/>
  <c r="K7" i="1" s="1"/>
  <c r="H7" i="1"/>
  <c r="J7" i="1" s="1"/>
  <c r="H6" i="1"/>
  <c r="J6" i="1" s="1"/>
  <c r="O28" i="3"/>
  <c r="I6" i="1" s="1"/>
  <c r="K6" i="1" s="1"/>
  <c r="R68" i="3"/>
  <c r="O68" i="3"/>
  <c r="L68" i="3"/>
  <c r="R63" i="3"/>
  <c r="O63" i="3"/>
  <c r="L63" i="3"/>
  <c r="R54" i="3"/>
  <c r="O54" i="3"/>
  <c r="D11" i="1" s="1"/>
  <c r="R41" i="3"/>
  <c r="O41" i="3"/>
  <c r="L41" i="3"/>
  <c r="R34" i="3"/>
  <c r="O34" i="3"/>
  <c r="L34" i="3"/>
  <c r="R91" i="3"/>
  <c r="O91" i="3"/>
  <c r="L91" i="3"/>
  <c r="R30" i="3"/>
  <c r="O30" i="3"/>
  <c r="L30" i="3"/>
  <c r="L12" i="3"/>
  <c r="O12" i="3"/>
  <c r="L54" i="3"/>
  <c r="O55" i="3"/>
  <c r="O106" i="3"/>
  <c r="O56" i="3"/>
  <c r="R113" i="3"/>
  <c r="O113" i="3"/>
  <c r="L113" i="3"/>
  <c r="R62" i="3"/>
  <c r="O62" i="3"/>
  <c r="L62" i="3"/>
  <c r="I29" i="1" s="1"/>
  <c r="K29" i="1" s="1"/>
  <c r="R38" i="3"/>
  <c r="O38" i="3"/>
  <c r="L38" i="3"/>
  <c r="R66" i="3"/>
  <c r="O66" i="3"/>
  <c r="L66" i="3"/>
  <c r="R89" i="3"/>
  <c r="O89" i="3"/>
  <c r="L89" i="3"/>
  <c r="R64" i="3"/>
  <c r="O64" i="3"/>
  <c r="L64" i="3"/>
  <c r="R69" i="3"/>
  <c r="O69" i="3"/>
  <c r="L69" i="3"/>
  <c r="R28" i="3"/>
  <c r="L28" i="3"/>
  <c r="R46" i="3"/>
  <c r="O46" i="3"/>
  <c r="L46" i="3"/>
  <c r="R22" i="3"/>
  <c r="O22" i="3"/>
  <c r="D10" i="1" s="1"/>
  <c r="L22" i="3"/>
  <c r="I72" i="3"/>
  <c r="H72" i="3"/>
  <c r="G72" i="3"/>
  <c r="F72" i="3"/>
  <c r="I25" i="1"/>
  <c r="K25" i="1" s="1"/>
  <c r="R71" i="3"/>
  <c r="O71" i="3"/>
  <c r="L71" i="3"/>
  <c r="D46" i="1" s="1"/>
  <c r="R98" i="3"/>
  <c r="O98" i="3"/>
  <c r="L98" i="3"/>
  <c r="R70" i="3"/>
  <c r="O70" i="3"/>
  <c r="L70" i="3"/>
  <c r="R65" i="3"/>
  <c r="O65" i="3"/>
  <c r="D27" i="1" s="1"/>
  <c r="L65" i="3"/>
  <c r="R67" i="3"/>
  <c r="O67" i="3"/>
  <c r="L67" i="3"/>
  <c r="R59" i="3"/>
  <c r="O59" i="3"/>
  <c r="L59" i="3"/>
  <c r="R60" i="3"/>
  <c r="O60" i="3"/>
  <c r="L60" i="3"/>
  <c r="I22" i="1" s="1"/>
  <c r="K22" i="1" s="1"/>
  <c r="R57" i="3"/>
  <c r="O57" i="3"/>
  <c r="L57" i="3"/>
  <c r="R61" i="3"/>
  <c r="O61" i="3"/>
  <c r="L61" i="3"/>
  <c r="R58" i="3"/>
  <c r="O58" i="3"/>
  <c r="D23" i="1" s="1"/>
  <c r="L58" i="3"/>
  <c r="R106" i="3"/>
  <c r="L106" i="3"/>
  <c r="R105" i="3"/>
  <c r="O105" i="3"/>
  <c r="L105" i="3"/>
  <c r="R56" i="3"/>
  <c r="L56" i="3"/>
  <c r="R55" i="3"/>
  <c r="L55" i="3"/>
  <c r="R53" i="3"/>
  <c r="O53" i="3"/>
  <c r="L53" i="3"/>
  <c r="R107" i="3"/>
  <c r="O107" i="3"/>
  <c r="L107" i="3"/>
  <c r="R52" i="3"/>
  <c r="O52" i="3"/>
  <c r="L52" i="3"/>
  <c r="R51" i="3"/>
  <c r="O51" i="3"/>
  <c r="L51" i="3"/>
  <c r="R50" i="3"/>
  <c r="O50" i="3"/>
  <c r="L50" i="3"/>
  <c r="R49" i="3"/>
  <c r="O49" i="3"/>
  <c r="L49" i="3"/>
  <c r="R48" i="3"/>
  <c r="O48" i="3"/>
  <c r="L48" i="3"/>
  <c r="R47" i="3"/>
  <c r="O47" i="3"/>
  <c r="L47" i="3"/>
  <c r="R45" i="3"/>
  <c r="O45" i="3"/>
  <c r="L45" i="3"/>
  <c r="R44" i="3"/>
  <c r="O44" i="3"/>
  <c r="L44" i="3"/>
  <c r="I42" i="3"/>
  <c r="G42" i="3"/>
  <c r="F15" i="3"/>
  <c r="F42" i="3" s="1"/>
  <c r="R35" i="3"/>
  <c r="O35" i="3"/>
  <c r="L35" i="3"/>
  <c r="R36" i="3"/>
  <c r="O36" i="3"/>
  <c r="L36" i="3"/>
  <c r="R111" i="3"/>
  <c r="O111" i="3"/>
  <c r="L111" i="3"/>
  <c r="I43" i="1"/>
  <c r="K43" i="1" s="1"/>
  <c r="R40" i="3"/>
  <c r="O40" i="3"/>
  <c r="L40" i="3"/>
  <c r="R110" i="3"/>
  <c r="O110" i="3"/>
  <c r="L110" i="3"/>
  <c r="R39" i="3"/>
  <c r="O39" i="3"/>
  <c r="L39" i="3"/>
  <c r="R102" i="3"/>
  <c r="O102" i="3"/>
  <c r="L102" i="3"/>
  <c r="R32" i="3"/>
  <c r="O32" i="3"/>
  <c r="L32" i="3"/>
  <c r="R26" i="3"/>
  <c r="O26" i="3"/>
  <c r="L26" i="3"/>
  <c r="R33" i="3"/>
  <c r="O33" i="3"/>
  <c r="L33" i="3"/>
  <c r="D4" i="1" s="1"/>
  <c r="R12" i="3"/>
  <c r="R109" i="3"/>
  <c r="O109" i="3"/>
  <c r="L109" i="3"/>
  <c r="R31" i="3"/>
  <c r="O31" i="3"/>
  <c r="L31" i="3"/>
  <c r="R114" i="3"/>
  <c r="O114" i="3"/>
  <c r="L114" i="3"/>
  <c r="R27" i="3"/>
  <c r="O27" i="3"/>
  <c r="L27" i="3"/>
  <c r="R25" i="3"/>
  <c r="O25" i="3"/>
  <c r="L25" i="3"/>
  <c r="R24" i="3"/>
  <c r="O24" i="3"/>
  <c r="L24" i="3"/>
  <c r="R13" i="3"/>
  <c r="O13" i="3"/>
  <c r="L13" i="3"/>
  <c r="R21" i="3"/>
  <c r="O21" i="3"/>
  <c r="L21" i="3"/>
  <c r="R19" i="3"/>
  <c r="O19" i="3"/>
  <c r="L19" i="3"/>
  <c r="R20" i="3"/>
  <c r="O20" i="3"/>
  <c r="I11" i="1" s="1"/>
  <c r="K11" i="1" s="1"/>
  <c r="L20" i="3"/>
  <c r="R18" i="3"/>
  <c r="O18" i="3"/>
  <c r="I9" i="1" s="1"/>
  <c r="K9" i="1" s="1"/>
  <c r="L18" i="3"/>
  <c r="R17" i="3"/>
  <c r="O17" i="3"/>
  <c r="L17" i="3"/>
  <c r="R16" i="3"/>
  <c r="O16" i="3"/>
  <c r="L16" i="3"/>
  <c r="R15" i="3"/>
  <c r="O15" i="3"/>
  <c r="L15" i="3"/>
  <c r="D25" i="1" s="1"/>
  <c r="H15" i="3"/>
  <c r="H42" i="3" s="1"/>
  <c r="R14" i="3"/>
  <c r="O14" i="3"/>
  <c r="L14" i="3"/>
  <c r="R118" i="3"/>
  <c r="O118" i="3"/>
  <c r="L118" i="3"/>
  <c r="R11" i="3"/>
  <c r="O11" i="3"/>
  <c r="L11" i="3"/>
  <c r="D8" i="1" s="1"/>
  <c r="R10" i="3"/>
  <c r="O10" i="3"/>
  <c r="L10" i="3"/>
  <c r="R9" i="3"/>
  <c r="O9" i="3"/>
  <c r="L9" i="3"/>
  <c r="R8" i="3"/>
  <c r="O8" i="3"/>
  <c r="L8" i="3"/>
  <c r="D33" i="1" s="1"/>
  <c r="R6" i="3"/>
  <c r="O6" i="3"/>
  <c r="L6" i="3"/>
  <c r="R7" i="3"/>
  <c r="O7" i="3"/>
  <c r="L7" i="3"/>
  <c r="R5" i="3"/>
  <c r="O5" i="3"/>
  <c r="L5" i="3"/>
  <c r="R37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4" i="1"/>
  <c r="S33" i="1"/>
  <c r="S26" i="1"/>
  <c r="S22" i="1"/>
  <c r="S18" i="1"/>
  <c r="R94" i="3"/>
  <c r="O94" i="3"/>
  <c r="L94" i="3"/>
  <c r="L112" i="3"/>
  <c r="R112" i="3"/>
  <c r="O112" i="3"/>
  <c r="R93" i="3"/>
  <c r="O93" i="3"/>
  <c r="L93" i="3"/>
  <c r="R100" i="3"/>
  <c r="O100" i="3"/>
  <c r="L100" i="3"/>
  <c r="R103" i="3"/>
  <c r="O103" i="3"/>
  <c r="L103" i="3"/>
  <c r="S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34" i="1"/>
  <c r="R33" i="1"/>
  <c r="R26" i="1"/>
  <c r="R22" i="1"/>
  <c r="R18" i="1"/>
  <c r="R7" i="1"/>
  <c r="T34" i="1"/>
  <c r="T33" i="1"/>
  <c r="T26" i="1"/>
  <c r="T22" i="1"/>
  <c r="T18" i="1"/>
  <c r="T7" i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4" i="1"/>
  <c r="P14" i="1" s="1"/>
  <c r="O16" i="1"/>
  <c r="P16" i="1" s="1"/>
  <c r="O15" i="1"/>
  <c r="P15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7" i="1"/>
  <c r="K47" i="1" s="1"/>
  <c r="H47" i="1"/>
  <c r="J47" i="1" s="1"/>
  <c r="I46" i="1"/>
  <c r="K46" i="1" s="1"/>
  <c r="H46" i="1"/>
  <c r="J46" i="1" s="1"/>
  <c r="I45" i="1"/>
  <c r="K45" i="1" s="1"/>
  <c r="H45" i="1"/>
  <c r="J45" i="1" s="1"/>
  <c r="I44" i="1"/>
  <c r="K44" i="1" s="1"/>
  <c r="H44" i="1"/>
  <c r="J44" i="1" s="1"/>
  <c r="H43" i="1"/>
  <c r="J43" i="1" s="1"/>
  <c r="I42" i="1"/>
  <c r="K42" i="1" s="1"/>
  <c r="H42" i="1"/>
  <c r="J42" i="1" s="1"/>
  <c r="I41" i="1"/>
  <c r="K41" i="1" s="1"/>
  <c r="H41" i="1"/>
  <c r="J41" i="1" s="1"/>
  <c r="I40" i="1"/>
  <c r="K40" i="1" s="1"/>
  <c r="H40" i="1"/>
  <c r="J40" i="1" s="1"/>
  <c r="I39" i="1"/>
  <c r="K39" i="1" s="1"/>
  <c r="H39" i="1"/>
  <c r="J39" i="1" s="1"/>
  <c r="I38" i="1"/>
  <c r="K38" i="1" s="1"/>
  <c r="H38" i="1"/>
  <c r="J38" i="1" s="1"/>
  <c r="I37" i="1"/>
  <c r="K37" i="1" s="1"/>
  <c r="H37" i="1"/>
  <c r="J37" i="1" s="1"/>
  <c r="I36" i="1"/>
  <c r="K36" i="1" s="1"/>
  <c r="H36" i="1"/>
  <c r="J36" i="1" s="1"/>
  <c r="I35" i="1"/>
  <c r="K35" i="1" s="1"/>
  <c r="H35" i="1"/>
  <c r="J35" i="1" s="1"/>
  <c r="I34" i="1"/>
  <c r="H34" i="1"/>
  <c r="I33" i="1"/>
  <c r="K33" i="1" s="1"/>
  <c r="H33" i="1"/>
  <c r="J33" i="1" s="1"/>
  <c r="I32" i="1"/>
  <c r="K32" i="1" s="1"/>
  <c r="H32" i="1"/>
  <c r="J32" i="1" s="1"/>
  <c r="H31" i="1"/>
  <c r="J31" i="1" s="1"/>
  <c r="H30" i="1"/>
  <c r="J30" i="1" s="1"/>
  <c r="H29" i="1"/>
  <c r="J29" i="1" s="1"/>
  <c r="I28" i="1"/>
  <c r="K28" i="1" s="1"/>
  <c r="H28" i="1"/>
  <c r="J28" i="1" s="1"/>
  <c r="I26" i="1"/>
  <c r="K26" i="1" s="1"/>
  <c r="H26" i="1"/>
  <c r="J26" i="1" s="1"/>
  <c r="H25" i="1"/>
  <c r="J25" i="1" s="1"/>
  <c r="I24" i="1"/>
  <c r="K24" i="1" s="1"/>
  <c r="H24" i="1"/>
  <c r="J24" i="1" s="1"/>
  <c r="I23" i="1"/>
  <c r="K23" i="1" s="1"/>
  <c r="H23" i="1"/>
  <c r="J23" i="1" s="1"/>
  <c r="H22" i="1"/>
  <c r="J22" i="1" s="1"/>
  <c r="I21" i="1"/>
  <c r="K21" i="1" s="1"/>
  <c r="H21" i="1"/>
  <c r="J21" i="1" s="1"/>
  <c r="I20" i="1"/>
  <c r="K20" i="1" s="1"/>
  <c r="H20" i="1"/>
  <c r="J20" i="1" s="1"/>
  <c r="I19" i="1"/>
  <c r="H19" i="1"/>
  <c r="H18" i="1"/>
  <c r="J18" i="1" s="1"/>
  <c r="H16" i="1"/>
  <c r="J16" i="1" s="1"/>
  <c r="H15" i="1"/>
  <c r="J15" i="1" s="1"/>
  <c r="H14" i="1"/>
  <c r="J14" i="1" s="1"/>
  <c r="I13" i="1"/>
  <c r="K13" i="1" s="1"/>
  <c r="H13" i="1"/>
  <c r="J13" i="1" s="1"/>
  <c r="I12" i="1"/>
  <c r="K12" i="1" s="1"/>
  <c r="H12" i="1"/>
  <c r="J12" i="1" s="1"/>
  <c r="H11" i="1"/>
  <c r="J11" i="1" s="1"/>
  <c r="H8" i="1"/>
  <c r="J8" i="1" s="1"/>
  <c r="H9" i="1"/>
  <c r="J9" i="1" s="1"/>
  <c r="H10" i="1"/>
  <c r="J10" i="1" s="1"/>
  <c r="I8" i="1"/>
  <c r="K8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D26" i="1"/>
  <c r="C26" i="1"/>
  <c r="C25" i="1"/>
  <c r="D24" i="1"/>
  <c r="C24" i="1"/>
  <c r="C23" i="1"/>
  <c r="D22" i="1"/>
  <c r="C22" i="1"/>
  <c r="C21" i="1"/>
  <c r="C20" i="1"/>
  <c r="C17" i="1"/>
  <c r="D14" i="1"/>
  <c r="C14" i="1"/>
  <c r="C16" i="1"/>
  <c r="D15" i="1"/>
  <c r="C15" i="1"/>
  <c r="C13" i="1"/>
  <c r="C11" i="1"/>
  <c r="C10" i="1"/>
  <c r="C9" i="1"/>
  <c r="C8" i="1"/>
  <c r="D7" i="1"/>
  <c r="C7" i="1"/>
  <c r="C6" i="1"/>
  <c r="C5" i="1"/>
  <c r="C4" i="1"/>
  <c r="C3" i="1"/>
  <c r="C2" i="1"/>
  <c r="R116" i="3"/>
  <c r="O116" i="3"/>
  <c r="L116" i="3"/>
  <c r="R95" i="3"/>
  <c r="O95" i="3"/>
  <c r="L95" i="3"/>
  <c r="R92" i="3"/>
  <c r="O92" i="3"/>
  <c r="L92" i="3"/>
  <c r="R96" i="3"/>
  <c r="O96" i="3"/>
  <c r="L96" i="3"/>
  <c r="R99" i="3"/>
  <c r="O99" i="3"/>
  <c r="L99" i="3"/>
  <c r="R104" i="3"/>
  <c r="O104" i="3"/>
  <c r="L104" i="3"/>
  <c r="R117" i="3"/>
  <c r="O117" i="3"/>
  <c r="L117" i="3"/>
  <c r="R120" i="3"/>
  <c r="O120" i="3"/>
  <c r="L120" i="3"/>
  <c r="R90" i="3"/>
  <c r="O90" i="3"/>
  <c r="L90" i="3"/>
  <c r="R101" i="3"/>
  <c r="O101" i="3"/>
  <c r="L101" i="3"/>
  <c r="H101" i="3"/>
  <c r="F101" i="3"/>
  <c r="U73" i="3"/>
  <c r="S73" i="3"/>
  <c r="W73" i="3"/>
  <c r="V32" i="1" s="1"/>
  <c r="Q73" i="3"/>
  <c r="N73" i="3"/>
  <c r="L108" i="3"/>
  <c r="O108" i="3"/>
  <c r="R108" i="3"/>
  <c r="L97" i="3"/>
  <c r="O97" i="3"/>
  <c r="R97" i="3"/>
  <c r="F119" i="3"/>
  <c r="H119" i="3"/>
  <c r="L119" i="3"/>
  <c r="O119" i="3"/>
  <c r="R119" i="3"/>
  <c r="R115" i="3"/>
  <c r="O115" i="3"/>
  <c r="L115" i="3"/>
  <c r="K73" i="3"/>
  <c r="D6" i="1"/>
  <c r="I30" i="1"/>
  <c r="K30" i="1" s="1"/>
  <c r="D16" i="1"/>
  <c r="I15" i="1"/>
  <c r="K15" i="1" s="1"/>
  <c r="I16" i="1"/>
  <c r="K16" i="1" s="1"/>
  <c r="D13" i="1"/>
  <c r="I3" i="1"/>
  <c r="K3" i="1" s="1"/>
  <c r="I2" i="1" l="1"/>
  <c r="K2" i="1" s="1"/>
  <c r="I10" i="1"/>
  <c r="K10" i="1" s="1"/>
  <c r="D9" i="1"/>
  <c r="I4" i="1"/>
  <c r="K4" i="1" s="1"/>
  <c r="K5" i="1" s="1"/>
  <c r="D5" i="1"/>
  <c r="D21" i="1"/>
  <c r="I14" i="1"/>
  <c r="K14" i="1" s="1"/>
  <c r="D2" i="1"/>
  <c r="D3" i="1"/>
  <c r="D17" i="1"/>
  <c r="D20" i="1"/>
  <c r="V22" i="1"/>
  <c r="B11" i="5"/>
  <c r="AC11" i="5" s="1"/>
  <c r="L73" i="3"/>
  <c r="O73" i="3"/>
  <c r="R73" i="3"/>
  <c r="B3" i="3"/>
  <c r="V3" i="1"/>
  <c r="V33" i="1"/>
  <c r="V37" i="1"/>
  <c r="B2" i="5"/>
  <c r="C2" i="5" s="1"/>
  <c r="AD2" i="5" s="1"/>
  <c r="V39" i="1"/>
  <c r="V40" i="1"/>
  <c r="V38" i="1"/>
  <c r="V34" i="1"/>
  <c r="V35" i="1"/>
  <c r="V36" i="1"/>
  <c r="V10" i="1"/>
  <c r="B4" i="5"/>
  <c r="V11" i="1"/>
  <c r="T37" i="1"/>
  <c r="I31" i="1"/>
  <c r="K31" i="1" s="1"/>
  <c r="I18" i="1"/>
  <c r="K18" i="1" s="1"/>
  <c r="T21" i="1"/>
  <c r="D28" i="1"/>
  <c r="B43" i="5"/>
  <c r="C43" i="5" s="1"/>
  <c r="D43" i="5" s="1"/>
  <c r="T16" i="1"/>
  <c r="T4" i="1"/>
  <c r="T20" i="1"/>
  <c r="B24" i="5"/>
  <c r="AC24" i="5" s="1"/>
  <c r="B41" i="5"/>
  <c r="C41" i="5" s="1"/>
  <c r="D41" i="5" s="1"/>
  <c r="T29" i="1"/>
  <c r="B44" i="5"/>
  <c r="T36" i="1"/>
  <c r="B52" i="5"/>
  <c r="B33" i="5"/>
  <c r="B27" i="5"/>
  <c r="V8" i="1"/>
  <c r="V18" i="1"/>
  <c r="T15" i="1"/>
  <c r="T11" i="1"/>
  <c r="T28" i="1"/>
  <c r="B50" i="5"/>
  <c r="AC50" i="5" s="1"/>
  <c r="V2" i="1"/>
  <c r="T30" i="1"/>
  <c r="B30" i="5"/>
  <c r="B32" i="5"/>
  <c r="T25" i="1"/>
  <c r="V20" i="1"/>
  <c r="B14" i="5"/>
  <c r="T8" i="1"/>
  <c r="B19" i="5"/>
  <c r="B22" i="5"/>
  <c r="T3" i="1"/>
  <c r="T12" i="1"/>
  <c r="B18" i="5"/>
  <c r="B12" i="5"/>
  <c r="B55" i="5"/>
  <c r="T14" i="1"/>
  <c r="B34" i="5"/>
  <c r="T9" i="1"/>
  <c r="B9" i="5"/>
  <c r="B15" i="5"/>
  <c r="B60" i="5"/>
  <c r="B40" i="5"/>
  <c r="C40" i="5" s="1"/>
  <c r="T32" i="1"/>
  <c r="B39" i="5"/>
  <c r="T5" i="1"/>
  <c r="B13" i="5"/>
  <c r="B6" i="5"/>
  <c r="B47" i="5"/>
  <c r="V14" i="1"/>
  <c r="B37" i="5"/>
  <c r="B54" i="5"/>
  <c r="V21" i="1"/>
  <c r="B21" i="5"/>
  <c r="V6" i="1"/>
  <c r="T17" i="1"/>
  <c r="B23" i="5"/>
  <c r="B29" i="5"/>
  <c r="B46" i="5"/>
  <c r="V16" i="1"/>
  <c r="B17" i="5"/>
  <c r="B35" i="5"/>
  <c r="T6" i="1"/>
  <c r="T23" i="1"/>
  <c r="T24" i="1"/>
  <c r="B10" i="5"/>
  <c r="T31" i="1"/>
  <c r="V7" i="1"/>
  <c r="B56" i="5"/>
  <c r="B59" i="5"/>
  <c r="B26" i="5"/>
  <c r="T27" i="1"/>
  <c r="V17" i="1"/>
  <c r="T2" i="1"/>
  <c r="T19" i="1"/>
  <c r="B5" i="5"/>
  <c r="B25" i="5"/>
  <c r="B16" i="5"/>
  <c r="V5" i="1"/>
  <c r="B20" i="5"/>
  <c r="V15" i="1"/>
  <c r="B28" i="5"/>
  <c r="B42" i="5"/>
  <c r="B57" i="5"/>
  <c r="T10" i="1"/>
  <c r="B31" i="5"/>
  <c r="B8" i="5"/>
  <c r="B36" i="5"/>
  <c r="B38" i="5"/>
  <c r="B49" i="5"/>
  <c r="B45" i="5"/>
  <c r="B58" i="5"/>
  <c r="T35" i="1"/>
  <c r="B7" i="5"/>
  <c r="V4" i="1"/>
  <c r="T13" i="1"/>
  <c r="D2" i="5"/>
  <c r="C11" i="5"/>
  <c r="C50" i="5"/>
  <c r="B53" i="5"/>
  <c r="B48" i="5"/>
  <c r="AC4" i="5"/>
  <c r="C4" i="5"/>
  <c r="K17" i="1"/>
  <c r="C12" i="1"/>
  <c r="P5" i="1"/>
  <c r="J17" i="1"/>
  <c r="J27" i="1"/>
  <c r="K27" i="1"/>
  <c r="P9" i="1"/>
  <c r="J5" i="1"/>
  <c r="AC2" i="5" l="1"/>
  <c r="AC41" i="5"/>
  <c r="AC40" i="5"/>
  <c r="D12" i="1"/>
  <c r="D18" i="1" s="1"/>
  <c r="C24" i="5"/>
  <c r="AD43" i="5"/>
  <c r="AC43" i="5"/>
  <c r="AD41" i="5"/>
  <c r="C27" i="5"/>
  <c r="AC27" i="5"/>
  <c r="C44" i="5"/>
  <c r="AC44" i="5"/>
  <c r="C33" i="5"/>
  <c r="AC33" i="5"/>
  <c r="AC52" i="5"/>
  <c r="C52" i="5"/>
  <c r="AC5" i="5"/>
  <c r="C5" i="5"/>
  <c r="AC54" i="5"/>
  <c r="C54" i="5"/>
  <c r="AC6" i="5"/>
  <c r="C6" i="5"/>
  <c r="AC9" i="5"/>
  <c r="C9" i="5"/>
  <c r="C55" i="5"/>
  <c r="AC55" i="5"/>
  <c r="C14" i="5"/>
  <c r="AC14" i="5"/>
  <c r="AC30" i="5"/>
  <c r="C30" i="5"/>
  <c r="AC36" i="5"/>
  <c r="C36" i="5"/>
  <c r="AC48" i="5"/>
  <c r="C48" i="5"/>
  <c r="C45" i="5"/>
  <c r="AC45" i="5"/>
  <c r="AC8" i="5"/>
  <c r="C8" i="5"/>
  <c r="C42" i="5"/>
  <c r="AC42" i="5"/>
  <c r="AC26" i="5"/>
  <c r="C26" i="5"/>
  <c r="AC46" i="5"/>
  <c r="C46" i="5"/>
  <c r="C37" i="5"/>
  <c r="AC37" i="5"/>
  <c r="C13" i="5"/>
  <c r="AC13" i="5"/>
  <c r="AD40" i="5"/>
  <c r="D40" i="5"/>
  <c r="C12" i="5"/>
  <c r="AC12" i="5"/>
  <c r="C22" i="5"/>
  <c r="AC22" i="5"/>
  <c r="E41" i="5"/>
  <c r="AE41" i="5"/>
  <c r="C57" i="5"/>
  <c r="AC57" i="5"/>
  <c r="AD11" i="5"/>
  <c r="D11" i="5"/>
  <c r="C18" i="1"/>
  <c r="V25" i="1" s="1"/>
  <c r="V26" i="1"/>
  <c r="AC53" i="5"/>
  <c r="C53" i="5"/>
  <c r="AE2" i="5"/>
  <c r="E2" i="5"/>
  <c r="C7" i="5"/>
  <c r="AC7" i="5"/>
  <c r="AC49" i="5"/>
  <c r="C49" i="5"/>
  <c r="AC31" i="5"/>
  <c r="C31" i="5"/>
  <c r="AC28" i="5"/>
  <c r="C28" i="5"/>
  <c r="AC16" i="5"/>
  <c r="C16" i="5"/>
  <c r="AC59" i="5"/>
  <c r="C59" i="5"/>
  <c r="C10" i="5"/>
  <c r="AC10" i="5"/>
  <c r="C35" i="5"/>
  <c r="AC35" i="5"/>
  <c r="C29" i="5"/>
  <c r="AC29" i="5"/>
  <c r="C21" i="5"/>
  <c r="AC21" i="5"/>
  <c r="C60" i="5"/>
  <c r="AC60" i="5"/>
  <c r="AC34" i="5"/>
  <c r="C34" i="5"/>
  <c r="AC18" i="5"/>
  <c r="C18" i="5"/>
  <c r="C19" i="5"/>
  <c r="AC19" i="5"/>
  <c r="AC58" i="5"/>
  <c r="C58" i="5"/>
  <c r="AC20" i="5"/>
  <c r="C20" i="5"/>
  <c r="AD4" i="5"/>
  <c r="D4" i="5"/>
  <c r="AD50" i="5"/>
  <c r="D50" i="5"/>
  <c r="C38" i="5"/>
  <c r="AC38" i="5"/>
  <c r="AC25" i="5"/>
  <c r="C25" i="5"/>
  <c r="C56" i="5"/>
  <c r="AC56" i="5"/>
  <c r="C17" i="5"/>
  <c r="AC17" i="5"/>
  <c r="AC23" i="5"/>
  <c r="C23" i="5"/>
  <c r="AC47" i="5"/>
  <c r="C47" i="5"/>
  <c r="C39" i="5"/>
  <c r="AC39" i="5"/>
  <c r="C15" i="5"/>
  <c r="AC15" i="5"/>
  <c r="C32" i="5"/>
  <c r="AC32" i="5"/>
  <c r="AD24" i="5"/>
  <c r="D24" i="5"/>
  <c r="AE43" i="5"/>
  <c r="E43" i="5"/>
  <c r="V24" i="1"/>
  <c r="D52" i="5" l="1"/>
  <c r="AD52" i="5"/>
  <c r="D44" i="5"/>
  <c r="AD44" i="5"/>
  <c r="D33" i="5"/>
  <c r="AD33" i="5"/>
  <c r="D27" i="5"/>
  <c r="AD27" i="5"/>
  <c r="AE24" i="5"/>
  <c r="E24" i="5"/>
  <c r="AD47" i="5"/>
  <c r="D47" i="5"/>
  <c r="AD25" i="5"/>
  <c r="D25" i="5"/>
  <c r="AE50" i="5"/>
  <c r="E50" i="5"/>
  <c r="AD60" i="5"/>
  <c r="D60" i="5"/>
  <c r="D29" i="5"/>
  <c r="AD29" i="5"/>
  <c r="AD16" i="5"/>
  <c r="D16" i="5"/>
  <c r="AF2" i="5"/>
  <c r="F2" i="5"/>
  <c r="AE40" i="5"/>
  <c r="E40" i="5"/>
  <c r="D26" i="5"/>
  <c r="AD26" i="5"/>
  <c r="D8" i="5"/>
  <c r="AD8" i="5"/>
  <c r="D48" i="5"/>
  <c r="AD48" i="5"/>
  <c r="AD9" i="5"/>
  <c r="D9" i="5"/>
  <c r="AD54" i="5"/>
  <c r="D54" i="5"/>
  <c r="AD15" i="5"/>
  <c r="D15" i="5"/>
  <c r="D17" i="5"/>
  <c r="AD17" i="5"/>
  <c r="D20" i="5"/>
  <c r="AD20" i="5"/>
  <c r="D34" i="5"/>
  <c r="AD34" i="5"/>
  <c r="D10" i="5"/>
  <c r="AD10" i="5"/>
  <c r="AD31" i="5"/>
  <c r="D31" i="5"/>
  <c r="AD57" i="5"/>
  <c r="D57" i="5"/>
  <c r="D22" i="5"/>
  <c r="AD22" i="5"/>
  <c r="AD37" i="5"/>
  <c r="D37" i="5"/>
  <c r="D14" i="5"/>
  <c r="AD14" i="5"/>
  <c r="E4" i="5"/>
  <c r="AE4" i="5"/>
  <c r="D19" i="5"/>
  <c r="AD19" i="5"/>
  <c r="D21" i="5"/>
  <c r="AD21" i="5"/>
  <c r="D59" i="5"/>
  <c r="AD59" i="5"/>
  <c r="D28" i="5"/>
  <c r="AD28" i="5"/>
  <c r="AD7" i="5"/>
  <c r="D7" i="5"/>
  <c r="AD53" i="5"/>
  <c r="D53" i="5"/>
  <c r="AE11" i="5"/>
  <c r="E11" i="5"/>
  <c r="D46" i="5"/>
  <c r="AD46" i="5"/>
  <c r="D36" i="5"/>
  <c r="AD36" i="5"/>
  <c r="AD30" i="5"/>
  <c r="D30" i="5"/>
  <c r="AD6" i="5"/>
  <c r="D6" i="5"/>
  <c r="D5" i="5"/>
  <c r="AD5" i="5"/>
  <c r="AD23" i="5"/>
  <c r="D23" i="5"/>
  <c r="F43" i="5"/>
  <c r="AF43" i="5"/>
  <c r="AD32" i="5"/>
  <c r="D32" i="5"/>
  <c r="AD39" i="5"/>
  <c r="D39" i="5"/>
  <c r="AD56" i="5"/>
  <c r="D56" i="5"/>
  <c r="D38" i="5"/>
  <c r="AD38" i="5"/>
  <c r="D58" i="5"/>
  <c r="AD58" i="5"/>
  <c r="D18" i="5"/>
  <c r="AD18" i="5"/>
  <c r="D35" i="5"/>
  <c r="AD35" i="5"/>
  <c r="AD49" i="5"/>
  <c r="D49" i="5"/>
  <c r="AF41" i="5"/>
  <c r="F41" i="5"/>
  <c r="AD12" i="5"/>
  <c r="D12" i="5"/>
  <c r="AD13" i="5"/>
  <c r="D13" i="5"/>
  <c r="AD42" i="5"/>
  <c r="D42" i="5"/>
  <c r="D45" i="5"/>
  <c r="AD45" i="5"/>
  <c r="D55" i="5"/>
  <c r="AD55" i="5"/>
  <c r="AE27" i="5" l="1"/>
  <c r="E27" i="5"/>
  <c r="E44" i="5"/>
  <c r="AE44" i="5"/>
  <c r="AE33" i="5"/>
  <c r="E33" i="5"/>
  <c r="AE52" i="5"/>
  <c r="E52" i="5"/>
  <c r="AE12" i="5"/>
  <c r="E12" i="5"/>
  <c r="E58" i="5"/>
  <c r="AE58" i="5"/>
  <c r="E13" i="5"/>
  <c r="AE13" i="5"/>
  <c r="AE49" i="5"/>
  <c r="E49" i="5"/>
  <c r="AE39" i="5"/>
  <c r="E39" i="5"/>
  <c r="E46" i="5"/>
  <c r="AE46" i="5"/>
  <c r="AE53" i="5"/>
  <c r="E53" i="5"/>
  <c r="E59" i="5"/>
  <c r="AE59" i="5"/>
  <c r="E22" i="5"/>
  <c r="AE22" i="5"/>
  <c r="AE31" i="5"/>
  <c r="E31" i="5"/>
  <c r="E9" i="5"/>
  <c r="AE9" i="5"/>
  <c r="AE16" i="5"/>
  <c r="E16" i="5"/>
  <c r="E60" i="5"/>
  <c r="AE60" i="5"/>
  <c r="E25" i="5"/>
  <c r="AE25" i="5"/>
  <c r="AE42" i="5"/>
  <c r="E42" i="5"/>
  <c r="E35" i="5"/>
  <c r="AE35" i="5"/>
  <c r="AE45" i="5"/>
  <c r="E45" i="5"/>
  <c r="G41" i="5"/>
  <c r="AG41" i="5"/>
  <c r="AE18" i="5"/>
  <c r="E18" i="5"/>
  <c r="AE38" i="5"/>
  <c r="E38" i="5"/>
  <c r="E36" i="5"/>
  <c r="AE36" i="5"/>
  <c r="AE19" i="5"/>
  <c r="E19" i="5"/>
  <c r="E14" i="5"/>
  <c r="AE14" i="5"/>
  <c r="AE37" i="5"/>
  <c r="E37" i="5"/>
  <c r="E57" i="5"/>
  <c r="AE57" i="5"/>
  <c r="E34" i="5"/>
  <c r="AE34" i="5"/>
  <c r="AE17" i="5"/>
  <c r="E17" i="5"/>
  <c r="AE26" i="5"/>
  <c r="E26" i="5"/>
  <c r="F24" i="5"/>
  <c r="AF24" i="5"/>
  <c r="E55" i="5"/>
  <c r="AE55" i="5"/>
  <c r="AE56" i="5"/>
  <c r="E56" i="5"/>
  <c r="AE32" i="5"/>
  <c r="E32" i="5"/>
  <c r="AG43" i="5"/>
  <c r="G43" i="5"/>
  <c r="E5" i="5"/>
  <c r="AE5" i="5"/>
  <c r="E30" i="5"/>
  <c r="AE30" i="5"/>
  <c r="AF11" i="5"/>
  <c r="F11" i="5"/>
  <c r="AE7" i="5"/>
  <c r="E7" i="5"/>
  <c r="AE28" i="5"/>
  <c r="E28" i="5"/>
  <c r="AE15" i="5"/>
  <c r="E15" i="5"/>
  <c r="E54" i="5"/>
  <c r="AE54" i="5"/>
  <c r="E8" i="5"/>
  <c r="AE8" i="5"/>
  <c r="G2" i="5"/>
  <c r="AG2" i="5"/>
  <c r="AF50" i="5"/>
  <c r="F50" i="5"/>
  <c r="AE47" i="5"/>
  <c r="E47" i="5"/>
  <c r="AE23" i="5"/>
  <c r="E23" i="5"/>
  <c r="E6" i="5"/>
  <c r="AE6" i="5"/>
  <c r="E21" i="5"/>
  <c r="AE21" i="5"/>
  <c r="F4" i="5"/>
  <c r="AF4" i="5"/>
  <c r="E10" i="5"/>
  <c r="AE10" i="5"/>
  <c r="E20" i="5"/>
  <c r="AE20" i="5"/>
  <c r="E48" i="5"/>
  <c r="AE48" i="5"/>
  <c r="F40" i="5"/>
  <c r="AF40" i="5"/>
  <c r="AE29" i="5"/>
  <c r="E29" i="5"/>
  <c r="F52" i="5" l="1"/>
  <c r="AF52" i="5"/>
  <c r="F44" i="5"/>
  <c r="AF44" i="5"/>
  <c r="AF33" i="5"/>
  <c r="F33" i="5"/>
  <c r="AF27" i="5"/>
  <c r="F27" i="5"/>
  <c r="F47" i="5"/>
  <c r="AF47" i="5"/>
  <c r="AG4" i="5"/>
  <c r="G4" i="5"/>
  <c r="AF54" i="5"/>
  <c r="F54" i="5"/>
  <c r="AG11" i="5"/>
  <c r="G11" i="5"/>
  <c r="F32" i="5"/>
  <c r="AF32" i="5"/>
  <c r="AF26" i="5"/>
  <c r="F26" i="5"/>
  <c r="AF37" i="5"/>
  <c r="F37" i="5"/>
  <c r="AF19" i="5"/>
  <c r="F19" i="5"/>
  <c r="AF38" i="5"/>
  <c r="F38" i="5"/>
  <c r="AF42" i="5"/>
  <c r="F42" i="5"/>
  <c r="AF25" i="5"/>
  <c r="F25" i="5"/>
  <c r="AF22" i="5"/>
  <c r="F22" i="5"/>
  <c r="AF59" i="5"/>
  <c r="F59" i="5"/>
  <c r="AF46" i="5"/>
  <c r="F46" i="5"/>
  <c r="F58" i="5"/>
  <c r="AF58" i="5"/>
  <c r="F5" i="5"/>
  <c r="AF5" i="5"/>
  <c r="F20" i="5"/>
  <c r="AF20" i="5"/>
  <c r="AF6" i="5"/>
  <c r="F6" i="5"/>
  <c r="F28" i="5"/>
  <c r="AF28" i="5"/>
  <c r="AF30" i="5"/>
  <c r="F30" i="5"/>
  <c r="AF29" i="5"/>
  <c r="F29" i="5"/>
  <c r="F23" i="5"/>
  <c r="AF23" i="5"/>
  <c r="G50" i="5"/>
  <c r="AG50" i="5"/>
  <c r="AF15" i="5"/>
  <c r="F15" i="5"/>
  <c r="H43" i="5"/>
  <c r="AH43" i="5"/>
  <c r="F55" i="5"/>
  <c r="AF55" i="5"/>
  <c r="F34" i="5"/>
  <c r="AF34" i="5"/>
  <c r="AH41" i="5"/>
  <c r="H41" i="5"/>
  <c r="AF31" i="5"/>
  <c r="F31" i="5"/>
  <c r="AF53" i="5"/>
  <c r="F53" i="5"/>
  <c r="AF39" i="5"/>
  <c r="F39" i="5"/>
  <c r="F12" i="5"/>
  <c r="AF12" i="5"/>
  <c r="AG40" i="5"/>
  <c r="G40" i="5"/>
  <c r="H2" i="5"/>
  <c r="AH2" i="5"/>
  <c r="F48" i="5"/>
  <c r="AF48" i="5"/>
  <c r="AF10" i="5"/>
  <c r="F10" i="5"/>
  <c r="F21" i="5"/>
  <c r="AF21" i="5"/>
  <c r="F8" i="5"/>
  <c r="AF8" i="5"/>
  <c r="AF7" i="5"/>
  <c r="F7" i="5"/>
  <c r="AF56" i="5"/>
  <c r="F56" i="5"/>
  <c r="F17" i="5"/>
  <c r="AF17" i="5"/>
  <c r="F18" i="5"/>
  <c r="AF18" i="5"/>
  <c r="AF60" i="5"/>
  <c r="F60" i="5"/>
  <c r="F9" i="5"/>
  <c r="AF9" i="5"/>
  <c r="AF13" i="5"/>
  <c r="F13" i="5"/>
  <c r="G24" i="5"/>
  <c r="AG24" i="5"/>
  <c r="F57" i="5"/>
  <c r="AF57" i="5"/>
  <c r="F14" i="5"/>
  <c r="AF14" i="5"/>
  <c r="F36" i="5"/>
  <c r="AF36" i="5"/>
  <c r="AF45" i="5"/>
  <c r="F45" i="5"/>
  <c r="AF35" i="5"/>
  <c r="F35" i="5"/>
  <c r="AF16" i="5"/>
  <c r="F16" i="5"/>
  <c r="AF49" i="5"/>
  <c r="F49" i="5"/>
  <c r="AG27" i="5" l="1"/>
  <c r="G27" i="5"/>
  <c r="AG44" i="5"/>
  <c r="G44" i="5"/>
  <c r="AG33" i="5"/>
  <c r="G33" i="5"/>
  <c r="G52" i="5"/>
  <c r="AG52" i="5"/>
  <c r="G16" i="5"/>
  <c r="AG16" i="5"/>
  <c r="AG13" i="5"/>
  <c r="G13" i="5"/>
  <c r="G30" i="5"/>
  <c r="AG30" i="5"/>
  <c r="G6" i="5"/>
  <c r="AG6" i="5"/>
  <c r="G58" i="5"/>
  <c r="AG58" i="5"/>
  <c r="G54" i="5"/>
  <c r="AG54" i="5"/>
  <c r="G45" i="5"/>
  <c r="AG45" i="5"/>
  <c r="AG60" i="5"/>
  <c r="G60" i="5"/>
  <c r="I2" i="5"/>
  <c r="AI2" i="5"/>
  <c r="AG17" i="5"/>
  <c r="G17" i="5"/>
  <c r="G10" i="5"/>
  <c r="AG10" i="5"/>
  <c r="H40" i="5"/>
  <c r="AH40" i="5"/>
  <c r="G53" i="5"/>
  <c r="AG53" i="5"/>
  <c r="G34" i="5"/>
  <c r="AG34" i="5"/>
  <c r="AI43" i="5"/>
  <c r="I43" i="5"/>
  <c r="G23" i="5"/>
  <c r="AG23" i="5"/>
  <c r="AG5" i="5"/>
  <c r="G5" i="5"/>
  <c r="G46" i="5"/>
  <c r="AG46" i="5"/>
  <c r="AG22" i="5"/>
  <c r="G22" i="5"/>
  <c r="AG25" i="5"/>
  <c r="G25" i="5"/>
  <c r="G19" i="5"/>
  <c r="AG19" i="5"/>
  <c r="AG32" i="5"/>
  <c r="G32" i="5"/>
  <c r="AG49" i="5"/>
  <c r="G49" i="5"/>
  <c r="G8" i="5"/>
  <c r="AG8" i="5"/>
  <c r="AG35" i="5"/>
  <c r="G35" i="5"/>
  <c r="G14" i="5"/>
  <c r="AG14" i="5"/>
  <c r="H24" i="5"/>
  <c r="AH24" i="5"/>
  <c r="G7" i="5"/>
  <c r="AG7" i="5"/>
  <c r="AG12" i="5"/>
  <c r="G12" i="5"/>
  <c r="I41" i="5"/>
  <c r="AI41" i="5"/>
  <c r="AG29" i="5"/>
  <c r="G29" i="5"/>
  <c r="G26" i="5"/>
  <c r="AG26" i="5"/>
  <c r="H11" i="5"/>
  <c r="AH11" i="5"/>
  <c r="AH4" i="5"/>
  <c r="H4" i="5"/>
  <c r="G47" i="5"/>
  <c r="AG47" i="5"/>
  <c r="AG57" i="5"/>
  <c r="G57" i="5"/>
  <c r="G48" i="5"/>
  <c r="AG48" i="5"/>
  <c r="AG36" i="5"/>
  <c r="G36" i="5"/>
  <c r="G9" i="5"/>
  <c r="AG9" i="5"/>
  <c r="G18" i="5"/>
  <c r="AG18" i="5"/>
  <c r="AG56" i="5"/>
  <c r="G56" i="5"/>
  <c r="G21" i="5"/>
  <c r="AG21" i="5"/>
  <c r="G39" i="5"/>
  <c r="AG39" i="5"/>
  <c r="AG31" i="5"/>
  <c r="G31" i="5"/>
  <c r="G55" i="5"/>
  <c r="AG55" i="5"/>
  <c r="AG15" i="5"/>
  <c r="G15" i="5"/>
  <c r="H50" i="5"/>
  <c r="AH50" i="5"/>
  <c r="G28" i="5"/>
  <c r="AG28" i="5"/>
  <c r="G20" i="5"/>
  <c r="AG20" i="5"/>
  <c r="G59" i="5"/>
  <c r="AG59" i="5"/>
  <c r="AG42" i="5"/>
  <c r="G42" i="5"/>
  <c r="G38" i="5"/>
  <c r="AG38" i="5"/>
  <c r="AG37" i="5"/>
  <c r="G37" i="5"/>
  <c r="H52" i="5" l="1"/>
  <c r="AH52" i="5"/>
  <c r="AH44" i="5"/>
  <c r="H44" i="5"/>
  <c r="AH33" i="5"/>
  <c r="H33" i="5"/>
  <c r="H27" i="5"/>
  <c r="AH27" i="5"/>
  <c r="I50" i="5"/>
  <c r="AI50" i="5"/>
  <c r="AH15" i="5"/>
  <c r="H15" i="5"/>
  <c r="H18" i="5"/>
  <c r="AH18" i="5"/>
  <c r="H49" i="5"/>
  <c r="AH49" i="5"/>
  <c r="H32" i="5"/>
  <c r="AH32" i="5"/>
  <c r="AH25" i="5"/>
  <c r="H25" i="5"/>
  <c r="AH5" i="5"/>
  <c r="H5" i="5"/>
  <c r="H34" i="5"/>
  <c r="AH34" i="5"/>
  <c r="H17" i="5"/>
  <c r="AH17" i="5"/>
  <c r="AH60" i="5"/>
  <c r="H60" i="5"/>
  <c r="AH16" i="5"/>
  <c r="H16" i="5"/>
  <c r="H56" i="5"/>
  <c r="AH56" i="5"/>
  <c r="H38" i="5"/>
  <c r="AH38" i="5"/>
  <c r="H28" i="5"/>
  <c r="AH28" i="5"/>
  <c r="H57" i="5"/>
  <c r="AH57" i="5"/>
  <c r="AI11" i="5"/>
  <c r="I11" i="5"/>
  <c r="H29" i="5"/>
  <c r="AH29" i="5"/>
  <c r="AJ41" i="5"/>
  <c r="J41" i="5"/>
  <c r="H14" i="5"/>
  <c r="AH14" i="5"/>
  <c r="AJ43" i="5"/>
  <c r="J43" i="5"/>
  <c r="I40" i="5"/>
  <c r="AI40" i="5"/>
  <c r="H54" i="5"/>
  <c r="AH54" i="5"/>
  <c r="H6" i="5"/>
  <c r="AH6" i="5"/>
  <c r="H13" i="5"/>
  <c r="AH13" i="5"/>
  <c r="H20" i="5"/>
  <c r="AH20" i="5"/>
  <c r="H55" i="5"/>
  <c r="AH55" i="5"/>
  <c r="AH48" i="5"/>
  <c r="H48" i="5"/>
  <c r="H59" i="5"/>
  <c r="AH59" i="5"/>
  <c r="H39" i="5"/>
  <c r="AH39" i="5"/>
  <c r="H47" i="5"/>
  <c r="AH47" i="5"/>
  <c r="H37" i="5"/>
  <c r="AH37" i="5"/>
  <c r="AH42" i="5"/>
  <c r="H42" i="5"/>
  <c r="H31" i="5"/>
  <c r="AH31" i="5"/>
  <c r="H9" i="5"/>
  <c r="AH9" i="5"/>
  <c r="AI4" i="5"/>
  <c r="I4" i="5"/>
  <c r="H12" i="5"/>
  <c r="AH12" i="5"/>
  <c r="AH7" i="5"/>
  <c r="H7" i="5"/>
  <c r="AH35" i="5"/>
  <c r="H35" i="5"/>
  <c r="H8" i="5"/>
  <c r="AH8" i="5"/>
  <c r="H21" i="5"/>
  <c r="AH21" i="5"/>
  <c r="AH36" i="5"/>
  <c r="H36" i="5"/>
  <c r="H26" i="5"/>
  <c r="AH26" i="5"/>
  <c r="I24" i="5"/>
  <c r="AI24" i="5"/>
  <c r="AH19" i="5"/>
  <c r="H19" i="5"/>
  <c r="H22" i="5"/>
  <c r="AH22" i="5"/>
  <c r="H46" i="5"/>
  <c r="AH46" i="5"/>
  <c r="H23" i="5"/>
  <c r="AH23" i="5"/>
  <c r="AH53" i="5"/>
  <c r="H53" i="5"/>
  <c r="H10" i="5"/>
  <c r="AH10" i="5"/>
  <c r="AJ2" i="5"/>
  <c r="J2" i="5"/>
  <c r="H45" i="5"/>
  <c r="AH45" i="5"/>
  <c r="H58" i="5"/>
  <c r="AH58" i="5"/>
  <c r="AH30" i="5"/>
  <c r="H30" i="5"/>
  <c r="I44" i="5" l="1"/>
  <c r="AI44" i="5"/>
  <c r="AI27" i="5"/>
  <c r="I27" i="5"/>
  <c r="AI33" i="5"/>
  <c r="I33" i="5"/>
  <c r="AI52" i="5"/>
  <c r="I52" i="5"/>
  <c r="AI45" i="5"/>
  <c r="I45" i="5"/>
  <c r="I26" i="5"/>
  <c r="AI26" i="5"/>
  <c r="AI21" i="5"/>
  <c r="I21" i="5"/>
  <c r="I7" i="5"/>
  <c r="AI7" i="5"/>
  <c r="AI42" i="5"/>
  <c r="I42" i="5"/>
  <c r="AI48" i="5"/>
  <c r="I48" i="5"/>
  <c r="AI6" i="5"/>
  <c r="I6" i="5"/>
  <c r="J40" i="5"/>
  <c r="AJ40" i="5"/>
  <c r="I38" i="5"/>
  <c r="AI38" i="5"/>
  <c r="I16" i="5"/>
  <c r="AI16" i="5"/>
  <c r="I25" i="5"/>
  <c r="AI25" i="5"/>
  <c r="AI15" i="5"/>
  <c r="I15" i="5"/>
  <c r="AJ50" i="5"/>
  <c r="J50" i="5"/>
  <c r="AI10" i="5"/>
  <c r="I10" i="5"/>
  <c r="I23" i="5"/>
  <c r="AI23" i="5"/>
  <c r="I22" i="5"/>
  <c r="AI22" i="5"/>
  <c r="AI36" i="5"/>
  <c r="I36" i="5"/>
  <c r="I8" i="5"/>
  <c r="AI8" i="5"/>
  <c r="AJ4" i="5"/>
  <c r="J4" i="5"/>
  <c r="AI31" i="5"/>
  <c r="I31" i="5"/>
  <c r="I39" i="5"/>
  <c r="AI39" i="5"/>
  <c r="I13" i="5"/>
  <c r="AI13" i="5"/>
  <c r="AK43" i="5"/>
  <c r="K43" i="5"/>
  <c r="AI29" i="5"/>
  <c r="I29" i="5"/>
  <c r="AI28" i="5"/>
  <c r="I28" i="5"/>
  <c r="I34" i="5"/>
  <c r="AI34" i="5"/>
  <c r="I49" i="5"/>
  <c r="AI49" i="5"/>
  <c r="AK2" i="5"/>
  <c r="K2" i="5"/>
  <c r="AI58" i="5"/>
  <c r="I58" i="5"/>
  <c r="I53" i="5"/>
  <c r="AI53" i="5"/>
  <c r="AI19" i="5"/>
  <c r="I19" i="5"/>
  <c r="J24" i="5"/>
  <c r="AJ24" i="5"/>
  <c r="I35" i="5"/>
  <c r="AI35" i="5"/>
  <c r="AI9" i="5"/>
  <c r="I9" i="5"/>
  <c r="AI47" i="5"/>
  <c r="I47" i="5"/>
  <c r="AI54" i="5"/>
  <c r="I54" i="5"/>
  <c r="AI14" i="5"/>
  <c r="I14" i="5"/>
  <c r="AK41" i="5"/>
  <c r="K41" i="5"/>
  <c r="I57" i="5"/>
  <c r="AI57" i="5"/>
  <c r="I17" i="5"/>
  <c r="AI17" i="5"/>
  <c r="AI5" i="5"/>
  <c r="I5" i="5"/>
  <c r="I30" i="5"/>
  <c r="AI30" i="5"/>
  <c r="AI46" i="5"/>
  <c r="I46" i="5"/>
  <c r="I12" i="5"/>
  <c r="AI12" i="5"/>
  <c r="I37" i="5"/>
  <c r="AI37" i="5"/>
  <c r="AI59" i="5"/>
  <c r="I59" i="5"/>
  <c r="I55" i="5"/>
  <c r="AI55" i="5"/>
  <c r="AI20" i="5"/>
  <c r="I20" i="5"/>
  <c r="AJ11" i="5"/>
  <c r="J11" i="5"/>
  <c r="AI56" i="5"/>
  <c r="I56" i="5"/>
  <c r="AI60" i="5"/>
  <c r="I60" i="5"/>
  <c r="AI32" i="5"/>
  <c r="I32" i="5"/>
  <c r="I18" i="5"/>
  <c r="AI18" i="5"/>
  <c r="AJ52" i="5" l="1"/>
  <c r="J52" i="5"/>
  <c r="J27" i="5"/>
  <c r="AJ27" i="5"/>
  <c r="J33" i="5"/>
  <c r="AJ33" i="5"/>
  <c r="AJ44" i="5"/>
  <c r="J44" i="5"/>
  <c r="AJ55" i="5"/>
  <c r="J55" i="5"/>
  <c r="AJ57" i="5"/>
  <c r="J57" i="5"/>
  <c r="J60" i="5"/>
  <c r="AJ60" i="5"/>
  <c r="J59" i="5"/>
  <c r="AJ59" i="5"/>
  <c r="L41" i="5"/>
  <c r="AL41" i="5"/>
  <c r="J54" i="5"/>
  <c r="AJ54" i="5"/>
  <c r="J35" i="5"/>
  <c r="AJ35" i="5"/>
  <c r="J58" i="5"/>
  <c r="AJ58" i="5"/>
  <c r="J29" i="5"/>
  <c r="AJ29" i="5"/>
  <c r="K4" i="5"/>
  <c r="AK4" i="5"/>
  <c r="AJ36" i="5"/>
  <c r="J36" i="5"/>
  <c r="AK50" i="5"/>
  <c r="K50" i="5"/>
  <c r="K40" i="5"/>
  <c r="AK40" i="5"/>
  <c r="AJ48" i="5"/>
  <c r="J48" i="5"/>
  <c r="AJ20" i="5"/>
  <c r="J20" i="5"/>
  <c r="AK11" i="5"/>
  <c r="K11" i="5"/>
  <c r="J17" i="5"/>
  <c r="AJ17" i="5"/>
  <c r="J18" i="5"/>
  <c r="AJ18" i="5"/>
  <c r="J12" i="5"/>
  <c r="AJ12" i="5"/>
  <c r="J5" i="5"/>
  <c r="AJ5" i="5"/>
  <c r="J9" i="5"/>
  <c r="AJ9" i="5"/>
  <c r="J34" i="5"/>
  <c r="AJ34" i="5"/>
  <c r="AJ39" i="5"/>
  <c r="J39" i="5"/>
  <c r="AJ23" i="5"/>
  <c r="J23" i="5"/>
  <c r="J16" i="5"/>
  <c r="AJ16" i="5"/>
  <c r="AJ6" i="5"/>
  <c r="J6" i="5"/>
  <c r="J56" i="5"/>
  <c r="AJ56" i="5"/>
  <c r="J46" i="5"/>
  <c r="AJ46" i="5"/>
  <c r="AJ30" i="5"/>
  <c r="J30" i="5"/>
  <c r="J14" i="5"/>
  <c r="AJ14" i="5"/>
  <c r="K24" i="5"/>
  <c r="AK24" i="5"/>
  <c r="AJ53" i="5"/>
  <c r="J53" i="5"/>
  <c r="AJ28" i="5"/>
  <c r="J28" i="5"/>
  <c r="AJ31" i="5"/>
  <c r="J31" i="5"/>
  <c r="AJ10" i="5"/>
  <c r="J10" i="5"/>
  <c r="AJ25" i="5"/>
  <c r="J25" i="5"/>
  <c r="J42" i="5"/>
  <c r="AJ42" i="5"/>
  <c r="J7" i="5"/>
  <c r="AJ7" i="5"/>
  <c r="AJ26" i="5"/>
  <c r="J26" i="5"/>
  <c r="J32" i="5"/>
  <c r="AJ32" i="5"/>
  <c r="AJ37" i="5"/>
  <c r="J37" i="5"/>
  <c r="J47" i="5"/>
  <c r="AJ47" i="5"/>
  <c r="AJ19" i="5"/>
  <c r="J19" i="5"/>
  <c r="AL2" i="5"/>
  <c r="L2" i="5"/>
  <c r="J49" i="5"/>
  <c r="AJ49" i="5"/>
  <c r="AL43" i="5"/>
  <c r="L43" i="5"/>
  <c r="AM43" i="5" s="1"/>
  <c r="J13" i="5"/>
  <c r="AJ13" i="5"/>
  <c r="AJ8" i="5"/>
  <c r="J8" i="5"/>
  <c r="J22" i="5"/>
  <c r="AJ22" i="5"/>
  <c r="AJ15" i="5"/>
  <c r="J15" i="5"/>
  <c r="J38" i="5"/>
  <c r="AJ38" i="5"/>
  <c r="AJ21" i="5"/>
  <c r="J21" i="5"/>
  <c r="J45" i="5"/>
  <c r="AJ45" i="5"/>
  <c r="AK27" i="5" l="1"/>
  <c r="K27" i="5"/>
  <c r="AK33" i="5"/>
  <c r="K33" i="5"/>
  <c r="K52" i="5"/>
  <c r="AK52" i="5"/>
  <c r="AK44" i="5"/>
  <c r="K44" i="5"/>
  <c r="K47" i="5"/>
  <c r="AK47" i="5"/>
  <c r="AK42" i="5"/>
  <c r="K42" i="5"/>
  <c r="K28" i="5"/>
  <c r="AK28" i="5"/>
  <c r="AK14" i="5"/>
  <c r="K14" i="5"/>
  <c r="K46" i="5"/>
  <c r="AK46" i="5"/>
  <c r="AK56" i="5"/>
  <c r="K56" i="5"/>
  <c r="K9" i="5"/>
  <c r="AK9" i="5"/>
  <c r="K12" i="5"/>
  <c r="AK12" i="5"/>
  <c r="AK18" i="5"/>
  <c r="K18" i="5"/>
  <c r="L50" i="5"/>
  <c r="AM50" i="5" s="1"/>
  <c r="AL50" i="5"/>
  <c r="M50" i="5"/>
  <c r="K29" i="5"/>
  <c r="AK29" i="5"/>
  <c r="K35" i="5"/>
  <c r="AK35" i="5"/>
  <c r="AM41" i="5"/>
  <c r="O41" i="5" s="1"/>
  <c r="M41" i="5"/>
  <c r="AK60" i="5"/>
  <c r="K60" i="5"/>
  <c r="K45" i="5"/>
  <c r="AK45" i="5"/>
  <c r="K13" i="5"/>
  <c r="AK13" i="5"/>
  <c r="K37" i="5"/>
  <c r="AK37" i="5"/>
  <c r="K32" i="5"/>
  <c r="AK32" i="5"/>
  <c r="AK25" i="5"/>
  <c r="K25" i="5"/>
  <c r="K31" i="5"/>
  <c r="AK31" i="5"/>
  <c r="AL24" i="5"/>
  <c r="L24" i="5"/>
  <c r="K30" i="5"/>
  <c r="AK30" i="5"/>
  <c r="AK16" i="5"/>
  <c r="K16" i="5"/>
  <c r="K39" i="5"/>
  <c r="AK39" i="5"/>
  <c r="K34" i="5"/>
  <c r="AK34" i="5"/>
  <c r="AK20" i="5"/>
  <c r="K20" i="5"/>
  <c r="K55" i="5"/>
  <c r="AK55" i="5"/>
  <c r="AK19" i="5"/>
  <c r="K19" i="5"/>
  <c r="AK38" i="5"/>
  <c r="K38" i="5"/>
  <c r="AK49" i="5"/>
  <c r="K49" i="5"/>
  <c r="AK21" i="5"/>
  <c r="K21" i="5"/>
  <c r="K8" i="5"/>
  <c r="AK8" i="5"/>
  <c r="AM2" i="5"/>
  <c r="O2" i="5" s="1"/>
  <c r="S2" i="1" s="1"/>
  <c r="N2" i="5"/>
  <c r="M2" i="5"/>
  <c r="AK53" i="5"/>
  <c r="K53" i="5"/>
  <c r="K23" i="5"/>
  <c r="AK23" i="5"/>
  <c r="K17" i="5"/>
  <c r="AK17" i="5"/>
  <c r="L4" i="5"/>
  <c r="AM4" i="5" s="1"/>
  <c r="AL4" i="5"/>
  <c r="K58" i="5"/>
  <c r="AK58" i="5"/>
  <c r="K54" i="5"/>
  <c r="AK54" i="5"/>
  <c r="K59" i="5"/>
  <c r="AK59" i="5"/>
  <c r="K57" i="5"/>
  <c r="AK57" i="5"/>
  <c r="K22" i="5"/>
  <c r="AK22" i="5"/>
  <c r="K15" i="5"/>
  <c r="AK15" i="5"/>
  <c r="AK7" i="5"/>
  <c r="K7" i="5"/>
  <c r="K6" i="5"/>
  <c r="AK6" i="5"/>
  <c r="K5" i="5"/>
  <c r="AK5" i="5"/>
  <c r="L40" i="5"/>
  <c r="AL40" i="5"/>
  <c r="K36" i="5"/>
  <c r="AK36" i="5"/>
  <c r="O43" i="5"/>
  <c r="AK26" i="5"/>
  <c r="K26" i="5"/>
  <c r="AK10" i="5"/>
  <c r="K10" i="5"/>
  <c r="AL11" i="5"/>
  <c r="L11" i="5"/>
  <c r="K48" i="5"/>
  <c r="AK48" i="5"/>
  <c r="M43" i="5"/>
  <c r="O4" i="5" l="1"/>
  <c r="S3" i="1" s="1"/>
  <c r="AL33" i="5"/>
  <c r="L33" i="5"/>
  <c r="AL44" i="5"/>
  <c r="L44" i="5"/>
  <c r="AL27" i="5"/>
  <c r="L27" i="5"/>
  <c r="L52" i="5"/>
  <c r="AM52" i="5" s="1"/>
  <c r="AL52" i="5"/>
  <c r="AL10" i="5"/>
  <c r="L10" i="5"/>
  <c r="AM10" i="5" s="1"/>
  <c r="O10" i="5" s="1"/>
  <c r="S10" i="1" s="1"/>
  <c r="L17" i="5"/>
  <c r="M17" i="5" s="1"/>
  <c r="AL17" i="5"/>
  <c r="L19" i="5"/>
  <c r="AL19" i="5"/>
  <c r="L34" i="5"/>
  <c r="AM34" i="5" s="1"/>
  <c r="O34" i="5" s="1"/>
  <c r="AL34" i="5"/>
  <c r="L30" i="5"/>
  <c r="AL30" i="5"/>
  <c r="L31" i="5"/>
  <c r="AB31" i="5" s="1"/>
  <c r="AL31" i="5"/>
  <c r="L32" i="5"/>
  <c r="AL32" i="5"/>
  <c r="AL13" i="5"/>
  <c r="L13" i="5"/>
  <c r="L35" i="5"/>
  <c r="AL35" i="5"/>
  <c r="AL56" i="5"/>
  <c r="L56" i="5"/>
  <c r="AL14" i="5"/>
  <c r="L14" i="5"/>
  <c r="L42" i="5"/>
  <c r="AB42" i="5" s="1"/>
  <c r="AL42" i="5"/>
  <c r="AM11" i="5"/>
  <c r="O11" i="5" s="1"/>
  <c r="S11" i="1" s="1"/>
  <c r="M11" i="5"/>
  <c r="M10" i="5"/>
  <c r="L58" i="5"/>
  <c r="AM58" i="5" s="1"/>
  <c r="AL58" i="5"/>
  <c r="AL8" i="5"/>
  <c r="L8" i="5"/>
  <c r="AB8" i="5" s="1"/>
  <c r="AL20" i="5"/>
  <c r="L20" i="5"/>
  <c r="AM20" i="5" s="1"/>
  <c r="AM40" i="5"/>
  <c r="O40" i="5" s="1"/>
  <c r="M40" i="5"/>
  <c r="AL54" i="5"/>
  <c r="L54" i="5"/>
  <c r="AM54" i="5" s="1"/>
  <c r="L53" i="5"/>
  <c r="AL53" i="5"/>
  <c r="S14" i="5"/>
  <c r="V34" i="5"/>
  <c r="AA12" i="5"/>
  <c r="AB43" i="5"/>
  <c r="W14" i="5"/>
  <c r="Y14" i="5"/>
  <c r="V8" i="5"/>
  <c r="U37" i="5"/>
  <c r="R39" i="5"/>
  <c r="X12" i="5"/>
  <c r="Y4" i="5"/>
  <c r="V30" i="5"/>
  <c r="T48" i="5"/>
  <c r="R15" i="5"/>
  <c r="V42" i="5"/>
  <c r="V45" i="5"/>
  <c r="U42" i="5"/>
  <c r="X18" i="5"/>
  <c r="T25" i="5"/>
  <c r="S34" i="5"/>
  <c r="V38" i="5"/>
  <c r="T16" i="5"/>
  <c r="Y26" i="5"/>
  <c r="U20" i="5"/>
  <c r="U15" i="5"/>
  <c r="V40" i="5"/>
  <c r="Y18" i="5"/>
  <c r="Z13" i="5"/>
  <c r="AA8" i="5"/>
  <c r="W38" i="5"/>
  <c r="R43" i="5"/>
  <c r="S25" i="5"/>
  <c r="Z12" i="5"/>
  <c r="X24" i="5"/>
  <c r="Y20" i="5"/>
  <c r="T49" i="5"/>
  <c r="X50" i="5"/>
  <c r="R23" i="5"/>
  <c r="X29" i="5"/>
  <c r="Y34" i="5"/>
  <c r="T44" i="5"/>
  <c r="U43" i="5"/>
  <c r="Z28" i="5"/>
  <c r="V18" i="5"/>
  <c r="V41" i="5"/>
  <c r="T42" i="5"/>
  <c r="Z14" i="5"/>
  <c r="AB24" i="5"/>
  <c r="S31" i="5"/>
  <c r="U14" i="5"/>
  <c r="S39" i="5"/>
  <c r="W7" i="5"/>
  <c r="W5" i="5"/>
  <c r="Y6" i="5"/>
  <c r="AB41" i="5"/>
  <c r="T21" i="5"/>
  <c r="S24" i="5"/>
  <c r="R20" i="5"/>
  <c r="X13" i="5"/>
  <c r="T22" i="5"/>
  <c r="W50" i="5"/>
  <c r="T4" i="5"/>
  <c r="S18" i="5"/>
  <c r="Y9" i="5"/>
  <c r="T24" i="5"/>
  <c r="U6" i="5"/>
  <c r="Z24" i="5"/>
  <c r="T12" i="5"/>
  <c r="R11" i="5"/>
  <c r="T31" i="5"/>
  <c r="W20" i="5"/>
  <c r="S23" i="5"/>
  <c r="U34" i="5"/>
  <c r="W28" i="5"/>
  <c r="X20" i="5"/>
  <c r="U17" i="5"/>
  <c r="T32" i="5"/>
  <c r="S48" i="5"/>
  <c r="W13" i="5"/>
  <c r="Z37" i="5"/>
  <c r="Z20" i="5"/>
  <c r="W37" i="5"/>
  <c r="Z26" i="5"/>
  <c r="R46" i="5"/>
  <c r="Y8" i="5"/>
  <c r="X34" i="5"/>
  <c r="R19" i="5"/>
  <c r="V7" i="5"/>
  <c r="T8" i="5"/>
  <c r="W36" i="5"/>
  <c r="X23" i="5"/>
  <c r="R38" i="5"/>
  <c r="AB30" i="5"/>
  <c r="U8" i="5"/>
  <c r="W11" i="5"/>
  <c r="X15" i="5"/>
  <c r="T28" i="5"/>
  <c r="W18" i="5"/>
  <c r="AA26" i="5"/>
  <c r="Z45" i="5"/>
  <c r="R21" i="5"/>
  <c r="U32" i="5"/>
  <c r="V24" i="5"/>
  <c r="S15" i="5"/>
  <c r="Y13" i="5"/>
  <c r="V43" i="5"/>
  <c r="AA32" i="5"/>
  <c r="Y46" i="5"/>
  <c r="T20" i="5"/>
  <c r="V31" i="5"/>
  <c r="T14" i="5"/>
  <c r="U41" i="5"/>
  <c r="S46" i="5"/>
  <c r="S5" i="5"/>
  <c r="S20" i="5"/>
  <c r="Y7" i="5"/>
  <c r="R4" i="5"/>
  <c r="Y12" i="5"/>
  <c r="W43" i="5"/>
  <c r="W49" i="5"/>
  <c r="T35" i="5"/>
  <c r="Z42" i="5"/>
  <c r="X27" i="5"/>
  <c r="AA14" i="5"/>
  <c r="AA9" i="5"/>
  <c r="Z35" i="5"/>
  <c r="X48" i="5"/>
  <c r="S13" i="5"/>
  <c r="U35" i="5"/>
  <c r="Y23" i="5"/>
  <c r="V10" i="5"/>
  <c r="W26" i="5"/>
  <c r="X39" i="5"/>
  <c r="Z8" i="5"/>
  <c r="AA49" i="5"/>
  <c r="R26" i="5"/>
  <c r="U9" i="5"/>
  <c r="Y22" i="5"/>
  <c r="X49" i="5"/>
  <c r="X35" i="5"/>
  <c r="S40" i="5"/>
  <c r="R18" i="5"/>
  <c r="Z16" i="5"/>
  <c r="Z5" i="5"/>
  <c r="V32" i="5"/>
  <c r="Y47" i="5"/>
  <c r="W45" i="5"/>
  <c r="V26" i="5"/>
  <c r="Y31" i="5"/>
  <c r="U36" i="5"/>
  <c r="X38" i="5"/>
  <c r="AA48" i="5"/>
  <c r="R32" i="5"/>
  <c r="V36" i="5"/>
  <c r="R33" i="5"/>
  <c r="W32" i="5"/>
  <c r="X43" i="5"/>
  <c r="S47" i="5"/>
  <c r="V46" i="5"/>
  <c r="Y5" i="5"/>
  <c r="U39" i="5"/>
  <c r="X22" i="5"/>
  <c r="R41" i="5"/>
  <c r="W16" i="5"/>
  <c r="R31" i="5"/>
  <c r="Y15" i="5"/>
  <c r="V37" i="5"/>
  <c r="S38" i="5"/>
  <c r="T46" i="5"/>
  <c r="U10" i="5"/>
  <c r="V20" i="5"/>
  <c r="Z48" i="5"/>
  <c r="U31" i="5"/>
  <c r="AA10" i="5"/>
  <c r="S30" i="5"/>
  <c r="Z38" i="5"/>
  <c r="R42" i="5"/>
  <c r="U30" i="5"/>
  <c r="W23" i="5"/>
  <c r="S35" i="5"/>
  <c r="S10" i="5"/>
  <c r="Z32" i="5"/>
  <c r="V21" i="5"/>
  <c r="R36" i="5"/>
  <c r="W21" i="5"/>
  <c r="Z30" i="5"/>
  <c r="U16" i="5"/>
  <c r="Y10" i="5"/>
  <c r="U11" i="5"/>
  <c r="R47" i="5"/>
  <c r="W29" i="5"/>
  <c r="W42" i="5"/>
  <c r="X45" i="5"/>
  <c r="Z34" i="5"/>
  <c r="R22" i="5"/>
  <c r="X9" i="5"/>
  <c r="Y38" i="5"/>
  <c r="V22" i="5"/>
  <c r="T43" i="5"/>
  <c r="R24" i="5"/>
  <c r="X26" i="5"/>
  <c r="V35" i="5"/>
  <c r="Y48" i="5"/>
  <c r="U50" i="5"/>
  <c r="R40" i="5"/>
  <c r="AA41" i="5"/>
  <c r="R14" i="5"/>
  <c r="Y28" i="5"/>
  <c r="X6" i="5"/>
  <c r="AB32" i="5"/>
  <c r="T13" i="5"/>
  <c r="U7" i="5"/>
  <c r="W41" i="5"/>
  <c r="W46" i="5"/>
  <c r="R17" i="5"/>
  <c r="U4" i="5"/>
  <c r="AA24" i="5"/>
  <c r="V27" i="5"/>
  <c r="X32" i="5"/>
  <c r="W22" i="5"/>
  <c r="W6" i="5"/>
  <c r="R13" i="5"/>
  <c r="U5" i="5"/>
  <c r="U38" i="5"/>
  <c r="S33" i="5"/>
  <c r="Z11" i="5"/>
  <c r="Z10" i="5"/>
  <c r="W10" i="5"/>
  <c r="X41" i="5"/>
  <c r="R49" i="5"/>
  <c r="T40" i="5"/>
  <c r="Z4" i="5"/>
  <c r="W35" i="5"/>
  <c r="U18" i="5"/>
  <c r="U45" i="5"/>
  <c r="S37" i="5"/>
  <c r="Z50" i="5"/>
  <c r="V29" i="5"/>
  <c r="U27" i="5"/>
  <c r="U33" i="5"/>
  <c r="Z29" i="5"/>
  <c r="AA30" i="5"/>
  <c r="U28" i="5"/>
  <c r="U49" i="5"/>
  <c r="Z9" i="5"/>
  <c r="R6" i="5"/>
  <c r="T30" i="5"/>
  <c r="U13" i="5"/>
  <c r="Y29" i="5"/>
  <c r="T45" i="5"/>
  <c r="Z21" i="5"/>
  <c r="R27" i="5"/>
  <c r="V11" i="5"/>
  <c r="AA45" i="5"/>
  <c r="R9" i="5"/>
  <c r="S22" i="5"/>
  <c r="R12" i="5"/>
  <c r="S27" i="5"/>
  <c r="AA37" i="5"/>
  <c r="S19" i="5"/>
  <c r="U29" i="5"/>
  <c r="V39" i="5"/>
  <c r="S45" i="5"/>
  <c r="AA46" i="5"/>
  <c r="R16" i="5"/>
  <c r="V13" i="5"/>
  <c r="AA43" i="5"/>
  <c r="T26" i="5"/>
  <c r="R28" i="5"/>
  <c r="T9" i="5"/>
  <c r="S43" i="5"/>
  <c r="T27" i="5"/>
  <c r="X11" i="5"/>
  <c r="V48" i="5"/>
  <c r="V16" i="5"/>
  <c r="S28" i="5"/>
  <c r="T18" i="5"/>
  <c r="Z27" i="5"/>
  <c r="AA5" i="5"/>
  <c r="T17" i="5"/>
  <c r="X36" i="5"/>
  <c r="T19" i="5"/>
  <c r="R29" i="5"/>
  <c r="T38" i="5"/>
  <c r="Y45" i="5"/>
  <c r="AA16" i="5"/>
  <c r="Y49" i="5"/>
  <c r="Y16" i="5"/>
  <c r="Z18" i="5"/>
  <c r="S7" i="5"/>
  <c r="S12" i="5"/>
  <c r="V28" i="5"/>
  <c r="R45" i="5"/>
  <c r="V49" i="5"/>
  <c r="R8" i="5"/>
  <c r="Z49" i="5"/>
  <c r="U46" i="5"/>
  <c r="R34" i="5"/>
  <c r="R48" i="5"/>
  <c r="Y35" i="5"/>
  <c r="S26" i="5"/>
  <c r="U23" i="5"/>
  <c r="Y36" i="5"/>
  <c r="V5" i="5"/>
  <c r="AA38" i="5"/>
  <c r="W9" i="5"/>
  <c r="S36" i="5"/>
  <c r="T36" i="5"/>
  <c r="U21" i="5"/>
  <c r="W8" i="5"/>
  <c r="R37" i="5"/>
  <c r="T6" i="5"/>
  <c r="V50" i="5"/>
  <c r="AB14" i="5"/>
  <c r="T23" i="5"/>
  <c r="T11" i="5"/>
  <c r="Y30" i="5"/>
  <c r="R7" i="5"/>
  <c r="AA47" i="5"/>
  <c r="T10" i="5"/>
  <c r="Y32" i="5"/>
  <c r="Z23" i="5"/>
  <c r="T33" i="5"/>
  <c r="W39" i="5"/>
  <c r="S21" i="5"/>
  <c r="X4" i="5"/>
  <c r="R44" i="5"/>
  <c r="V23" i="5"/>
  <c r="Y11" i="5"/>
  <c r="W47" i="5"/>
  <c r="S42" i="5"/>
  <c r="W15" i="5"/>
  <c r="AA13" i="5"/>
  <c r="S6" i="5"/>
  <c r="U40" i="5"/>
  <c r="U19" i="5"/>
  <c r="Z46" i="5"/>
  <c r="Y41" i="5"/>
  <c r="Y42" i="5"/>
  <c r="T15" i="5"/>
  <c r="S11" i="5"/>
  <c r="V9" i="5"/>
  <c r="S29" i="5"/>
  <c r="U47" i="5"/>
  <c r="X30" i="5"/>
  <c r="S44" i="5"/>
  <c r="U44" i="5"/>
  <c r="T7" i="5"/>
  <c r="AA50" i="5"/>
  <c r="S8" i="5"/>
  <c r="X7" i="5"/>
  <c r="V12" i="5"/>
  <c r="Y27" i="5"/>
  <c r="U24" i="5"/>
  <c r="T41" i="5"/>
  <c r="U26" i="5"/>
  <c r="X21" i="5"/>
  <c r="R30" i="5"/>
  <c r="X10" i="5"/>
  <c r="S16" i="5"/>
  <c r="W30" i="5"/>
  <c r="Z47" i="5"/>
  <c r="R10" i="5"/>
  <c r="X8" i="5"/>
  <c r="U48" i="5"/>
  <c r="T47" i="5"/>
  <c r="W27" i="5"/>
  <c r="V47" i="5"/>
  <c r="Y21" i="5"/>
  <c r="U12" i="5"/>
  <c r="AA4" i="5"/>
  <c r="T37" i="5"/>
  <c r="S4" i="5"/>
  <c r="T50" i="5"/>
  <c r="T39" i="5"/>
  <c r="T34" i="5"/>
  <c r="W48" i="5"/>
  <c r="W31" i="5"/>
  <c r="R25" i="5"/>
  <c r="Z31" i="5"/>
  <c r="X47" i="5"/>
  <c r="V15" i="5"/>
  <c r="V4" i="5"/>
  <c r="S9" i="5"/>
  <c r="S17" i="5"/>
  <c r="AA35" i="5"/>
  <c r="W34" i="5"/>
  <c r="W4" i="5"/>
  <c r="X16" i="5"/>
  <c r="W12" i="5"/>
  <c r="AA31" i="5"/>
  <c r="T29" i="5"/>
  <c r="X42" i="5"/>
  <c r="U25" i="5"/>
  <c r="Y50" i="5"/>
  <c r="V14" i="5"/>
  <c r="Y43" i="5"/>
  <c r="V6" i="5"/>
  <c r="S49" i="5"/>
  <c r="W24" i="5"/>
  <c r="R35" i="5"/>
  <c r="X46" i="5"/>
  <c r="U22" i="5"/>
  <c r="Y37" i="5"/>
  <c r="R5" i="5"/>
  <c r="X28" i="5"/>
  <c r="S32" i="5"/>
  <c r="S41" i="5"/>
  <c r="AA21" i="5"/>
  <c r="T5" i="5"/>
  <c r="R50" i="5"/>
  <c r="Y24" i="5"/>
  <c r="S50" i="5"/>
  <c r="X37" i="5"/>
  <c r="X31" i="5"/>
  <c r="X5" i="5"/>
  <c r="Z43" i="5"/>
  <c r="Z41" i="5"/>
  <c r="Y39" i="5"/>
  <c r="X14" i="5"/>
  <c r="AA23" i="5"/>
  <c r="Z22" i="5"/>
  <c r="Z15" i="5"/>
  <c r="V44" i="5"/>
  <c r="V25" i="5"/>
  <c r="AA11" i="5"/>
  <c r="AA34" i="5"/>
  <c r="AA42" i="5"/>
  <c r="AA18" i="5"/>
  <c r="AB13" i="5"/>
  <c r="V19" i="5"/>
  <c r="AB50" i="5"/>
  <c r="AA20" i="5"/>
  <c r="V17" i="5"/>
  <c r="Z36" i="5"/>
  <c r="AA22" i="5"/>
  <c r="W40" i="5"/>
  <c r="AA28" i="5"/>
  <c r="V33" i="5"/>
  <c r="AB4" i="5"/>
  <c r="AA27" i="5"/>
  <c r="Z6" i="5"/>
  <c r="AA29" i="5"/>
  <c r="Z7" i="5"/>
  <c r="AA39" i="5"/>
  <c r="AA36" i="5"/>
  <c r="AA15" i="5"/>
  <c r="W17" i="5"/>
  <c r="AA6" i="5"/>
  <c r="AB20" i="5"/>
  <c r="AB11" i="5"/>
  <c r="AB27" i="5"/>
  <c r="W44" i="5"/>
  <c r="W19" i="5"/>
  <c r="X40" i="5"/>
  <c r="AA7" i="5"/>
  <c r="W33" i="5"/>
  <c r="W25" i="5"/>
  <c r="X25" i="5"/>
  <c r="X33" i="5"/>
  <c r="X44" i="5"/>
  <c r="X19" i="5"/>
  <c r="Y40" i="5"/>
  <c r="X17" i="5"/>
  <c r="Y25" i="5"/>
  <c r="Y44" i="5"/>
  <c r="Y33" i="5"/>
  <c r="Y19" i="5"/>
  <c r="Y17" i="5"/>
  <c r="Z40" i="5"/>
  <c r="Z19" i="5"/>
  <c r="Z44" i="5"/>
  <c r="Z33" i="5"/>
  <c r="AA40" i="5"/>
  <c r="Z17" i="5"/>
  <c r="Z25" i="5"/>
  <c r="AA33" i="5"/>
  <c r="AA25" i="5"/>
  <c r="AA19" i="5"/>
  <c r="AA17" i="5"/>
  <c r="AB40" i="5"/>
  <c r="AA44" i="5"/>
  <c r="AL21" i="5"/>
  <c r="L21" i="5"/>
  <c r="L16" i="5"/>
  <c r="AB16" i="5" s="1"/>
  <c r="AL16" i="5"/>
  <c r="AM24" i="5"/>
  <c r="O24" i="5" s="1"/>
  <c r="M24" i="5"/>
  <c r="L25" i="5"/>
  <c r="AL25" i="5"/>
  <c r="O50" i="5"/>
  <c r="L12" i="5"/>
  <c r="AB12" i="5" s="1"/>
  <c r="AL12" i="5"/>
  <c r="L57" i="5"/>
  <c r="AL57" i="5"/>
  <c r="L48" i="5"/>
  <c r="AB48" i="5" s="1"/>
  <c r="AL48" i="5"/>
  <c r="L26" i="5"/>
  <c r="AL26" i="5"/>
  <c r="L6" i="5"/>
  <c r="AB6" i="5" s="1"/>
  <c r="AL6" i="5"/>
  <c r="L22" i="5"/>
  <c r="AL22" i="5"/>
  <c r="M58" i="5"/>
  <c r="AL38" i="5"/>
  <c r="L38" i="5"/>
  <c r="AM38" i="5" s="1"/>
  <c r="O38" i="5" s="1"/>
  <c r="L39" i="5"/>
  <c r="AM39" i="5" s="1"/>
  <c r="AL39" i="5"/>
  <c r="AL37" i="5"/>
  <c r="L37" i="5"/>
  <c r="AB37" i="5" s="1"/>
  <c r="L45" i="5"/>
  <c r="AB45" i="5" s="1"/>
  <c r="AL45" i="5"/>
  <c r="L29" i="5"/>
  <c r="AL29" i="5"/>
  <c r="AL18" i="5"/>
  <c r="L18" i="5"/>
  <c r="AM18" i="5" s="1"/>
  <c r="M4" i="5"/>
  <c r="AL36" i="5"/>
  <c r="L36" i="5"/>
  <c r="L5" i="5"/>
  <c r="AB5" i="5" s="1"/>
  <c r="AL5" i="5"/>
  <c r="L7" i="5"/>
  <c r="AL7" i="5"/>
  <c r="AL15" i="5"/>
  <c r="L15" i="5"/>
  <c r="AM15" i="5" s="1"/>
  <c r="AL59" i="5"/>
  <c r="L59" i="5"/>
  <c r="AM59" i="5" s="1"/>
  <c r="L23" i="5"/>
  <c r="AB23" i="5" s="1"/>
  <c r="AL23" i="5"/>
  <c r="AL49" i="5"/>
  <c r="L49" i="5"/>
  <c r="L55" i="5"/>
  <c r="AL55" i="5"/>
  <c r="Z39" i="5"/>
  <c r="AL60" i="5"/>
  <c r="L60" i="5"/>
  <c r="AM60" i="5" s="1"/>
  <c r="AL9" i="5"/>
  <c r="L9" i="5"/>
  <c r="AL46" i="5"/>
  <c r="L46" i="5"/>
  <c r="AB46" i="5" s="1"/>
  <c r="AL28" i="5"/>
  <c r="L28" i="5"/>
  <c r="L47" i="5"/>
  <c r="AB47" i="5" s="1"/>
  <c r="AL47" i="5"/>
  <c r="M34" i="5" l="1"/>
  <c r="AB10" i="5"/>
  <c r="N10" i="5" s="1"/>
  <c r="R10" i="1" s="1"/>
  <c r="O52" i="5"/>
  <c r="S27" i="1" s="1"/>
  <c r="M60" i="5"/>
  <c r="O15" i="5"/>
  <c r="S14" i="1" s="1"/>
  <c r="O54" i="5"/>
  <c r="N54" i="5" s="1"/>
  <c r="R29" i="1" s="1"/>
  <c r="O59" i="5"/>
  <c r="N59" i="5" s="1"/>
  <c r="R36" i="1" s="1"/>
  <c r="AM44" i="5"/>
  <c r="O44" i="5" s="1"/>
  <c r="AB44" i="5"/>
  <c r="N44" i="5" s="1"/>
  <c r="M44" i="5"/>
  <c r="O60" i="5"/>
  <c r="S37" i="1" s="1"/>
  <c r="N23" i="5"/>
  <c r="R25" i="1" s="1"/>
  <c r="M18" i="5"/>
  <c r="M20" i="5"/>
  <c r="N6" i="5"/>
  <c r="R5" i="1" s="1"/>
  <c r="N48" i="5"/>
  <c r="N11" i="5"/>
  <c r="R11" i="1" s="1"/>
  <c r="AB18" i="5"/>
  <c r="N18" i="5" s="1"/>
  <c r="R19" i="1" s="1"/>
  <c r="AM27" i="5"/>
  <c r="O27" i="5" s="1"/>
  <c r="M27" i="5"/>
  <c r="AM33" i="5"/>
  <c r="O33" i="5" s="1"/>
  <c r="AB33" i="5"/>
  <c r="M33" i="5"/>
  <c r="N45" i="5"/>
  <c r="AB34" i="5"/>
  <c r="N34" i="5" s="1"/>
  <c r="N33" i="5"/>
  <c r="O58" i="5"/>
  <c r="S35" i="1" s="1"/>
  <c r="M52" i="5"/>
  <c r="AM28" i="5"/>
  <c r="O28" i="5" s="1"/>
  <c r="M28" i="5"/>
  <c r="AM49" i="5"/>
  <c r="O49" i="5" s="1"/>
  <c r="M49" i="5"/>
  <c r="AM36" i="5"/>
  <c r="O36" i="5" s="1"/>
  <c r="M36" i="5"/>
  <c r="AM26" i="5"/>
  <c r="O26" i="5" s="1"/>
  <c r="M26" i="5"/>
  <c r="M21" i="5"/>
  <c r="AM21" i="5"/>
  <c r="O21" i="5" s="1"/>
  <c r="S23" i="1" s="1"/>
  <c r="AB28" i="5"/>
  <c r="N28" i="5" s="1"/>
  <c r="N8" i="5"/>
  <c r="R8" i="1" s="1"/>
  <c r="N41" i="5"/>
  <c r="N46" i="5"/>
  <c r="N58" i="5"/>
  <c r="R35" i="1" s="1"/>
  <c r="AM56" i="5"/>
  <c r="O56" i="5" s="1"/>
  <c r="M56" i="5"/>
  <c r="AM35" i="5"/>
  <c r="O35" i="5" s="1"/>
  <c r="M35" i="5"/>
  <c r="AM32" i="5"/>
  <c r="O32" i="5" s="1"/>
  <c r="M32" i="5"/>
  <c r="AM30" i="5"/>
  <c r="O30" i="5" s="1"/>
  <c r="M30" i="5"/>
  <c r="M19" i="5"/>
  <c r="AM19" i="5"/>
  <c r="O19" i="5" s="1"/>
  <c r="S20" i="1" s="1"/>
  <c r="AB19" i="5"/>
  <c r="N19" i="5" s="1"/>
  <c r="R20" i="1" s="1"/>
  <c r="AM9" i="5"/>
  <c r="O9" i="5" s="1"/>
  <c r="S9" i="1" s="1"/>
  <c r="M9" i="5"/>
  <c r="M29" i="5"/>
  <c r="AM29" i="5"/>
  <c r="O29" i="5" s="1"/>
  <c r="AM22" i="5"/>
  <c r="O22" i="5" s="1"/>
  <c r="S24" i="1" s="1"/>
  <c r="M22" i="5"/>
  <c r="AM12" i="5"/>
  <c r="O12" i="5" s="1"/>
  <c r="S12" i="1" s="1"/>
  <c r="M12" i="5"/>
  <c r="S29" i="1"/>
  <c r="AM7" i="5"/>
  <c r="O7" i="5" s="1"/>
  <c r="S6" i="1" s="1"/>
  <c r="M7" i="5"/>
  <c r="O18" i="5"/>
  <c r="S19" i="1" s="1"/>
  <c r="M39" i="5"/>
  <c r="AB36" i="5"/>
  <c r="N36" i="5" s="1"/>
  <c r="N50" i="5"/>
  <c r="AB38" i="5"/>
  <c r="N38" i="5" s="1"/>
  <c r="N27" i="5"/>
  <c r="N47" i="5"/>
  <c r="N43" i="5"/>
  <c r="AM8" i="5"/>
  <c r="O8" i="5" s="1"/>
  <c r="S8" i="1" s="1"/>
  <c r="M8" i="5"/>
  <c r="M42" i="5"/>
  <c r="AM42" i="5"/>
  <c r="O42" i="5" s="1"/>
  <c r="AM13" i="5"/>
  <c r="O13" i="5" s="1"/>
  <c r="S13" i="1" s="1"/>
  <c r="M13" i="5"/>
  <c r="M59" i="5"/>
  <c r="AM46" i="5"/>
  <c r="O46" i="5" s="1"/>
  <c r="M46" i="5"/>
  <c r="AM45" i="5"/>
  <c r="O45" i="5" s="1"/>
  <c r="M45" i="5"/>
  <c r="AM6" i="5"/>
  <c r="O6" i="5" s="1"/>
  <c r="S5" i="1" s="1"/>
  <c r="M6" i="5"/>
  <c r="M48" i="5"/>
  <c r="AM48" i="5"/>
  <c r="O48" i="5" s="1"/>
  <c r="AM57" i="5"/>
  <c r="O57" i="5" s="1"/>
  <c r="M57" i="5"/>
  <c r="AB15" i="5"/>
  <c r="N15" i="5" s="1"/>
  <c r="R14" i="1" s="1"/>
  <c r="N20" i="5"/>
  <c r="R21" i="1" s="1"/>
  <c r="AB22" i="5"/>
  <c r="N22" i="5" s="1"/>
  <c r="R24" i="1" s="1"/>
  <c r="AB49" i="5"/>
  <c r="N49" i="5" s="1"/>
  <c r="AB9" i="5"/>
  <c r="N9" i="5" s="1"/>
  <c r="R9" i="1" s="1"/>
  <c r="N5" i="5"/>
  <c r="R4" i="1" s="1"/>
  <c r="N30" i="5"/>
  <c r="N24" i="5"/>
  <c r="N42" i="5"/>
  <c r="N31" i="5"/>
  <c r="N32" i="5"/>
  <c r="AM53" i="5"/>
  <c r="O53" i="5" s="1"/>
  <c r="M53" i="5"/>
  <c r="AM14" i="5"/>
  <c r="O14" i="5" s="1"/>
  <c r="S15" i="1" s="1"/>
  <c r="M14" i="5"/>
  <c r="AM31" i="5"/>
  <c r="O31" i="5" s="1"/>
  <c r="M31" i="5"/>
  <c r="AB17" i="5"/>
  <c r="N17" i="5" s="1"/>
  <c r="R16" i="1" s="1"/>
  <c r="AM17" i="5"/>
  <c r="O17" i="5" s="1"/>
  <c r="S16" i="1" s="1"/>
  <c r="M15" i="5"/>
  <c r="AM47" i="5"/>
  <c r="O47" i="5" s="1"/>
  <c r="M47" i="5"/>
  <c r="AM55" i="5"/>
  <c r="O55" i="5" s="1"/>
  <c r="M55" i="5"/>
  <c r="M23" i="5"/>
  <c r="AM23" i="5"/>
  <c r="O23" i="5" s="1"/>
  <c r="S25" i="1" s="1"/>
  <c r="AM5" i="5"/>
  <c r="O5" i="5" s="1"/>
  <c r="S4" i="1" s="1"/>
  <c r="M5" i="5"/>
  <c r="M37" i="5"/>
  <c r="AM37" i="5"/>
  <c r="O37" i="5" s="1"/>
  <c r="O39" i="5"/>
  <c r="AM25" i="5"/>
  <c r="O25" i="5" s="1"/>
  <c r="AB25" i="5"/>
  <c r="N25" i="5" s="1"/>
  <c r="M25" i="5"/>
  <c r="AM16" i="5"/>
  <c r="O16" i="5" s="1"/>
  <c r="S17" i="1" s="1"/>
  <c r="M16" i="5"/>
  <c r="N40" i="5"/>
  <c r="AB7" i="5"/>
  <c r="N7" i="5" s="1"/>
  <c r="R6" i="1" s="1"/>
  <c r="AB29" i="5"/>
  <c r="N29" i="5" s="1"/>
  <c r="AB39" i="5"/>
  <c r="N39" i="5" s="1"/>
  <c r="N4" i="5"/>
  <c r="R3" i="1" s="1"/>
  <c r="N13" i="5"/>
  <c r="R13" i="1" s="1"/>
  <c r="AB21" i="5"/>
  <c r="N21" i="5" s="1"/>
  <c r="R23" i="1" s="1"/>
  <c r="AB35" i="5"/>
  <c r="N35" i="5" s="1"/>
  <c r="N37" i="5"/>
  <c r="AB26" i="5"/>
  <c r="N26" i="5" s="1"/>
  <c r="N16" i="5"/>
  <c r="R17" i="1" s="1"/>
  <c r="N12" i="5"/>
  <c r="R12" i="1" s="1"/>
  <c r="N14" i="5"/>
  <c r="R15" i="1" s="1"/>
  <c r="M54" i="5"/>
  <c r="O20" i="5"/>
  <c r="S21" i="1" s="1"/>
  <c r="M38" i="5"/>
  <c r="N52" i="5" l="1"/>
  <c r="R27" i="1" s="1"/>
  <c r="S36" i="1"/>
  <c r="S30" i="1"/>
  <c r="N55" i="5"/>
  <c r="R30" i="1" s="1"/>
  <c r="S28" i="1"/>
  <c r="N53" i="5"/>
  <c r="R28" i="1" s="1"/>
  <c r="S32" i="1"/>
  <c r="N57" i="5"/>
  <c r="R32" i="1" s="1"/>
  <c r="N56" i="5"/>
  <c r="R31" i="1" s="1"/>
  <c r="S31" i="1"/>
</calcChain>
</file>

<file path=xl/sharedStrings.xml><?xml version="1.0" encoding="utf-8"?>
<sst xmlns="http://schemas.openxmlformats.org/spreadsheetml/2006/main" count="806" uniqueCount="334">
  <si>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</si>
  <si>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</si>
  <si>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</si>
  <si>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</si>
  <si>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</si>
  <si>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</si>
  <si>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</si>
  <si>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</si>
  <si>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</si>
  <si>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</si>
  <si>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</si>
  <si>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</si>
  <si>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</si>
  <si>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</si>
  <si>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</si>
  <si>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</si>
  <si>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</si>
  <si>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</si>
  <si>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</si>
  <si>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</si>
  <si>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</si>
  <si>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</si>
  <si>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</si>
  <si>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</si>
  <si>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</si>
  <si>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</si>
  <si>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</si>
  <si>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</si>
  <si>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</si>
  <si>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</si>
  <si>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</si>
  <si>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</si>
  <si>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</si>
  <si>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</si>
  <si>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</si>
  <si>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</si>
  <si>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</si>
  <si>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</si>
  <si>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</si>
  <si>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</si>
  <si>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献身の徳</t>
    <rPh sb="0" eb="2">
      <t>ケンシン</t>
    </rPh>
    <rPh sb="3" eb="4">
      <t>トク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</si>
  <si>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</si>
  <si>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</si>
  <si>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</si>
  <si>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</si>
  <si>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</si>
  <si>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</si>
  <si>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</si>
  <si>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共鳴鼓舞</t>
    <rPh sb="0" eb="2">
      <t>キョウメイ</t>
    </rPh>
    <rPh sb="2" eb="4">
      <t>コブ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</si>
  <si>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</si>
  <si>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</si>
  <si>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</si>
  <si>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</si>
  <si>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八徳</t>
    <rPh sb="0" eb="1">
      <t>ハチ</t>
    </rPh>
    <rPh sb="1" eb="2">
      <t>トク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</si>
  <si>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</si>
  <si>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</si>
  <si>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</si>
  <si>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義憤</t>
    <rPh sb="0" eb="2">
      <t>ギフン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</si>
  <si>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</si>
  <si>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</si>
  <si>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</si>
  <si>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嚢中の勇</t>
    <rPh sb="0" eb="2">
      <t>ノウチュウ</t>
    </rPh>
    <rPh sb="3" eb="4">
      <t>ユウ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</si>
  <si>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</si>
  <si>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怨恨の念</t>
    <rPh sb="0" eb="2">
      <t>エンコン</t>
    </rPh>
    <rPh sb="3" eb="4">
      <t>ネン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</si>
  <si>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</si>
  <si>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</si>
  <si>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</si>
  <si>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</si>
  <si>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大喝一声</t>
    <rPh sb="0" eb="2">
      <t>ダイカツ</t>
    </rPh>
    <rPh sb="2" eb="4">
      <t>イッセイ</t>
    </rPh>
    <phoneticPr fontId="1"/>
  </si>
  <si>
    <t>閃電系</t>
    <rPh sb="0" eb="2">
      <t>センデン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</si>
  <si>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</si>
  <si>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人たらし</t>
    <rPh sb="0" eb="1">
      <t>ヒト</t>
    </rPh>
    <phoneticPr fontId="1"/>
  </si>
  <si>
    <t>甲陽軍鑑</t>
    <rPh sb="0" eb="4">
      <t>コウヨウグンカン</t>
    </rPh>
    <phoneticPr fontId="1"/>
  </si>
  <si>
    <t>威喝牽制</t>
    <rPh sb="0" eb="2">
      <t>イカツ</t>
    </rPh>
    <rPh sb="2" eb="4">
      <t>ケンセイ</t>
    </rPh>
    <phoneticPr fontId="1"/>
  </si>
  <si>
    <t>離間系</t>
    <rPh sb="0" eb="2">
      <t>リカン</t>
    </rPh>
    <rPh sb="2" eb="3">
      <t>ケイ</t>
    </rPh>
    <phoneticPr fontId="1"/>
  </si>
  <si>
    <t>霊符</t>
    <rPh sb="0" eb="1">
      <t>レイ</t>
    </rPh>
    <rPh sb="1" eb="2">
      <t>フ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</si>
  <si>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</si>
  <si>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和敬清寂</t>
    <rPh sb="0" eb="4">
      <t>ワケイセイジャク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</si>
  <si>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</si>
  <si>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</si>
  <si>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戦国大名</t>
    <rPh sb="0" eb="2">
      <t>センゴク</t>
    </rPh>
    <rPh sb="2" eb="4">
      <t>ダイミョウ</t>
    </rPh>
    <phoneticPr fontId="1"/>
  </si>
  <si>
    <t>全ALL+孟&gt;&gt;</t>
    <phoneticPr fontId="1"/>
  </si>
  <si>
    <t>宿怨</t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</si>
  <si>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</si>
  <si>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</si>
  <si>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</si>
  <si>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</si>
  <si>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</si>
  <si>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</si>
  <si>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</si>
  <si>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</si>
  <si>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</si>
  <si>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</si>
  <si>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</si>
  <si>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</si>
  <si>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</si>
  <si>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</si>
  <si>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</si>
  <si>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</si>
  <si>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</si>
  <si>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</si>
  <si>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</si>
  <si>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</si>
  <si>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</si>
  <si>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聖歌唱和</t>
  </si>
  <si>
    <t>恫喝怒号</t>
    <rPh sb="0" eb="2">
      <t>ドウカツ</t>
    </rPh>
    <rPh sb="2" eb="4">
      <t>ドゴウ</t>
    </rPh>
    <phoneticPr fontId="1"/>
  </si>
  <si>
    <t>他遠距離AP30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</si>
  <si>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</si>
  <si>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消費AP</t>
    <rPh sb="0" eb="2">
      <t>ショウヒ</t>
    </rPh>
    <phoneticPr fontId="1"/>
  </si>
  <si>
    <t>百花繚乱</t>
    <rPh sb="0" eb="4">
      <t>ヒャッカリョウラン</t>
    </rPh>
    <phoneticPr fontId="1"/>
  </si>
  <si>
    <t>妖狐冷罵</t>
    <rPh sb="0" eb="2">
      <t>ヨウコ</t>
    </rPh>
    <rPh sb="2" eb="4">
      <t>レイバ</t>
    </rPh>
    <phoneticPr fontId="1"/>
  </si>
  <si>
    <t>扶翼の誓い</t>
    <rPh sb="0" eb="2">
      <t>フヨク</t>
    </rPh>
    <rPh sb="3" eb="4">
      <t>チカ</t>
    </rPh>
    <phoneticPr fontId="1"/>
  </si>
  <si>
    <t>スキル数</t>
    <rPh sb="3" eb="4">
      <t>スウ</t>
    </rPh>
    <phoneticPr fontId="1"/>
  </si>
  <si>
    <t>優艶</t>
    <rPh sb="0" eb="2">
      <t>ユウエン</t>
    </rPh>
    <phoneticPr fontId="1"/>
  </si>
  <si>
    <t>小隊スキル数</t>
    <rPh sb="0" eb="2">
      <t>ショウタイ</t>
    </rPh>
    <rPh sb="5" eb="6">
      <t>スウ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</si>
  <si>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</si>
  <si>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強下げ&gt;&gt;</t>
    <rPh sb="0" eb="1">
      <t>キョウ</t>
    </rPh>
    <rPh sb="1" eb="2">
      <t>サ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</si>
  <si>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</si>
  <si>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一蓮托生</t>
    <rPh sb="0" eb="4">
      <t>イチレンタクショウ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</si>
  <si>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</si>
  <si>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豪気</t>
    <rPh sb="0" eb="2">
      <t>ゴウキ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</si>
  <si>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</si>
  <si>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雄渾</t>
    <rPh sb="0" eb="2">
      <t>ユウコン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</si>
  <si>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</si>
  <si>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</si>
  <si>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</si>
  <si>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</si>
  <si>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悲愴恋歌</t>
    <rPh sb="0" eb="2">
      <t>ヒソウ</t>
    </rPh>
    <rPh sb="2" eb="4">
      <t>レンカ</t>
    </rPh>
    <phoneticPr fontId="1"/>
  </si>
  <si>
    <t>聖夜の賜物</t>
    <rPh sb="0" eb="2">
      <t>セイヤ</t>
    </rPh>
    <rPh sb="3" eb="5">
      <t>タマモノ</t>
    </rPh>
    <phoneticPr fontId="1"/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</si>
  <si>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</si>
  <si>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</si>
  <si>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風林火山</t>
    <rPh sb="0" eb="4">
      <t>フウリンカザン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</si>
  <si>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</si>
  <si>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</si>
  <si>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</si>
  <si>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</si>
  <si>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西国無双</t>
    <rPh sb="0" eb="2">
      <t>サイゴク</t>
    </rPh>
    <rPh sb="2" eb="4">
      <t>ムソウ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</si>
  <si>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</si>
  <si>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</si>
  <si>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</si>
  <si>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</si>
  <si>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</si>
  <si>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闘志</t>
    <rPh sb="0" eb="2">
      <t>トウシ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</si>
  <si>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</si>
  <si>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</si>
  <si>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</si>
  <si>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</si>
  <si>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</si>
  <si>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</si>
  <si>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</si>
  <si>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</si>
  <si>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</si>
  <si>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威風堂々</t>
    <rPh sb="0" eb="4">
      <t>イフウドウドウ</t>
    </rPh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</si>
  <si>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</si>
  <si>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</si>
  <si>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</si>
  <si>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</si>
  <si>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</si>
  <si>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</si>
  <si>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直江状</t>
  </si>
  <si>
    <t>怒号</t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</si>
  <si>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</si>
  <si>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</si>
  <si>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</si>
  <si>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</si>
  <si>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</si>
  <si>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</si>
  <si>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</si>
  <si>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</si>
  <si>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</si>
  <si>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</si>
  <si>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</si>
  <si>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</si>
  <si>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</si>
  <si>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</si>
  <si>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</si>
  <si>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</si>
  <si>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</si>
  <si>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</si>
  <si>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</si>
  <si>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</si>
  <si>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</si>
  <si>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</si>
  <si>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</si>
  <si>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</si>
  <si>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</si>
  <si>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</si>
  <si>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</si>
  <si>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</si>
  <si>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</si>
  <si>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</si>
  <si>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孟母断機</t>
  </si>
  <si>
    <t>飛禽之益</t>
    <phoneticPr fontId="1"/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</si>
  <si>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</si>
  <si>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</si>
  <si>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一蓮托生</t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</si>
  <si>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</si>
  <si>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</si>
  <si>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徳川家康</t>
    <rPh sb="0" eb="2">
      <t>トクガワ</t>
    </rPh>
    <rPh sb="2" eb="4">
      <t>イエヤス</t>
    </rPh>
    <phoneticPr fontId="1"/>
  </si>
  <si>
    <t>豊臣秀吉</t>
    <rPh sb="0" eb="4">
      <t>トヨトミヒデヨシ</t>
    </rPh>
    <phoneticPr fontId="1"/>
  </si>
  <si>
    <t>知勇双全</t>
    <phoneticPr fontId="1"/>
  </si>
  <si>
    <t>大馬印</t>
    <rPh sb="0" eb="3">
      <t>オオウマジルシ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</si>
  <si>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</si>
  <si>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</si>
  <si>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</si>
  <si>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</si>
  <si>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</si>
  <si>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</si>
  <si>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</si>
  <si>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</si>
  <si>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武田信繁</t>
    <rPh sb="2" eb="4">
      <t>ノブシゲ</t>
    </rPh>
    <phoneticPr fontId="1"/>
  </si>
  <si>
    <t>荒御魂</t>
    <rPh sb="0" eb="3">
      <t>アラミタマ</t>
    </rPh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</si>
  <si>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</si>
  <si>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</si>
  <si>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</si>
  <si>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</si>
  <si>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不如帰</t>
  </si>
  <si>
    <t>神君の恩沢</t>
  </si>
  <si>
    <t>結城秀康</t>
    <phoneticPr fontId="1"/>
  </si>
  <si>
    <t>決起の大号令</t>
    <phoneticPr fontId="1"/>
  </si>
  <si>
    <t>鼓舞の鈴音</t>
    <phoneticPr fontId="1"/>
  </si>
  <si>
    <t>大風流人</t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</si>
  <si>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</si>
  <si>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武田勝頼</t>
    <rPh sb="0" eb="2">
      <t>タケダ</t>
    </rPh>
    <rPh sb="2" eb="4">
      <t>カツヨリ</t>
    </rPh>
    <phoneticPr fontId="1"/>
  </si>
  <si>
    <t>威光</t>
  </si>
  <si>
    <t>長宗我部信親</t>
    <rPh sb="0" eb="4">
      <t>チョウソカベ</t>
    </rPh>
    <rPh sb="4" eb="5">
      <t>ノブ</t>
    </rPh>
    <rPh sb="5" eb="6">
      <t>オヤ</t>
    </rPh>
    <phoneticPr fontId="1"/>
  </si>
  <si>
    <t>不如帰</t>
    <phoneticPr fontId="1"/>
  </si>
  <si>
    <t>宇喜多秀家</t>
  </si>
  <si>
    <t>和敬清寂</t>
  </si>
  <si>
    <t/>
  </si>
  <si>
    <t>山内一豊</t>
    <rPh sb="0" eb="2">
      <t>ヤマウチ</t>
    </rPh>
    <rPh sb="2" eb="4">
      <t>カズトヨ</t>
    </rPh>
    <phoneticPr fontId="1"/>
  </si>
  <si>
    <t>榊原康政</t>
    <rPh sb="0" eb="2">
      <t>サカキバラ</t>
    </rPh>
    <rPh sb="2" eb="4">
      <t>ヤスマサ</t>
    </rPh>
    <phoneticPr fontId="1"/>
  </si>
  <si>
    <t>扶翼の誓い</t>
  </si>
  <si>
    <t>加藤清正</t>
    <rPh sb="0" eb="2">
      <t>カトウ</t>
    </rPh>
    <rPh sb="2" eb="4">
      <t>キヨマサ</t>
    </rPh>
    <phoneticPr fontId="1"/>
  </si>
  <si>
    <t>北畠具教</t>
    <rPh sb="0" eb="2">
      <t>キタバタケ</t>
    </rPh>
    <rPh sb="2" eb="3">
      <t>グ</t>
    </rPh>
    <rPh sb="3" eb="4">
      <t>キョウ</t>
    </rPh>
    <phoneticPr fontId="1"/>
  </si>
  <si>
    <t>百折不撓</t>
    <rPh sb="0" eb="4">
      <t>ヒャクセツフトウ</t>
    </rPh>
    <phoneticPr fontId="1"/>
  </si>
  <si>
    <t>最上義光</t>
    <rPh sb="0" eb="2">
      <t>モガミ</t>
    </rPh>
    <rPh sb="2" eb="4">
      <t>ヨシミツ</t>
    </rPh>
    <phoneticPr fontId="1"/>
  </si>
  <si>
    <t>長宗我部盛親</t>
    <rPh sb="0" eb="4">
      <t>チョウソカベ</t>
    </rPh>
    <rPh sb="4" eb="6">
      <t>モリチカ</t>
    </rPh>
    <phoneticPr fontId="1"/>
  </si>
  <si>
    <t>封縛の呪糸</t>
    <rPh sb="0" eb="1">
      <t>フウ</t>
    </rPh>
    <rPh sb="1" eb="2">
      <t>バク</t>
    </rPh>
    <rPh sb="3" eb="5">
      <t>ノロイイト</t>
    </rPh>
    <phoneticPr fontId="1"/>
  </si>
  <si>
    <t>北条氏政</t>
    <rPh sb="0" eb="2">
      <t>ホウジョウ</t>
    </rPh>
    <rPh sb="2" eb="4">
      <t>ウジマサ</t>
    </rPh>
    <phoneticPr fontId="1"/>
  </si>
  <si>
    <t>前田利家</t>
    <rPh sb="0" eb="2">
      <t>マエダ</t>
    </rPh>
    <rPh sb="2" eb="4">
      <t>トシイエ</t>
    </rPh>
    <phoneticPr fontId="1"/>
  </si>
  <si>
    <t>井伊直孝</t>
    <rPh sb="0" eb="4">
      <t>イイナオタカ</t>
    </rPh>
    <phoneticPr fontId="1"/>
  </si>
  <si>
    <t>武田信玄</t>
    <rPh sb="0" eb="2">
      <t>タケダ</t>
    </rPh>
    <rPh sb="2" eb="4">
      <t>シンゲン</t>
    </rPh>
    <phoneticPr fontId="1"/>
  </si>
  <si>
    <t>立花ぎん千代</t>
  </si>
  <si>
    <t>威喝牽制</t>
  </si>
  <si>
    <t>忠義の炎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</si>
  <si>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</si>
  <si>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</si>
  <si>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豊臣秀吉</t>
  </si>
  <si>
    <t>黒田官兵衛</t>
    <rPh sb="0" eb="2">
      <t>クロダ</t>
    </rPh>
    <rPh sb="2" eb="3">
      <t>カン</t>
    </rPh>
    <rPh sb="3" eb="5">
      <t>ヒョウエ</t>
    </rPh>
    <phoneticPr fontId="1"/>
  </si>
  <si>
    <t>武運長久</t>
    <rPh sb="0" eb="4">
      <t>ブウンチョウキュウ</t>
    </rPh>
    <phoneticPr fontId="1"/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</si>
  <si>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</si>
  <si>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</si>
  <si>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</si>
  <si>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石田三成</t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</si>
  <si>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</si>
  <si>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</si>
  <si>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山本勘助</t>
    <rPh sb="0" eb="2">
      <t>ヤマモト</t>
    </rPh>
    <rPh sb="2" eb="4">
      <t>カンスケ</t>
    </rPh>
    <phoneticPr fontId="1"/>
  </si>
  <si>
    <t>上杉景虎</t>
    <rPh sb="0" eb="2">
      <t>ウエスギ</t>
    </rPh>
    <rPh sb="2" eb="4">
      <t>カゲトラ</t>
    </rPh>
    <phoneticPr fontId="1"/>
  </si>
  <si>
    <t>松永久秀</t>
    <rPh sb="0" eb="2">
      <t>マツナガ</t>
    </rPh>
    <rPh sb="2" eb="4">
      <t>ヒサヒデ</t>
    </rPh>
    <phoneticPr fontId="1"/>
  </si>
  <si>
    <t>愛姫</t>
    <rPh sb="0" eb="1">
      <t>アイ</t>
    </rPh>
    <rPh sb="1" eb="2">
      <t>ヒメ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</si>
  <si>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</si>
  <si>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真田幸隆</t>
    <rPh sb="0" eb="2">
      <t>サナダ</t>
    </rPh>
    <rPh sb="2" eb="4">
      <t>ユキタカ</t>
    </rPh>
    <phoneticPr fontId="1"/>
  </si>
  <si>
    <t>修験之悟</t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</si>
  <si>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</si>
  <si>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毛利輝元</t>
    <rPh sb="0" eb="2">
      <t>モウリ</t>
    </rPh>
    <rPh sb="2" eb="4">
      <t>テルモト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</si>
  <si>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</si>
  <si>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</si>
  <si>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</si>
  <si>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</si>
  <si>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</si>
  <si>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宿怨</t>
    <rPh sb="0" eb="2">
      <t>シュクエン</t>
    </rPh>
    <phoneticPr fontId="1"/>
  </si>
  <si>
    <t>市姫</t>
  </si>
  <si>
    <t>聡慧扇舞</t>
  </si>
  <si>
    <t>天上花</t>
  </si>
  <si>
    <t>津軽為信</t>
    <rPh sb="0" eb="4">
      <t>ツガルタメノブ</t>
    </rPh>
    <phoneticPr fontId="1"/>
  </si>
  <si>
    <t>毛利勝永</t>
  </si>
  <si>
    <t>公家礼法</t>
  </si>
  <si>
    <t>石川数正</t>
    <rPh sb="0" eb="2">
      <t>イシカワ</t>
    </rPh>
    <rPh sb="2" eb="4">
      <t>カズマサ</t>
    </rPh>
    <phoneticPr fontId="1"/>
  </si>
  <si>
    <t>今川義元</t>
  </si>
  <si>
    <t>勇壮剣舞</t>
  </si>
  <si>
    <t>義憤</t>
  </si>
  <si>
    <t>北条早雲</t>
    <rPh sb="0" eb="4">
      <t>ホウジョウソウウン</t>
    </rPh>
    <phoneticPr fontId="1"/>
  </si>
  <si>
    <t>武運長久</t>
  </si>
  <si>
    <t>細川藤孝</t>
    <rPh sb="0" eb="2">
      <t>ホソカワ</t>
    </rPh>
    <rPh sb="2" eb="4">
      <t>フジタカ</t>
    </rPh>
    <phoneticPr fontId="1"/>
  </si>
  <si>
    <t>出雲阿国</t>
    <rPh sb="0" eb="4">
      <t>イズモノオクニ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</si>
  <si>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</si>
  <si>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</si>
  <si>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本多正信</t>
  </si>
  <si>
    <t>闇の独り舞</t>
  </si>
  <si>
    <t>嚢中の勇</t>
  </si>
  <si>
    <t>南光坊天海</t>
  </si>
  <si>
    <t>結城秀康</t>
    <rPh sb="0" eb="2">
      <t>ユウキ</t>
    </rPh>
    <rPh sb="2" eb="4">
      <t>ヒデヤス</t>
    </rPh>
    <phoneticPr fontId="1"/>
  </si>
  <si>
    <t>美人薄命</t>
    <rPh sb="0" eb="4">
      <t>ビジンハクメイ</t>
    </rPh>
    <phoneticPr fontId="1"/>
  </si>
  <si>
    <t>天真爛漫</t>
    <rPh sb="0" eb="4">
      <t>テンシンランマン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</si>
  <si>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</si>
  <si>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</si>
  <si>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松永久秀</t>
  </si>
  <si>
    <t>天花乱墜</t>
  </si>
  <si>
    <t>井伊直孝</t>
    <rPh sb="0" eb="2">
      <t>イイ</t>
    </rPh>
    <rPh sb="2" eb="4">
      <t>ナオタカ</t>
    </rPh>
    <phoneticPr fontId="1"/>
  </si>
  <si>
    <t>鬼神</t>
    <rPh sb="0" eb="1">
      <t>オニ</t>
    </rPh>
    <rPh sb="1" eb="2">
      <t>カミ</t>
    </rPh>
    <phoneticPr fontId="1"/>
  </si>
  <si>
    <t>南部晴政</t>
  </si>
  <si>
    <t>鶴之舞</t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</si>
  <si>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</si>
  <si>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</si>
  <si>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宇佐美定満</t>
    <rPh sb="0" eb="3">
      <t>ウサミ</t>
    </rPh>
    <rPh sb="3" eb="5">
      <t>サダミツ</t>
    </rPh>
    <phoneticPr fontId="1"/>
  </si>
  <si>
    <t>悲恋槍歌</t>
  </si>
  <si>
    <t>天下無双</t>
  </si>
  <si>
    <t>上杉景勝</t>
    <rPh sb="0" eb="2">
      <t>ウエスギ</t>
    </rPh>
    <rPh sb="2" eb="4">
      <t>カゲカツ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</si>
  <si>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</si>
  <si>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</si>
  <si>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戦国大名</t>
    <rPh sb="0" eb="4">
      <t>センゴクダイミョウ</t>
    </rPh>
    <phoneticPr fontId="1"/>
  </si>
  <si>
    <t>闇の独り舞</t>
    <phoneticPr fontId="1"/>
  </si>
  <si>
    <t>恋慕の情</t>
    <phoneticPr fontId="1"/>
  </si>
  <si>
    <t>甲斐宋運</t>
    <rPh sb="0" eb="2">
      <t>カイ</t>
    </rPh>
    <rPh sb="2" eb="3">
      <t>ソウ</t>
    </rPh>
    <rPh sb="3" eb="4">
      <t>ウン</t>
    </rPh>
    <phoneticPr fontId="1"/>
  </si>
  <si>
    <t>F</t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</si>
  <si>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</si>
  <si>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</si>
  <si>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武田信繁</t>
    <rPh sb="0" eb="2">
      <t>タケダ</t>
    </rPh>
    <rPh sb="2" eb="4">
      <t>ノブシゲ</t>
    </rPh>
    <phoneticPr fontId="1"/>
  </si>
  <si>
    <t>直江兼続</t>
    <rPh sb="0" eb="2">
      <t>ナオエ</t>
    </rPh>
    <rPh sb="2" eb="4">
      <t>カネツグ</t>
    </rPh>
    <phoneticPr fontId="1"/>
  </si>
  <si>
    <t>万死一生</t>
    <rPh sb="0" eb="4">
      <t>バンシイッショウ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</si>
  <si>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</si>
  <si>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</si>
  <si>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</si>
  <si>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</si>
  <si>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周瑜</t>
  </si>
  <si>
    <t>陰陽盛衰</t>
  </si>
  <si>
    <t>極大</t>
    <rPh sb="0" eb="2">
      <t>キョクダイ</t>
    </rPh>
    <phoneticPr fontId="1"/>
  </si>
  <si>
    <t>特大</t>
    <rPh sb="0" eb="2">
      <t>トクダイ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</si>
  <si>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</si>
  <si>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</si>
  <si>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</si>
  <si>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極小</t>
    <rPh sb="0" eb="2">
      <t>キョクショウ</t>
    </rPh>
    <phoneticPr fontId="1"/>
  </si>
  <si>
    <t>終</t>
    <rPh sb="0" eb="1">
      <t>オワ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</si>
</sst>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6" borderId="17" xfId="0" applyFont="1" applyFill="1" applyBorder="1">
      <alignment vertical="center"/>
    </xf>
    <xf numFmtId="0" fontId="8" fillId="16" borderId="18" xfId="0" applyFont="1" applyFill="1" applyBorder="1">
      <alignment vertical="center"/>
    </xf>
    <xf numFmtId="0" fontId="8" fillId="16" borderId="19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6" borderId="16" xfId="0" applyFont="1" applyFill="1" applyBorder="1">
      <alignment vertical="center"/>
    </xf>
    <xf numFmtId="0" fontId="8" fillId="16" borderId="9" xfId="0" applyFont="1" applyFill="1" applyBorder="1">
      <alignment vertical="center"/>
    </xf>
    <xf numFmtId="0" fontId="8" fillId="16" borderId="10" xfId="0" applyFont="1" applyFill="1" applyBorder="1">
      <alignment vertical="center"/>
    </xf>
    <xf numFmtId="0" fontId="7" fillId="16" borderId="11" xfId="0" applyFont="1" applyFill="1" applyBorder="1">
      <alignment vertical="center"/>
    </xf>
    <xf numFmtId="0" fontId="8" fillId="15" borderId="5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6" xfId="0" applyFont="1" applyFill="1" applyBorder="1">
      <alignment vertical="center"/>
    </xf>
    <xf numFmtId="0" fontId="8" fillId="15" borderId="7" xfId="0" applyFont="1" applyFill="1" applyBorder="1">
      <alignment vertical="center"/>
    </xf>
    <xf numFmtId="0" fontId="7" fillId="15" borderId="8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6" borderId="17" xfId="0" applyNumberFormat="1" applyFont="1" applyFill="1" applyBorder="1">
      <alignment vertical="center"/>
    </xf>
    <xf numFmtId="177" fontId="8" fillId="16" borderId="18" xfId="0" applyNumberFormat="1" applyFont="1" applyFill="1" applyBorder="1">
      <alignment vertical="center"/>
    </xf>
    <xf numFmtId="177" fontId="8" fillId="16" borderId="19" xfId="0" applyNumberFormat="1" applyFont="1" applyFill="1" applyBorder="1">
      <alignment vertical="center"/>
    </xf>
    <xf numFmtId="177" fontId="8" fillId="15" borderId="17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8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9" borderId="2" xfId="0" applyNumberFormat="1" applyFont="1" applyFill="1" applyBorder="1">
      <alignment vertical="center"/>
    </xf>
    <xf numFmtId="0" fontId="2" fillId="19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7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2" fillId="20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4" fillId="0" borderId="21" xfId="0" applyFont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80" fontId="2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8" fillId="0" borderId="18" xfId="0" applyFont="1" applyFill="1" applyBorder="1">
      <alignment vertical="center"/>
    </xf>
    <xf numFmtId="177" fontId="7" fillId="3" borderId="16" xfId="0" applyNumberFormat="1" applyFont="1" applyFill="1" applyBorder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12" fillId="20" borderId="1" xfId="0" applyNumberFormat="1" applyFont="1" applyFill="1" applyBorder="1" applyAlignment="1">
      <alignment vertical="center"/>
    </xf>
    <xf numFmtId="0" fontId="9" fillId="20" borderId="1" xfId="0" applyNumberFormat="1" applyFont="1" applyFill="1" applyBorder="1" applyAlignment="1">
      <alignment vertical="center"/>
    </xf>
    <xf numFmtId="0" fontId="8" fillId="0" borderId="0" xfId="0" applyFont="1" applyBorder="1">
      <alignment vertical="center"/>
    </xf>
  </cellXfs>
  <cellStyles count="2">
    <cellStyle name="Hyperlink" xfId="1" xr:uid="{00000000-0005-0000-0000-000000000000}"/>
    <cellStyle name="標準" xfId="0" builtinId="0"/>
  </cellStyles>
  <dxfs count="62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8&#36984;&#25244;&#12450;&#12452;&#124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後衛スキル管理"/>
      <sheetName val="デッキ"/>
      <sheetName val="Sheet1"/>
      <sheetName val="小隊長計算"/>
      <sheetName val="補助計算"/>
      <sheetName val="忘却前"/>
      <sheetName val="レビュー前"/>
    </sheetNames>
    <sheetDataSet>
      <sheetData sheetId="0" refreshError="1"/>
      <sheetData sheetId="1">
        <row r="5">
          <cell r="J5" t="str">
            <v>孟母断機</v>
          </cell>
          <cell r="K5">
            <v>5</v>
          </cell>
          <cell r="L5">
            <v>5</v>
          </cell>
          <cell r="M5" t="str">
            <v>厳父慈母</v>
          </cell>
          <cell r="N5">
            <v>5</v>
          </cell>
          <cell r="O5">
            <v>5</v>
          </cell>
          <cell r="P5" t="str">
            <v>秘奥相伝</v>
          </cell>
          <cell r="Q5">
            <v>3</v>
          </cell>
          <cell r="R5">
            <v>3</v>
          </cell>
          <cell r="S5" t="str">
            <v>八徳</v>
          </cell>
          <cell r="T5">
            <v>30</v>
          </cell>
          <cell r="U5" t="str">
            <v>献身の徳</v>
          </cell>
          <cell r="V5">
            <v>30</v>
          </cell>
        </row>
        <row r="6">
          <cell r="J6" t="str">
            <v>秘奥相伝</v>
          </cell>
          <cell r="K6">
            <v>3</v>
          </cell>
          <cell r="L6" t="str">
            <v/>
          </cell>
          <cell r="O6" t="str">
            <v/>
          </cell>
          <cell r="R6" t="str">
            <v/>
          </cell>
          <cell r="S6" t="str">
            <v>神威</v>
          </cell>
          <cell r="T6">
            <v>30</v>
          </cell>
          <cell r="U6" t="str">
            <v>知勇双全</v>
          </cell>
          <cell r="V6">
            <v>20</v>
          </cell>
        </row>
        <row r="7">
          <cell r="J7" t="str">
            <v>秘奥相伝</v>
          </cell>
          <cell r="K7">
            <v>3</v>
          </cell>
          <cell r="L7">
            <v>3</v>
          </cell>
          <cell r="M7" t="str">
            <v>孟母断機</v>
          </cell>
          <cell r="N7">
            <v>3</v>
          </cell>
          <cell r="O7">
            <v>3</v>
          </cell>
          <cell r="R7" t="str">
            <v/>
          </cell>
          <cell r="S7" t="str">
            <v>知勇双全</v>
          </cell>
          <cell r="T7">
            <v>27</v>
          </cell>
          <cell r="U7" t="str">
            <v>飛禽之益</v>
          </cell>
          <cell r="V7">
            <v>30</v>
          </cell>
        </row>
        <row r="8">
          <cell r="J8" t="str">
            <v>意気軒昂</v>
          </cell>
          <cell r="K8">
            <v>4</v>
          </cell>
          <cell r="L8" t="str">
            <v/>
          </cell>
          <cell r="O8" t="str">
            <v/>
          </cell>
          <cell r="R8" t="str">
            <v/>
          </cell>
          <cell r="S8" t="str">
            <v>天下無双</v>
          </cell>
          <cell r="T8">
            <v>24</v>
          </cell>
          <cell r="U8" t="str">
            <v>独行道</v>
          </cell>
          <cell r="V8">
            <v>30</v>
          </cell>
        </row>
        <row r="9">
          <cell r="J9" t="str">
            <v>悲愴恋歌</v>
          </cell>
          <cell r="K9">
            <v>5</v>
          </cell>
          <cell r="L9" t="str">
            <v/>
          </cell>
          <cell r="M9" t="str">
            <v>桜花絢爛</v>
          </cell>
          <cell r="N9">
            <v>1</v>
          </cell>
          <cell r="O9" t="str">
            <v/>
          </cell>
          <cell r="R9" t="str">
            <v/>
          </cell>
          <cell r="S9" t="str">
            <v>共鳴鼓舞</v>
          </cell>
          <cell r="T9">
            <v>30</v>
          </cell>
          <cell r="U9" t="str">
            <v>荒御魂</v>
          </cell>
          <cell r="V9">
            <v>30</v>
          </cell>
          <cell r="W9" t="str">
            <v>慈善の美徳</v>
          </cell>
          <cell r="X9">
            <v>30</v>
          </cell>
        </row>
        <row r="10">
          <cell r="J10" t="str">
            <v>和敬清寂</v>
          </cell>
          <cell r="K10">
            <v>4</v>
          </cell>
          <cell r="L10" t="str">
            <v/>
          </cell>
          <cell r="M10" t="str">
            <v>一蓮托生</v>
          </cell>
          <cell r="N10">
            <v>3</v>
          </cell>
          <cell r="O10" t="str">
            <v/>
          </cell>
          <cell r="R10" t="str">
            <v/>
          </cell>
          <cell r="S10" t="str">
            <v>八徳</v>
          </cell>
          <cell r="T10">
            <v>30</v>
          </cell>
          <cell r="U10" t="str">
            <v>慈善の美徳</v>
          </cell>
          <cell r="V10">
            <v>30</v>
          </cell>
        </row>
        <row r="11">
          <cell r="J11" t="str">
            <v>毘沙門天</v>
          </cell>
          <cell r="K11">
            <v>4</v>
          </cell>
          <cell r="L11" t="str">
            <v/>
          </cell>
          <cell r="M11" t="str">
            <v>一蓮托生</v>
          </cell>
          <cell r="N11">
            <v>3</v>
          </cell>
          <cell r="O11" t="str">
            <v/>
          </cell>
          <cell r="R11" t="str">
            <v/>
          </cell>
          <cell r="S11" t="str">
            <v>八徳</v>
          </cell>
          <cell r="T11">
            <v>30</v>
          </cell>
          <cell r="U11" t="str">
            <v>献身の徳</v>
          </cell>
          <cell r="V11">
            <v>30</v>
          </cell>
        </row>
        <row r="12">
          <cell r="J12" t="str">
            <v>秘奥相伝</v>
          </cell>
          <cell r="K12">
            <v>3</v>
          </cell>
          <cell r="L12">
            <v>3</v>
          </cell>
          <cell r="M12" t="str">
            <v>孟母断機</v>
          </cell>
          <cell r="N12">
            <v>3</v>
          </cell>
          <cell r="O12">
            <v>3</v>
          </cell>
          <cell r="R12" t="str">
            <v/>
          </cell>
          <cell r="S12" t="str">
            <v>飛禽之益</v>
          </cell>
          <cell r="T12">
            <v>30</v>
          </cell>
        </row>
        <row r="13">
          <cell r="J13" t="str">
            <v>威喝牽制</v>
          </cell>
          <cell r="K13">
            <v>5</v>
          </cell>
          <cell r="L13">
            <v>5</v>
          </cell>
          <cell r="M13" t="str">
            <v>草木皆兵</v>
          </cell>
          <cell r="N13">
            <v>5</v>
          </cell>
          <cell r="O13">
            <v>5</v>
          </cell>
          <cell r="P13" t="str">
            <v>孟母断機</v>
          </cell>
          <cell r="Q13">
            <v>3</v>
          </cell>
          <cell r="R13">
            <v>3</v>
          </cell>
          <cell r="S13" t="str">
            <v>鼓舞の鈴音</v>
          </cell>
          <cell r="T13">
            <v>20</v>
          </cell>
          <cell r="U13" t="str">
            <v>義憤</v>
          </cell>
          <cell r="V13">
            <v>20</v>
          </cell>
        </row>
        <row r="14">
          <cell r="J14" t="str">
            <v>百花繚乱</v>
          </cell>
          <cell r="K14">
            <v>5</v>
          </cell>
          <cell r="L14">
            <v>5</v>
          </cell>
          <cell r="M14" t="str">
            <v>草木皆兵</v>
          </cell>
          <cell r="N14">
            <v>5</v>
          </cell>
          <cell r="O14">
            <v>5</v>
          </cell>
          <cell r="P14" t="str">
            <v>孟母断機</v>
          </cell>
          <cell r="Q14">
            <v>3</v>
          </cell>
          <cell r="R14">
            <v>3</v>
          </cell>
          <cell r="S14" t="str">
            <v>鼓舞の鈴音</v>
          </cell>
          <cell r="T14">
            <v>30</v>
          </cell>
          <cell r="U14" t="str">
            <v>大風流人</v>
          </cell>
          <cell r="V14">
            <v>30</v>
          </cell>
        </row>
        <row r="15">
          <cell r="J15" t="str">
            <v>修験之悟</v>
          </cell>
          <cell r="K15">
            <v>5</v>
          </cell>
          <cell r="L15" t="str">
            <v/>
          </cell>
          <cell r="M15" t="str">
            <v>万死一生</v>
          </cell>
          <cell r="N15">
            <v>5</v>
          </cell>
          <cell r="O15" t="str">
            <v/>
          </cell>
          <cell r="P15" t="str">
            <v>千紫万勇</v>
          </cell>
          <cell r="Q15">
            <v>3</v>
          </cell>
          <cell r="R15" t="str">
            <v/>
          </cell>
          <cell r="S15" t="str">
            <v>知勇双全</v>
          </cell>
          <cell r="T15">
            <v>20</v>
          </cell>
          <cell r="U15" t="str">
            <v>嚢中の勇</v>
          </cell>
          <cell r="V15">
            <v>30</v>
          </cell>
        </row>
        <row r="16">
          <cell r="J16" t="str">
            <v>夢幻泡影</v>
          </cell>
          <cell r="K16">
            <v>4</v>
          </cell>
          <cell r="L16" t="str">
            <v/>
          </cell>
          <cell r="O16" t="str">
            <v/>
          </cell>
          <cell r="R16" t="str">
            <v/>
          </cell>
          <cell r="S16" t="str">
            <v>阿吽</v>
          </cell>
          <cell r="T16">
            <v>27</v>
          </cell>
          <cell r="U16" t="str">
            <v>温故知新</v>
          </cell>
          <cell r="V16">
            <v>30</v>
          </cell>
        </row>
        <row r="17">
          <cell r="J17" t="str">
            <v>威喝牽制</v>
          </cell>
          <cell r="K17">
            <v>5</v>
          </cell>
          <cell r="L17">
            <v>5</v>
          </cell>
          <cell r="M17" t="str">
            <v>苛虐の沙汰</v>
          </cell>
          <cell r="N17">
            <v>3</v>
          </cell>
          <cell r="O17">
            <v>3</v>
          </cell>
          <cell r="P17" t="str">
            <v>秘奥相伝</v>
          </cell>
          <cell r="Q17">
            <v>3</v>
          </cell>
          <cell r="R17">
            <v>3</v>
          </cell>
          <cell r="S17" t="str">
            <v>知勇双全</v>
          </cell>
          <cell r="T17">
            <v>20</v>
          </cell>
          <cell r="U17" t="str">
            <v>荒御魂</v>
          </cell>
          <cell r="V17">
            <v>20</v>
          </cell>
        </row>
        <row r="18">
          <cell r="J18" t="str">
            <v>決起の大号令</v>
          </cell>
          <cell r="K18">
            <v>5</v>
          </cell>
          <cell r="L18" t="str">
            <v/>
          </cell>
          <cell r="M18" t="str">
            <v>千紫万勇</v>
          </cell>
          <cell r="N18">
            <v>3</v>
          </cell>
          <cell r="O18" t="str">
            <v/>
          </cell>
          <cell r="R18" t="str">
            <v/>
          </cell>
          <cell r="S18" t="str">
            <v>嚢中の勇</v>
          </cell>
          <cell r="T18">
            <v>30</v>
          </cell>
          <cell r="U18" t="str">
            <v>荒御魂</v>
          </cell>
          <cell r="V18">
            <v>20</v>
          </cell>
          <cell r="W18" t="str">
            <v>知勇双全</v>
          </cell>
          <cell r="X18">
            <v>20</v>
          </cell>
        </row>
        <row r="19">
          <cell r="J19" t="str">
            <v>積厚恩光</v>
          </cell>
          <cell r="K19">
            <v>5</v>
          </cell>
          <cell r="L19">
            <v>5</v>
          </cell>
          <cell r="M19" t="str">
            <v>雷公の喝破</v>
          </cell>
          <cell r="N19">
            <v>3</v>
          </cell>
          <cell r="O19">
            <v>3</v>
          </cell>
          <cell r="P19" t="str">
            <v>秘奥相伝</v>
          </cell>
          <cell r="Q19">
            <v>3</v>
          </cell>
          <cell r="R19">
            <v>3</v>
          </cell>
          <cell r="S19" t="str">
            <v>鼓舞の鈴音</v>
          </cell>
          <cell r="T19">
            <v>29</v>
          </cell>
          <cell r="U19" t="str">
            <v>武運長久</v>
          </cell>
          <cell r="V19">
            <v>30</v>
          </cell>
        </row>
        <row r="20">
          <cell r="J20" t="str">
            <v>威喝牽制</v>
          </cell>
          <cell r="K20">
            <v>4</v>
          </cell>
          <cell r="L20">
            <v>4</v>
          </cell>
          <cell r="M20" t="str">
            <v>大喝一声</v>
          </cell>
          <cell r="N20">
            <v>4</v>
          </cell>
          <cell r="O20">
            <v>4</v>
          </cell>
          <cell r="P20" t="str">
            <v>草木皆兵</v>
          </cell>
          <cell r="Q20">
            <v>4</v>
          </cell>
          <cell r="R20">
            <v>4</v>
          </cell>
          <cell r="S20" t="str">
            <v>闘志</v>
          </cell>
          <cell r="T20">
            <v>20</v>
          </cell>
          <cell r="U20" t="str">
            <v>知勇双全</v>
          </cell>
          <cell r="V20">
            <v>21</v>
          </cell>
        </row>
        <row r="21">
          <cell r="J21" t="str">
            <v>孟母断機</v>
          </cell>
          <cell r="K21">
            <v>3</v>
          </cell>
          <cell r="L21" t="str">
            <v/>
          </cell>
          <cell r="M21" t="str">
            <v>一蓮托生</v>
          </cell>
          <cell r="N21">
            <v>3</v>
          </cell>
          <cell r="O21" t="str">
            <v/>
          </cell>
          <cell r="R21" t="str">
            <v/>
          </cell>
          <cell r="S21" t="str">
            <v>知勇双全</v>
          </cell>
          <cell r="T21">
            <v>24</v>
          </cell>
          <cell r="U21" t="str">
            <v>大馬印</v>
          </cell>
          <cell r="V21">
            <v>30</v>
          </cell>
        </row>
        <row r="22">
          <cell r="J22" t="str">
            <v>決起の大号令</v>
          </cell>
          <cell r="K22">
            <v>5</v>
          </cell>
          <cell r="L22" t="str">
            <v/>
          </cell>
          <cell r="M22" t="str">
            <v>一蓮托生</v>
          </cell>
          <cell r="N22">
            <v>3</v>
          </cell>
          <cell r="O22" t="str">
            <v/>
          </cell>
          <cell r="R22" t="str">
            <v/>
          </cell>
          <cell r="S22" t="str">
            <v>豪気</v>
          </cell>
          <cell r="T22">
            <v>30</v>
          </cell>
          <cell r="U22" t="str">
            <v>献身の徳</v>
          </cell>
          <cell r="V22">
            <v>30</v>
          </cell>
          <cell r="W22" t="str">
            <v>威光</v>
          </cell>
          <cell r="X22">
            <v>30</v>
          </cell>
        </row>
        <row r="23">
          <cell r="J23" t="str">
            <v>和敬清寂</v>
          </cell>
          <cell r="K23">
            <v>5</v>
          </cell>
          <cell r="L23" t="str">
            <v/>
          </cell>
          <cell r="M23" t="str">
            <v>一蓮托生</v>
          </cell>
          <cell r="N23">
            <v>3</v>
          </cell>
          <cell r="O23" t="str">
            <v/>
          </cell>
          <cell r="R23" t="str">
            <v/>
          </cell>
          <cell r="S23" t="str">
            <v>鼓舞の鈴音</v>
          </cell>
          <cell r="T23">
            <v>30</v>
          </cell>
          <cell r="U23" t="str">
            <v>共鳴鼓舞</v>
          </cell>
          <cell r="V23">
            <v>30</v>
          </cell>
          <cell r="W23" t="str">
            <v>大風流人</v>
          </cell>
          <cell r="X23">
            <v>30</v>
          </cell>
        </row>
        <row r="24">
          <cell r="J24" t="str">
            <v>決起の大号令</v>
          </cell>
          <cell r="K24">
            <v>5</v>
          </cell>
          <cell r="L24" t="str">
            <v/>
          </cell>
          <cell r="M24" t="str">
            <v>宿怨</v>
          </cell>
          <cell r="N24">
            <v>3</v>
          </cell>
          <cell r="O24" t="str">
            <v/>
          </cell>
          <cell r="P24" t="str">
            <v>一蓮托生</v>
          </cell>
          <cell r="Q24">
            <v>3</v>
          </cell>
          <cell r="R24" t="str">
            <v/>
          </cell>
          <cell r="S24" t="str">
            <v>鼓舞の鈴音</v>
          </cell>
          <cell r="T24">
            <v>20</v>
          </cell>
          <cell r="U24" t="str">
            <v>大風流人</v>
          </cell>
          <cell r="V24">
            <v>20</v>
          </cell>
        </row>
        <row r="25">
          <cell r="J25" t="str">
            <v>暗中飛躍</v>
          </cell>
          <cell r="K25">
            <v>3</v>
          </cell>
          <cell r="L25">
            <v>3</v>
          </cell>
          <cell r="M25" t="str">
            <v>草木皆兵</v>
          </cell>
          <cell r="N25">
            <v>3</v>
          </cell>
          <cell r="O25">
            <v>3</v>
          </cell>
          <cell r="R25" t="str">
            <v/>
          </cell>
        </row>
        <row r="26">
          <cell r="J26" t="str">
            <v>千紫万勇</v>
          </cell>
          <cell r="K26">
            <v>3</v>
          </cell>
          <cell r="L26" t="str">
            <v/>
          </cell>
          <cell r="M26" t="str">
            <v>孟母断機</v>
          </cell>
          <cell r="N26">
            <v>3</v>
          </cell>
          <cell r="O26" t="str">
            <v/>
          </cell>
          <cell r="R26" t="str">
            <v/>
          </cell>
          <cell r="S26" t="str">
            <v>嚢中の勇</v>
          </cell>
          <cell r="T26">
            <v>30</v>
          </cell>
          <cell r="U26" t="str">
            <v>霊符</v>
          </cell>
          <cell r="V26">
            <v>30</v>
          </cell>
        </row>
        <row r="27">
          <cell r="J27" t="str">
            <v>不如帰</v>
          </cell>
          <cell r="K27">
            <v>4</v>
          </cell>
          <cell r="L27">
            <v>4</v>
          </cell>
          <cell r="M27" t="str">
            <v>存亡の追檄</v>
          </cell>
          <cell r="N27">
            <v>2</v>
          </cell>
          <cell r="O27">
            <v>2</v>
          </cell>
          <cell r="R27" t="str">
            <v/>
          </cell>
          <cell r="S27" t="str">
            <v>知勇双全</v>
          </cell>
          <cell r="T27">
            <v>21</v>
          </cell>
          <cell r="U27" t="str">
            <v>嚢中の勇</v>
          </cell>
          <cell r="V27">
            <v>30</v>
          </cell>
        </row>
        <row r="28">
          <cell r="J28" t="str">
            <v>威喝牽制</v>
          </cell>
          <cell r="K28">
            <v>5</v>
          </cell>
          <cell r="L28" t="str">
            <v/>
          </cell>
          <cell r="M28" t="str">
            <v>宿怨</v>
          </cell>
          <cell r="N28">
            <v>3</v>
          </cell>
          <cell r="O28" t="str">
            <v/>
          </cell>
          <cell r="P28" t="str">
            <v>一蓮托生</v>
          </cell>
          <cell r="Q28">
            <v>3</v>
          </cell>
          <cell r="R28" t="str">
            <v/>
          </cell>
          <cell r="S28" t="str">
            <v>豪気</v>
          </cell>
          <cell r="T28">
            <v>20</v>
          </cell>
          <cell r="U28" t="str">
            <v>扶翼の誓い</v>
          </cell>
          <cell r="V28">
            <v>20</v>
          </cell>
        </row>
        <row r="29">
          <cell r="J29" t="str">
            <v>妖狐冷罵</v>
          </cell>
          <cell r="K29">
            <v>2</v>
          </cell>
          <cell r="L29" t="str">
            <v/>
          </cell>
          <cell r="M29" t="str">
            <v>怨恨の念</v>
          </cell>
          <cell r="N29">
            <v>2</v>
          </cell>
          <cell r="O29" t="str">
            <v/>
          </cell>
          <cell r="R29" t="str">
            <v/>
          </cell>
          <cell r="S29" t="str">
            <v>戦前の小歌踊</v>
          </cell>
          <cell r="T29">
            <v>20</v>
          </cell>
          <cell r="U29" t="str">
            <v>知勇双全</v>
          </cell>
          <cell r="V29">
            <v>20</v>
          </cell>
        </row>
        <row r="30">
          <cell r="J30" t="str">
            <v>和敬清寂</v>
          </cell>
          <cell r="K30">
            <v>5</v>
          </cell>
          <cell r="L30" t="str">
            <v/>
          </cell>
          <cell r="M30" t="str">
            <v>一蓮托生</v>
          </cell>
          <cell r="N30">
            <v>3</v>
          </cell>
          <cell r="O30" t="str">
            <v/>
          </cell>
          <cell r="R30" t="str">
            <v/>
          </cell>
          <cell r="S30" t="str">
            <v>豪気</v>
          </cell>
          <cell r="T30">
            <v>20</v>
          </cell>
          <cell r="U30" t="str">
            <v>雄渾</v>
          </cell>
          <cell r="V30">
            <v>20</v>
          </cell>
          <cell r="W30" t="str">
            <v>義憤</v>
          </cell>
          <cell r="X30">
            <v>20</v>
          </cell>
        </row>
        <row r="31">
          <cell r="J31" t="str">
            <v>仁王の奮興</v>
          </cell>
          <cell r="K31">
            <v>5</v>
          </cell>
          <cell r="L31" t="str">
            <v/>
          </cell>
          <cell r="M31" t="str">
            <v>千紫万勇</v>
          </cell>
          <cell r="N31">
            <v>3</v>
          </cell>
          <cell r="O31" t="str">
            <v/>
          </cell>
          <cell r="P31" t="str">
            <v>孟母断機</v>
          </cell>
          <cell r="Q31">
            <v>3</v>
          </cell>
          <cell r="R31" t="str">
            <v/>
          </cell>
          <cell r="S31" t="str">
            <v>共鳴鼓舞</v>
          </cell>
          <cell r="T31">
            <v>20</v>
          </cell>
        </row>
        <row r="32">
          <cell r="J32" t="str">
            <v>威喝牽制</v>
          </cell>
          <cell r="K32">
            <v>5</v>
          </cell>
          <cell r="L32" t="str">
            <v/>
          </cell>
          <cell r="M32" t="str">
            <v>怨恨の念</v>
          </cell>
          <cell r="N32">
            <v>3</v>
          </cell>
          <cell r="O32" t="str">
            <v/>
          </cell>
          <cell r="R32" t="str">
            <v/>
          </cell>
          <cell r="S32" t="str">
            <v>豪気</v>
          </cell>
          <cell r="T32">
            <v>20</v>
          </cell>
          <cell r="U32" t="str">
            <v>雄渾</v>
          </cell>
          <cell r="V32">
            <v>20</v>
          </cell>
          <cell r="W32" t="str">
            <v>知勇双全</v>
          </cell>
          <cell r="X32">
            <v>20</v>
          </cell>
        </row>
        <row r="33">
          <cell r="J33" t="str">
            <v>百折不撓</v>
          </cell>
          <cell r="K33">
            <v>5</v>
          </cell>
          <cell r="L33" t="str">
            <v/>
          </cell>
          <cell r="M33" t="str">
            <v>千紫万勇</v>
          </cell>
          <cell r="N33">
            <v>3</v>
          </cell>
          <cell r="O33" t="str">
            <v/>
          </cell>
          <cell r="R33" t="str">
            <v/>
          </cell>
          <cell r="S33" t="str">
            <v>嚢中の勇</v>
          </cell>
          <cell r="T33">
            <v>30</v>
          </cell>
          <cell r="U33" t="str">
            <v>知勇双全</v>
          </cell>
          <cell r="V33">
            <v>20</v>
          </cell>
        </row>
        <row r="34">
          <cell r="J34" t="str">
            <v>威喝牽制</v>
          </cell>
          <cell r="K34">
            <v>4</v>
          </cell>
          <cell r="L34">
            <v>4</v>
          </cell>
          <cell r="M34" t="str">
            <v>狂気の咆哮</v>
          </cell>
          <cell r="N34">
            <v>2</v>
          </cell>
          <cell r="O34">
            <v>2</v>
          </cell>
          <cell r="P34" t="str">
            <v>秘奥相伝</v>
          </cell>
          <cell r="Q34">
            <v>3</v>
          </cell>
          <cell r="R34">
            <v>3</v>
          </cell>
          <cell r="S34" t="str">
            <v>豪気</v>
          </cell>
          <cell r="T34">
            <v>21</v>
          </cell>
        </row>
        <row r="35">
          <cell r="J35" t="str">
            <v>和敬清寂</v>
          </cell>
          <cell r="K35">
            <v>5</v>
          </cell>
          <cell r="L35" t="str">
            <v/>
          </cell>
          <cell r="O35" t="str">
            <v/>
          </cell>
          <cell r="R35" t="str">
            <v/>
          </cell>
          <cell r="S35" t="str">
            <v>知勇双全</v>
          </cell>
          <cell r="T35">
            <v>28</v>
          </cell>
          <cell r="U35" t="str">
            <v>義憤</v>
          </cell>
          <cell r="V35">
            <v>30</v>
          </cell>
          <cell r="W35" t="str">
            <v>嚢中の勇</v>
          </cell>
          <cell r="X35">
            <v>30</v>
          </cell>
        </row>
        <row r="36">
          <cell r="J36" t="str">
            <v>威喝牽制</v>
          </cell>
          <cell r="K36">
            <v>4</v>
          </cell>
          <cell r="L36" t="str">
            <v/>
          </cell>
          <cell r="M36" t="str">
            <v>封縛の呪糸</v>
          </cell>
          <cell r="N36">
            <v>2</v>
          </cell>
          <cell r="O36" t="str">
            <v/>
          </cell>
          <cell r="R36" t="str">
            <v/>
          </cell>
          <cell r="S36" t="str">
            <v>嚢中の勇</v>
          </cell>
          <cell r="T36">
            <v>20</v>
          </cell>
          <cell r="U36" t="str">
            <v>知勇双全</v>
          </cell>
          <cell r="V36">
            <v>20</v>
          </cell>
        </row>
        <row r="37">
          <cell r="J37" t="str">
            <v>威喝牽制</v>
          </cell>
          <cell r="K37">
            <v>4</v>
          </cell>
          <cell r="L37" t="str">
            <v/>
          </cell>
          <cell r="M37" t="str">
            <v>一蓮托生</v>
          </cell>
          <cell r="N37">
            <v>3</v>
          </cell>
          <cell r="O37" t="str">
            <v/>
          </cell>
          <cell r="R37" t="str">
            <v/>
          </cell>
          <cell r="S37" t="str">
            <v>知勇双全</v>
          </cell>
          <cell r="T37">
            <v>20</v>
          </cell>
          <cell r="U37" t="str">
            <v>忠義の炎</v>
          </cell>
          <cell r="V37">
            <v>20</v>
          </cell>
        </row>
        <row r="38">
          <cell r="J38" t="str">
            <v>陰陽盛衰</v>
          </cell>
          <cell r="K38">
            <v>2</v>
          </cell>
          <cell r="L38" t="str">
            <v/>
          </cell>
          <cell r="M38" t="str">
            <v>孟母断機</v>
          </cell>
          <cell r="N38">
            <v>3</v>
          </cell>
          <cell r="O38" t="str">
            <v/>
          </cell>
          <cell r="R38" t="str">
            <v/>
          </cell>
          <cell r="S38" t="str">
            <v>嚢中の勇</v>
          </cell>
          <cell r="T38">
            <v>30</v>
          </cell>
          <cell r="U38" t="str">
            <v>義憤</v>
          </cell>
          <cell r="V38">
            <v>30</v>
          </cell>
        </row>
        <row r="39">
          <cell r="J39" t="str">
            <v>奇襲系</v>
          </cell>
          <cell r="K39">
            <v>3</v>
          </cell>
          <cell r="L39" t="str">
            <v/>
          </cell>
          <cell r="O39" t="str">
            <v/>
          </cell>
          <cell r="R39" t="str">
            <v/>
          </cell>
          <cell r="S39" t="str">
            <v>豪気</v>
          </cell>
          <cell r="T39">
            <v>20</v>
          </cell>
          <cell r="U39" t="str">
            <v>雄渾</v>
          </cell>
          <cell r="V39">
            <v>20</v>
          </cell>
          <cell r="W39" t="str">
            <v>嚢中の勇</v>
          </cell>
          <cell r="X39">
            <v>30</v>
          </cell>
        </row>
        <row r="40">
          <cell r="J40" t="str">
            <v>威喝牽制</v>
          </cell>
          <cell r="K40">
            <v>4</v>
          </cell>
          <cell r="L40" t="str">
            <v/>
          </cell>
          <cell r="O40" t="str">
            <v/>
          </cell>
          <cell r="R40" t="str">
            <v/>
          </cell>
          <cell r="S40" t="str">
            <v>知勇双全</v>
          </cell>
          <cell r="T40">
            <v>20</v>
          </cell>
          <cell r="U40" t="str">
            <v>聖夜の賜物</v>
          </cell>
          <cell r="V40">
            <v>20</v>
          </cell>
          <cell r="W40" t="str">
            <v>範馬の血</v>
          </cell>
          <cell r="X40">
            <v>20</v>
          </cell>
        </row>
        <row r="41">
          <cell r="J41" t="str">
            <v>一蓮托生</v>
          </cell>
          <cell r="K41">
            <v>3</v>
          </cell>
          <cell r="L41" t="str">
            <v/>
          </cell>
          <cell r="M41" t="str">
            <v>桜花絢爛</v>
          </cell>
          <cell r="N41">
            <v>1</v>
          </cell>
          <cell r="O41" t="str">
            <v/>
          </cell>
          <cell r="R41" t="str">
            <v/>
          </cell>
          <cell r="S41" t="str">
            <v>豪気</v>
          </cell>
          <cell r="T41">
            <v>30</v>
          </cell>
          <cell r="U41" t="str">
            <v>独行道</v>
          </cell>
          <cell r="V41">
            <v>30</v>
          </cell>
        </row>
        <row r="44">
          <cell r="J44" t="str">
            <v>孟母断機</v>
          </cell>
          <cell r="K44">
            <v>5</v>
          </cell>
          <cell r="L44">
            <v>5</v>
          </cell>
          <cell r="M44" t="str">
            <v>秘奥相伝</v>
          </cell>
          <cell r="N44">
            <v>5</v>
          </cell>
          <cell r="O44">
            <v>5</v>
          </cell>
          <cell r="P44" t="str">
            <v>百折不撓</v>
          </cell>
          <cell r="Q44">
            <v>3</v>
          </cell>
          <cell r="R44">
            <v>3</v>
          </cell>
          <cell r="S44" t="str">
            <v>共鳴鼓舞</v>
          </cell>
          <cell r="T44">
            <v>30</v>
          </cell>
          <cell r="U44" t="str">
            <v>慈善の美徳</v>
          </cell>
          <cell r="V44">
            <v>30</v>
          </cell>
          <cell r="W44" t="str">
            <v>知勇双全</v>
          </cell>
          <cell r="X44">
            <v>20</v>
          </cell>
        </row>
        <row r="45">
          <cell r="J45" t="str">
            <v>不如帰</v>
          </cell>
          <cell r="K45">
            <v>4</v>
          </cell>
          <cell r="L45">
            <v>4</v>
          </cell>
          <cell r="M45" t="str">
            <v>孟母断機</v>
          </cell>
          <cell r="N45">
            <v>3</v>
          </cell>
          <cell r="O45">
            <v>3</v>
          </cell>
          <cell r="R45" t="str">
            <v/>
          </cell>
          <cell r="S45" t="str">
            <v>共鳴鼓舞</v>
          </cell>
          <cell r="T45">
            <v>30</v>
          </cell>
          <cell r="U45" t="str">
            <v>大風流人</v>
          </cell>
          <cell r="V45">
            <v>30</v>
          </cell>
          <cell r="W45" t="str">
            <v>鷹の天眼</v>
          </cell>
          <cell r="X45">
            <v>30</v>
          </cell>
        </row>
        <row r="46">
          <cell r="J46" t="str">
            <v>軍配指揮</v>
          </cell>
          <cell r="K46">
            <v>4</v>
          </cell>
          <cell r="L46">
            <v>4</v>
          </cell>
          <cell r="M46" t="str">
            <v>三十六計</v>
          </cell>
          <cell r="N46">
            <v>2</v>
          </cell>
          <cell r="O46">
            <v>2</v>
          </cell>
          <cell r="R46" t="str">
            <v/>
          </cell>
          <cell r="S46" t="str">
            <v>武運長久</v>
          </cell>
          <cell r="T46">
            <v>30</v>
          </cell>
        </row>
        <row r="47">
          <cell r="J47" t="str">
            <v>積厚恩光</v>
          </cell>
          <cell r="K47">
            <v>5</v>
          </cell>
          <cell r="L47">
            <v>5</v>
          </cell>
          <cell r="M47" t="str">
            <v>厳父慈母</v>
          </cell>
          <cell r="N47">
            <v>5</v>
          </cell>
          <cell r="O47">
            <v>5</v>
          </cell>
          <cell r="P47" t="str">
            <v>秘奥相伝</v>
          </cell>
          <cell r="Q47">
            <v>3</v>
          </cell>
          <cell r="R47">
            <v>3</v>
          </cell>
          <cell r="S47" t="str">
            <v>共鳴鼓舞</v>
          </cell>
          <cell r="T47">
            <v>30</v>
          </cell>
          <cell r="U47" t="str">
            <v>機先巧手</v>
          </cell>
          <cell r="V47">
            <v>30</v>
          </cell>
        </row>
        <row r="48">
          <cell r="J48" t="str">
            <v>決起の大号令</v>
          </cell>
          <cell r="K48">
            <v>5</v>
          </cell>
          <cell r="L48" t="str">
            <v/>
          </cell>
          <cell r="M48" t="str">
            <v>桜花絢爛</v>
          </cell>
          <cell r="N48">
            <v>3</v>
          </cell>
          <cell r="O48" t="str">
            <v/>
          </cell>
          <cell r="R48" t="str">
            <v/>
          </cell>
          <cell r="S48" t="str">
            <v>豪気</v>
          </cell>
          <cell r="T48">
            <v>30</v>
          </cell>
          <cell r="U48" t="str">
            <v>荒御魂</v>
          </cell>
          <cell r="V48">
            <v>30</v>
          </cell>
          <cell r="W48" t="str">
            <v>慈善の美徳</v>
          </cell>
          <cell r="X48">
            <v>30</v>
          </cell>
        </row>
        <row r="49">
          <cell r="J49" t="str">
            <v>百折不撓</v>
          </cell>
          <cell r="K49">
            <v>5</v>
          </cell>
          <cell r="L49">
            <v>5</v>
          </cell>
          <cell r="M49" t="str">
            <v>秘奥相伝</v>
          </cell>
          <cell r="N49">
            <v>3</v>
          </cell>
          <cell r="O49">
            <v>3</v>
          </cell>
          <cell r="P49" t="str">
            <v>聖夜の深愛</v>
          </cell>
          <cell r="Q49">
            <v>5</v>
          </cell>
          <cell r="R49">
            <v>5</v>
          </cell>
          <cell r="S49" t="str">
            <v>知勇双全</v>
          </cell>
          <cell r="T49">
            <v>20</v>
          </cell>
          <cell r="U49" t="str">
            <v>機先巧手</v>
          </cell>
          <cell r="V49">
            <v>20</v>
          </cell>
        </row>
        <row r="50">
          <cell r="J50" t="str">
            <v>不如帰</v>
          </cell>
          <cell r="K50">
            <v>5</v>
          </cell>
          <cell r="L50">
            <v>5</v>
          </cell>
          <cell r="M50" t="str">
            <v>孟母断機</v>
          </cell>
          <cell r="N50">
            <v>3</v>
          </cell>
          <cell r="O50">
            <v>3</v>
          </cell>
          <cell r="R50" t="str">
            <v/>
          </cell>
          <cell r="S50" t="str">
            <v>人たらし</v>
          </cell>
          <cell r="T50">
            <v>28</v>
          </cell>
          <cell r="U50" t="str">
            <v>献身の徳</v>
          </cell>
          <cell r="V50">
            <v>30</v>
          </cell>
        </row>
        <row r="51">
          <cell r="J51" t="str">
            <v>百折不撓</v>
          </cell>
          <cell r="K51">
            <v>5</v>
          </cell>
          <cell r="L51">
            <v>5</v>
          </cell>
          <cell r="M51" t="str">
            <v>孟母断機</v>
          </cell>
          <cell r="N51">
            <v>3</v>
          </cell>
          <cell r="O51">
            <v>3</v>
          </cell>
          <cell r="R51" t="str">
            <v/>
          </cell>
          <cell r="S51" t="str">
            <v>知勇双全</v>
          </cell>
          <cell r="T51">
            <v>30</v>
          </cell>
          <cell r="U51" t="str">
            <v>義憤</v>
          </cell>
          <cell r="V51">
            <v>30</v>
          </cell>
          <cell r="W51" t="str">
            <v>大風流人</v>
          </cell>
          <cell r="X51">
            <v>30</v>
          </cell>
        </row>
        <row r="52">
          <cell r="J52" t="str">
            <v>和敬清寂</v>
          </cell>
          <cell r="K52">
            <v>4</v>
          </cell>
          <cell r="L52" t="str">
            <v/>
          </cell>
          <cell r="M52" t="str">
            <v>一蓮托生</v>
          </cell>
          <cell r="N52">
            <v>3</v>
          </cell>
          <cell r="O52" t="str">
            <v/>
          </cell>
          <cell r="R52" t="str">
            <v/>
          </cell>
          <cell r="S52" t="str">
            <v>大風流人</v>
          </cell>
          <cell r="T52">
            <v>30</v>
          </cell>
        </row>
        <row r="53">
          <cell r="J53" t="str">
            <v>悲愴恋歌</v>
          </cell>
          <cell r="K53">
            <v>4</v>
          </cell>
          <cell r="L53" t="str">
            <v/>
          </cell>
          <cell r="O53" t="str">
            <v/>
          </cell>
          <cell r="R53" t="str">
            <v/>
          </cell>
          <cell r="S53" t="str">
            <v>温故知新</v>
          </cell>
          <cell r="T53">
            <v>30</v>
          </cell>
          <cell r="U53" t="str">
            <v>知勇双全</v>
          </cell>
          <cell r="V53">
            <v>20</v>
          </cell>
        </row>
        <row r="54">
          <cell r="J54" t="str">
            <v>積厚恩光</v>
          </cell>
          <cell r="K54">
            <v>6</v>
          </cell>
          <cell r="L54">
            <v>6</v>
          </cell>
          <cell r="M54" t="str">
            <v>秘奥相伝</v>
          </cell>
          <cell r="N54">
            <v>3</v>
          </cell>
          <cell r="O54">
            <v>3</v>
          </cell>
          <cell r="R54" t="str">
            <v/>
          </cell>
          <cell r="S54" t="str">
            <v>大風流人</v>
          </cell>
          <cell r="T54">
            <v>30</v>
          </cell>
          <cell r="U54" t="str">
            <v>機先巧手</v>
          </cell>
          <cell r="V54">
            <v>30</v>
          </cell>
        </row>
        <row r="55">
          <cell r="J55" t="str">
            <v>修験之悟</v>
          </cell>
          <cell r="K55">
            <v>5</v>
          </cell>
          <cell r="L55" t="str">
            <v/>
          </cell>
          <cell r="M55" t="str">
            <v>仁王の奮興</v>
          </cell>
          <cell r="N55">
            <v>5</v>
          </cell>
          <cell r="O55" t="str">
            <v/>
          </cell>
          <cell r="P55" t="str">
            <v>孟母断機</v>
          </cell>
          <cell r="Q55">
            <v>3</v>
          </cell>
          <cell r="R55" t="str">
            <v/>
          </cell>
          <cell r="S55" t="str">
            <v>鼓舞の鈴音</v>
          </cell>
          <cell r="T55">
            <v>20</v>
          </cell>
          <cell r="U55" t="str">
            <v>義憤</v>
          </cell>
          <cell r="V55">
            <v>20</v>
          </cell>
        </row>
        <row r="56">
          <cell r="J56" t="str">
            <v>和敬清寂</v>
          </cell>
          <cell r="K56">
            <v>5</v>
          </cell>
          <cell r="L56" t="str">
            <v/>
          </cell>
          <cell r="M56" t="str">
            <v>一蓮托生</v>
          </cell>
          <cell r="N56">
            <v>3</v>
          </cell>
          <cell r="O56" t="str">
            <v/>
          </cell>
          <cell r="R56" t="str">
            <v/>
          </cell>
          <cell r="S56" t="str">
            <v>戦前の小歌踊</v>
          </cell>
          <cell r="T56">
            <v>30</v>
          </cell>
          <cell r="U56" t="str">
            <v>威光</v>
          </cell>
          <cell r="V56">
            <v>30</v>
          </cell>
          <cell r="W56" t="str">
            <v>大風流人</v>
          </cell>
          <cell r="X56">
            <v>30</v>
          </cell>
        </row>
        <row r="57">
          <cell r="J57" t="str">
            <v>後顧断憂</v>
          </cell>
          <cell r="K57">
            <v>3</v>
          </cell>
          <cell r="L57" t="str">
            <v/>
          </cell>
          <cell r="M57" t="str">
            <v>天花乱墜</v>
          </cell>
          <cell r="N57">
            <v>3</v>
          </cell>
          <cell r="O57" t="str">
            <v/>
          </cell>
          <cell r="P57" t="str">
            <v>一蓮托生</v>
          </cell>
          <cell r="Q57">
            <v>3</v>
          </cell>
          <cell r="R57" t="str">
            <v/>
          </cell>
          <cell r="S57" t="str">
            <v>八徳</v>
          </cell>
          <cell r="T57">
            <v>20</v>
          </cell>
          <cell r="U57" t="str">
            <v>大風流人</v>
          </cell>
          <cell r="V57">
            <v>20</v>
          </cell>
        </row>
        <row r="58">
          <cell r="J58" t="str">
            <v>和敬清寂</v>
          </cell>
          <cell r="K58">
            <v>5</v>
          </cell>
          <cell r="L58" t="str">
            <v/>
          </cell>
          <cell r="M58" t="str">
            <v>一蓮托生</v>
          </cell>
          <cell r="N58">
            <v>3</v>
          </cell>
          <cell r="O58" t="str">
            <v/>
          </cell>
          <cell r="R58" t="str">
            <v/>
          </cell>
          <cell r="S58" t="str">
            <v>鼓舞の鈴音</v>
          </cell>
          <cell r="T58">
            <v>20</v>
          </cell>
          <cell r="U58" t="str">
            <v>義憤</v>
          </cell>
          <cell r="V58">
            <v>20</v>
          </cell>
          <cell r="W58" t="str">
            <v>扶翼の誓い</v>
          </cell>
          <cell r="X58">
            <v>20</v>
          </cell>
        </row>
        <row r="59">
          <cell r="J59" t="str">
            <v>草木皆兵</v>
          </cell>
          <cell r="K59">
            <v>3</v>
          </cell>
          <cell r="L59">
            <v>3</v>
          </cell>
          <cell r="O59" t="str">
            <v/>
          </cell>
          <cell r="R59" t="str">
            <v/>
          </cell>
          <cell r="S59" t="str">
            <v>知勇双全</v>
          </cell>
          <cell r="T59">
            <v>20</v>
          </cell>
        </row>
        <row r="60">
          <cell r="J60" t="str">
            <v>後顧断憂</v>
          </cell>
          <cell r="K60">
            <v>2</v>
          </cell>
          <cell r="L60" t="str">
            <v/>
          </cell>
          <cell r="M60" t="str">
            <v>怨恨の念</v>
          </cell>
          <cell r="N60">
            <v>2</v>
          </cell>
          <cell r="O60" t="str">
            <v/>
          </cell>
          <cell r="P60" t="str">
            <v>大喝一声</v>
          </cell>
          <cell r="Q60">
            <v>4</v>
          </cell>
          <cell r="R60" t="str">
            <v/>
          </cell>
          <cell r="S60" t="str">
            <v>戦前の小歌踊</v>
          </cell>
          <cell r="T60">
            <v>20</v>
          </cell>
          <cell r="U60" t="str">
            <v>知勇双全</v>
          </cell>
          <cell r="V60">
            <v>20</v>
          </cell>
        </row>
        <row r="61">
          <cell r="J61" t="str">
            <v>威喝牽制</v>
          </cell>
          <cell r="K61">
            <v>5</v>
          </cell>
          <cell r="L61" t="str">
            <v/>
          </cell>
          <cell r="M61" t="str">
            <v>一蓮托生</v>
          </cell>
          <cell r="N61">
            <v>3</v>
          </cell>
          <cell r="O61" t="str">
            <v/>
          </cell>
          <cell r="R61" t="str">
            <v/>
          </cell>
          <cell r="S61" t="str">
            <v>勇壮剣舞</v>
          </cell>
          <cell r="T61">
            <v>20</v>
          </cell>
          <cell r="U61" t="str">
            <v>義憤</v>
          </cell>
          <cell r="V61">
            <v>20</v>
          </cell>
        </row>
        <row r="62">
          <cell r="J62" t="str">
            <v>積厚恩光</v>
          </cell>
          <cell r="K62">
            <v>4</v>
          </cell>
          <cell r="L62">
            <v>4</v>
          </cell>
          <cell r="M62" t="str">
            <v>秘奥相伝</v>
          </cell>
          <cell r="N62">
            <v>3</v>
          </cell>
          <cell r="O62">
            <v>3</v>
          </cell>
          <cell r="R62" t="str">
            <v/>
          </cell>
          <cell r="S62" t="str">
            <v>聡慧扇舞</v>
          </cell>
          <cell r="T62">
            <v>29</v>
          </cell>
          <cell r="U62" t="str">
            <v>天上花</v>
          </cell>
          <cell r="V62">
            <v>30</v>
          </cell>
        </row>
        <row r="63">
          <cell r="J63" t="str">
            <v>修験之悟</v>
          </cell>
          <cell r="K63">
            <v>5</v>
          </cell>
          <cell r="L63" t="str">
            <v/>
          </cell>
          <cell r="M63" t="str">
            <v>一蓮托生</v>
          </cell>
          <cell r="N63">
            <v>3</v>
          </cell>
          <cell r="O63" t="str">
            <v/>
          </cell>
          <cell r="R63" t="str">
            <v/>
          </cell>
          <cell r="S63" t="str">
            <v>鼓舞の鈴音</v>
          </cell>
          <cell r="T63">
            <v>30</v>
          </cell>
          <cell r="U63" t="str">
            <v>献身の徳</v>
          </cell>
          <cell r="V63">
            <v>30</v>
          </cell>
        </row>
        <row r="64">
          <cell r="J64" t="str">
            <v>積厚恩光</v>
          </cell>
          <cell r="K64">
            <v>4</v>
          </cell>
          <cell r="L64">
            <v>4</v>
          </cell>
          <cell r="M64" t="str">
            <v>孟母断機</v>
          </cell>
          <cell r="N64">
            <v>4</v>
          </cell>
          <cell r="O64">
            <v>4</v>
          </cell>
          <cell r="P64" t="str">
            <v>秘奥相伝</v>
          </cell>
          <cell r="Q64">
            <v>3</v>
          </cell>
          <cell r="R64">
            <v>3</v>
          </cell>
          <cell r="S64" t="str">
            <v>知勇双全</v>
          </cell>
          <cell r="T64">
            <v>20</v>
          </cell>
        </row>
        <row r="65">
          <cell r="J65" t="str">
            <v>恫喝怒号</v>
          </cell>
          <cell r="K65">
            <v>2</v>
          </cell>
          <cell r="L65" t="str">
            <v/>
          </cell>
          <cell r="O65" t="str">
            <v/>
          </cell>
          <cell r="R65" t="str">
            <v/>
          </cell>
          <cell r="S65" t="str">
            <v>威光</v>
          </cell>
          <cell r="T65">
            <v>30</v>
          </cell>
          <cell r="U65" t="str">
            <v>武運長久</v>
          </cell>
          <cell r="V65">
            <v>30</v>
          </cell>
        </row>
        <row r="66">
          <cell r="J66" t="str">
            <v>鶴之舞</v>
          </cell>
          <cell r="K66">
            <v>3</v>
          </cell>
          <cell r="L66" t="str">
            <v/>
          </cell>
          <cell r="M66" t="str">
            <v>蓮華宝土</v>
          </cell>
          <cell r="N66">
            <v>3</v>
          </cell>
          <cell r="O66" t="str">
            <v/>
          </cell>
          <cell r="R66" t="str">
            <v/>
          </cell>
          <cell r="S66" t="str">
            <v>公家礼法</v>
          </cell>
          <cell r="T66">
            <v>20</v>
          </cell>
          <cell r="U66" t="str">
            <v>知勇双全</v>
          </cell>
          <cell r="V66">
            <v>20</v>
          </cell>
        </row>
        <row r="67">
          <cell r="J67" t="str">
            <v>闇の独り舞</v>
          </cell>
          <cell r="K67">
            <v>5</v>
          </cell>
          <cell r="L67" t="str">
            <v/>
          </cell>
          <cell r="M67" t="str">
            <v>悲愴恋歌</v>
          </cell>
          <cell r="N67">
            <v>7</v>
          </cell>
          <cell r="O67" t="str">
            <v/>
          </cell>
          <cell r="R67" t="str">
            <v/>
          </cell>
          <cell r="S67" t="str">
            <v>阿吽</v>
          </cell>
          <cell r="T67">
            <v>20</v>
          </cell>
          <cell r="U67" t="str">
            <v>扶翼の誓い</v>
          </cell>
          <cell r="V67">
            <v>20</v>
          </cell>
          <cell r="W67" t="str">
            <v>知勇双全</v>
          </cell>
          <cell r="X67">
            <v>20</v>
          </cell>
        </row>
        <row r="68">
          <cell r="J68" t="str">
            <v>孟母断機</v>
          </cell>
          <cell r="K68">
            <v>4</v>
          </cell>
          <cell r="L68" t="str">
            <v/>
          </cell>
          <cell r="O68" t="str">
            <v/>
          </cell>
          <cell r="R68" t="str">
            <v/>
          </cell>
          <cell r="S68" t="str">
            <v>知勇双全</v>
          </cell>
          <cell r="T68">
            <v>20</v>
          </cell>
          <cell r="U68" t="str">
            <v>武運長久</v>
          </cell>
          <cell r="V68">
            <v>20</v>
          </cell>
          <cell r="W68" t="str">
            <v>嚢中の勇</v>
          </cell>
          <cell r="X68">
            <v>20</v>
          </cell>
        </row>
        <row r="69">
          <cell r="L69" t="str">
            <v/>
          </cell>
          <cell r="O69" t="str">
            <v/>
          </cell>
          <cell r="R69" t="str">
            <v/>
          </cell>
          <cell r="S69" t="str">
            <v>威光</v>
          </cell>
          <cell r="T69">
            <v>20</v>
          </cell>
          <cell r="U69" t="str">
            <v>知勇双全</v>
          </cell>
          <cell r="V69">
            <v>20</v>
          </cell>
        </row>
        <row r="70">
          <cell r="J70" t="str">
            <v>妖狐冷罵</v>
          </cell>
          <cell r="K70">
            <v>2</v>
          </cell>
          <cell r="L70" t="str">
            <v/>
          </cell>
          <cell r="M70" t="str">
            <v>天花乱墜</v>
          </cell>
          <cell r="N70">
            <v>2</v>
          </cell>
          <cell r="O70" t="str">
            <v/>
          </cell>
          <cell r="P70" t="str">
            <v>一蓮托生</v>
          </cell>
          <cell r="Q70">
            <v>3</v>
          </cell>
          <cell r="R70" t="str">
            <v/>
          </cell>
          <cell r="S70" t="str">
            <v>大風流人</v>
          </cell>
          <cell r="T70">
            <v>30</v>
          </cell>
        </row>
        <row r="71">
          <cell r="J71" t="str">
            <v>力戦奮闘</v>
          </cell>
          <cell r="K71">
            <v>3</v>
          </cell>
          <cell r="L71" t="str">
            <v/>
          </cell>
          <cell r="O71" t="str">
            <v/>
          </cell>
          <cell r="R71" t="str">
            <v/>
          </cell>
          <cell r="S71" t="str">
            <v>温故知新</v>
          </cell>
          <cell r="T71">
            <v>30</v>
          </cell>
        </row>
        <row r="73">
          <cell r="K73">
            <v>265</v>
          </cell>
          <cell r="L73">
            <v>96</v>
          </cell>
          <cell r="N73">
            <v>168</v>
          </cell>
          <cell r="O73">
            <v>72</v>
          </cell>
          <cell r="Q73">
            <v>61</v>
          </cell>
          <cell r="R73">
            <v>36</v>
          </cell>
          <cell r="S73">
            <v>63</v>
          </cell>
          <cell r="U73">
            <v>54</v>
          </cell>
          <cell r="W73">
            <v>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W78"/>
  <sheetViews>
    <sheetView topLeftCell="L1" zoomScale="120" zoomScaleNormal="120" workbookViewId="0">
      <selection activeCell="J27" sqref="J27"/>
    </sheetView>
  </sheetViews>
  <sheetFormatPr defaultColWidth="8.83203125" defaultRowHeight="15" x14ac:dyDescent="0.55000000000000004"/>
  <cols>
    <col min="1" max="1" width="10.5" style="42" bestFit="1" customWidth="1"/>
    <col min="2" max="2" width="3.08203125" style="87" hidden="1" customWidth="1"/>
    <col min="3" max="3" width="4" style="87" bestFit="1" customWidth="1"/>
    <col min="4" max="4" width="4.5" style="87" bestFit="1" customWidth="1"/>
    <col min="5" max="5" width="10.5" style="42" bestFit="1" customWidth="1"/>
    <col min="6" max="6" width="3.08203125" style="87" hidden="1" customWidth="1"/>
    <col min="7" max="7" width="4.5" style="87" hidden="1" customWidth="1"/>
    <col min="8" max="8" width="6" style="87" hidden="1" customWidth="1"/>
    <col min="9" max="9" width="4.5" style="87" hidden="1" customWidth="1"/>
    <col min="10" max="10" width="4" style="87" bestFit="1" customWidth="1"/>
    <col min="11" max="11" width="4.5" style="87" bestFit="1" customWidth="1"/>
    <col min="12" max="12" width="10.5" style="42" bestFit="1" customWidth="1"/>
    <col min="13" max="13" width="3.08203125" style="87" hidden="1" customWidth="1"/>
    <col min="14" max="14" width="4.5" style="87" hidden="1" customWidth="1"/>
    <col min="15" max="15" width="6" style="87" hidden="1" customWidth="1"/>
    <col min="16" max="16" width="2.83203125" style="87" bestFit="1" customWidth="1"/>
    <col min="17" max="17" width="9.33203125" style="42" bestFit="1" customWidth="1"/>
    <col min="18" max="18" width="5.6640625" style="42" bestFit="1" customWidth="1"/>
    <col min="19" max="19" width="13.25" style="42" bestFit="1" customWidth="1"/>
    <col min="20" max="20" width="3.83203125" style="87" bestFit="1" customWidth="1"/>
    <col min="21" max="21" width="10.5" style="42" bestFit="1" customWidth="1"/>
    <col min="22" max="22" width="2.83203125" style="87" bestFit="1" customWidth="1"/>
    <col min="23" max="23" width="3.08203125" style="42" customWidth="1"/>
    <col min="24" max="24" width="3.83203125" style="42" customWidth="1"/>
    <col min="25" max="16384" width="8.83203125" style="42"/>
  </cols>
  <sheetData>
    <row r="1" spans="1:22" x14ac:dyDescent="0.55000000000000004">
      <c r="A1" s="48"/>
      <c r="B1" s="73" t="s">
        <v>0</v>
      </c>
      <c r="C1" s="73" t="s">
        <v>1</v>
      </c>
      <c r="D1" s="73" t="s">
        <v>2</v>
      </c>
      <c r="E1" s="48"/>
      <c r="F1" s="73" t="s">
        <v>3</v>
      </c>
      <c r="G1" s="73" t="s">
        <v>4</v>
      </c>
      <c r="H1" s="73" t="s">
        <v>5</v>
      </c>
      <c r="I1" s="73" t="s">
        <v>6</v>
      </c>
      <c r="J1" s="73" t="s">
        <v>1</v>
      </c>
      <c r="K1" s="73" t="s">
        <v>2</v>
      </c>
      <c r="L1" s="48"/>
      <c r="M1" s="73" t="s">
        <v>0</v>
      </c>
      <c r="N1" s="73" t="s">
        <v>4</v>
      </c>
      <c r="O1" s="73" t="s">
        <v>7</v>
      </c>
      <c r="P1" s="73" t="s">
        <v>1</v>
      </c>
      <c r="Q1" s="48"/>
      <c r="R1" s="117" t="s">
        <v>8</v>
      </c>
      <c r="S1" s="117" t="s">
        <v>9</v>
      </c>
      <c r="T1" s="73" t="s">
        <v>1</v>
      </c>
      <c r="U1" s="48"/>
      <c r="V1" s="73" t="s">
        <v>1</v>
      </c>
    </row>
    <row r="2" spans="1:22" x14ac:dyDescent="0.55000000000000004">
      <c r="A2" s="51" t="s">
        <v>10</v>
      </c>
      <c r="B2" s="88">
        <v>25</v>
      </c>
      <c r="C2" s="88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16</v>
      </c>
      <c r="D2" s="89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5</v>
      </c>
      <c r="E2" s="72" t="s">
        <v>11</v>
      </c>
      <c r="F2" s="74">
        <v>30</v>
      </c>
      <c r="G2" s="75">
        <v>999</v>
      </c>
      <c r="H2" s="75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5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74">
        <f t="shared" ref="J2:J4" si="2">IF(H2&gt;$G2,$G2,H2)</f>
        <v>10</v>
      </c>
      <c r="K2" s="74">
        <f t="shared" ref="K2:K4" si="3">IF(I2&gt;$G2,$G2,I2)</f>
        <v>10</v>
      </c>
      <c r="L2" s="63" t="s">
        <v>12</v>
      </c>
      <c r="M2" s="98">
        <v>30</v>
      </c>
      <c r="N2" s="98">
        <v>999</v>
      </c>
      <c r="O2" s="98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99">
        <f>IF(O2&gt;N2,N2,O2)</f>
        <v>0</v>
      </c>
      <c r="Q2" s="66" t="s">
        <v>13</v>
      </c>
      <c r="R2" s="118"/>
      <c r="S2" s="118" t="str">
        <f>IF(Q2&lt;&gt;"",INDEX(補助計算!$O$2:$O$101,MATCH(Q2,補助計算!$A$2:$A$101,0)),"")</f>
        <v xml:space="preserve">30x3 </v>
      </c>
      <c r="T2" s="104">
        <f t="shared" ref="T2:T37" si="4">IF(Q2="","",COUNTIF(デッキ補助名1,"*"&amp;Q2&amp;"*")+COUNTIF(デッキ補助名2,"*"&amp;Q2&amp;"*")+COUNTIF(デッキ補助名3,"*"&amp;Q2&amp;"*"))</f>
        <v>3</v>
      </c>
      <c r="U2" s="48" t="s">
        <v>14</v>
      </c>
      <c r="V2" s="73">
        <f>IF(U2="","",COUNTIF(デッキ補助名1,"*"&amp;U2&amp;"*")+COUNTIF(デッキ補助名2,"*"&amp;U2&amp;"*")+COUNTIF(デッキ補助名3,"*"&amp;U2&amp;"*"))</f>
        <v>0</v>
      </c>
    </row>
    <row r="3" spans="1:22" x14ac:dyDescent="0.55000000000000004">
      <c r="A3" s="51" t="s">
        <v>15</v>
      </c>
      <c r="B3" s="88">
        <v>25</v>
      </c>
      <c r="C3" s="88">
        <f t="shared" si="0"/>
        <v>30</v>
      </c>
      <c r="D3" s="89">
        <f t="shared" si="1"/>
        <v>30</v>
      </c>
      <c r="E3" s="72" t="s">
        <v>16</v>
      </c>
      <c r="F3" s="74">
        <v>30</v>
      </c>
      <c r="G3" s="75">
        <v>999</v>
      </c>
      <c r="H3" s="75">
        <f>IF(E3="","",SUMIF(デッキスキル名1,"*"&amp;E3&amp;"*",デッキスキル数1)+SUMIF(デッキスキル名2,"*"&amp;E3&amp;"*",デッキスキル数2)+SUMIF(デッキスキル名3,"*"&amp;E3&amp;"*",デッキスキル数3))</f>
        <v>47</v>
      </c>
      <c r="I3" s="75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44</v>
      </c>
      <c r="J3" s="74">
        <f t="shared" si="2"/>
        <v>47</v>
      </c>
      <c r="K3" s="74">
        <f t="shared" si="3"/>
        <v>44</v>
      </c>
      <c r="L3" s="63" t="s">
        <v>17</v>
      </c>
      <c r="M3" s="98">
        <v>30</v>
      </c>
      <c r="N3" s="98">
        <v>999</v>
      </c>
      <c r="O3" s="98">
        <f>IF(L3="","",SUMIF(デッキスキル名1,"*"&amp;L3&amp;"*",デッキスキル数1)+SUMIF(デッキスキル名2,"*"&amp;L3&amp;"*",デッキスキル数2)+SUMIF(デッキスキル名3,"*"&amp;L3&amp;"*",デッキスキル数3))</f>
        <v>9</v>
      </c>
      <c r="P3" s="99">
        <f>IF(O3&gt;N3,N3,O3)</f>
        <v>9</v>
      </c>
      <c r="Q3" s="66" t="s">
        <v>18</v>
      </c>
      <c r="R3" s="118">
        <f>IF(Q3&lt;&gt;"",INDEX(補助計算!$N$2:$N$101,MATCH(Q3,補助計算!$A$2:$A$101,0)),"")</f>
        <v>36.558774999999997</v>
      </c>
      <c r="S3" s="118" t="str">
        <f>IF(Q3&lt;&gt;"",INDEX(補助計算!$O$2:$O$101,MATCH(Q3,補助計算!$A$2:$A$101,0)),"")</f>
        <v xml:space="preserve">30x2 </v>
      </c>
      <c r="T3" s="104">
        <f t="shared" si="4"/>
        <v>2</v>
      </c>
      <c r="U3" s="48" t="s">
        <v>19</v>
      </c>
      <c r="V3" s="73">
        <f t="shared" ref="V3:V8" si="5">COUNTIF(デッキ補助名1,U3)+COUNTIF(デッキ補助名2,U3)+COUNTIF(デッキ補助名3,U3)</f>
        <v>9</v>
      </c>
    </row>
    <row r="4" spans="1:22" x14ac:dyDescent="0.55000000000000004">
      <c r="A4" s="51" t="s">
        <v>20</v>
      </c>
      <c r="B4" s="88">
        <v>25</v>
      </c>
      <c r="C4" s="88">
        <f t="shared" si="0"/>
        <v>5</v>
      </c>
      <c r="D4" s="89">
        <f t="shared" si="1"/>
        <v>0</v>
      </c>
      <c r="E4" s="72" t="s">
        <v>21</v>
      </c>
      <c r="F4" s="74">
        <v>30</v>
      </c>
      <c r="G4" s="75">
        <v>999</v>
      </c>
      <c r="H4" s="75">
        <f>IF(E4="","",SUMIF(デッキスキル名1,"*"&amp;E4&amp;"*",デッキスキル数1)+SUMIF(デッキスキル名2,"*"&amp;E4&amp;"*",デッキスキル数2)+SUMIF(デッキスキル名3,"*"&amp;E4&amp;"*",デッキスキル数3))</f>
        <v>38</v>
      </c>
      <c r="I4" s="75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35</v>
      </c>
      <c r="J4" s="74">
        <f t="shared" si="2"/>
        <v>38</v>
      </c>
      <c r="K4" s="74">
        <f t="shared" si="3"/>
        <v>35</v>
      </c>
      <c r="L4" s="63" t="s">
        <v>22</v>
      </c>
      <c r="M4" s="98">
        <v>30</v>
      </c>
      <c r="N4" s="98">
        <v>999</v>
      </c>
      <c r="O4" s="98">
        <f>IF(L4="","",SUMIF(デッキスキル名1,"*"&amp;L4&amp;"*",デッキスキル数1)+SUMIF(デッキスキル名2,"*"&amp;L4&amp;"*",デッキスキル数2)+SUMIF(デッキスキル名3,"*"&amp;L4&amp;"*",デッキスキル数3))</f>
        <v>8</v>
      </c>
      <c r="P4" s="99">
        <f>IF(O4&gt;N4,N4,O4)</f>
        <v>8</v>
      </c>
      <c r="Q4" s="66" t="s">
        <v>23</v>
      </c>
      <c r="R4" s="118">
        <f>IF(Q4&lt;&gt;"",INDEX(補助計算!$N$2:$N$101,MATCH(Q4,補助計算!$A$2:$A$101,0)),"")</f>
        <v>90.40907102899375</v>
      </c>
      <c r="S4" s="118" t="str">
        <f>IF(Q4&lt;&gt;"",INDEX(補助計算!$O$2:$O$101,MATCH(Q4,補助計算!$A$2:$A$101,0)),"")</f>
        <v xml:space="preserve">30x4 </v>
      </c>
      <c r="T4" s="104">
        <f t="shared" si="4"/>
        <v>4</v>
      </c>
      <c r="U4" s="48" t="s">
        <v>24</v>
      </c>
      <c r="V4" s="73">
        <f t="shared" si="5"/>
        <v>3</v>
      </c>
    </row>
    <row r="5" spans="1:22" x14ac:dyDescent="0.55000000000000004">
      <c r="A5" s="51" t="s">
        <v>25</v>
      </c>
      <c r="B5" s="88">
        <v>25</v>
      </c>
      <c r="C5" s="88">
        <f t="shared" si="0"/>
        <v>15</v>
      </c>
      <c r="D5" s="89">
        <f t="shared" si="1"/>
        <v>10</v>
      </c>
      <c r="E5" s="127" t="s">
        <v>26</v>
      </c>
      <c r="F5" s="127"/>
      <c r="G5" s="76"/>
      <c r="H5" s="73"/>
      <c r="I5" s="73"/>
      <c r="J5" s="77">
        <f>SUM(J2:J4)</f>
        <v>95</v>
      </c>
      <c r="K5" s="77">
        <f>SUM(K2:K4)</f>
        <v>89</v>
      </c>
      <c r="L5" s="127" t="s">
        <v>27</v>
      </c>
      <c r="M5" s="127"/>
      <c r="N5" s="78"/>
      <c r="O5" s="78"/>
      <c r="P5" s="92">
        <f>SUM(P2:P4)</f>
        <v>17</v>
      </c>
      <c r="Q5" s="66" t="s">
        <v>28</v>
      </c>
      <c r="R5" s="118">
        <f>IF(Q5&lt;&gt;"",INDEX(補助計算!$N$2:$N$101,MATCH(Q5,補助計算!$A$2:$A$101,0)),"")</f>
        <v>69.030775000000006</v>
      </c>
      <c r="S5" s="118" t="str">
        <f>IF(Q5&lt;&gt;"",INDEX(補助計算!$O$2:$O$101,MATCH(Q5,補助計算!$A$2:$A$101,0)),"")</f>
        <v xml:space="preserve">30x2 </v>
      </c>
      <c r="T5" s="104">
        <f t="shared" si="4"/>
        <v>2</v>
      </c>
      <c r="U5" s="48" t="s">
        <v>29</v>
      </c>
      <c r="V5" s="73">
        <f t="shared" si="5"/>
        <v>1</v>
      </c>
    </row>
    <row r="6" spans="1:22" x14ac:dyDescent="0.55000000000000004">
      <c r="A6" s="51" t="s">
        <v>30</v>
      </c>
      <c r="B6" s="88">
        <v>25</v>
      </c>
      <c r="C6" s="88">
        <f t="shared" si="0"/>
        <v>5</v>
      </c>
      <c r="D6" s="89">
        <f t="shared" si="1"/>
        <v>0</v>
      </c>
      <c r="E6" s="56" t="s">
        <v>31</v>
      </c>
      <c r="F6" s="79">
        <v>40</v>
      </c>
      <c r="G6" s="80">
        <v>5</v>
      </c>
      <c r="H6" s="80">
        <f t="shared" ref="H6:H14" si="6">IF(E6="","",SUMIF(デッキスキル名1,"*"&amp;E6&amp;"*",デッキスキル数1)+SUMIF(デッキスキル名2,"*"&amp;E6&amp;"*",デッキスキル数2)+SUMIF(デッキスキル名3,"*"&amp;E6&amp;"*",デッキスキル数3))</f>
        <v>2</v>
      </c>
      <c r="I6" s="80">
        <f t="shared" ref="I6:I14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2</v>
      </c>
      <c r="J6" s="79">
        <f t="shared" ref="J6" si="8">IF(H6&gt;G6,G6,H6)</f>
        <v>2</v>
      </c>
      <c r="K6" s="79">
        <f t="shared" ref="K6" si="9">IF(I6&gt;G6,G6,I6)</f>
        <v>2</v>
      </c>
      <c r="L6" s="126"/>
      <c r="M6" s="78"/>
      <c r="N6" s="78"/>
      <c r="O6" s="78"/>
      <c r="P6" s="92"/>
      <c r="Q6" s="66" t="s">
        <v>32</v>
      </c>
      <c r="R6" s="118">
        <f>IF(Q6&lt;&gt;"",INDEX(補助計算!$N$2:$N$101,MATCH(Q6,補助計算!$A$2:$A$101,0)),"")</f>
        <v>34.85</v>
      </c>
      <c r="S6" s="118" t="str">
        <f>IF(Q6&lt;&gt;"",INDEX(補助計算!$O$2:$O$101,MATCH(Q6,補助計算!$A$2:$A$101,0)),"")</f>
        <v xml:space="preserve">30x1 </v>
      </c>
      <c r="T6" s="104">
        <f t="shared" si="4"/>
        <v>1</v>
      </c>
      <c r="U6" s="48" t="s">
        <v>33</v>
      </c>
      <c r="V6" s="73">
        <f t="shared" si="5"/>
        <v>2</v>
      </c>
    </row>
    <row r="7" spans="1:22" x14ac:dyDescent="0.55000000000000004">
      <c r="A7" s="52" t="s">
        <v>34</v>
      </c>
      <c r="B7" s="90">
        <v>25</v>
      </c>
      <c r="C7" s="90">
        <f t="shared" si="0"/>
        <v>0</v>
      </c>
      <c r="D7" s="91">
        <f t="shared" si="1"/>
        <v>0</v>
      </c>
      <c r="E7" s="60" t="s">
        <v>326</v>
      </c>
      <c r="F7" s="81">
        <v>40</v>
      </c>
      <c r="G7" s="81">
        <v>5</v>
      </c>
      <c r="H7" s="81">
        <f t="shared" ref="H7" si="10">IF(E7="","",SUMIF(デッキスキル名1,"*"&amp;E7&amp;"*",デッキスキル数1)+SUMIF(デッキスキル名2,"*"&amp;E7&amp;"*",デッキスキル数2)+SUMIF(デッキスキル名3,"*"&amp;E7&amp;"*",デッキスキル数3))</f>
        <v>1</v>
      </c>
      <c r="I7" s="81">
        <f t="shared" ref="I7" si="11">IF(E7="","",SUMIF(デッキスキル名1,"*"&amp;E7&amp;"*",デッキ小隊長スキル数1)+SUMIF(デッキスキル名2,"*"&amp;E7&amp;"*",デッキ小隊長スキル数2)+SUMIF(デッキスキル名3,"*"&amp;E7&amp;"*",デッキ小隊長スキル数3))</f>
        <v>0</v>
      </c>
      <c r="J7" s="81">
        <f t="shared" ref="J7" si="12">IF(H7&gt;G7,G7,H7)</f>
        <v>1</v>
      </c>
      <c r="K7" s="81">
        <f t="shared" ref="K7" si="13">IF(I7&gt;G7,G7,I7)</f>
        <v>0</v>
      </c>
      <c r="L7" s="63" t="s">
        <v>35</v>
      </c>
      <c r="M7" s="98">
        <v>30</v>
      </c>
      <c r="N7" s="98">
        <v>1</v>
      </c>
      <c r="O7" s="98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99">
        <f>IF(O7&gt;N7,N7,O7)</f>
        <v>0</v>
      </c>
      <c r="Q7" s="126"/>
      <c r="R7" s="119" t="str">
        <f>IF(Q7&lt;&gt;"",INDEX(補助計算!$N$2:$N$101,MATCH(Q7,補助計算!$A$2:$A$101,0)),"")</f>
        <v/>
      </c>
      <c r="S7" s="126" t="str">
        <f>IF(Q7&lt;&gt;"",INDEX(補助計算!$O$2:$O$101,MATCH(Q7,補助計算!$A$2:$A$101,0)),"")</f>
        <v/>
      </c>
      <c r="T7" s="119" t="str">
        <f t="shared" si="4"/>
        <v/>
      </c>
      <c r="U7" s="48" t="s">
        <v>36</v>
      </c>
      <c r="V7" s="73">
        <f t="shared" si="5"/>
        <v>0</v>
      </c>
    </row>
    <row r="8" spans="1:22" x14ac:dyDescent="0.55000000000000004">
      <c r="A8" s="52" t="s">
        <v>37</v>
      </c>
      <c r="B8" s="90">
        <v>25</v>
      </c>
      <c r="C8" s="90">
        <f t="shared" si="0"/>
        <v>4</v>
      </c>
      <c r="D8" s="91">
        <f t="shared" si="1"/>
        <v>0</v>
      </c>
      <c r="E8" s="56" t="s">
        <v>38</v>
      </c>
      <c r="F8" s="79">
        <v>50</v>
      </c>
      <c r="G8" s="80">
        <v>3</v>
      </c>
      <c r="H8" s="80">
        <f t="shared" si="6"/>
        <v>2</v>
      </c>
      <c r="I8" s="80">
        <f t="shared" si="7"/>
        <v>2</v>
      </c>
      <c r="J8" s="79">
        <f>IF(H8&gt;$G8,$G8,H8)</f>
        <v>2</v>
      </c>
      <c r="K8" s="79">
        <f t="shared" ref="K8:K14" si="14">IF(I8&gt;$G8,$G8,I8)</f>
        <v>2</v>
      </c>
      <c r="L8" s="63" t="s">
        <v>39</v>
      </c>
      <c r="M8" s="98">
        <v>20</v>
      </c>
      <c r="N8" s="98">
        <v>3</v>
      </c>
      <c r="O8" s="98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99">
        <f>IF(O8&gt;N8,N8,O8)</f>
        <v>3</v>
      </c>
      <c r="Q8" s="66" t="s">
        <v>40</v>
      </c>
      <c r="R8" s="118">
        <f>IF(Q8&lt;&gt;"",INDEX(補助計算!$N$2:$N$101,MATCH(Q8,補助計算!$A$2:$A$101,0)),"")</f>
        <v>93.703555130534397</v>
      </c>
      <c r="S8" s="118" t="str">
        <f>IF(Q8&lt;&gt;"",INDEX(補助計算!$O$2:$O$101,MATCH(Q8,補助計算!$A$2:$A$101,0)),"")</f>
        <v xml:space="preserve">20x1 30x4 </v>
      </c>
      <c r="T8" s="104">
        <f t="shared" si="4"/>
        <v>5</v>
      </c>
      <c r="U8" s="48" t="s">
        <v>41</v>
      </c>
      <c r="V8" s="73">
        <f t="shared" si="5"/>
        <v>0</v>
      </c>
    </row>
    <row r="9" spans="1:22" x14ac:dyDescent="0.55000000000000004">
      <c r="A9" s="52" t="s">
        <v>42</v>
      </c>
      <c r="B9" s="90">
        <v>25</v>
      </c>
      <c r="C9" s="90">
        <f t="shared" si="0"/>
        <v>20</v>
      </c>
      <c r="D9" s="91">
        <f t="shared" si="1"/>
        <v>9</v>
      </c>
      <c r="E9" s="56" t="s">
        <v>43</v>
      </c>
      <c r="F9" s="79">
        <v>40</v>
      </c>
      <c r="G9" s="80">
        <v>5</v>
      </c>
      <c r="H9" s="80">
        <f t="shared" si="6"/>
        <v>3</v>
      </c>
      <c r="I9" s="80">
        <f t="shared" si="7"/>
        <v>3</v>
      </c>
      <c r="J9" s="79">
        <f t="shared" ref="J9:J14" si="15">IF(H9&gt;$G9,$G9,H9)</f>
        <v>3</v>
      </c>
      <c r="K9" s="79">
        <f t="shared" si="14"/>
        <v>3</v>
      </c>
      <c r="L9" s="127" t="s">
        <v>44</v>
      </c>
      <c r="M9" s="127"/>
      <c r="N9" s="78"/>
      <c r="O9" s="78"/>
      <c r="P9" s="92">
        <f>SUM(P7:P8)</f>
        <v>3</v>
      </c>
      <c r="Q9" s="66" t="s">
        <v>45</v>
      </c>
      <c r="R9" s="118">
        <f>IF(Q9&lt;&gt;"",INDEX(補助計算!$N$2:$N$101,MATCH(Q9,補助計算!$A$2:$A$101,0)),"")</f>
        <v>89.723202444373968</v>
      </c>
      <c r="S9" s="118" t="str">
        <f>IF(Q9&lt;&gt;"",INDEX(補助計算!$O$2:$O$101,MATCH(Q9,補助計算!$A$2:$A$101,0)),"")</f>
        <v xml:space="preserve">20x2 30x8 </v>
      </c>
      <c r="T9" s="104">
        <f t="shared" si="4"/>
        <v>10</v>
      </c>
      <c r="U9" s="48"/>
      <c r="V9" s="73"/>
    </row>
    <row r="10" spans="1:22" ht="0.65" customHeight="1" x14ac:dyDescent="0.55000000000000004">
      <c r="A10" s="62" t="s">
        <v>46</v>
      </c>
      <c r="B10" s="86">
        <v>30</v>
      </c>
      <c r="C10" s="86">
        <f t="shared" si="0"/>
        <v>4</v>
      </c>
      <c r="D10" s="86">
        <f t="shared" si="1"/>
        <v>0</v>
      </c>
      <c r="E10" s="56" t="s">
        <v>47</v>
      </c>
      <c r="F10" s="79">
        <v>10</v>
      </c>
      <c r="G10" s="80">
        <v>999</v>
      </c>
      <c r="H10" s="80">
        <f t="shared" si="6"/>
        <v>17</v>
      </c>
      <c r="I10" s="80">
        <f t="shared" si="7"/>
        <v>17</v>
      </c>
      <c r="J10" s="79">
        <f t="shared" si="15"/>
        <v>17</v>
      </c>
      <c r="K10" s="79">
        <f t="shared" si="14"/>
        <v>17</v>
      </c>
      <c r="L10" s="53"/>
      <c r="M10" s="77"/>
      <c r="N10" s="77"/>
      <c r="O10" s="77"/>
      <c r="P10" s="92"/>
      <c r="Q10" s="66" t="s">
        <v>48</v>
      </c>
      <c r="R10" s="118">
        <f>IF(Q10&lt;&gt;"",INDEX(補助計算!$N$2:$N$101,MATCH(Q10,補助計算!$A$2:$A$101,0)),"")</f>
        <v>93.703555130534397</v>
      </c>
      <c r="S10" s="118" t="str">
        <f>IF(Q10&lt;&gt;"",INDEX(補助計算!$O$2:$O$101,MATCH(Q10,補助計算!$A$2:$A$101,0)),"")</f>
        <v xml:space="preserve">20x1 30x4 </v>
      </c>
      <c r="T10" s="104">
        <f t="shared" si="4"/>
        <v>5</v>
      </c>
      <c r="U10" s="48" t="s">
        <v>49</v>
      </c>
      <c r="V10" s="73">
        <f>COUNTIF(デッキ補助名1,U10)+COUNTIF(デッキ補助名2,U10)+COUNTIF(デッキ補助名3,U10)</f>
        <v>1</v>
      </c>
    </row>
    <row r="11" spans="1:22" x14ac:dyDescent="0.55000000000000004">
      <c r="A11" s="62" t="s">
        <v>50</v>
      </c>
      <c r="B11" s="86">
        <v>30</v>
      </c>
      <c r="C11" s="86">
        <f t="shared" si="0"/>
        <v>5</v>
      </c>
      <c r="D11" s="86">
        <f t="shared" si="1"/>
        <v>5</v>
      </c>
      <c r="E11" s="56" t="s">
        <v>51</v>
      </c>
      <c r="F11" s="79">
        <v>50</v>
      </c>
      <c r="G11" s="80">
        <v>3</v>
      </c>
      <c r="H11" s="80">
        <f t="shared" si="6"/>
        <v>3</v>
      </c>
      <c r="I11" s="80">
        <f t="shared" si="7"/>
        <v>3</v>
      </c>
      <c r="J11" s="79">
        <f t="shared" si="15"/>
        <v>3</v>
      </c>
      <c r="K11" s="79">
        <f t="shared" si="14"/>
        <v>3</v>
      </c>
      <c r="L11" s="53" t="s">
        <v>52</v>
      </c>
      <c r="M11" s="77">
        <v>30</v>
      </c>
      <c r="N11" s="77">
        <v>1</v>
      </c>
      <c r="O11" s="77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92">
        <f>IF(O11&gt;N11,N11,O11)</f>
        <v>0</v>
      </c>
      <c r="Q11" s="67" t="s">
        <v>53</v>
      </c>
      <c r="R11" s="120">
        <f>IF(Q11&lt;&gt;"",INDEX(補助計算!$N$2:$N$101,MATCH(Q11,補助計算!$A$2:$A$101,0)),"")</f>
        <v>99.780299217993758</v>
      </c>
      <c r="S11" s="108" t="str">
        <f>IF(Q11&lt;&gt;"",INDEX(補助計算!$O$2:$O$101,MATCH(Q11,補助計算!$A$2:$A$101,0)),"")</f>
        <v xml:space="preserve">30x4 </v>
      </c>
      <c r="T11" s="108">
        <f t="shared" si="4"/>
        <v>4</v>
      </c>
      <c r="U11" s="48" t="s">
        <v>54</v>
      </c>
      <c r="V11" s="73">
        <f>COUNTIF(デッキ補助名1,U11)+COUNTIF(デッキ補助名2,U11)+COUNTIF(デッキ補助名3,U11)</f>
        <v>1</v>
      </c>
    </row>
    <row r="12" spans="1:22" x14ac:dyDescent="0.55000000000000004">
      <c r="A12" s="127" t="s">
        <v>55</v>
      </c>
      <c r="B12" s="127"/>
      <c r="C12" s="77">
        <f>SUM(C2:C9)</f>
        <v>95</v>
      </c>
      <c r="D12" s="92">
        <f>SUM(D2:D9)</f>
        <v>54</v>
      </c>
      <c r="E12" s="56" t="s">
        <v>56</v>
      </c>
      <c r="F12" s="79">
        <v>30</v>
      </c>
      <c r="G12" s="80">
        <v>5</v>
      </c>
      <c r="H12" s="80">
        <f t="shared" si="6"/>
        <v>0</v>
      </c>
      <c r="I12" s="80">
        <f t="shared" si="7"/>
        <v>0</v>
      </c>
      <c r="J12" s="79">
        <f t="shared" si="15"/>
        <v>0</v>
      </c>
      <c r="K12" s="79">
        <f t="shared" si="14"/>
        <v>0</v>
      </c>
      <c r="L12" s="48"/>
      <c r="M12" s="73"/>
      <c r="N12" s="73"/>
      <c r="O12" s="73"/>
      <c r="P12" s="95"/>
      <c r="Q12" s="66" t="s">
        <v>57</v>
      </c>
      <c r="R12" s="118">
        <f>IF(Q12&lt;&gt;"",INDEX(補助計算!$N$2:$N$101,MATCH(Q12,補助計算!$A$2:$A$101,0)),"")</f>
        <v>83.801073268011422</v>
      </c>
      <c r="S12" s="118" t="str">
        <f>IF(Q12&lt;&gt;"",INDEX(補助計算!$O$2:$O$101,MATCH(Q12,補助計算!$A$2:$A$101,0)),"")</f>
        <v xml:space="preserve">20x6 30x2 </v>
      </c>
      <c r="T12" s="104">
        <f t="shared" si="4"/>
        <v>8</v>
      </c>
      <c r="U12" s="48"/>
      <c r="V12" s="73"/>
    </row>
    <row r="13" spans="1:22" x14ac:dyDescent="0.55000000000000004">
      <c r="A13" s="50" t="s">
        <v>58</v>
      </c>
      <c r="B13" s="93">
        <v>40</v>
      </c>
      <c r="C13" s="93">
        <f>IF(A13="","",SUMIF(デッキスキル名1,"*"&amp;A13&amp;"*",デッキスキル数1)+SUMIF(デッキスキル名2,"*"&amp;A13&amp;"*",デッキスキル数2)+SUMIF(デッキスキル名3,"*"&amp;A13&amp;"*",デッキスキル数3))</f>
        <v>12</v>
      </c>
      <c r="D13" s="94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57" t="s">
        <v>59</v>
      </c>
      <c r="F13" s="80">
        <v>50</v>
      </c>
      <c r="G13" s="80">
        <v>3</v>
      </c>
      <c r="H13" s="80">
        <f t="shared" si="6"/>
        <v>0</v>
      </c>
      <c r="I13" s="80">
        <f t="shared" si="7"/>
        <v>0</v>
      </c>
      <c r="J13" s="80">
        <f t="shared" si="15"/>
        <v>0</v>
      </c>
      <c r="K13" s="80">
        <f t="shared" si="14"/>
        <v>0</v>
      </c>
      <c r="L13" s="48" t="s">
        <v>60</v>
      </c>
      <c r="M13" s="73">
        <v>10</v>
      </c>
      <c r="N13" s="73">
        <v>999</v>
      </c>
      <c r="O13" s="73">
        <f t="shared" ref="O13:O24" si="16">IF(L13="","",SUMIF(デッキスキル名1,"*"&amp;L13&amp;"*",デッキスキル数1)+SUMIF(デッキスキル名2,"*"&amp;L13&amp;"*",デッキスキル数2)+SUMIF(デッキスキル名3,"*"&amp;L13&amp;"*",デッキスキル数3))</f>
        <v>2</v>
      </c>
      <c r="P13" s="95">
        <f t="shared" ref="P13:P24" si="17">IF(O13&gt;N13,N13,O13)</f>
        <v>2</v>
      </c>
      <c r="Q13" s="66" t="s">
        <v>61</v>
      </c>
      <c r="R13" s="118">
        <f>IF(Q13&lt;&gt;"",INDEX(補助計算!$N$2:$N$101,MATCH(Q13,補助計算!$A$2:$A$101,0)),"")</f>
        <v>91.814530746943873</v>
      </c>
      <c r="S13" s="118" t="str">
        <f>IF(Q13&lt;&gt;"",INDEX(補助計算!$O$2:$O$101,MATCH(Q13,補助計算!$A$2:$A$101,0)),"")</f>
        <v xml:space="preserve">20x3 30x8 </v>
      </c>
      <c r="T13" s="104">
        <f t="shared" si="4"/>
        <v>11</v>
      </c>
      <c r="U13" s="48"/>
      <c r="V13" s="73"/>
    </row>
    <row r="14" spans="1:22" x14ac:dyDescent="0.55000000000000004">
      <c r="A14" s="52" t="s">
        <v>62</v>
      </c>
      <c r="B14" s="90">
        <v>25</v>
      </c>
      <c r="C14" s="90">
        <f>IF(A14="","",SUMIF(デッキスキル名1,"*"&amp;A14&amp;"*",デッキスキル数1)+SUMIF(デッキスキル名2,"*"&amp;A14&amp;"*",デッキスキル数2)+SUMIF(デッキスキル名3,"*"&amp;A14&amp;"*",デッキスキル数3))</f>
        <v>0</v>
      </c>
      <c r="D14" s="91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60" t="s">
        <v>63</v>
      </c>
      <c r="F14" s="81">
        <v>40</v>
      </c>
      <c r="G14" s="81">
        <v>8</v>
      </c>
      <c r="H14" s="81">
        <f t="shared" si="6"/>
        <v>5</v>
      </c>
      <c r="I14" s="81">
        <f t="shared" si="7"/>
        <v>0</v>
      </c>
      <c r="J14" s="81">
        <f t="shared" si="15"/>
        <v>5</v>
      </c>
      <c r="K14" s="81">
        <f t="shared" si="14"/>
        <v>0</v>
      </c>
      <c r="L14" s="48" t="s">
        <v>64</v>
      </c>
      <c r="M14" s="73">
        <v>15</v>
      </c>
      <c r="N14" s="73">
        <v>999</v>
      </c>
      <c r="O14" s="73">
        <f>IF(L14="","",SUMIF(デッキスキル名1,"*"&amp;L14&amp;"*",デッキスキル数1)+SUMIF(デッキスキル名2,"*"&amp;L14&amp;"*",デッキスキル数2)+SUMIF(デッキスキル名3,"*"&amp;L14&amp;"*",デッキスキル数3))</f>
        <v>0</v>
      </c>
      <c r="P14" s="95">
        <f>IF(O14&gt;N14,N14,O14)</f>
        <v>0</v>
      </c>
      <c r="Q14" s="66" t="s">
        <v>65</v>
      </c>
      <c r="R14" s="118">
        <f>IF(Q14&lt;&gt;"",INDEX(補助計算!$N$2:$N$101,MATCH(Q14,補助計算!$A$2:$A$101,0)),"")</f>
        <v>20.350000000000001</v>
      </c>
      <c r="S14" s="118" t="str">
        <f>IF(Q14&lt;&gt;"",INDEX(補助計算!$O$2:$O$101,MATCH(Q14,補助計算!$A$2:$A$101,0)),"")</f>
        <v xml:space="preserve">30x1 </v>
      </c>
      <c r="T14" s="104">
        <f>IF(Q14="","",COUNTIF(デッキ補助名1,"*"&amp;Q14&amp;"*")+COUNTIF(デッキ補助名2,"*"&amp;Q14&amp;"*")+COUNTIF(デッキ補助名3,"*"&amp;Q14&amp;"*"))</f>
        <v>1</v>
      </c>
      <c r="U14" s="48" t="s">
        <v>66</v>
      </c>
      <c r="V14" s="73">
        <f>COUNTIF(デッキ補助名1,U14)+COUNTIF(デッキ補助名2,U14)+COUNTIF(デッキ補助名3,U14)</f>
        <v>0</v>
      </c>
    </row>
    <row r="15" spans="1:22" x14ac:dyDescent="0.55000000000000004">
      <c r="A15" s="52" t="s">
        <v>67</v>
      </c>
      <c r="B15" s="90">
        <v>40</v>
      </c>
      <c r="C15" s="90">
        <f>IF(A15="","",SUMIF(デッキスキル名1,"*"&amp;A15&amp;"*",デッキスキル数1)+SUMIF(デッキスキル名2,"*"&amp;A15&amp;"*",デッキスキル数2)+SUMIF(デッキスキル名3,"*"&amp;A15&amp;"*",デッキスキル数3))</f>
        <v>0</v>
      </c>
      <c r="D15" s="91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60" t="s">
        <v>68</v>
      </c>
      <c r="F15" s="81">
        <v>25</v>
      </c>
      <c r="G15" s="81">
        <v>999</v>
      </c>
      <c r="H15" s="81">
        <f>IF(E15="","",SUMIF(デッキスキル名1,"*"&amp;E15&amp;"*",デッキスキル数1)+SUMIF(デッキスキル名2,"*"&amp;E15&amp;"*",デッキスキル数2)+SUMIF(デッキスキル名3,"*"&amp;E15&amp;"*",デッキスキル数3))</f>
        <v>8</v>
      </c>
      <c r="I15" s="81">
        <f>IF(E15="","",SUMIF(デッキスキル名1,"*"&amp;E15&amp;"*",デッキ小隊長スキル数1)+SUMIF(デッキスキル名2,"*"&amp;E15&amp;"*",デッキ小隊長スキル数2)+SUMIF(デッキスキル名3,"*"&amp;E15&amp;"*",デッキ小隊長スキル数3))</f>
        <v>4</v>
      </c>
      <c r="J15" s="81">
        <f>IF(H15&gt;$G15,$G15,H15)</f>
        <v>8</v>
      </c>
      <c r="K15" s="81">
        <f>IF(I15&gt;$G15,$G15,I15)</f>
        <v>4</v>
      </c>
      <c r="L15" s="64" t="s">
        <v>69</v>
      </c>
      <c r="M15" s="100">
        <v>20</v>
      </c>
      <c r="N15" s="100">
        <v>999</v>
      </c>
      <c r="O15" s="100">
        <f t="shared" si="16"/>
        <v>0</v>
      </c>
      <c r="P15" s="101">
        <f t="shared" si="17"/>
        <v>0</v>
      </c>
      <c r="Q15" s="67" t="s">
        <v>70</v>
      </c>
      <c r="R15" s="120">
        <f>IF(Q15&lt;&gt;"",INDEX(補助計算!$N$2:$N$101,MATCH(Q15,補助計算!$A$2:$A$101,0)),"")</f>
        <v>0</v>
      </c>
      <c r="S15" s="108" t="str">
        <f>IF(Q15&lt;&gt;"",INDEX(補助計算!$O$2:$O$101,MATCH(Q15,補助計算!$A$2:$A$101,0)),"")</f>
        <v/>
      </c>
      <c r="T15" s="108">
        <f t="shared" si="4"/>
        <v>0</v>
      </c>
      <c r="U15" s="48" t="s">
        <v>71</v>
      </c>
      <c r="V15" s="73">
        <f>COUNTIF(デッキ補助名1,U15)+COUNTIF(デッキ補助名2,U15)+COUNTIF(デッキ補助名3,U15)</f>
        <v>1</v>
      </c>
    </row>
    <row r="16" spans="1:22" x14ac:dyDescent="0.55000000000000004">
      <c r="A16" s="52" t="s">
        <v>72</v>
      </c>
      <c r="B16" s="90">
        <v>25</v>
      </c>
      <c r="C16" s="90">
        <f>IF(A16="","",SUMIF(デッキスキル名1,"*"&amp;A16&amp;"*",デッキスキル数1)+SUMIF(デッキスキル名2,"*"&amp;A16&amp;"*",デッキスキル数2)+SUMIF(デッキスキル名3,"*"&amp;A16&amp;"*",デッキスキル数3))</f>
        <v>9</v>
      </c>
      <c r="D16" s="91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58" t="s">
        <v>73</v>
      </c>
      <c r="F16" s="82">
        <v>20</v>
      </c>
      <c r="G16" s="81">
        <v>999</v>
      </c>
      <c r="H16" s="81">
        <f>IF(E16="","",SUMIF(デッキスキル名1,"*"&amp;E16&amp;"*",デッキスキル数1)+SUMIF(デッキスキル名2,"*"&amp;E16&amp;"*",デッキスキル数2)+SUMIF(デッキスキル名3,"*"&amp;E16&amp;"*",デッキスキル数3))</f>
        <v>42</v>
      </c>
      <c r="I16" s="81">
        <f>IF(E16="","",SUMIF(デッキスキル名1,"*"&amp;E16&amp;"*",デッキ小隊長スキル数1)+SUMIF(デッキスキル名2,"*"&amp;E16&amp;"*",デッキ小隊長スキル数2)+SUMIF(デッキスキル名3,"*"&amp;E16&amp;"*",デッキ小隊長スキル数3))</f>
        <v>14</v>
      </c>
      <c r="J16" s="58">
        <f>IF(H16&gt;$G16,$G16,H16)</f>
        <v>42</v>
      </c>
      <c r="K16" s="58">
        <f>IF(I16&gt;$G16,$G16,I16)</f>
        <v>14</v>
      </c>
      <c r="L16" s="48" t="s">
        <v>74</v>
      </c>
      <c r="M16" s="73">
        <v>10</v>
      </c>
      <c r="N16" s="73">
        <v>999</v>
      </c>
      <c r="O16" s="73">
        <f t="shared" si="16"/>
        <v>0</v>
      </c>
      <c r="P16" s="95">
        <f t="shared" si="17"/>
        <v>0</v>
      </c>
      <c r="Q16" s="66" t="s">
        <v>75</v>
      </c>
      <c r="R16" s="118">
        <f>IF(Q16&lt;&gt;"",INDEX(補助計算!$N$2:$N$101,MATCH(Q16,補助計算!$A$2:$A$101,0)),"")</f>
        <v>29.849999999999998</v>
      </c>
      <c r="S16" s="118" t="str">
        <f>IF(Q16&lt;&gt;"",INDEX(補助計算!$O$2:$O$101,MATCH(Q16,補助計算!$A$2:$A$101,0)),"")</f>
        <v xml:space="preserve">30x1 </v>
      </c>
      <c r="T16" s="104">
        <f t="shared" ref="T16" si="18">IF(Q16="","",COUNTIF(デッキ補助名1,"*"&amp;Q16&amp;"*")+COUNTIF(デッキ補助名2,"*"&amp;Q16&amp;"*")+COUNTIF(デッキ補助名3,"*"&amp;Q16&amp;"*"))</f>
        <v>1</v>
      </c>
      <c r="U16" s="48" t="s">
        <v>76</v>
      </c>
      <c r="V16" s="73">
        <f>COUNTIF(デッキ補助名1,U16)+COUNTIF(デッキ補助名2,U16)+COUNTIF(デッキ補助名3,U16)</f>
        <v>0</v>
      </c>
    </row>
    <row r="17" spans="1:23" x14ac:dyDescent="0.55000000000000004">
      <c r="A17" s="52" t="s">
        <v>77</v>
      </c>
      <c r="B17" s="90">
        <v>25</v>
      </c>
      <c r="C17" s="90">
        <f>IF(A17="","",SUMIF(デッキスキル名1,"*"&amp;A17&amp;"*",デッキスキル数1)+SUMIF(デッキスキル名2,"*"&amp;A17&amp;"*",デッキスキル数2)+SUMIF(デッキスキル名3,"*"&amp;A17&amp;"*",デッキスキル数3))</f>
        <v>33</v>
      </c>
      <c r="D17" s="91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127" t="s">
        <v>78</v>
      </c>
      <c r="F17" s="127"/>
      <c r="G17" s="76"/>
      <c r="H17" s="73"/>
      <c r="I17" s="73"/>
      <c r="J17" s="77">
        <f>SUM(J8:J16)</f>
        <v>80</v>
      </c>
      <c r="K17" s="77">
        <f>SUM(K8:K16)</f>
        <v>43</v>
      </c>
      <c r="L17" s="48"/>
      <c r="M17" s="73"/>
      <c r="N17" s="73"/>
      <c r="O17" s="73" t="str">
        <f t="shared" si="16"/>
        <v/>
      </c>
      <c r="P17" s="95" t="str">
        <f t="shared" si="17"/>
        <v/>
      </c>
      <c r="Q17" s="66" t="s">
        <v>79</v>
      </c>
      <c r="R17" s="118">
        <f>IF(Q17&lt;&gt;"",INDEX(補助計算!$N$2:$N$101,MATCH(Q17,補助計算!$A$2:$A$101,0)),"")</f>
        <v>20.350000000000001</v>
      </c>
      <c r="S17" s="118" t="str">
        <f>IF(Q17&lt;&gt;"",INDEX(補助計算!$O$2:$O$101,MATCH(Q17,補助計算!$A$2:$A$101,0)),"")</f>
        <v xml:space="preserve">30x1 </v>
      </c>
      <c r="T17" s="104">
        <f t="shared" si="4"/>
        <v>1</v>
      </c>
      <c r="U17" s="48" t="s">
        <v>80</v>
      </c>
      <c r="V17" s="73">
        <f>COUNTIF(デッキ補助名1,U17)+COUNTIF(デッキ補助名2,U17)+COUNTIF(デッキ補助名3,U17)</f>
        <v>1</v>
      </c>
    </row>
    <row r="18" spans="1:23" x14ac:dyDescent="0.55000000000000004">
      <c r="A18" s="127" t="s">
        <v>81</v>
      </c>
      <c r="B18" s="127"/>
      <c r="C18" s="77">
        <f>SUM(C12:C17)+J5</f>
        <v>244</v>
      </c>
      <c r="D18" s="92">
        <f>SUM(D12:D17)+K5</f>
        <v>143</v>
      </c>
      <c r="E18" s="59" t="s">
        <v>82</v>
      </c>
      <c r="F18" s="83">
        <v>40</v>
      </c>
      <c r="G18" s="83">
        <v>8</v>
      </c>
      <c r="H18" s="83">
        <f t="shared" ref="H18:H26" si="19">IF(E18="","",SUMIF(デッキスキル名1,"*"&amp;E18&amp;"*",デッキスキル数1)+SUMIF(デッキスキル名2,"*"&amp;E18&amp;"*",デッキスキル数2)+SUMIF(デッキスキル名3,"*"&amp;E18&amp;"*",デッキスキル数3))</f>
        <v>9</v>
      </c>
      <c r="I18" s="83">
        <f t="shared" ref="I18:I26" si="20">IF(E18="","",SUMIF(デッキスキル名1,"*"&amp;E18&amp;"*",デッキ小隊長スキル数1)+SUMIF(デッキスキル名2,"*"&amp;E18&amp;"*",デッキ小隊長スキル数2)+SUMIF(デッキスキル名3,"*"&amp;E18&amp;"*",デッキ小隊長スキル数3))</f>
        <v>0</v>
      </c>
      <c r="J18" s="83">
        <f>IF(H18&gt;G18,G18,H18)</f>
        <v>8</v>
      </c>
      <c r="K18" s="83">
        <f>IF(I18&gt;G18,G18,I18)</f>
        <v>0</v>
      </c>
      <c r="L18" s="65" t="s">
        <v>83</v>
      </c>
      <c r="M18" s="102">
        <v>25</v>
      </c>
      <c r="N18" s="102">
        <v>999</v>
      </c>
      <c r="O18" s="102">
        <f t="shared" si="16"/>
        <v>0</v>
      </c>
      <c r="P18" s="103">
        <f t="shared" si="17"/>
        <v>0</v>
      </c>
      <c r="Q18" s="53"/>
      <c r="R18" s="121" t="str">
        <f>IF(Q18&lt;&gt;"",INDEX(補助計算!$N$2:$N$101,MATCH(Q18,補助計算!$A$2:$A$101,0)),"")</f>
        <v/>
      </c>
      <c r="S18" s="126" t="str">
        <f>IF(Q18&lt;&gt;"",INDEX(補助計算!$O$2:$O$101,MATCH(Q18,補助計算!$A$2:$A$101,0)),"")</f>
        <v/>
      </c>
      <c r="T18" s="92" t="str">
        <f t="shared" si="4"/>
        <v/>
      </c>
      <c r="U18" s="48" t="s">
        <v>84</v>
      </c>
      <c r="V18" s="73">
        <f>COUNTIF(デッキ補助名1,U18)+COUNTIF(デッキ補助名2,U18)+COUNTIF(デッキ補助名3,U18)</f>
        <v>0</v>
      </c>
    </row>
    <row r="19" spans="1:23" x14ac:dyDescent="0.55000000000000004">
      <c r="A19" s="48"/>
      <c r="B19" s="73"/>
      <c r="C19" s="73"/>
      <c r="D19" s="95"/>
      <c r="E19" s="49"/>
      <c r="F19" s="73"/>
      <c r="G19" s="73"/>
      <c r="H19" s="73" t="str">
        <f t="shared" si="19"/>
        <v/>
      </c>
      <c r="I19" s="73" t="str">
        <f t="shared" si="20"/>
        <v/>
      </c>
      <c r="J19" s="73"/>
      <c r="K19" s="73"/>
      <c r="L19" s="65" t="s">
        <v>85</v>
      </c>
      <c r="M19" s="102">
        <v>20</v>
      </c>
      <c r="N19" s="102">
        <v>999</v>
      </c>
      <c r="O19" s="102">
        <f t="shared" si="16"/>
        <v>0</v>
      </c>
      <c r="P19" s="103">
        <f t="shared" si="17"/>
        <v>0</v>
      </c>
      <c r="Q19" s="66" t="s">
        <v>86</v>
      </c>
      <c r="R19" s="118">
        <f>IF(Q19&lt;&gt;"",INDEX(補助計算!$N$2:$N$101,MATCH(Q19,補助計算!$A$2:$A$101,0)),"")</f>
        <v>21.35</v>
      </c>
      <c r="S19" s="118" t="str">
        <f>IF(Q19&lt;&gt;"",INDEX(補助計算!$O$2:$O$101,MATCH(Q19,補助計算!$A$2:$A$101,0)),"")</f>
        <v xml:space="preserve">30x1 </v>
      </c>
      <c r="T19" s="104">
        <f t="shared" si="4"/>
        <v>1</v>
      </c>
      <c r="U19" s="48"/>
      <c r="V19" s="73"/>
    </row>
    <row r="20" spans="1:23" x14ac:dyDescent="0.55000000000000004">
      <c r="A20" s="54" t="s">
        <v>87</v>
      </c>
      <c r="B20" s="96">
        <v>25</v>
      </c>
      <c r="C20" s="96">
        <f t="shared" ref="C20:C56" si="21">IF(A20="","",SUMIF(デッキスキル名1,"*"&amp;A20&amp;"*",デッキスキル数1)+SUMIF(デッキスキル名2,"*"&amp;A20&amp;"*",デッキスキル数2)+SUMIF(デッキスキル名3,"*"&amp;A20&amp;"*",デッキスキル数3))</f>
        <v>9</v>
      </c>
      <c r="D20" s="97">
        <f t="shared" ref="D20:D56" si="22">IF(A20="","",SUMIF(デッキスキル名1,"*"&amp;A20&amp;"*",デッキ小隊長スキル数1)+SUMIF(デッキスキル名2,"*"&amp;A20&amp;"*",デッキ小隊長スキル数2)+SUMIF(デッキスキル名3,"*"&amp;A20&amp;"*",デッキ小隊長スキル数3))</f>
        <v>9</v>
      </c>
      <c r="E20" s="60" t="s">
        <v>88</v>
      </c>
      <c r="F20" s="81">
        <v>45</v>
      </c>
      <c r="G20" s="81">
        <v>8</v>
      </c>
      <c r="H20" s="81">
        <f t="shared" si="19"/>
        <v>0</v>
      </c>
      <c r="I20" s="81">
        <f t="shared" si="20"/>
        <v>0</v>
      </c>
      <c r="J20" s="81">
        <f t="shared" ref="J20:J26" si="23">IF(H20&gt;G20,G20,H20)</f>
        <v>0</v>
      </c>
      <c r="K20" s="81">
        <f t="shared" ref="K20:K26" si="24">IF(I20&gt;G20,G20,I20)</f>
        <v>0</v>
      </c>
      <c r="L20" s="48" t="s">
        <v>89</v>
      </c>
      <c r="M20" s="73">
        <v>0</v>
      </c>
      <c r="N20" s="73">
        <v>999</v>
      </c>
      <c r="O20" s="73">
        <f t="shared" si="16"/>
        <v>0</v>
      </c>
      <c r="P20" s="95">
        <f t="shared" si="17"/>
        <v>0</v>
      </c>
      <c r="Q20" s="66" t="s">
        <v>90</v>
      </c>
      <c r="R20" s="118">
        <f>IF(Q20&lt;&gt;"",INDEX(補助計算!$N$2:$N$101,MATCH(Q20,補助計算!$A$2:$A$101,0)),"")</f>
        <v>88.68563365774375</v>
      </c>
      <c r="S20" s="118" t="str">
        <f>IF(Q20&lt;&gt;"",INDEX(補助計算!$O$2:$O$101,MATCH(Q20,補助計算!$A$2:$A$101,0)),"")</f>
        <v xml:space="preserve">20x1 30x3 </v>
      </c>
      <c r="T20" s="104">
        <f t="shared" si="4"/>
        <v>4</v>
      </c>
      <c r="U20" s="48" t="s">
        <v>91</v>
      </c>
      <c r="V20" s="73">
        <f>COUNTIF(デッキ補助名1,U20)+COUNTIF(デッキ補助名2,U20)+COUNTIF(デッキ補助名3,U20)</f>
        <v>0</v>
      </c>
    </row>
    <row r="21" spans="1:23" x14ac:dyDescent="0.55000000000000004">
      <c r="A21" s="54" t="s">
        <v>92</v>
      </c>
      <c r="B21" s="96">
        <v>25</v>
      </c>
      <c r="C21" s="96">
        <f t="shared" si="21"/>
        <v>20</v>
      </c>
      <c r="D21" s="97">
        <f t="shared" si="22"/>
        <v>0</v>
      </c>
      <c r="E21" s="58" t="s">
        <v>93</v>
      </c>
      <c r="F21" s="82">
        <v>45</v>
      </c>
      <c r="G21" s="82">
        <v>5</v>
      </c>
      <c r="H21" s="82">
        <f t="shared" si="19"/>
        <v>0</v>
      </c>
      <c r="I21" s="82">
        <f t="shared" si="20"/>
        <v>0</v>
      </c>
      <c r="J21" s="82">
        <f t="shared" si="23"/>
        <v>0</v>
      </c>
      <c r="K21" s="82">
        <f t="shared" si="24"/>
        <v>0</v>
      </c>
      <c r="L21" s="48" t="s">
        <v>94</v>
      </c>
      <c r="M21" s="73">
        <v>10</v>
      </c>
      <c r="N21" s="73">
        <v>999</v>
      </c>
      <c r="O21" s="73">
        <f t="shared" si="16"/>
        <v>0</v>
      </c>
      <c r="P21" s="95">
        <f t="shared" si="17"/>
        <v>0</v>
      </c>
      <c r="Q21" s="66" t="s">
        <v>95</v>
      </c>
      <c r="R21" s="118">
        <f>IF(Q21&lt;&gt;"",INDEX(補助計算!$N$2:$N$101,MATCH(Q21,補助計算!$A$2:$A$101,0)),"")</f>
        <v>91.237368899958142</v>
      </c>
      <c r="S21" s="118" t="str">
        <f>IF(Q21&lt;&gt;"",INDEX(補助計算!$O$2:$O$101,MATCH(Q21,補助計算!$A$2:$A$101,0)),"")</f>
        <v xml:space="preserve">20x3 30x2 </v>
      </c>
      <c r="T21" s="104">
        <f t="shared" si="4"/>
        <v>5</v>
      </c>
      <c r="U21" s="48" t="s">
        <v>96</v>
      </c>
      <c r="V21" s="73">
        <f>COUNTIF(デッキ補助名1,U21)+COUNTIF(デッキ補助名2,U21)+COUNTIF(デッキ補助名3,U21)</f>
        <v>0</v>
      </c>
    </row>
    <row r="22" spans="1:23" x14ac:dyDescent="0.55000000000000004">
      <c r="A22" s="48"/>
      <c r="B22" s="73"/>
      <c r="C22" s="73" t="str">
        <f t="shared" si="21"/>
        <v/>
      </c>
      <c r="D22" s="95" t="str">
        <f t="shared" si="22"/>
        <v/>
      </c>
      <c r="E22" s="58" t="s">
        <v>97</v>
      </c>
      <c r="F22" s="82">
        <v>45</v>
      </c>
      <c r="G22" s="82">
        <v>5</v>
      </c>
      <c r="H22" s="82">
        <f t="shared" si="19"/>
        <v>2</v>
      </c>
      <c r="I22" s="82">
        <f t="shared" si="20"/>
        <v>0</v>
      </c>
      <c r="J22" s="82">
        <f t="shared" si="23"/>
        <v>2</v>
      </c>
      <c r="K22" s="82">
        <f t="shared" si="24"/>
        <v>0</v>
      </c>
      <c r="L22" s="48" t="s">
        <v>98</v>
      </c>
      <c r="M22" s="73">
        <v>20</v>
      </c>
      <c r="N22" s="73">
        <v>999</v>
      </c>
      <c r="O22" s="73">
        <f t="shared" si="16"/>
        <v>0</v>
      </c>
      <c r="P22" s="95">
        <f t="shared" si="17"/>
        <v>0</v>
      </c>
      <c r="Q22" s="48"/>
      <c r="R22" s="122" t="str">
        <f>IF(Q22&lt;&gt;"",INDEX(補助計算!$N$2:$N$101,MATCH(Q22,補助計算!$A$2:$A$101,0)),"")</f>
        <v/>
      </c>
      <c r="S22" s="126" t="str">
        <f>IF(Q22&lt;&gt;"",INDEX(補助計算!$O$2:$O$101,MATCH(Q22,補助計算!$A$2:$A$101,0)),"")</f>
        <v/>
      </c>
      <c r="T22" s="95" t="str">
        <f t="shared" si="4"/>
        <v/>
      </c>
      <c r="U22" s="48" t="s">
        <v>99</v>
      </c>
      <c r="V22" s="73">
        <f>COUNTIF(デッキ補助名1,U22)+COUNTIF(デッキ補助名2,U22)+COUNTIF(デッキ補助名3,U22)</f>
        <v>0</v>
      </c>
    </row>
    <row r="23" spans="1:23" x14ac:dyDescent="0.55000000000000004">
      <c r="A23" s="54" t="s">
        <v>100</v>
      </c>
      <c r="B23" s="96">
        <v>20</v>
      </c>
      <c r="C23" s="96">
        <f t="shared" si="21"/>
        <v>5</v>
      </c>
      <c r="D23" s="97">
        <f t="shared" si="22"/>
        <v>5</v>
      </c>
      <c r="E23" s="71" t="s">
        <v>101</v>
      </c>
      <c r="F23" s="84">
        <v>40</v>
      </c>
      <c r="G23" s="84">
        <v>5</v>
      </c>
      <c r="H23" s="84">
        <f t="shared" si="19"/>
        <v>0</v>
      </c>
      <c r="I23" s="84">
        <f t="shared" si="20"/>
        <v>0</v>
      </c>
      <c r="J23" s="84">
        <f t="shared" si="23"/>
        <v>0</v>
      </c>
      <c r="K23" s="84">
        <f t="shared" si="24"/>
        <v>0</v>
      </c>
      <c r="L23" s="48" t="s">
        <v>102</v>
      </c>
      <c r="M23" s="73">
        <v>25</v>
      </c>
      <c r="N23" s="73">
        <v>999</v>
      </c>
      <c r="O23" s="73">
        <f t="shared" si="16"/>
        <v>0</v>
      </c>
      <c r="P23" s="95">
        <f t="shared" si="17"/>
        <v>0</v>
      </c>
      <c r="Q23" s="66" t="s">
        <v>103</v>
      </c>
      <c r="R23" s="118">
        <f>IF(Q23&lt;&gt;"",INDEX(補助計算!$N$2:$N$101,MATCH(Q23,補助計算!$A$2:$A$101,0)),"")</f>
        <v>79.668703787499993</v>
      </c>
      <c r="S23" s="118" t="str">
        <f>IF(Q23&lt;&gt;"",INDEX(補助計算!$O$2:$O$101,MATCH(Q23,補助計算!$A$2:$A$101,0)),"")</f>
        <v xml:space="preserve">20x1 30x2 </v>
      </c>
      <c r="T23" s="104">
        <f t="shared" si="4"/>
        <v>3</v>
      </c>
    </row>
    <row r="24" spans="1:23" x14ac:dyDescent="0.55000000000000004">
      <c r="A24" s="54" t="s">
        <v>104</v>
      </c>
      <c r="B24" s="96">
        <v>20</v>
      </c>
      <c r="C24" s="96">
        <f t="shared" si="21"/>
        <v>0</v>
      </c>
      <c r="D24" s="97">
        <f t="shared" si="22"/>
        <v>0</v>
      </c>
      <c r="E24" s="71" t="s">
        <v>105</v>
      </c>
      <c r="F24" s="84">
        <v>40</v>
      </c>
      <c r="G24" s="84">
        <v>5</v>
      </c>
      <c r="H24" s="84">
        <f t="shared" si="19"/>
        <v>0</v>
      </c>
      <c r="I24" s="84">
        <f t="shared" si="20"/>
        <v>0</v>
      </c>
      <c r="J24" s="84">
        <f t="shared" si="23"/>
        <v>0</v>
      </c>
      <c r="K24" s="84">
        <f t="shared" si="24"/>
        <v>0</v>
      </c>
      <c r="L24" s="48" t="s">
        <v>106</v>
      </c>
      <c r="M24" s="73">
        <v>30</v>
      </c>
      <c r="N24" s="73">
        <v>999</v>
      </c>
      <c r="O24" s="73">
        <f t="shared" si="16"/>
        <v>0</v>
      </c>
      <c r="P24" s="95">
        <f t="shared" si="17"/>
        <v>0</v>
      </c>
      <c r="Q24" s="67" t="s">
        <v>107</v>
      </c>
      <c r="R24" s="120">
        <f>IF(Q24&lt;&gt;"",INDEX(補助計算!$N$2:$N$101,MATCH(Q24,補助計算!$A$2:$A$101,0)),"")</f>
        <v>86.652504036493752</v>
      </c>
      <c r="S24" s="108" t="str">
        <f>IF(Q24&lt;&gt;"",INDEX(補助計算!$O$2:$O$101,MATCH(Q24,補助計算!$A$2:$A$101,0)),"")</f>
        <v xml:space="preserve">20x2 30x2 </v>
      </c>
      <c r="T24" s="108">
        <f t="shared" si="4"/>
        <v>4</v>
      </c>
      <c r="U24" s="106" t="s">
        <v>108</v>
      </c>
      <c r="V24" s="128">
        <f>SUM(SUMPRODUCT(B2:B57,C2:C57),SUMPRODUCT(F2:F47,J2:J47),SUMPRODUCT(M2:M25,P2:P25))</f>
        <v>12240</v>
      </c>
      <c r="W24" s="128"/>
    </row>
    <row r="25" spans="1:23" x14ac:dyDescent="0.55000000000000004">
      <c r="A25" s="54" t="s">
        <v>109</v>
      </c>
      <c r="B25" s="96">
        <v>20</v>
      </c>
      <c r="C25" s="96">
        <f t="shared" si="21"/>
        <v>5</v>
      </c>
      <c r="D25" s="97">
        <f t="shared" si="22"/>
        <v>5</v>
      </c>
      <c r="E25" s="71" t="s">
        <v>110</v>
      </c>
      <c r="F25" s="84">
        <v>40</v>
      </c>
      <c r="G25" s="84">
        <v>5</v>
      </c>
      <c r="H25" s="84">
        <f t="shared" si="19"/>
        <v>0</v>
      </c>
      <c r="I25" s="84">
        <f t="shared" si="20"/>
        <v>0</v>
      </c>
      <c r="J25" s="84">
        <f t="shared" si="23"/>
        <v>0</v>
      </c>
      <c r="K25" s="84">
        <f t="shared" si="24"/>
        <v>0</v>
      </c>
      <c r="Q25" s="67" t="s">
        <v>111</v>
      </c>
      <c r="R25" s="120">
        <f>IF(Q25&lt;&gt;"",INDEX(補助計算!$N$2:$N$101,MATCH(Q25,補助計算!$A$2:$A$101,0)),"")</f>
        <v>71.705358787499989</v>
      </c>
      <c r="S25" s="108" t="str">
        <f>IF(Q25&lt;&gt;"",INDEX(補助計算!$O$2:$O$101,MATCH(Q25,補助計算!$A$2:$A$101,0)),"")</f>
        <v xml:space="preserve">20x3 </v>
      </c>
      <c r="T25" s="108">
        <f t="shared" si="4"/>
        <v>3</v>
      </c>
      <c r="U25" s="107" t="s">
        <v>112</v>
      </c>
      <c r="V25" s="129">
        <f>SUM(SUM(C2:C57),SUM(J2:J47),SUM(P2:P25))-C12-C18-J5-J17-J27-P5-P9</f>
        <v>492</v>
      </c>
      <c r="W25" s="129"/>
    </row>
    <row r="26" spans="1:23" x14ac:dyDescent="0.55000000000000004">
      <c r="A26" s="48"/>
      <c r="B26" s="73"/>
      <c r="C26" s="73" t="str">
        <f t="shared" si="21"/>
        <v/>
      </c>
      <c r="D26" s="95" t="str">
        <f t="shared" si="22"/>
        <v/>
      </c>
      <c r="E26" s="71" t="s">
        <v>113</v>
      </c>
      <c r="F26" s="84">
        <v>40</v>
      </c>
      <c r="G26" s="84">
        <v>5</v>
      </c>
      <c r="H26" s="84">
        <f t="shared" si="19"/>
        <v>0</v>
      </c>
      <c r="I26" s="84">
        <f t="shared" si="20"/>
        <v>0</v>
      </c>
      <c r="J26" s="84">
        <f t="shared" si="23"/>
        <v>0</v>
      </c>
      <c r="K26" s="84">
        <f t="shared" si="24"/>
        <v>0</v>
      </c>
      <c r="Q26" s="53"/>
      <c r="R26" s="113" t="str">
        <f>IF(Q26&lt;&gt;"",INDEX(補助計算!$N$2:$N$101,MATCH(Q26,補助計算!$A$2:$A$101,0)),"")</f>
        <v/>
      </c>
      <c r="S26" s="126" t="str">
        <f>IF(Q26&lt;&gt;"",INDEX(補助計算!$O$2:$O$101,MATCH(Q26,補助計算!$A$2:$A$101,0)),"")</f>
        <v/>
      </c>
      <c r="T26" s="92" t="str">
        <f t="shared" si="4"/>
        <v/>
      </c>
      <c r="U26" s="107" t="s">
        <v>114</v>
      </c>
      <c r="V26" s="129">
        <f>SUM(SUM(D2:D57),SUM(K2:K47))-D12-D18-K5-K17-K27</f>
        <v>212</v>
      </c>
      <c r="W26" s="129"/>
    </row>
    <row r="27" spans="1:23" x14ac:dyDescent="0.55000000000000004">
      <c r="A27" s="48" t="s">
        <v>115</v>
      </c>
      <c r="B27" s="73">
        <v>20</v>
      </c>
      <c r="C27" s="73">
        <f t="shared" si="21"/>
        <v>3</v>
      </c>
      <c r="D27" s="95">
        <f t="shared" si="22"/>
        <v>0</v>
      </c>
      <c r="E27" s="127" t="s">
        <v>116</v>
      </c>
      <c r="F27" s="127"/>
      <c r="G27" s="76"/>
      <c r="H27" s="73"/>
      <c r="I27" s="73"/>
      <c r="J27" s="77">
        <f>SUM(J20:J26)</f>
        <v>2</v>
      </c>
      <c r="K27" s="77">
        <f>SUM(K20:K26)</f>
        <v>0</v>
      </c>
      <c r="Q27" s="68" t="s">
        <v>117</v>
      </c>
      <c r="R27" s="114">
        <f>IF(Q27&lt;&gt;"",INDEX(補助計算!$N$2:$N$101,MATCH(Q27,補助計算!$A$2:$A$101,0)),"")</f>
        <v>100</v>
      </c>
      <c r="S27" s="105" t="str">
        <f>IF(Q27&lt;&gt;"",INDEX(補助計算!$O$2:$O$101,MATCH(Q27,補助計算!$A$2:$A$101,0)),"")</f>
        <v xml:space="preserve">20x24 28x1 30x2 </v>
      </c>
      <c r="T27" s="105">
        <f t="shared" si="4"/>
        <v>27</v>
      </c>
    </row>
    <row r="28" spans="1:23" x14ac:dyDescent="0.55000000000000004">
      <c r="A28" s="48" t="s">
        <v>118</v>
      </c>
      <c r="B28" s="73">
        <v>10</v>
      </c>
      <c r="C28" s="73">
        <f t="shared" si="21"/>
        <v>50</v>
      </c>
      <c r="D28" s="95">
        <f t="shared" si="22"/>
        <v>0</v>
      </c>
      <c r="E28" s="56" t="s">
        <v>119</v>
      </c>
      <c r="F28" s="79">
        <v>50</v>
      </c>
      <c r="G28" s="80">
        <v>3</v>
      </c>
      <c r="H28" s="80">
        <f t="shared" ref="H28:H47" si="25">IF(E28="","",SUMIF(デッキスキル名1,"*"&amp;E28&amp;"*",デッキスキル数1)+SUMIF(デッキスキル名2,"*"&amp;E28&amp;"*",デッキスキル数2)+SUMIF(デッキスキル名3,"*"&amp;E28&amp;"*",デッキスキル数3))</f>
        <v>0</v>
      </c>
      <c r="I28" s="80">
        <f t="shared" ref="I28:I47" si="26">IF(E28="","",SUMIF(デッキスキル名1,"*"&amp;E28&amp;"*",デッキ小隊長スキル数1)+SUMIF(デッキスキル名2,"*"&amp;E28&amp;"*",デッキ小隊長スキル数2)+SUMIF(デッキスキル名3,"*"&amp;E28&amp;"*",デッキ小隊長スキル数3))</f>
        <v>0</v>
      </c>
      <c r="J28" s="79">
        <f t="shared" ref="J28:J29" si="27">IF(H28&gt;G28,G28,H28)</f>
        <v>0</v>
      </c>
      <c r="K28" s="79">
        <f>IF(I28&gt;G28,G28,I28)</f>
        <v>0</v>
      </c>
      <c r="Q28" s="68" t="s">
        <v>120</v>
      </c>
      <c r="R28" s="114">
        <f>IF(Q28&lt;&gt;"",INDEX(補助計算!$N$2:$N$101,MATCH(Q28,補助計算!$A$2:$A$101,0)),"")</f>
        <v>100</v>
      </c>
      <c r="S28" s="105" t="str">
        <f>IF(Q28&lt;&gt;"",INDEX(補助計算!$O$2:$O$101,MATCH(Q28,補助計算!$A$2:$A$101,0)),"")</f>
        <v xml:space="preserve">20x4 26x1 30x2 </v>
      </c>
      <c r="T28" s="105">
        <f t="shared" si="4"/>
        <v>7</v>
      </c>
    </row>
    <row r="29" spans="1:23" x14ac:dyDescent="0.55000000000000004">
      <c r="A29" s="48"/>
      <c r="B29" s="73"/>
      <c r="C29" s="73" t="str">
        <f t="shared" si="21"/>
        <v/>
      </c>
      <c r="D29" s="95" t="str">
        <f t="shared" si="22"/>
        <v/>
      </c>
      <c r="E29" s="57" t="s">
        <v>121</v>
      </c>
      <c r="F29" s="80">
        <v>40</v>
      </c>
      <c r="G29" s="80">
        <v>8</v>
      </c>
      <c r="H29" s="80">
        <f t="shared" si="25"/>
        <v>5</v>
      </c>
      <c r="I29" s="80">
        <f t="shared" si="26"/>
        <v>0</v>
      </c>
      <c r="J29" s="80">
        <f t="shared" si="27"/>
        <v>5</v>
      </c>
      <c r="K29" s="80">
        <f>IF(I29&gt;G29,G29,I29)</f>
        <v>0</v>
      </c>
      <c r="Q29" s="68" t="s">
        <v>122</v>
      </c>
      <c r="R29" s="114">
        <f>IF(Q29&lt;&gt;"",INDEX(補助計算!$N$2:$N$101,MATCH(Q29,補助計算!$A$2:$A$101,0)),"")</f>
        <v>100</v>
      </c>
      <c r="S29" s="105" t="str">
        <f>IF(Q29&lt;&gt;"",INDEX(補助計算!$O$2:$O$101,MATCH(Q29,補助計算!$A$2:$A$101,0)),"")</f>
        <v xml:space="preserve">20x3 </v>
      </c>
      <c r="T29" s="105">
        <f t="shared" si="4"/>
        <v>3</v>
      </c>
    </row>
    <row r="30" spans="1:23" x14ac:dyDescent="0.55000000000000004">
      <c r="A30" s="54" t="s">
        <v>123</v>
      </c>
      <c r="B30" s="96">
        <v>20</v>
      </c>
      <c r="C30" s="96">
        <f t="shared" si="21"/>
        <v>0</v>
      </c>
      <c r="D30" s="97">
        <f t="shared" si="22"/>
        <v>0</v>
      </c>
      <c r="E30" s="58" t="s">
        <v>124</v>
      </c>
      <c r="F30" s="82">
        <v>25</v>
      </c>
      <c r="G30" s="82">
        <v>999</v>
      </c>
      <c r="H30" s="82">
        <f t="shared" si="25"/>
        <v>4</v>
      </c>
      <c r="I30" s="82">
        <f t="shared" si="26"/>
        <v>0</v>
      </c>
      <c r="J30" s="82">
        <f t="shared" ref="J30:J31" si="28">IF(H30&gt;$G30,$G30,H30)</f>
        <v>4</v>
      </c>
      <c r="K30" s="82">
        <f t="shared" ref="K30:K31" si="29">IF(I30&gt;$G30,$G30,I30)</f>
        <v>0</v>
      </c>
      <c r="Q30" s="68" t="s">
        <v>125</v>
      </c>
      <c r="R30" s="114" t="str">
        <f>IF(Q30&lt;&gt;"",INDEX(補助計算!$N$2:$N$101,MATCH(Q30,補助計算!$A$2:$A$101,0)),"")</f>
        <v/>
      </c>
      <c r="S30" s="105" t="str">
        <f>IF(Q30&lt;&gt;"",INDEX(補助計算!$O$2:$O$101,MATCH(Q30,補助計算!$A$2:$A$101,0)),"")</f>
        <v/>
      </c>
      <c r="T30" s="105">
        <f t="shared" si="4"/>
        <v>0</v>
      </c>
    </row>
    <row r="31" spans="1:23" x14ac:dyDescent="0.55000000000000004">
      <c r="A31" s="54" t="s">
        <v>126</v>
      </c>
      <c r="B31" s="96">
        <v>20</v>
      </c>
      <c r="C31" s="96">
        <f t="shared" si="21"/>
        <v>0</v>
      </c>
      <c r="D31" s="97">
        <f t="shared" si="22"/>
        <v>0</v>
      </c>
      <c r="E31" s="58" t="s">
        <v>127</v>
      </c>
      <c r="F31" s="82">
        <v>25</v>
      </c>
      <c r="G31" s="82">
        <v>999</v>
      </c>
      <c r="H31" s="82">
        <f t="shared" si="25"/>
        <v>16</v>
      </c>
      <c r="I31" s="82">
        <f t="shared" si="26"/>
        <v>0</v>
      </c>
      <c r="J31" s="82">
        <f t="shared" si="28"/>
        <v>16</v>
      </c>
      <c r="K31" s="82">
        <f t="shared" si="29"/>
        <v>0</v>
      </c>
      <c r="Q31" s="68" t="s">
        <v>128</v>
      </c>
      <c r="R31" s="114">
        <f>IF(Q31&lt;&gt;"",INDEX(補助計算!$N$2:$N$101,MATCH(Q31,補助計算!$A$2:$A$101,0)),"")</f>
        <v>100</v>
      </c>
      <c r="S31" s="105" t="str">
        <f>IF(Q31&lt;&gt;"",INDEX(補助計算!$O$2:$O$101,MATCH(Q31,補助計算!$A$2:$A$101,0)),"")</f>
        <v xml:space="preserve">20x1 </v>
      </c>
      <c r="T31" s="105">
        <f t="shared" si="4"/>
        <v>1</v>
      </c>
    </row>
    <row r="32" spans="1:23" x14ac:dyDescent="0.55000000000000004">
      <c r="A32" s="48"/>
      <c r="B32" s="73"/>
      <c r="C32" s="73" t="str">
        <f t="shared" si="21"/>
        <v/>
      </c>
      <c r="D32" s="95" t="str">
        <f t="shared" si="22"/>
        <v/>
      </c>
      <c r="E32" s="58" t="s">
        <v>129</v>
      </c>
      <c r="F32" s="82">
        <v>30</v>
      </c>
      <c r="G32" s="82">
        <v>5</v>
      </c>
      <c r="H32" s="82">
        <f t="shared" si="25"/>
        <v>0</v>
      </c>
      <c r="I32" s="82">
        <f t="shared" si="26"/>
        <v>0</v>
      </c>
      <c r="J32" s="82">
        <f t="shared" ref="J32" si="30">IF(H32&gt;$G32,$G32,H32)</f>
        <v>0</v>
      </c>
      <c r="K32" s="82">
        <f t="shared" ref="K32" si="31">IF(I32&gt;$G32,$G32,I32)</f>
        <v>0</v>
      </c>
      <c r="Q32" s="68" t="s">
        <v>130</v>
      </c>
      <c r="R32" s="114">
        <f>IF(Q32&lt;&gt;"",INDEX(補助計算!$N$2:$N$101,MATCH(Q32,補助計算!$A$2:$A$101,0)),"")</f>
        <v>100</v>
      </c>
      <c r="S32" s="105" t="str">
        <f>IF(Q32&lt;&gt;"",INDEX(補助計算!$O$2:$O$101,MATCH(Q32,補助計算!$A$2:$A$101,0)),"")</f>
        <v xml:space="preserve">20x1 </v>
      </c>
      <c r="T32" s="105">
        <f t="shared" si="4"/>
        <v>1</v>
      </c>
      <c r="U32" s="48" t="s">
        <v>131</v>
      </c>
      <c r="V32" s="73">
        <f>COUNTIF(デッキ!$S$4:$S$72,U32)+COUNTIF(デッキ!$U$4:$U$72,U32)+COUNTIF(デッキ!$W$4:$W99,U32)</f>
        <v>1</v>
      </c>
    </row>
    <row r="33" spans="1:22" x14ac:dyDescent="0.55000000000000004">
      <c r="A33" s="48" t="s">
        <v>132</v>
      </c>
      <c r="B33" s="73">
        <v>25</v>
      </c>
      <c r="C33" s="73">
        <f t="shared" si="21"/>
        <v>4</v>
      </c>
      <c r="D33" s="95">
        <f t="shared" si="22"/>
        <v>0</v>
      </c>
      <c r="E33" s="48" t="s">
        <v>133</v>
      </c>
      <c r="F33" s="73">
        <v>20</v>
      </c>
      <c r="G33" s="73">
        <v>999</v>
      </c>
      <c r="H33" s="73">
        <f t="shared" si="25"/>
        <v>0</v>
      </c>
      <c r="I33" s="73">
        <f t="shared" si="26"/>
        <v>0</v>
      </c>
      <c r="J33" s="73">
        <f t="shared" ref="J33" si="32">IF(H33&gt;$G33,$G33,H33)</f>
        <v>0</v>
      </c>
      <c r="K33" s="73">
        <f t="shared" ref="K33" si="33">IF(I33&gt;$G33,$G33,I33)</f>
        <v>0</v>
      </c>
      <c r="R33" s="42" t="str">
        <f>IF(Q33&lt;&gt;"",INDEX(補助計算!$N$2:$N$101,MATCH(Q33,補助計算!$A$2:$A$101,0)),"")</f>
        <v/>
      </c>
      <c r="S33" s="42" t="str">
        <f>IF(Q33&lt;&gt;"",INDEX(補助計算!$O$2:$O$101,MATCH(Q33,補助計算!$A$2:$A$101,0)),"")</f>
        <v/>
      </c>
      <c r="T33" s="42" t="str">
        <f t="shared" si="4"/>
        <v/>
      </c>
      <c r="U33" s="48" t="s">
        <v>134</v>
      </c>
      <c r="V33" s="73">
        <f>COUNTIF(デッキ!$S$4:$S$72,U33)+COUNTIF(デッキ!$U$4:$U$72,U33)+COUNTIF(デッキ!$W$4:$W102,U33)</f>
        <v>1</v>
      </c>
    </row>
    <row r="34" spans="1:22" x14ac:dyDescent="0.55000000000000004">
      <c r="A34" s="48" t="s">
        <v>135</v>
      </c>
      <c r="B34" s="73">
        <v>25</v>
      </c>
      <c r="C34" s="73">
        <f t="shared" si="21"/>
        <v>0</v>
      </c>
      <c r="D34" s="95">
        <f t="shared" si="22"/>
        <v>0</v>
      </c>
      <c r="E34" s="48"/>
      <c r="F34" s="73"/>
      <c r="G34" s="73"/>
      <c r="H34" s="73" t="str">
        <f t="shared" si="25"/>
        <v/>
      </c>
      <c r="I34" s="73" t="str">
        <f t="shared" si="26"/>
        <v/>
      </c>
      <c r="J34" s="77"/>
      <c r="K34" s="73"/>
      <c r="R34" s="42" t="str">
        <f>IF(Q34&lt;&gt;"",INDEX(補助計算!$N$2:$N$101,MATCH(Q34,補助計算!$A$2:$A$101,0)),"")</f>
        <v/>
      </c>
      <c r="S34" s="42" t="str">
        <f>IF(Q34&lt;&gt;"",INDEX(補助計算!$O$2:$O$101,MATCH(Q34,補助計算!$A$2:$A$101,0)),"")</f>
        <v/>
      </c>
      <c r="T34" s="42" t="str">
        <f t="shared" si="4"/>
        <v/>
      </c>
      <c r="U34" s="48" t="s">
        <v>136</v>
      </c>
      <c r="V34" s="73">
        <f>COUNTIF(デッキ!$S$4:$S$72,U34)+COUNTIF(デッキ!$U$4:$U$72,U34)+COUNTIF(デッキ!$W$4:$W114,U34)</f>
        <v>0</v>
      </c>
    </row>
    <row r="35" spans="1:22" x14ac:dyDescent="0.55000000000000004">
      <c r="A35" s="48"/>
      <c r="B35" s="73"/>
      <c r="C35" s="73" t="str">
        <f t="shared" si="21"/>
        <v/>
      </c>
      <c r="D35" s="95" t="str">
        <f t="shared" si="22"/>
        <v/>
      </c>
      <c r="E35" s="61" t="s">
        <v>137</v>
      </c>
      <c r="F35" s="85">
        <v>10</v>
      </c>
      <c r="G35" s="85">
        <v>999</v>
      </c>
      <c r="H35" s="85">
        <f t="shared" si="25"/>
        <v>0</v>
      </c>
      <c r="I35" s="85">
        <f t="shared" si="26"/>
        <v>0</v>
      </c>
      <c r="J35" s="85">
        <f t="shared" ref="J35:J47" si="34">IF(H35&gt;$G35,$G35,H35)</f>
        <v>0</v>
      </c>
      <c r="K35" s="85">
        <f t="shared" ref="K35:K47" si="35">IF(I35&gt;$G35,$G35,I35)</f>
        <v>0</v>
      </c>
      <c r="Q35" s="48" t="s">
        <v>138</v>
      </c>
      <c r="R35" s="48">
        <f>IF(Q35&lt;&gt;"",INDEX(補助計算!$N$2:$N$101,MATCH(Q35,補助計算!$A$2:$A$101,0)),"")</f>
        <v>100</v>
      </c>
      <c r="S35" s="48" t="str">
        <f>IF(Q35&lt;&gt;"",INDEX(補助計算!$O$2:$O$101,MATCH(Q35,補助計算!$A$2:$A$101,0)),"")</f>
        <v xml:space="preserve">20x1 </v>
      </c>
      <c r="T35" s="73">
        <f t="shared" si="4"/>
        <v>1</v>
      </c>
      <c r="U35" s="48" t="s">
        <v>139</v>
      </c>
      <c r="V35" s="73">
        <f>COUNTIF(デッキ!$S$4:$S$72,U35)+COUNTIF(デッキ!$U$4:$U$72,U35)+COUNTIF(デッキ!$W$4:$W117,U35)</f>
        <v>0</v>
      </c>
    </row>
    <row r="36" spans="1:22" x14ac:dyDescent="0.55000000000000004">
      <c r="A36" s="55" t="s">
        <v>140</v>
      </c>
      <c r="B36" s="73">
        <v>25</v>
      </c>
      <c r="C36" s="73">
        <f t="shared" si="21"/>
        <v>0</v>
      </c>
      <c r="D36" s="95">
        <f t="shared" si="22"/>
        <v>0</v>
      </c>
      <c r="E36" s="48"/>
      <c r="F36" s="73"/>
      <c r="G36" s="73"/>
      <c r="H36" s="73" t="str">
        <f t="shared" si="25"/>
        <v/>
      </c>
      <c r="I36" s="73" t="str">
        <f t="shared" si="26"/>
        <v/>
      </c>
      <c r="J36" s="73" t="str">
        <f t="shared" si="34"/>
        <v/>
      </c>
      <c r="K36" s="73" t="str">
        <f t="shared" si="35"/>
        <v/>
      </c>
      <c r="Q36" s="48" t="s">
        <v>141</v>
      </c>
      <c r="R36" s="48" t="str">
        <f>IF(Q36&lt;&gt;"",INDEX(補助計算!$N$2:$N$101,MATCH(Q36,補助計算!$A$2:$A$101,0)),"")</f>
        <v/>
      </c>
      <c r="S36" s="48" t="str">
        <f>IF(Q36&lt;&gt;"",INDEX(補助計算!$O$2:$O$101,MATCH(Q36,補助計算!$A$2:$A$101,0)),"")</f>
        <v/>
      </c>
      <c r="T36" s="73">
        <f t="shared" si="4"/>
        <v>0</v>
      </c>
      <c r="U36" s="48" t="s">
        <v>142</v>
      </c>
      <c r="V36" s="73">
        <f>COUNTIF(デッキ!$S$4:$S$72,U36)+COUNTIF(デッキ!$U$4:$U$72,U36)+COUNTIF(デッキ!$W$4:$W121,U36)</f>
        <v>1</v>
      </c>
    </row>
    <row r="37" spans="1:22" x14ac:dyDescent="0.55000000000000004">
      <c r="A37" s="48" t="s">
        <v>143</v>
      </c>
      <c r="B37" s="73">
        <v>25</v>
      </c>
      <c r="C37" s="73">
        <f t="shared" si="21"/>
        <v>0</v>
      </c>
      <c r="D37" s="95">
        <f t="shared" si="22"/>
        <v>0</v>
      </c>
      <c r="E37" s="58" t="s">
        <v>144</v>
      </c>
      <c r="F37" s="82">
        <v>10</v>
      </c>
      <c r="G37" s="82">
        <v>999</v>
      </c>
      <c r="H37" s="82">
        <f t="shared" si="25"/>
        <v>0</v>
      </c>
      <c r="I37" s="82">
        <f t="shared" si="26"/>
        <v>0</v>
      </c>
      <c r="J37" s="82">
        <f t="shared" si="34"/>
        <v>0</v>
      </c>
      <c r="K37" s="82">
        <f t="shared" si="35"/>
        <v>0</v>
      </c>
      <c r="Q37" s="48" t="s">
        <v>145</v>
      </c>
      <c r="R37" s="48">
        <f>IF(Q37&lt;&gt;"",INDEX(補助計算!$N$2:$N$101,MATCH(Q37,補助計算!$A$2:$A$101,0)),"")</f>
        <v>0</v>
      </c>
      <c r="S37" s="48" t="str">
        <f>IF(Q37&lt;&gt;"",INDEX(補助計算!$O$2:$O$101,MATCH(Q37,補助計算!$A$2:$A$101,0)),"")</f>
        <v/>
      </c>
      <c r="T37" s="73">
        <f t="shared" si="4"/>
        <v>0</v>
      </c>
      <c r="U37" s="48" t="s">
        <v>146</v>
      </c>
      <c r="V37" s="73">
        <f>COUNTIF(デッキ!$S$4:$S$72,U37)+COUNTIF(デッキ!$U$4:$U$72,U37)+COUNTIF(デッキ!$W$4:$W98,U37)</f>
        <v>0</v>
      </c>
    </row>
    <row r="38" spans="1:22" x14ac:dyDescent="0.55000000000000004">
      <c r="A38" s="48" t="s">
        <v>147</v>
      </c>
      <c r="B38" s="73">
        <v>15</v>
      </c>
      <c r="C38" s="73">
        <f t="shared" si="21"/>
        <v>0</v>
      </c>
      <c r="D38" s="95">
        <f t="shared" si="22"/>
        <v>0</v>
      </c>
      <c r="E38" s="48" t="s">
        <v>148</v>
      </c>
      <c r="F38" s="73">
        <v>10</v>
      </c>
      <c r="G38" s="73">
        <v>999</v>
      </c>
      <c r="H38" s="73">
        <f t="shared" si="25"/>
        <v>0</v>
      </c>
      <c r="I38" s="73">
        <f t="shared" si="26"/>
        <v>0</v>
      </c>
      <c r="J38" s="73">
        <f t="shared" si="34"/>
        <v>0</v>
      </c>
      <c r="K38" s="73">
        <f t="shared" si="35"/>
        <v>0</v>
      </c>
      <c r="T38" s="42"/>
      <c r="U38" s="48" t="s">
        <v>149</v>
      </c>
      <c r="V38" s="73">
        <f>COUNTIF(デッキ!$S$4:$S$72,U38)+COUNTIF(デッキ!$U$4:$U$72,U38)+COUNTIF(デッキ!$W$4:$W98,U38)</f>
        <v>0</v>
      </c>
    </row>
    <row r="39" spans="1:22" x14ac:dyDescent="0.55000000000000004">
      <c r="A39" s="48"/>
      <c r="B39" s="73"/>
      <c r="C39" s="73" t="str">
        <f t="shared" si="21"/>
        <v/>
      </c>
      <c r="D39" s="95" t="str">
        <f t="shared" si="22"/>
        <v/>
      </c>
      <c r="E39" s="48"/>
      <c r="F39" s="73"/>
      <c r="G39" s="73"/>
      <c r="H39" s="73" t="str">
        <f t="shared" si="25"/>
        <v/>
      </c>
      <c r="I39" s="73" t="str">
        <f t="shared" si="26"/>
        <v/>
      </c>
      <c r="J39" s="73" t="str">
        <f t="shared" si="34"/>
        <v/>
      </c>
      <c r="K39" s="73" t="str">
        <f t="shared" si="35"/>
        <v/>
      </c>
      <c r="Q39" s="1"/>
      <c r="R39" s="1"/>
      <c r="S39" s="1" t="str">
        <f>IF(Q39&lt;&gt;"",INDEX(補助計算!$O$2:$O$101,MATCH(Q39,補助計算!$A$2:$A$101,0)),"")</f>
        <v/>
      </c>
      <c r="T39" s="1"/>
      <c r="U39" s="48" t="s">
        <v>150</v>
      </c>
      <c r="V39" s="73">
        <f>COUNTIF(デッキ!$S$4:$S$72,U39)+COUNTIF(デッキ!$U$4:$U$72,U39)+COUNTIF(デッキ!$W$4:$W122,U39)</f>
        <v>0</v>
      </c>
    </row>
    <row r="40" spans="1:22" x14ac:dyDescent="0.55000000000000004">
      <c r="A40" s="48" t="s">
        <v>151</v>
      </c>
      <c r="B40" s="73">
        <v>10</v>
      </c>
      <c r="C40" s="73">
        <f t="shared" si="21"/>
        <v>0</v>
      </c>
      <c r="D40" s="95">
        <f t="shared" si="22"/>
        <v>0</v>
      </c>
      <c r="E40" s="48" t="s">
        <v>152</v>
      </c>
      <c r="F40" s="73">
        <v>10</v>
      </c>
      <c r="G40" s="73">
        <v>999</v>
      </c>
      <c r="H40" s="73">
        <f t="shared" si="25"/>
        <v>0</v>
      </c>
      <c r="I40" s="73">
        <f t="shared" si="26"/>
        <v>0</v>
      </c>
      <c r="J40" s="73">
        <f t="shared" si="34"/>
        <v>0</v>
      </c>
      <c r="K40" s="73">
        <f t="shared" si="35"/>
        <v>0</v>
      </c>
      <c r="R40" s="1"/>
      <c r="S40" s="1" t="str">
        <f>IF(Q40&lt;&gt;"",INDEX(補助計算!$O$2:$O$101,MATCH(Q40,補助計算!$A$2:$A$101,0)),"")</f>
        <v/>
      </c>
      <c r="T40" s="1"/>
      <c r="U40" s="48" t="s">
        <v>153</v>
      </c>
      <c r="V40" s="73">
        <f>COUNTIF(デッキ!$S$4:$S$72,U40)+COUNTIF(デッキ!$U$4:$U$72,U40)+COUNTIF(デッキ!$W$4:$W123,U40)</f>
        <v>0</v>
      </c>
    </row>
    <row r="41" spans="1:22" x14ac:dyDescent="0.55000000000000004">
      <c r="A41" s="48" t="s">
        <v>154</v>
      </c>
      <c r="B41" s="73">
        <v>10</v>
      </c>
      <c r="C41" s="73">
        <f t="shared" si="21"/>
        <v>0</v>
      </c>
      <c r="D41" s="95">
        <f t="shared" si="22"/>
        <v>0</v>
      </c>
      <c r="E41" s="48" t="s">
        <v>155</v>
      </c>
      <c r="F41" s="73">
        <v>10</v>
      </c>
      <c r="G41" s="73">
        <v>999</v>
      </c>
      <c r="H41" s="73">
        <f t="shared" si="25"/>
        <v>0</v>
      </c>
      <c r="I41" s="73">
        <f t="shared" si="26"/>
        <v>0</v>
      </c>
      <c r="J41" s="73">
        <f t="shared" si="34"/>
        <v>0</v>
      </c>
      <c r="K41" s="73">
        <f t="shared" si="35"/>
        <v>0</v>
      </c>
      <c r="R41" s="1"/>
      <c r="S41" s="1" t="str">
        <f>IF(Q41&lt;&gt;"",INDEX(補助計算!$O$2:$O$101,MATCH(Q41,補助計算!$A$2:$A$101,0)),"")</f>
        <v/>
      </c>
      <c r="T41" s="1"/>
    </row>
    <row r="42" spans="1:22" x14ac:dyDescent="0.55000000000000004">
      <c r="A42" s="48" t="s">
        <v>156</v>
      </c>
      <c r="B42" s="73">
        <v>10</v>
      </c>
      <c r="C42" s="73">
        <f t="shared" si="21"/>
        <v>0</v>
      </c>
      <c r="D42" s="95">
        <f t="shared" si="22"/>
        <v>0</v>
      </c>
      <c r="E42" s="48"/>
      <c r="F42" s="73"/>
      <c r="G42" s="73"/>
      <c r="H42" s="73" t="str">
        <f t="shared" si="25"/>
        <v/>
      </c>
      <c r="I42" s="73" t="str">
        <f t="shared" si="26"/>
        <v/>
      </c>
      <c r="J42" s="73" t="str">
        <f t="shared" si="34"/>
        <v/>
      </c>
      <c r="K42" s="73" t="str">
        <f t="shared" si="35"/>
        <v/>
      </c>
      <c r="R42" s="1"/>
      <c r="S42" s="1" t="str">
        <f>IF(Q42&lt;&gt;"",INDEX(補助計算!$O$2:$O$101,MATCH(Q42,補助計算!$A$2:$A$101,0)),"")</f>
        <v/>
      </c>
      <c r="T42" s="1"/>
    </row>
    <row r="43" spans="1:22" x14ac:dyDescent="0.55000000000000004">
      <c r="A43" s="48" t="s">
        <v>157</v>
      </c>
      <c r="B43" s="73">
        <v>10</v>
      </c>
      <c r="C43" s="73">
        <f t="shared" si="21"/>
        <v>0</v>
      </c>
      <c r="D43" s="95">
        <f t="shared" si="22"/>
        <v>0</v>
      </c>
      <c r="E43" s="48" t="s">
        <v>158</v>
      </c>
      <c r="F43" s="73">
        <v>10</v>
      </c>
      <c r="G43" s="73">
        <v>999</v>
      </c>
      <c r="H43" s="73">
        <f t="shared" si="25"/>
        <v>0</v>
      </c>
      <c r="I43" s="73">
        <f t="shared" si="26"/>
        <v>0</v>
      </c>
      <c r="J43" s="73">
        <f t="shared" si="34"/>
        <v>0</v>
      </c>
      <c r="K43" s="73">
        <f t="shared" si="35"/>
        <v>0</v>
      </c>
      <c r="R43" s="1"/>
      <c r="S43" s="1" t="str">
        <f>IF(Q43&lt;&gt;"",INDEX(補助計算!$O$2:$O$101,MATCH(Q43,補助計算!$A$2:$A$101,0)),"")</f>
        <v/>
      </c>
      <c r="T43" s="1"/>
    </row>
    <row r="44" spans="1:22" x14ac:dyDescent="0.55000000000000004">
      <c r="A44" s="48" t="s">
        <v>159</v>
      </c>
      <c r="B44" s="73">
        <v>10</v>
      </c>
      <c r="C44" s="73">
        <f t="shared" si="21"/>
        <v>0</v>
      </c>
      <c r="D44" s="95">
        <f t="shared" si="22"/>
        <v>0</v>
      </c>
      <c r="E44" s="48" t="s">
        <v>160</v>
      </c>
      <c r="F44" s="73">
        <v>10</v>
      </c>
      <c r="G44" s="73">
        <v>999</v>
      </c>
      <c r="H44" s="73">
        <f t="shared" si="25"/>
        <v>0</v>
      </c>
      <c r="I44" s="73">
        <f t="shared" si="26"/>
        <v>0</v>
      </c>
      <c r="J44" s="73">
        <f t="shared" si="34"/>
        <v>0</v>
      </c>
      <c r="K44" s="73">
        <f t="shared" si="35"/>
        <v>0</v>
      </c>
      <c r="R44" s="1"/>
      <c r="S44" s="1" t="str">
        <f>IF(Q44&lt;&gt;"",INDEX(補助計算!$O$2:$O$101,MATCH(Q44,補助計算!$A$2:$A$101,0)),"")</f>
        <v/>
      </c>
      <c r="T44" s="1"/>
    </row>
    <row r="45" spans="1:22" x14ac:dyDescent="0.55000000000000004">
      <c r="A45" s="48"/>
      <c r="B45" s="73"/>
      <c r="C45" s="73" t="str">
        <f t="shared" si="21"/>
        <v/>
      </c>
      <c r="D45" s="95" t="str">
        <f t="shared" si="22"/>
        <v/>
      </c>
      <c r="E45" s="48"/>
      <c r="F45" s="73"/>
      <c r="G45" s="73"/>
      <c r="H45" s="73" t="str">
        <f t="shared" si="25"/>
        <v/>
      </c>
      <c r="I45" s="73" t="str">
        <f t="shared" si="26"/>
        <v/>
      </c>
      <c r="J45" s="73" t="str">
        <f t="shared" si="34"/>
        <v/>
      </c>
      <c r="K45" s="73" t="str">
        <f t="shared" si="35"/>
        <v/>
      </c>
      <c r="R45" s="1"/>
      <c r="S45" s="1" t="str">
        <f>IF(Q45&lt;&gt;"",INDEX(補助計算!$O$2:$O$101,MATCH(Q45,補助計算!$A$2:$A$101,0)),"")</f>
        <v/>
      </c>
      <c r="T45" s="1"/>
    </row>
    <row r="46" spans="1:22" x14ac:dyDescent="0.55000000000000004">
      <c r="A46" s="48" t="s">
        <v>161</v>
      </c>
      <c r="B46" s="73">
        <v>10</v>
      </c>
      <c r="C46" s="73">
        <f t="shared" si="21"/>
        <v>3</v>
      </c>
      <c r="D46" s="95">
        <f t="shared" si="22"/>
        <v>0</v>
      </c>
      <c r="E46" s="48" t="s">
        <v>162</v>
      </c>
      <c r="F46" s="73">
        <v>30</v>
      </c>
      <c r="G46" s="73">
        <v>999</v>
      </c>
      <c r="H46" s="73">
        <f t="shared" si="25"/>
        <v>0</v>
      </c>
      <c r="I46" s="73">
        <f t="shared" si="26"/>
        <v>0</v>
      </c>
      <c r="J46" s="73">
        <f t="shared" si="34"/>
        <v>0</v>
      </c>
      <c r="K46" s="73">
        <f t="shared" si="35"/>
        <v>0</v>
      </c>
      <c r="R46" s="1"/>
      <c r="S46" s="1" t="str">
        <f>IF(Q46&lt;&gt;"",INDEX(補助計算!$O$2:$O$101,MATCH(Q46,補助計算!$A$2:$A$101,0)),"")</f>
        <v/>
      </c>
      <c r="T46" s="1"/>
    </row>
    <row r="47" spans="1:22" x14ac:dyDescent="0.55000000000000004">
      <c r="A47" s="48" t="s">
        <v>163</v>
      </c>
      <c r="B47" s="73">
        <v>10</v>
      </c>
      <c r="C47" s="73">
        <f t="shared" si="21"/>
        <v>0</v>
      </c>
      <c r="D47" s="95">
        <f t="shared" si="22"/>
        <v>0</v>
      </c>
      <c r="E47" s="48" t="s">
        <v>164</v>
      </c>
      <c r="F47" s="73">
        <v>25</v>
      </c>
      <c r="G47" s="73">
        <v>999</v>
      </c>
      <c r="H47" s="73">
        <f t="shared" si="25"/>
        <v>0</v>
      </c>
      <c r="I47" s="73">
        <f t="shared" si="26"/>
        <v>0</v>
      </c>
      <c r="J47" s="73">
        <f t="shared" si="34"/>
        <v>0</v>
      </c>
      <c r="K47" s="73">
        <f t="shared" si="35"/>
        <v>0</v>
      </c>
      <c r="R47" s="1"/>
      <c r="S47" s="1" t="str">
        <f>IF(Q47&lt;&gt;"",INDEX(補助計算!$O$2:$O$101,MATCH(Q47,補助計算!$A$2:$A$101,0)),"")</f>
        <v/>
      </c>
      <c r="T47" s="1"/>
    </row>
    <row r="48" spans="1:22" x14ac:dyDescent="0.55000000000000004">
      <c r="A48" s="48" t="s">
        <v>165</v>
      </c>
      <c r="B48" s="73">
        <v>10</v>
      </c>
      <c r="C48" s="73">
        <f t="shared" si="21"/>
        <v>0</v>
      </c>
      <c r="D48" s="95">
        <f t="shared" si="22"/>
        <v>0</v>
      </c>
      <c r="R48" s="1"/>
      <c r="S48" s="1" t="str">
        <f>IF(Q48&lt;&gt;"",INDEX(補助計算!$O$2:$O$101,MATCH(Q48,補助計算!$A$2:$A$101,0)),"")</f>
        <v/>
      </c>
      <c r="T48" s="1"/>
    </row>
    <row r="49" spans="1:20" x14ac:dyDescent="0.55000000000000004">
      <c r="A49" s="48"/>
      <c r="B49" s="73"/>
      <c r="C49" s="73" t="str">
        <f t="shared" si="21"/>
        <v/>
      </c>
      <c r="D49" s="95" t="str">
        <f t="shared" si="22"/>
        <v/>
      </c>
      <c r="R49" s="1"/>
      <c r="S49" s="1" t="str">
        <f>IF(Q49&lt;&gt;"",INDEX(補助計算!$O$2:$O$101,MATCH(Q49,補助計算!$A$2:$A$101,0)),"")</f>
        <v/>
      </c>
      <c r="T49" s="1"/>
    </row>
    <row r="50" spans="1:20" x14ac:dyDescent="0.55000000000000004">
      <c r="A50" s="48" t="s">
        <v>166</v>
      </c>
      <c r="B50" s="73">
        <v>10</v>
      </c>
      <c r="C50" s="73">
        <f t="shared" si="21"/>
        <v>0</v>
      </c>
      <c r="D50" s="95">
        <f t="shared" si="22"/>
        <v>0</v>
      </c>
      <c r="R50" s="1"/>
      <c r="S50" s="1" t="str">
        <f>IF(Q50&lt;&gt;"",INDEX(補助計算!$O$2:$O$101,MATCH(Q50,補助計算!$A$2:$A$101,0)),"")</f>
        <v/>
      </c>
      <c r="T50" s="1"/>
    </row>
    <row r="51" spans="1:20" x14ac:dyDescent="0.55000000000000004">
      <c r="A51" s="48" t="s">
        <v>167</v>
      </c>
      <c r="B51" s="73">
        <v>10</v>
      </c>
      <c r="C51" s="73">
        <f t="shared" si="21"/>
        <v>0</v>
      </c>
      <c r="D51" s="73">
        <f t="shared" si="22"/>
        <v>0</v>
      </c>
      <c r="R51" s="1"/>
      <c r="S51" s="1" t="str">
        <f>IF(Q51&lt;&gt;"",INDEX(補助計算!$O$2:$O$101,MATCH(Q51,補助計算!$A$2:$A$101,0)),"")</f>
        <v/>
      </c>
      <c r="T51" s="1"/>
    </row>
    <row r="52" spans="1:20" x14ac:dyDescent="0.55000000000000004">
      <c r="A52" s="48" t="s">
        <v>168</v>
      </c>
      <c r="B52" s="73">
        <v>10</v>
      </c>
      <c r="C52" s="73">
        <f t="shared" si="21"/>
        <v>0</v>
      </c>
      <c r="D52" s="73">
        <f t="shared" si="22"/>
        <v>0</v>
      </c>
      <c r="R52" s="1"/>
      <c r="S52" s="1" t="str">
        <f>IF(Q52&lt;&gt;"",INDEX(補助計算!$O$2:$O$101,MATCH(Q52,補助計算!$A$2:$A$101,0)),"")</f>
        <v/>
      </c>
      <c r="T52" s="1"/>
    </row>
    <row r="53" spans="1:20" x14ac:dyDescent="0.55000000000000004">
      <c r="A53" s="48" t="s">
        <v>169</v>
      </c>
      <c r="B53" s="73">
        <v>10</v>
      </c>
      <c r="C53" s="73">
        <f t="shared" si="21"/>
        <v>0</v>
      </c>
      <c r="D53" s="73">
        <f t="shared" si="22"/>
        <v>0</v>
      </c>
      <c r="R53" s="1"/>
      <c r="S53" s="1" t="str">
        <f>IF(Q53&lt;&gt;"",INDEX(補助計算!$O$2:$O$101,MATCH(Q53,補助計算!$A$2:$A$101,0)),"")</f>
        <v/>
      </c>
      <c r="T53" s="1"/>
    </row>
    <row r="54" spans="1:20" x14ac:dyDescent="0.55000000000000004">
      <c r="A54" s="48" t="s">
        <v>170</v>
      </c>
      <c r="B54" s="73">
        <v>5</v>
      </c>
      <c r="C54" s="73">
        <f t="shared" si="21"/>
        <v>0</v>
      </c>
      <c r="D54" s="73">
        <f t="shared" si="22"/>
        <v>0</v>
      </c>
      <c r="R54" s="1"/>
      <c r="S54" s="1" t="str">
        <f>IF(Q54&lt;&gt;"",INDEX(補助計算!$O$2:$O$101,MATCH(Q54,補助計算!$A$2:$A$101,0)),"")</f>
        <v/>
      </c>
      <c r="T54" s="1"/>
    </row>
    <row r="55" spans="1:20" x14ac:dyDescent="0.55000000000000004">
      <c r="A55" s="48"/>
      <c r="B55" s="73"/>
      <c r="C55" s="73" t="str">
        <f t="shared" si="21"/>
        <v/>
      </c>
      <c r="D55" s="73" t="str">
        <f t="shared" si="22"/>
        <v/>
      </c>
      <c r="R55" s="1"/>
      <c r="S55" s="1" t="str">
        <f>IF(Q55&lt;&gt;"",INDEX(補助計算!$O$2:$O$101,MATCH(Q55,補助計算!$A$2:$A$101,0)),"")</f>
        <v/>
      </c>
      <c r="T55" s="1"/>
    </row>
    <row r="56" spans="1:20" x14ac:dyDescent="0.55000000000000004">
      <c r="A56" s="55" t="s">
        <v>171</v>
      </c>
      <c r="B56" s="73">
        <v>10</v>
      </c>
      <c r="C56" s="73">
        <f t="shared" si="21"/>
        <v>0</v>
      </c>
      <c r="D56" s="73">
        <f t="shared" si="22"/>
        <v>0</v>
      </c>
      <c r="R56" s="1"/>
      <c r="S56" s="1" t="str">
        <f>IF(Q56&lt;&gt;"",INDEX(補助計算!$O$2:$O$101,MATCH(Q56,補助計算!$A$2:$A$101,0)),"")</f>
        <v/>
      </c>
      <c r="T56" s="1"/>
    </row>
    <row r="57" spans="1:20" x14ac:dyDescent="0.55000000000000004">
      <c r="R57" s="1"/>
      <c r="S57" s="1" t="str">
        <f>IF(Q57&lt;&gt;"",INDEX(補助計算!$O$2:$O$101,MATCH(Q57,補助計算!$A$2:$A$101,0)),"")</f>
        <v/>
      </c>
      <c r="T57" s="1"/>
    </row>
    <row r="58" spans="1:20" x14ac:dyDescent="0.55000000000000004">
      <c r="R58" s="1"/>
      <c r="S58" s="1"/>
      <c r="T58" s="1"/>
    </row>
    <row r="59" spans="1:20" x14ac:dyDescent="0.55000000000000004">
      <c r="R59" s="1"/>
      <c r="S59" s="1"/>
      <c r="T59" s="1"/>
    </row>
    <row r="60" spans="1:20" x14ac:dyDescent="0.55000000000000004">
      <c r="R60" s="1"/>
      <c r="S60" s="1"/>
      <c r="T60" s="1"/>
    </row>
    <row r="61" spans="1:20" x14ac:dyDescent="0.55000000000000004">
      <c r="R61" s="1"/>
      <c r="S61" s="1"/>
      <c r="T61" s="1"/>
    </row>
    <row r="62" spans="1:20" x14ac:dyDescent="0.55000000000000004">
      <c r="R62" s="1"/>
      <c r="S62" s="1"/>
      <c r="T62" s="1"/>
    </row>
    <row r="63" spans="1:20" x14ac:dyDescent="0.55000000000000004">
      <c r="R63" s="1"/>
      <c r="S63" s="1"/>
      <c r="T63" s="1"/>
    </row>
    <row r="64" spans="1:20" x14ac:dyDescent="0.55000000000000004">
      <c r="R64" s="1"/>
      <c r="S64" s="1"/>
      <c r="T64" s="1"/>
    </row>
    <row r="65" spans="18:20" x14ac:dyDescent="0.55000000000000004">
      <c r="R65" s="1"/>
      <c r="S65" s="1"/>
      <c r="T65" s="1"/>
    </row>
    <row r="66" spans="18:20" x14ac:dyDescent="0.55000000000000004">
      <c r="R66" s="1"/>
      <c r="S66" s="1"/>
      <c r="T66" s="1"/>
    </row>
    <row r="67" spans="18:20" x14ac:dyDescent="0.55000000000000004">
      <c r="R67" s="1"/>
      <c r="S67" s="1"/>
      <c r="T67" s="1"/>
    </row>
    <row r="68" spans="18:20" x14ac:dyDescent="0.55000000000000004">
      <c r="R68" s="1"/>
      <c r="S68" s="1"/>
      <c r="T68" s="1"/>
    </row>
    <row r="69" spans="18:20" x14ac:dyDescent="0.55000000000000004">
      <c r="R69" s="1"/>
      <c r="S69" s="1"/>
      <c r="T69" s="1"/>
    </row>
    <row r="70" spans="18:20" x14ac:dyDescent="0.55000000000000004">
      <c r="R70" s="1"/>
      <c r="S70" s="1"/>
      <c r="T70" s="1"/>
    </row>
    <row r="71" spans="18:20" x14ac:dyDescent="0.55000000000000004">
      <c r="R71" s="1"/>
      <c r="S71" s="1"/>
      <c r="T71" s="1"/>
    </row>
    <row r="72" spans="18:20" x14ac:dyDescent="0.55000000000000004">
      <c r="R72" s="1"/>
      <c r="S72" s="1"/>
      <c r="T72" s="1"/>
    </row>
    <row r="73" spans="18:20" x14ac:dyDescent="0.55000000000000004">
      <c r="R73" s="1"/>
      <c r="S73" s="1"/>
      <c r="T73" s="1"/>
    </row>
    <row r="74" spans="18:20" x14ac:dyDescent="0.55000000000000004">
      <c r="R74" s="1"/>
      <c r="S74" s="1"/>
      <c r="T74" s="1"/>
    </row>
    <row r="75" spans="18:20" x14ac:dyDescent="0.55000000000000004">
      <c r="R75" s="1"/>
      <c r="S75" s="1"/>
      <c r="T75" s="1"/>
    </row>
    <row r="76" spans="18:20" x14ac:dyDescent="0.55000000000000004">
      <c r="R76" s="1"/>
      <c r="S76" s="1"/>
      <c r="T76" s="1"/>
    </row>
    <row r="77" spans="18:20" x14ac:dyDescent="0.55000000000000004">
      <c r="R77" s="1"/>
      <c r="S77" s="1"/>
      <c r="T77" s="1"/>
    </row>
    <row r="78" spans="18:20" x14ac:dyDescent="0.55000000000000004">
      <c r="R78" s="1"/>
      <c r="S78" s="1"/>
      <c r="T78" s="1"/>
    </row>
  </sheetData>
  <mergeCells count="10">
    <mergeCell ref="V24:W24"/>
    <mergeCell ref="V25:W25"/>
    <mergeCell ref="V26:W26"/>
    <mergeCell ref="L5:M5"/>
    <mergeCell ref="L9:M9"/>
    <mergeCell ref="E5:F5"/>
    <mergeCell ref="E27:F27"/>
    <mergeCell ref="A18:B18"/>
    <mergeCell ref="E17:F17"/>
    <mergeCell ref="A12:B12"/>
  </mergeCells>
  <phoneticPr fontId="1"/>
  <conditionalFormatting sqref="J18 J20:J26 J13:J15">
    <cfRule type="expression" dxfId="61" priority="7">
      <formula>$H13&gt;$G13</formula>
    </cfRule>
  </conditionalFormatting>
  <conditionalFormatting sqref="P8">
    <cfRule type="expression" dxfId="60" priority="14">
      <formula>$H31&gt;$G31</formula>
    </cfRule>
  </conditionalFormatting>
  <conditionalFormatting sqref="P7">
    <cfRule type="expression" dxfId="59" priority="17">
      <formula>$H29&gt;$G29</formula>
    </cfRule>
  </conditionalFormatting>
  <conditionalFormatting sqref="J7">
    <cfRule type="expression" dxfId="58" priority="1">
      <formula>$H7&gt;$G7</formula>
    </cfRule>
  </conditionalFormatting>
  <pageMargins left="0.25" right="0.25" top="0.75" bottom="0.75" header="0.3" footer="0.3"/>
  <pageSetup paperSize="9" orientation="landscape" r:id="rId1"/>
  <ignoredErrors>
    <ignoredError sqref="C12:D12 J17:K17 J27:K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21"/>
  <sheetViews>
    <sheetView tabSelected="1" zoomScale="130" zoomScaleNormal="13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ColWidth="8.83203125" defaultRowHeight="16.5" x14ac:dyDescent="0.55000000000000004"/>
  <cols>
    <col min="1" max="1" width="2.16406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1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1"/>
      <c r="X2" s="40"/>
    </row>
    <row r="3" spans="2:24" ht="22.5" x14ac:dyDescent="0.55000000000000004">
      <c r="B3" s="35">
        <f>SUM(F42:I42,F72:I72)</f>
        <v>8519318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v>150616</v>
      </c>
      <c r="G5" s="36">
        <v>35696</v>
      </c>
      <c r="H5" s="36">
        <v>144366</v>
      </c>
      <c r="I5" s="36">
        <v>34215</v>
      </c>
      <c r="J5" s="7" t="s">
        <v>16</v>
      </c>
      <c r="K5" s="8">
        <v>5</v>
      </c>
      <c r="L5" s="9">
        <f t="shared" ref="L5:L33" si="0"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21</v>
      </c>
      <c r="Q5" s="8">
        <v>3</v>
      </c>
      <c r="R5" s="9">
        <f t="shared" ref="R5:R33" si="1"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188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si="0"/>
        <v/>
      </c>
      <c r="M6" s="12"/>
      <c r="N6" s="13"/>
      <c r="O6" s="9" t="str">
        <f t="shared" ref="O6:O33" si="2">IF($G6&gt;0,IF(N6="","",N6),"")</f>
        <v/>
      </c>
      <c r="P6" s="12"/>
      <c r="Q6" s="13"/>
      <c r="R6" s="9" t="str">
        <f t="shared" si="1"/>
        <v/>
      </c>
      <c r="S6" s="14" t="s">
        <v>86</v>
      </c>
      <c r="T6" s="14">
        <v>30</v>
      </c>
      <c r="U6" s="45" t="s">
        <v>189</v>
      </c>
      <c r="V6" s="112">
        <v>20</v>
      </c>
      <c r="W6" s="14"/>
      <c r="X6" s="14"/>
    </row>
    <row r="7" spans="2:24" x14ac:dyDescent="0.55000000000000004">
      <c r="B7" s="11" t="s">
        <v>190</v>
      </c>
      <c r="C7" s="23">
        <v>180</v>
      </c>
      <c r="D7" s="23">
        <v>5</v>
      </c>
      <c r="E7" s="41">
        <v>8</v>
      </c>
      <c r="F7" s="37">
        <v>77985</v>
      </c>
      <c r="G7" s="37">
        <v>11230</v>
      </c>
      <c r="H7" s="37">
        <v>77985</v>
      </c>
      <c r="I7" s="37">
        <v>11230</v>
      </c>
      <c r="J7" s="12" t="s">
        <v>21</v>
      </c>
      <c r="K7" s="13">
        <v>3</v>
      </c>
      <c r="L7" s="9">
        <f>IF($G7&gt;0,IF(K7="","",K7),"")</f>
        <v>3</v>
      </c>
      <c r="M7" s="44" t="s">
        <v>191</v>
      </c>
      <c r="N7" s="13">
        <v>3</v>
      </c>
      <c r="O7" s="9">
        <f>IF($G7&gt;0,IF(N7="","",N7),"")</f>
        <v>3</v>
      </c>
      <c r="P7" s="12"/>
      <c r="Q7" s="13"/>
      <c r="R7" s="9" t="str">
        <f>IF($G7&gt;0,IF(Q7="","",Q7),"")</f>
        <v/>
      </c>
      <c r="S7" s="14" t="s">
        <v>189</v>
      </c>
      <c r="T7" s="14">
        <v>28</v>
      </c>
      <c r="U7" s="14" t="s">
        <v>192</v>
      </c>
      <c r="V7" s="14">
        <v>30</v>
      </c>
      <c r="W7" s="14"/>
      <c r="X7" s="14"/>
    </row>
    <row r="8" spans="2:24" x14ac:dyDescent="0.55000000000000004">
      <c r="B8" s="11" t="s">
        <v>188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tr">
        <f t="shared" si="0"/>
        <v/>
      </c>
      <c r="M8" s="12"/>
      <c r="N8" s="13"/>
      <c r="O8" s="9" t="str">
        <f t="shared" si="2"/>
        <v/>
      </c>
      <c r="P8" s="12"/>
      <c r="Q8" s="13"/>
      <c r="R8" s="9" t="str">
        <f t="shared" si="1"/>
        <v/>
      </c>
      <c r="S8" s="14" t="s">
        <v>134</v>
      </c>
      <c r="T8" s="14">
        <v>30</v>
      </c>
      <c r="U8" s="14" t="s">
        <v>193</v>
      </c>
      <c r="V8" s="14">
        <v>30</v>
      </c>
      <c r="W8" s="14"/>
      <c r="X8" s="14"/>
    </row>
    <row r="9" spans="2:24" x14ac:dyDescent="0.55000000000000004">
      <c r="B9" s="11" t="s">
        <v>194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195</v>
      </c>
      <c r="N9" s="13">
        <v>3</v>
      </c>
      <c r="O9" s="9" t="str">
        <f t="shared" si="2"/>
        <v/>
      </c>
      <c r="P9" s="12"/>
      <c r="Q9" s="13"/>
      <c r="R9" s="9" t="str">
        <f t="shared" si="1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196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195</v>
      </c>
      <c r="N10" s="13">
        <v>3</v>
      </c>
      <c r="O10" s="9" t="str">
        <f t="shared" si="2"/>
        <v/>
      </c>
      <c r="P10" s="12"/>
      <c r="Q10" s="13"/>
      <c r="R10" s="9" t="str">
        <f t="shared" si="1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197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195</v>
      </c>
      <c r="N11" s="13">
        <v>3</v>
      </c>
      <c r="O11" s="9" t="str">
        <f t="shared" si="2"/>
        <v/>
      </c>
      <c r="P11" s="12"/>
      <c r="Q11" s="13"/>
      <c r="R11" s="9" t="str">
        <f t="shared" si="1"/>
        <v/>
      </c>
      <c r="S11" s="14" t="s">
        <v>53</v>
      </c>
      <c r="T11" s="14">
        <v>30</v>
      </c>
      <c r="U11" s="10" t="s">
        <v>40</v>
      </c>
      <c r="V11" s="10">
        <v>30</v>
      </c>
      <c r="W11" s="14"/>
      <c r="X11" s="14"/>
    </row>
    <row r="12" spans="2:24" x14ac:dyDescent="0.55000000000000004">
      <c r="B12" s="16" t="s">
        <v>198</v>
      </c>
      <c r="C12" s="23">
        <v>160</v>
      </c>
      <c r="D12" s="23">
        <v>5</v>
      </c>
      <c r="E12" s="41">
        <v>4</v>
      </c>
      <c r="F12" s="37">
        <v>72214</v>
      </c>
      <c r="G12" s="37">
        <v>16465</v>
      </c>
      <c r="H12" s="37">
        <v>66422</v>
      </c>
      <c r="I12" s="37">
        <v>15145</v>
      </c>
      <c r="J12" s="12" t="s">
        <v>21</v>
      </c>
      <c r="K12" s="13">
        <v>3</v>
      </c>
      <c r="L12" s="9">
        <f>IF($G12&gt;0,IF(K12="","",K12),"")</f>
        <v>3</v>
      </c>
      <c r="M12" s="44" t="s">
        <v>191</v>
      </c>
      <c r="N12" s="13">
        <v>3</v>
      </c>
      <c r="O12" s="9">
        <f>IF($G12&gt;0,IF(N12="","",N12),"")</f>
        <v>3</v>
      </c>
      <c r="P12" s="12"/>
      <c r="Q12" s="13"/>
      <c r="R12" s="9" t="str">
        <f>IF($G12&gt;0,IF(Q12="","",Q12),"")</f>
        <v/>
      </c>
      <c r="S12" s="14" t="s">
        <v>192</v>
      </c>
      <c r="T12" s="14">
        <v>30</v>
      </c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160</v>
      </c>
      <c r="D13" s="23">
        <v>5</v>
      </c>
      <c r="E13" s="41">
        <v>4</v>
      </c>
      <c r="F13" s="37">
        <v>73368</v>
      </c>
      <c r="G13" s="37">
        <v>15012</v>
      </c>
      <c r="H13" s="37">
        <v>65267</v>
      </c>
      <c r="I13" s="37">
        <v>13354</v>
      </c>
      <c r="J13" s="12" t="s">
        <v>16</v>
      </c>
      <c r="K13" s="13">
        <v>3</v>
      </c>
      <c r="L13" s="9">
        <f>IF($G13&gt;0,IF(K13="","",K13),"")</f>
        <v>3</v>
      </c>
      <c r="M13" s="43" t="s">
        <v>21</v>
      </c>
      <c r="N13" s="18">
        <v>3</v>
      </c>
      <c r="O13" s="9">
        <f>IF($G13&gt;0,IF(N13="","",N13),"")</f>
        <v>3</v>
      </c>
      <c r="P13" s="12"/>
      <c r="Q13" s="13"/>
      <c r="R13" s="9" t="str">
        <f>IF($G13&gt;0,IF(Q13="","",Q13),"")</f>
        <v/>
      </c>
      <c r="S13" s="20" t="s">
        <v>200</v>
      </c>
      <c r="T13" s="14">
        <v>30</v>
      </c>
      <c r="U13" s="14" t="s">
        <v>201</v>
      </c>
      <c r="V13" s="14">
        <v>30</v>
      </c>
      <c r="W13" s="14"/>
      <c r="X13" s="14"/>
    </row>
    <row r="14" spans="2:24" x14ac:dyDescent="0.55000000000000004">
      <c r="B14" s="11" t="s">
        <v>202</v>
      </c>
      <c r="C14" s="23">
        <v>180</v>
      </c>
      <c r="D14" s="23">
        <v>5</v>
      </c>
      <c r="E14" s="41">
        <v>8</v>
      </c>
      <c r="F14" s="37">
        <v>75490</v>
      </c>
      <c r="G14" s="37">
        <v>16986</v>
      </c>
      <c r="H14" s="37">
        <v>61104</v>
      </c>
      <c r="I14" s="37">
        <v>13749</v>
      </c>
      <c r="J14" s="12" t="s">
        <v>73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2"/>
        <v>5</v>
      </c>
      <c r="P14" s="44" t="s">
        <v>15</v>
      </c>
      <c r="Q14" s="13">
        <v>3</v>
      </c>
      <c r="R14" s="9">
        <f t="shared" si="1"/>
        <v>3</v>
      </c>
      <c r="S14" s="14" t="s">
        <v>203</v>
      </c>
      <c r="T14" s="14">
        <v>20</v>
      </c>
      <c r="U14" s="14" t="s">
        <v>57</v>
      </c>
      <c r="V14" s="14">
        <v>20</v>
      </c>
      <c r="W14" s="14"/>
      <c r="X14" s="14"/>
    </row>
    <row r="15" spans="2:24" x14ac:dyDescent="0.55000000000000004">
      <c r="B15" s="11" t="s">
        <v>204</v>
      </c>
      <c r="C15" s="23">
        <v>180</v>
      </c>
      <c r="D15" s="23">
        <v>5</v>
      </c>
      <c r="E15" s="41">
        <v>8</v>
      </c>
      <c r="F15" s="37">
        <f>70482</f>
        <v>70482</v>
      </c>
      <c r="G15" s="37">
        <v>15225</v>
      </c>
      <c r="H15" s="37">
        <f>66102</f>
        <v>66102</v>
      </c>
      <c r="I15" s="37">
        <v>14279</v>
      </c>
      <c r="J15" s="12" t="s">
        <v>109</v>
      </c>
      <c r="K15" s="13">
        <v>5</v>
      </c>
      <c r="L15" s="9">
        <f t="shared" si="0"/>
        <v>5</v>
      </c>
      <c r="M15" s="12" t="s">
        <v>47</v>
      </c>
      <c r="N15" s="13">
        <v>5</v>
      </c>
      <c r="O15" s="9">
        <f t="shared" si="2"/>
        <v>5</v>
      </c>
      <c r="P15" s="43" t="s">
        <v>21</v>
      </c>
      <c r="Q15" s="13">
        <v>3</v>
      </c>
      <c r="R15" s="9">
        <f t="shared" si="1"/>
        <v>3</v>
      </c>
      <c r="S15" s="14" t="s">
        <v>203</v>
      </c>
      <c r="T15" s="14">
        <v>28</v>
      </c>
      <c r="U15" s="14" t="s">
        <v>45</v>
      </c>
      <c r="V15" s="14">
        <v>30</v>
      </c>
      <c r="W15" s="14"/>
      <c r="X15" s="14"/>
    </row>
    <row r="16" spans="2:24" x14ac:dyDescent="0.55000000000000004">
      <c r="B16" s="11" t="s">
        <v>205</v>
      </c>
      <c r="C16" s="23">
        <v>180</v>
      </c>
      <c r="D16" s="23">
        <v>5</v>
      </c>
      <c r="E16" s="41">
        <v>8</v>
      </c>
      <c r="F16" s="37">
        <v>71417</v>
      </c>
      <c r="G16" s="37"/>
      <c r="H16" s="37">
        <v>65166</v>
      </c>
      <c r="I16" s="37"/>
      <c r="J16" s="12" t="s">
        <v>25</v>
      </c>
      <c r="K16" s="13">
        <v>5</v>
      </c>
      <c r="L16" s="9" t="str">
        <f t="shared" si="0"/>
        <v/>
      </c>
      <c r="M16" s="12" t="s">
        <v>30</v>
      </c>
      <c r="N16" s="13">
        <v>5</v>
      </c>
      <c r="O16" s="9" t="str">
        <f t="shared" si="2"/>
        <v/>
      </c>
      <c r="P16" s="12" t="s">
        <v>58</v>
      </c>
      <c r="Q16" s="13">
        <v>3</v>
      </c>
      <c r="R16" s="9" t="str">
        <f t="shared" si="1"/>
        <v/>
      </c>
      <c r="S16" s="14" t="s">
        <v>189</v>
      </c>
      <c r="T16" s="109">
        <v>20</v>
      </c>
      <c r="U16" s="45" t="s">
        <v>61</v>
      </c>
      <c r="V16" s="112">
        <v>30</v>
      </c>
      <c r="W16" s="14"/>
      <c r="X16" s="20"/>
    </row>
    <row r="17" spans="2:24" x14ac:dyDescent="0.55000000000000004">
      <c r="B17" s="11" t="s">
        <v>206</v>
      </c>
      <c r="C17" s="124">
        <v>180</v>
      </c>
      <c r="D17" s="23">
        <v>5</v>
      </c>
      <c r="E17" s="41">
        <v>8</v>
      </c>
      <c r="F17" s="37">
        <v>67047</v>
      </c>
      <c r="G17" s="37"/>
      <c r="H17" s="37">
        <v>67047</v>
      </c>
      <c r="I17" s="37"/>
      <c r="J17" s="12" t="s">
        <v>207</v>
      </c>
      <c r="K17" s="13">
        <v>4</v>
      </c>
      <c r="L17" s="9" t="str">
        <f t="shared" si="0"/>
        <v/>
      </c>
      <c r="M17" s="12"/>
      <c r="N17" s="13"/>
      <c r="O17" s="9" t="str">
        <f t="shared" si="2"/>
        <v/>
      </c>
      <c r="P17" s="12"/>
      <c r="Q17" s="13"/>
      <c r="R17" s="9" t="str">
        <f t="shared" si="1"/>
        <v/>
      </c>
      <c r="S17" s="14" t="s">
        <v>208</v>
      </c>
      <c r="T17" s="14">
        <v>30</v>
      </c>
      <c r="U17" s="14" t="s">
        <v>13</v>
      </c>
      <c r="V17" s="14">
        <v>30</v>
      </c>
      <c r="W17" s="14"/>
      <c r="X17" s="14"/>
    </row>
    <row r="18" spans="2:24" x14ac:dyDescent="0.55000000000000004">
      <c r="B18" s="16" t="s">
        <v>209</v>
      </c>
      <c r="C18" s="24">
        <v>180</v>
      </c>
      <c r="D18" s="24">
        <v>5</v>
      </c>
      <c r="E18" s="41">
        <v>8</v>
      </c>
      <c r="F18" s="38">
        <v>70486</v>
      </c>
      <c r="G18" s="38">
        <v>10573</v>
      </c>
      <c r="H18" s="38">
        <v>63608</v>
      </c>
      <c r="I18" s="38">
        <v>9542</v>
      </c>
      <c r="J18" s="17" t="s">
        <v>73</v>
      </c>
      <c r="K18" s="13">
        <v>4</v>
      </c>
      <c r="L18" s="9">
        <f t="shared" si="0"/>
        <v>4</v>
      </c>
      <c r="M18" s="17" t="s">
        <v>43</v>
      </c>
      <c r="N18" s="18">
        <v>3</v>
      </c>
      <c r="O18" s="9">
        <f t="shared" si="2"/>
        <v>3</v>
      </c>
      <c r="P18" s="43" t="s">
        <v>21</v>
      </c>
      <c r="Q18" s="18">
        <v>3</v>
      </c>
      <c r="R18" s="9">
        <f t="shared" si="1"/>
        <v>3</v>
      </c>
      <c r="S18" s="20" t="s">
        <v>200</v>
      </c>
      <c r="T18" s="20">
        <v>20</v>
      </c>
      <c r="U18" s="14" t="s">
        <v>107</v>
      </c>
      <c r="V18" s="14">
        <v>20</v>
      </c>
      <c r="W18" s="14"/>
      <c r="X18" s="20"/>
    </row>
    <row r="19" spans="2:24" x14ac:dyDescent="0.55000000000000004">
      <c r="B19" s="11" t="s">
        <v>210</v>
      </c>
      <c r="C19" s="23">
        <v>180</v>
      </c>
      <c r="D19" s="23">
        <v>5</v>
      </c>
      <c r="E19" s="41">
        <v>8</v>
      </c>
      <c r="F19" s="37">
        <v>71110</v>
      </c>
      <c r="G19" s="37"/>
      <c r="H19" s="37">
        <v>62974</v>
      </c>
      <c r="I19" s="37"/>
      <c r="J19" s="12" t="s">
        <v>92</v>
      </c>
      <c r="K19" s="13">
        <v>5</v>
      </c>
      <c r="L19" s="9" t="str">
        <f>IF($G19&gt;0,IF(K19="","",K19),"")</f>
        <v/>
      </c>
      <c r="M19" s="12" t="s">
        <v>58</v>
      </c>
      <c r="N19" s="13">
        <v>3</v>
      </c>
      <c r="O19" s="9" t="str">
        <f>IF($G19&gt;0,IF(N19="","",N19),"")</f>
        <v/>
      </c>
      <c r="P19" s="12"/>
      <c r="Q19" s="13"/>
      <c r="R19" s="9" t="str">
        <f>IF($G19&gt;0,IF(Q19="","",Q19),"")</f>
        <v/>
      </c>
      <c r="S19" s="14" t="s">
        <v>61</v>
      </c>
      <c r="T19" s="14">
        <v>30</v>
      </c>
      <c r="U19" s="14" t="s">
        <v>211</v>
      </c>
      <c r="V19" s="20">
        <v>20</v>
      </c>
      <c r="W19" s="45" t="s">
        <v>189</v>
      </c>
      <c r="X19" s="45">
        <v>20</v>
      </c>
    </row>
    <row r="20" spans="2:24" x14ac:dyDescent="0.55000000000000004">
      <c r="B20" s="16" t="s">
        <v>212</v>
      </c>
      <c r="C20" s="24">
        <v>180</v>
      </c>
      <c r="D20" s="24">
        <v>5</v>
      </c>
      <c r="E20" s="41">
        <v>8</v>
      </c>
      <c r="F20" s="38">
        <v>68606</v>
      </c>
      <c r="G20" s="38">
        <v>10806</v>
      </c>
      <c r="H20" s="38">
        <v>65478</v>
      </c>
      <c r="I20" s="38">
        <v>10313</v>
      </c>
      <c r="J20" s="17" t="s">
        <v>15</v>
      </c>
      <c r="K20" s="13">
        <v>5</v>
      </c>
      <c r="L20" s="9">
        <f t="shared" si="0"/>
        <v>5</v>
      </c>
      <c r="M20" s="17" t="s">
        <v>213</v>
      </c>
      <c r="N20" s="18">
        <v>3</v>
      </c>
      <c r="O20" s="9">
        <f t="shared" si="2"/>
        <v>3</v>
      </c>
      <c r="P20" s="43" t="s">
        <v>21</v>
      </c>
      <c r="Q20" s="18">
        <v>3</v>
      </c>
      <c r="R20" s="9">
        <f t="shared" si="1"/>
        <v>3</v>
      </c>
      <c r="S20" s="20" t="s">
        <v>19</v>
      </c>
      <c r="T20" s="110">
        <v>30</v>
      </c>
      <c r="U20" s="14" t="s">
        <v>214</v>
      </c>
      <c r="V20" s="14">
        <v>30</v>
      </c>
      <c r="W20" s="20"/>
      <c r="X20" s="20"/>
    </row>
    <row r="21" spans="2:24" x14ac:dyDescent="0.55000000000000004">
      <c r="B21" s="11" t="s">
        <v>215</v>
      </c>
      <c r="C21" s="23">
        <v>180</v>
      </c>
      <c r="D21" s="23">
        <v>5</v>
      </c>
      <c r="E21" s="41">
        <v>8</v>
      </c>
      <c r="F21" s="37">
        <v>70798</v>
      </c>
      <c r="G21" s="37">
        <v>16567</v>
      </c>
      <c r="H21" s="37">
        <v>63286</v>
      </c>
      <c r="I21" s="37">
        <v>14809</v>
      </c>
      <c r="J21" s="12" t="s">
        <v>73</v>
      </c>
      <c r="K21" s="18">
        <v>5</v>
      </c>
      <c r="L21" s="9">
        <f t="shared" si="0"/>
        <v>5</v>
      </c>
      <c r="M21" s="12" t="s">
        <v>68</v>
      </c>
      <c r="N21" s="13">
        <v>4</v>
      </c>
      <c r="O21" s="9">
        <f t="shared" si="2"/>
        <v>4</v>
      </c>
      <c r="P21" s="12" t="s">
        <v>47</v>
      </c>
      <c r="Q21" s="13">
        <v>4</v>
      </c>
      <c r="R21" s="9">
        <f t="shared" si="1"/>
        <v>4</v>
      </c>
      <c r="S21" s="14" t="s">
        <v>142</v>
      </c>
      <c r="T21" s="20">
        <v>20</v>
      </c>
      <c r="U21" s="45" t="s">
        <v>189</v>
      </c>
      <c r="V21" s="45">
        <v>20</v>
      </c>
      <c r="W21" s="14"/>
      <c r="X21" s="20"/>
    </row>
    <row r="22" spans="2:24" x14ac:dyDescent="0.55000000000000004">
      <c r="B22" s="16" t="s">
        <v>198</v>
      </c>
      <c r="C22" s="23">
        <v>180</v>
      </c>
      <c r="D22" s="23">
        <v>5</v>
      </c>
      <c r="E22" s="41">
        <v>8</v>
      </c>
      <c r="F22" s="37">
        <v>67655</v>
      </c>
      <c r="G22" s="37"/>
      <c r="H22" s="37">
        <v>64119</v>
      </c>
      <c r="I22" s="37"/>
      <c r="J22" s="12" t="s">
        <v>216</v>
      </c>
      <c r="K22" s="13">
        <v>4</v>
      </c>
      <c r="L22" s="9" t="str">
        <f t="shared" ref="L22" si="3">IF($G22&gt;0,IF(K22="","",K22),"")</f>
        <v/>
      </c>
      <c r="M22" s="12" t="s">
        <v>217</v>
      </c>
      <c r="N22" s="13">
        <v>4</v>
      </c>
      <c r="O22" s="9" t="str">
        <f t="shared" ref="O22" si="4">IF($G22&gt;0,IF(N22="","",N22),"")</f>
        <v/>
      </c>
      <c r="P22" s="12"/>
      <c r="Q22" s="13"/>
      <c r="R22" s="9" t="str">
        <f t="shared" ref="R22" si="5">IF($G22&gt;0,IF(Q22="","",Q22),"")</f>
        <v/>
      </c>
      <c r="S22" s="14"/>
      <c r="T22" s="14"/>
      <c r="U22" s="14"/>
      <c r="V22" s="14"/>
      <c r="W22" s="14"/>
      <c r="X22" s="14"/>
    </row>
    <row r="23" spans="2:24" x14ac:dyDescent="0.55000000000000004">
      <c r="B23" s="11" t="s">
        <v>218</v>
      </c>
      <c r="C23" s="23">
        <v>180</v>
      </c>
      <c r="D23" s="23">
        <v>5</v>
      </c>
      <c r="E23" s="41">
        <v>8</v>
      </c>
      <c r="F23" s="37">
        <v>72363</v>
      </c>
      <c r="G23" s="37"/>
      <c r="H23" s="37">
        <v>64231</v>
      </c>
      <c r="I23" s="37"/>
      <c r="J23" s="12" t="s">
        <v>219</v>
      </c>
      <c r="K23" s="13">
        <v>5</v>
      </c>
      <c r="L23" s="9"/>
      <c r="M23" s="12" t="s">
        <v>82</v>
      </c>
      <c r="N23" s="18">
        <v>3</v>
      </c>
      <c r="O23" s="9"/>
      <c r="P23" s="44" t="s">
        <v>39</v>
      </c>
      <c r="Q23" s="18">
        <v>1</v>
      </c>
      <c r="R23" s="9"/>
      <c r="S23" s="20" t="s">
        <v>220</v>
      </c>
      <c r="T23" s="14">
        <v>30</v>
      </c>
      <c r="U23" s="14" t="s">
        <v>221</v>
      </c>
      <c r="V23" s="14">
        <v>30</v>
      </c>
      <c r="W23" s="14"/>
      <c r="X23" s="14"/>
    </row>
    <row r="24" spans="2:24" x14ac:dyDescent="0.55000000000000004">
      <c r="B24" s="11" t="s">
        <v>222</v>
      </c>
      <c r="C24" s="23">
        <v>180</v>
      </c>
      <c r="D24" s="23">
        <v>5</v>
      </c>
      <c r="E24" s="41">
        <v>8</v>
      </c>
      <c r="F24" s="37">
        <v>64021</v>
      </c>
      <c r="G24" s="37"/>
      <c r="H24" s="37">
        <v>58594</v>
      </c>
      <c r="I24" s="37"/>
      <c r="J24" s="12" t="s">
        <v>77</v>
      </c>
      <c r="K24" s="13">
        <v>5</v>
      </c>
      <c r="L24" s="9" t="str">
        <f t="shared" si="0"/>
        <v/>
      </c>
      <c r="M24" s="44" t="s">
        <v>118</v>
      </c>
      <c r="N24" s="13">
        <v>3</v>
      </c>
      <c r="O24" s="9" t="str">
        <f t="shared" si="2"/>
        <v/>
      </c>
      <c r="P24" s="12"/>
      <c r="Q24" s="13"/>
      <c r="R24" s="9" t="str">
        <f t="shared" si="1"/>
        <v/>
      </c>
      <c r="S24" s="14" t="s">
        <v>120</v>
      </c>
      <c r="T24" s="20">
        <v>20</v>
      </c>
      <c r="U24" s="14" t="s">
        <v>122</v>
      </c>
      <c r="V24" s="14">
        <v>20</v>
      </c>
      <c r="W24" s="14" t="s">
        <v>57</v>
      </c>
      <c r="X24" s="20">
        <v>20</v>
      </c>
    </row>
    <row r="25" spans="2:24" x14ac:dyDescent="0.55000000000000004">
      <c r="B25" s="11" t="s">
        <v>223</v>
      </c>
      <c r="C25" s="23">
        <v>180</v>
      </c>
      <c r="D25" s="23">
        <v>5</v>
      </c>
      <c r="E25" s="41">
        <v>8</v>
      </c>
      <c r="F25" s="37">
        <v>64460</v>
      </c>
      <c r="G25" s="37"/>
      <c r="H25" s="37">
        <v>64783</v>
      </c>
      <c r="I25" s="37"/>
      <c r="J25" s="12" t="s">
        <v>92</v>
      </c>
      <c r="K25" s="13">
        <v>5</v>
      </c>
      <c r="L25" s="9" t="str">
        <f t="shared" si="0"/>
        <v/>
      </c>
      <c r="M25" s="44" t="s">
        <v>22</v>
      </c>
      <c r="N25" s="13">
        <v>1</v>
      </c>
      <c r="O25" s="9" t="str">
        <f t="shared" si="2"/>
        <v/>
      </c>
      <c r="P25" s="12"/>
      <c r="Q25" s="13"/>
      <c r="R25" s="9" t="str">
        <f t="shared" si="1"/>
        <v/>
      </c>
      <c r="S25" s="14" t="s">
        <v>120</v>
      </c>
      <c r="T25" s="14">
        <v>30</v>
      </c>
      <c r="U25" s="14" t="s">
        <v>40</v>
      </c>
      <c r="V25" s="14">
        <v>30</v>
      </c>
      <c r="W25" s="14" t="s">
        <v>224</v>
      </c>
      <c r="X25" s="14">
        <v>30</v>
      </c>
    </row>
    <row r="26" spans="2:24" x14ac:dyDescent="0.55000000000000004">
      <c r="B26" s="16" t="s">
        <v>233</v>
      </c>
      <c r="C26" s="24">
        <v>155</v>
      </c>
      <c r="D26" s="24">
        <v>5</v>
      </c>
      <c r="E26" s="41">
        <v>3</v>
      </c>
      <c r="F26" s="38">
        <v>68563</v>
      </c>
      <c r="G26" s="38"/>
      <c r="H26" s="38">
        <v>54736</v>
      </c>
      <c r="I26" s="38"/>
      <c r="J26" s="12" t="s">
        <v>58</v>
      </c>
      <c r="K26" s="18">
        <v>3</v>
      </c>
      <c r="L26" s="9" t="str">
        <f>IF($G26&gt;0,IF(K26="","",K26),"")</f>
        <v/>
      </c>
      <c r="M26" s="44" t="s">
        <v>118</v>
      </c>
      <c r="N26" s="13">
        <v>3</v>
      </c>
      <c r="O26" s="9" t="str">
        <f>IF($G26&gt;0,IF(N26="","",N26),"")</f>
        <v/>
      </c>
      <c r="P26" s="17"/>
      <c r="Q26" s="18"/>
      <c r="R26" s="9" t="str">
        <f>IF($G26&gt;0,IF(Q26="","",Q26),"")</f>
        <v/>
      </c>
      <c r="S26" s="20" t="s">
        <v>61</v>
      </c>
      <c r="T26" s="14">
        <v>30</v>
      </c>
      <c r="U26" s="14" t="s">
        <v>75</v>
      </c>
      <c r="V26" s="14">
        <v>30</v>
      </c>
      <c r="W26" s="14"/>
      <c r="X26" s="20"/>
    </row>
    <row r="27" spans="2:24" x14ac:dyDescent="0.55000000000000004">
      <c r="B27" s="11" t="s">
        <v>225</v>
      </c>
      <c r="C27" s="23">
        <v>180</v>
      </c>
      <c r="D27" s="23">
        <v>5</v>
      </c>
      <c r="E27" s="41">
        <v>8</v>
      </c>
      <c r="F27" s="37">
        <v>67128</v>
      </c>
      <c r="G27" s="37"/>
      <c r="H27" s="37">
        <v>53840</v>
      </c>
      <c r="I27" s="37"/>
      <c r="J27" s="12" t="s">
        <v>73</v>
      </c>
      <c r="K27" s="13">
        <v>5</v>
      </c>
      <c r="L27" s="9" t="str">
        <f t="shared" si="0"/>
        <v/>
      </c>
      <c r="M27" s="12" t="s">
        <v>63</v>
      </c>
      <c r="N27" s="13">
        <v>3</v>
      </c>
      <c r="O27" s="9" t="str">
        <f t="shared" si="2"/>
        <v/>
      </c>
      <c r="P27" s="12"/>
      <c r="Q27" s="13"/>
      <c r="R27" s="9" t="str">
        <f t="shared" si="1"/>
        <v/>
      </c>
      <c r="S27" s="14" t="s">
        <v>120</v>
      </c>
      <c r="T27" s="14">
        <v>20</v>
      </c>
      <c r="U27" s="14" t="s">
        <v>122</v>
      </c>
      <c r="V27" s="14">
        <v>20</v>
      </c>
      <c r="W27" s="46" t="s">
        <v>200</v>
      </c>
      <c r="X27" s="45">
        <v>20</v>
      </c>
    </row>
    <row r="28" spans="2:24" x14ac:dyDescent="0.55000000000000004">
      <c r="B28" s="16" t="s">
        <v>198</v>
      </c>
      <c r="C28" s="24">
        <v>160</v>
      </c>
      <c r="D28" s="24">
        <v>5</v>
      </c>
      <c r="E28" s="41">
        <v>4</v>
      </c>
      <c r="F28" s="38">
        <v>66461</v>
      </c>
      <c r="G28" s="38">
        <v>10269</v>
      </c>
      <c r="H28" s="38">
        <v>54720</v>
      </c>
      <c r="I28" s="38">
        <v>8455</v>
      </c>
      <c r="J28" s="17" t="s">
        <v>226</v>
      </c>
      <c r="K28" s="18">
        <v>4</v>
      </c>
      <c r="L28" s="9">
        <f>IF($G28&gt;0,IF(K28="","",K28),"")</f>
        <v>4</v>
      </c>
      <c r="M28" s="69" t="s">
        <v>31</v>
      </c>
      <c r="N28" s="18">
        <v>2</v>
      </c>
      <c r="O28" s="9">
        <f>IF($G28&gt;0,IF(N28="","",N28),"")</f>
        <v>2</v>
      </c>
      <c r="P28" s="17"/>
      <c r="Q28" s="18"/>
      <c r="R28" s="9" t="str">
        <f>IF($G28&gt;0,IF(Q28="","",Q28),"")</f>
        <v/>
      </c>
      <c r="S28" s="20" t="s">
        <v>200</v>
      </c>
      <c r="T28" s="20">
        <v>20</v>
      </c>
      <c r="U28" s="45" t="s">
        <v>61</v>
      </c>
      <c r="V28" s="45">
        <v>30</v>
      </c>
      <c r="W28" s="14"/>
      <c r="X28" s="20"/>
    </row>
    <row r="29" spans="2:24" x14ac:dyDescent="0.55000000000000004">
      <c r="B29" s="16" t="s">
        <v>227</v>
      </c>
      <c r="C29" s="24">
        <v>180</v>
      </c>
      <c r="D29" s="24">
        <v>5</v>
      </c>
      <c r="E29" s="41">
        <v>8</v>
      </c>
      <c r="F29" s="38">
        <v>63185</v>
      </c>
      <c r="G29" s="38"/>
      <c r="H29" s="38">
        <v>56750</v>
      </c>
      <c r="I29" s="38"/>
      <c r="J29" s="17" t="s">
        <v>228</v>
      </c>
      <c r="K29" s="18">
        <v>5</v>
      </c>
      <c r="L29" s="9" t="s">
        <v>229</v>
      </c>
      <c r="M29" s="44" t="s">
        <v>118</v>
      </c>
      <c r="N29" s="18">
        <v>3</v>
      </c>
      <c r="O29" s="9" t="s">
        <v>229</v>
      </c>
      <c r="P29" s="17"/>
      <c r="Q29" s="18"/>
      <c r="R29" s="9" t="s">
        <v>229</v>
      </c>
      <c r="S29" s="20" t="s">
        <v>19</v>
      </c>
      <c r="T29" s="14">
        <v>20</v>
      </c>
      <c r="U29" s="14" t="s">
        <v>48</v>
      </c>
      <c r="V29" s="14">
        <v>20</v>
      </c>
      <c r="W29" s="14" t="s">
        <v>45</v>
      </c>
      <c r="X29" s="14">
        <v>20</v>
      </c>
    </row>
    <row r="30" spans="2:24" x14ac:dyDescent="0.55000000000000004">
      <c r="B30" s="11" t="s">
        <v>230</v>
      </c>
      <c r="C30" s="23">
        <v>180</v>
      </c>
      <c r="D30" s="23">
        <v>5</v>
      </c>
      <c r="E30" s="41">
        <v>8</v>
      </c>
      <c r="F30" s="37">
        <v>58688</v>
      </c>
      <c r="G30" s="37">
        <v>8804</v>
      </c>
      <c r="H30" s="37">
        <v>61247</v>
      </c>
      <c r="I30" s="37">
        <v>9188</v>
      </c>
      <c r="J30" s="12" t="s">
        <v>87</v>
      </c>
      <c r="K30" s="13">
        <v>5</v>
      </c>
      <c r="L30" s="9">
        <f>IF($G30&gt;0,IF(K30="","",K30),"")</f>
        <v>5</v>
      </c>
      <c r="M30" s="12" t="s">
        <v>16</v>
      </c>
      <c r="N30" s="13">
        <v>5</v>
      </c>
      <c r="O30" s="9">
        <f>IF($G30&gt;0,IF(N30="","",N30),"")</f>
        <v>5</v>
      </c>
      <c r="P30" s="17" t="s">
        <v>15</v>
      </c>
      <c r="Q30" s="13">
        <v>5</v>
      </c>
      <c r="R30" s="9">
        <f t="shared" ref="R30" si="6">IF($G30&gt;0,IF(Q30="","",Q30),"")</f>
        <v>5</v>
      </c>
      <c r="S30" s="14" t="s">
        <v>203</v>
      </c>
      <c r="T30" s="14">
        <v>20</v>
      </c>
      <c r="U30" s="46" t="s">
        <v>200</v>
      </c>
      <c r="V30" s="45">
        <v>20</v>
      </c>
      <c r="W30" s="14"/>
      <c r="X30" s="14"/>
    </row>
    <row r="31" spans="2:24" x14ac:dyDescent="0.55000000000000004">
      <c r="B31" s="11" t="s">
        <v>231</v>
      </c>
      <c r="C31" s="23">
        <v>180</v>
      </c>
      <c r="D31" s="23">
        <v>5</v>
      </c>
      <c r="E31" s="41">
        <v>8</v>
      </c>
      <c r="F31" s="37">
        <v>55626</v>
      </c>
      <c r="G31" s="37"/>
      <c r="H31" s="37">
        <v>61809</v>
      </c>
      <c r="I31" s="37"/>
      <c r="J31" s="12" t="s">
        <v>73</v>
      </c>
      <c r="K31" s="13">
        <v>5</v>
      </c>
      <c r="L31" s="9" t="str">
        <f>IF($G31&gt;0,IF(K31="","",K31),"")</f>
        <v/>
      </c>
      <c r="M31" s="12" t="s">
        <v>82</v>
      </c>
      <c r="N31" s="13">
        <v>3</v>
      </c>
      <c r="O31" s="9" t="str">
        <f>IF($G31&gt;0,IF(N31="","",N31),"")</f>
        <v/>
      </c>
      <c r="P31" s="44" t="s">
        <v>118</v>
      </c>
      <c r="Q31" s="13">
        <v>3</v>
      </c>
      <c r="R31" s="9" t="str">
        <f>IF($G31&gt;0,IF(Q31="","",Q31),"")</f>
        <v/>
      </c>
      <c r="S31" s="20" t="s">
        <v>120</v>
      </c>
      <c r="T31" s="14">
        <v>20</v>
      </c>
      <c r="U31" s="14" t="s">
        <v>232</v>
      </c>
      <c r="V31" s="14">
        <v>20</v>
      </c>
      <c r="W31" s="14"/>
      <c r="X31" s="14"/>
    </row>
    <row r="32" spans="2:24" x14ac:dyDescent="0.55000000000000004">
      <c r="B32" s="11" t="s">
        <v>234</v>
      </c>
      <c r="C32" s="23">
        <v>160</v>
      </c>
      <c r="D32" s="23">
        <v>5</v>
      </c>
      <c r="E32" s="41">
        <v>4</v>
      </c>
      <c r="F32" s="37">
        <v>55974</v>
      </c>
      <c r="G32" s="37"/>
      <c r="H32" s="37">
        <v>56077</v>
      </c>
      <c r="I32" s="37"/>
      <c r="J32" s="12" t="s">
        <v>235</v>
      </c>
      <c r="K32" s="13">
        <v>5</v>
      </c>
      <c r="L32" s="9" t="str">
        <f>IF($G32&gt;0,IF(K32="","",K32),"")</f>
        <v/>
      </c>
      <c r="M32" s="12" t="s">
        <v>58</v>
      </c>
      <c r="N32" s="13">
        <v>3</v>
      </c>
      <c r="O32" s="9" t="str">
        <f>IF($G32&gt;0,IF(N32="","",N32),"")</f>
        <v/>
      </c>
      <c r="P32" s="12"/>
      <c r="Q32" s="13"/>
      <c r="R32" s="9" t="str">
        <f>IF($G32&gt;0,IF(Q32="","",Q32),"")</f>
        <v/>
      </c>
      <c r="S32" s="14" t="s">
        <v>61</v>
      </c>
      <c r="T32" s="14">
        <v>30</v>
      </c>
      <c r="U32" s="46" t="s">
        <v>200</v>
      </c>
      <c r="V32" s="45">
        <v>20</v>
      </c>
      <c r="W32" s="14"/>
      <c r="X32" s="20"/>
    </row>
    <row r="33" spans="2:24" x14ac:dyDescent="0.55000000000000004">
      <c r="B33" s="16" t="s">
        <v>198</v>
      </c>
      <c r="C33" s="24">
        <v>160</v>
      </c>
      <c r="D33" s="24">
        <v>5</v>
      </c>
      <c r="E33" s="41">
        <v>4</v>
      </c>
      <c r="F33" s="38">
        <v>56996</v>
      </c>
      <c r="G33" s="38"/>
      <c r="H33" s="38">
        <v>49775</v>
      </c>
      <c r="I33" s="38"/>
      <c r="J33" s="17" t="s">
        <v>20</v>
      </c>
      <c r="K33" s="18">
        <v>5</v>
      </c>
      <c r="L33" s="9" t="str">
        <f t="shared" si="0"/>
        <v/>
      </c>
      <c r="M33" s="44" t="s">
        <v>235</v>
      </c>
      <c r="N33" s="18">
        <v>3</v>
      </c>
      <c r="O33" s="9" t="str">
        <f t="shared" si="2"/>
        <v/>
      </c>
      <c r="P33" s="17"/>
      <c r="Q33" s="18"/>
      <c r="R33" s="9" t="str">
        <f t="shared" si="1"/>
        <v/>
      </c>
      <c r="S33" s="20" t="s">
        <v>53</v>
      </c>
      <c r="T33" s="14">
        <v>30</v>
      </c>
      <c r="U33" s="14" t="s">
        <v>214</v>
      </c>
      <c r="V33" s="14">
        <v>30</v>
      </c>
      <c r="W33" s="14"/>
      <c r="X33" s="20"/>
    </row>
    <row r="34" spans="2:24" x14ac:dyDescent="0.55000000000000004">
      <c r="B34" s="11" t="s">
        <v>237</v>
      </c>
      <c r="C34" s="23">
        <v>155</v>
      </c>
      <c r="D34" s="23">
        <v>5</v>
      </c>
      <c r="E34" s="41">
        <v>4</v>
      </c>
      <c r="F34" s="37">
        <v>56222</v>
      </c>
      <c r="G34" s="37"/>
      <c r="H34" s="37">
        <v>50549</v>
      </c>
      <c r="I34" s="37"/>
      <c r="J34" s="12" t="s">
        <v>73</v>
      </c>
      <c r="K34" s="13">
        <v>4</v>
      </c>
      <c r="L34" s="9" t="str">
        <f>IF($G34&gt;0,IF(K34="","",K34),"")</f>
        <v/>
      </c>
      <c r="M34" s="12" t="s">
        <v>238</v>
      </c>
      <c r="N34" s="13">
        <v>2</v>
      </c>
      <c r="O34" s="9" t="str">
        <f>IF($G34&gt;0,IF(N34="","",N34),"")</f>
        <v/>
      </c>
      <c r="P34" s="12"/>
      <c r="Q34" s="13"/>
      <c r="R34" s="9" t="str">
        <f>IF($G34&gt;0,IF(Q34="","",Q34),"")</f>
        <v/>
      </c>
      <c r="S34" s="14" t="s">
        <v>61</v>
      </c>
      <c r="T34" s="14">
        <v>30</v>
      </c>
      <c r="U34" s="45" t="s">
        <v>117</v>
      </c>
      <c r="V34" s="45">
        <v>20</v>
      </c>
      <c r="W34" s="14"/>
      <c r="X34" s="14"/>
    </row>
    <row r="35" spans="2:24" x14ac:dyDescent="0.55000000000000004">
      <c r="B35" s="11" t="s">
        <v>236</v>
      </c>
      <c r="C35" s="23">
        <v>160</v>
      </c>
      <c r="D35" s="23">
        <v>5</v>
      </c>
      <c r="E35" s="41">
        <v>4</v>
      </c>
      <c r="F35" s="37">
        <v>51780</v>
      </c>
      <c r="G35" s="37"/>
      <c r="H35" s="37">
        <v>50750</v>
      </c>
      <c r="I35" s="37"/>
      <c r="J35" s="12" t="s">
        <v>77</v>
      </c>
      <c r="K35" s="13">
        <v>5</v>
      </c>
      <c r="L35" s="9" t="str">
        <f>IF($G35&gt;0,IF(K35="","",K35),"")</f>
        <v/>
      </c>
      <c r="M35" s="12"/>
      <c r="N35" s="13"/>
      <c r="O35" s="9" t="str">
        <f>IF($G35&gt;0,IF(N35="","",N35),"")</f>
        <v/>
      </c>
      <c r="P35" s="12"/>
      <c r="Q35" s="13"/>
      <c r="R35" s="9" t="str">
        <f>IF($G35&gt;0,IF(Q35="","",Q35),"")</f>
        <v/>
      </c>
      <c r="S35" s="20" t="s">
        <v>200</v>
      </c>
      <c r="T35" s="14">
        <v>20</v>
      </c>
      <c r="U35" s="14" t="s">
        <v>57</v>
      </c>
      <c r="V35" s="14">
        <v>20</v>
      </c>
      <c r="W35" s="45" t="s">
        <v>61</v>
      </c>
      <c r="X35" s="45">
        <v>30</v>
      </c>
    </row>
    <row r="36" spans="2:24" x14ac:dyDescent="0.55000000000000004">
      <c r="B36" s="11" t="s">
        <v>239</v>
      </c>
      <c r="C36" s="23">
        <v>155</v>
      </c>
      <c r="D36" s="23">
        <v>5</v>
      </c>
      <c r="E36" s="41">
        <v>3</v>
      </c>
      <c r="F36" s="37">
        <v>50027</v>
      </c>
      <c r="G36" s="37"/>
      <c r="H36" s="37">
        <v>47527</v>
      </c>
      <c r="I36" s="37"/>
      <c r="J36" s="12" t="s">
        <v>73</v>
      </c>
      <c r="K36" s="13">
        <v>4</v>
      </c>
      <c r="L36" s="9" t="str">
        <f>IF($G36&gt;0,IF(K36="","",K36),"")</f>
        <v/>
      </c>
      <c r="M36" s="12"/>
      <c r="N36" s="13"/>
      <c r="O36" s="9" t="str">
        <f>IF($G36&gt;0,IF(N36="","",N36),"")</f>
        <v/>
      </c>
      <c r="P36" s="12"/>
      <c r="Q36" s="13"/>
      <c r="R36" s="9" t="str">
        <f>IF($G36&gt;0,IF(Q36="","",Q36),"")</f>
        <v/>
      </c>
      <c r="S36" s="20" t="s">
        <v>200</v>
      </c>
      <c r="T36" s="14">
        <v>20</v>
      </c>
      <c r="U36" s="14" t="s">
        <v>128</v>
      </c>
      <c r="V36" s="14">
        <v>20</v>
      </c>
      <c r="W36" s="45" t="s">
        <v>61</v>
      </c>
      <c r="X36" s="45">
        <v>20</v>
      </c>
    </row>
    <row r="37" spans="2:24" x14ac:dyDescent="0.55000000000000004">
      <c r="B37" s="11" t="s">
        <v>325</v>
      </c>
      <c r="C37" s="23">
        <v>140</v>
      </c>
      <c r="D37" s="23">
        <v>5</v>
      </c>
      <c r="E37" s="41">
        <v>0</v>
      </c>
      <c r="F37" s="37">
        <v>49896</v>
      </c>
      <c r="G37" s="37"/>
      <c r="H37" s="37">
        <v>41472</v>
      </c>
      <c r="I37" s="37"/>
      <c r="J37" s="12" t="s">
        <v>326</v>
      </c>
      <c r="K37" s="13">
        <v>1</v>
      </c>
      <c r="L37" s="9"/>
      <c r="M37" s="44" t="s">
        <v>216</v>
      </c>
      <c r="N37" s="13">
        <v>3</v>
      </c>
      <c r="O37" s="9"/>
      <c r="P37" s="12"/>
      <c r="Q37" s="13"/>
      <c r="R37" s="9"/>
      <c r="S37" s="20" t="s">
        <v>290</v>
      </c>
      <c r="T37" s="14">
        <v>30</v>
      </c>
      <c r="U37" s="14" t="s">
        <v>281</v>
      </c>
      <c r="V37" s="14">
        <v>30</v>
      </c>
      <c r="W37" s="14"/>
      <c r="X37" s="20"/>
    </row>
    <row r="38" spans="2:24" x14ac:dyDescent="0.55000000000000004">
      <c r="B38" s="11" t="s">
        <v>241</v>
      </c>
      <c r="C38" s="23">
        <v>150</v>
      </c>
      <c r="D38" s="23">
        <v>5</v>
      </c>
      <c r="E38" s="41">
        <v>2</v>
      </c>
      <c r="F38" s="37">
        <v>50726</v>
      </c>
      <c r="G38" s="37"/>
      <c r="H38" s="37">
        <v>40366</v>
      </c>
      <c r="I38" s="37"/>
      <c r="J38" s="13" t="s">
        <v>60</v>
      </c>
      <c r="K38" s="13">
        <v>2</v>
      </c>
      <c r="L38" s="9" t="str">
        <f>IF($G38&gt;0,IF(K38="","",K38),"")</f>
        <v/>
      </c>
      <c r="M38" s="12"/>
      <c r="N38" s="13"/>
      <c r="O38" s="9" t="str">
        <f>IF($G38&gt;0,IF(N38="","",N38),"")</f>
        <v/>
      </c>
      <c r="P38" s="12"/>
      <c r="Q38" s="13"/>
      <c r="R38" s="9" t="str">
        <f>IF($G38&gt;0,IF(Q38="","",Q38),"")</f>
        <v/>
      </c>
      <c r="S38" s="14" t="s">
        <v>120</v>
      </c>
      <c r="T38" s="14">
        <v>20</v>
      </c>
      <c r="U38" s="14" t="s">
        <v>122</v>
      </c>
      <c r="V38" s="14">
        <v>20</v>
      </c>
      <c r="W38" s="45" t="s">
        <v>117</v>
      </c>
      <c r="X38" s="45">
        <v>20</v>
      </c>
    </row>
    <row r="39" spans="2:24" x14ac:dyDescent="0.55000000000000004">
      <c r="B39" s="11" t="s">
        <v>188</v>
      </c>
      <c r="C39" s="23">
        <v>140</v>
      </c>
      <c r="D39" s="23">
        <v>5</v>
      </c>
      <c r="E39" s="41">
        <v>0</v>
      </c>
      <c r="F39" s="37">
        <v>47664</v>
      </c>
      <c r="G39" s="37"/>
      <c r="H39" s="37">
        <v>41836</v>
      </c>
      <c r="I39" s="37"/>
      <c r="J39" s="12" t="s">
        <v>118</v>
      </c>
      <c r="K39" s="13">
        <v>3</v>
      </c>
      <c r="L39" s="9" t="str">
        <f>IF($G39&gt;0,IF(K39="","",K39),"")</f>
        <v/>
      </c>
      <c r="M39" s="44" t="s">
        <v>39</v>
      </c>
      <c r="N39" s="13">
        <v>1</v>
      </c>
      <c r="O39" s="9" t="str">
        <f>IF($G39&gt;0,IF(N39="","",N39),"")</f>
        <v/>
      </c>
      <c r="P39" s="12"/>
      <c r="Q39" s="13"/>
      <c r="R39" s="9" t="str">
        <f>IF($G39&gt;0,IF(Q39="","",Q39),"")</f>
        <v/>
      </c>
      <c r="S39" s="14" t="s">
        <v>120</v>
      </c>
      <c r="T39" s="14">
        <v>26</v>
      </c>
      <c r="U39" s="14" t="s">
        <v>193</v>
      </c>
      <c r="V39" s="14">
        <v>30</v>
      </c>
      <c r="W39" s="14"/>
      <c r="X39" s="20"/>
    </row>
    <row r="40" spans="2:24" x14ac:dyDescent="0.55000000000000004">
      <c r="B40" s="11" t="s">
        <v>242</v>
      </c>
      <c r="C40" s="23">
        <v>130</v>
      </c>
      <c r="D40" s="23"/>
      <c r="E40" s="41">
        <v>8</v>
      </c>
      <c r="F40" s="37">
        <v>41242</v>
      </c>
      <c r="G40" s="37"/>
      <c r="H40" s="37">
        <v>38251</v>
      </c>
      <c r="I40" s="37"/>
      <c r="J40" s="12" t="s">
        <v>72</v>
      </c>
      <c r="K40" s="13">
        <v>4</v>
      </c>
      <c r="L40" s="9" t="str">
        <f>IF($G40&gt;0,IF(K40="","",K40),"")</f>
        <v/>
      </c>
      <c r="M40" s="12"/>
      <c r="N40" s="13"/>
      <c r="O40" s="9" t="str">
        <f>IF($G40&gt;0,IF(N40="","",N40),"")</f>
        <v/>
      </c>
      <c r="P40" s="12"/>
      <c r="Q40" s="13"/>
      <c r="R40" s="9" t="str">
        <f>IF($G40&gt;0,IF(Q40="","",Q40),"")</f>
        <v/>
      </c>
      <c r="S40" s="14" t="s">
        <v>131</v>
      </c>
      <c r="T40" s="14">
        <v>20</v>
      </c>
      <c r="U40" s="14" t="s">
        <v>95</v>
      </c>
      <c r="V40" s="14">
        <v>20</v>
      </c>
      <c r="W40" s="14"/>
      <c r="X40" s="14"/>
    </row>
    <row r="41" spans="2:24" x14ac:dyDescent="0.55000000000000004">
      <c r="B41" s="11" t="s">
        <v>243</v>
      </c>
      <c r="C41" s="23">
        <v>105</v>
      </c>
      <c r="D41" s="23"/>
      <c r="E41" s="41">
        <v>3</v>
      </c>
      <c r="F41" s="37">
        <v>31938</v>
      </c>
      <c r="G41" s="37"/>
      <c r="H41" s="37">
        <v>24990</v>
      </c>
      <c r="I41" s="37"/>
      <c r="J41" s="12" t="s">
        <v>244</v>
      </c>
      <c r="K41" s="13">
        <v>5</v>
      </c>
      <c r="L41" s="9" t="str">
        <f>IF($G41&gt;0,IF(K41="","",K41),"")</f>
        <v/>
      </c>
      <c r="M41" s="44" t="s">
        <v>118</v>
      </c>
      <c r="N41" s="13">
        <v>3</v>
      </c>
      <c r="O41" s="9" t="str">
        <f>IF($G41&gt;0,IF(N41="","",N41),"")</f>
        <v/>
      </c>
      <c r="P41" s="12"/>
      <c r="Q41" s="13"/>
      <c r="R41" s="9" t="str">
        <f>IF($G41&gt;0,IF(Q41="","",Q41),"")</f>
        <v/>
      </c>
      <c r="S41" s="20" t="s">
        <v>200</v>
      </c>
      <c r="T41" s="14">
        <v>20</v>
      </c>
      <c r="U41" s="14" t="s">
        <v>245</v>
      </c>
      <c r="V41" s="14">
        <v>20</v>
      </c>
      <c r="W41" s="14"/>
      <c r="X41" s="14"/>
    </row>
    <row r="42" spans="2:24" x14ac:dyDescent="0.55000000000000004">
      <c r="B42" s="25"/>
      <c r="C42" s="26"/>
      <c r="D42" s="26"/>
      <c r="E42" s="26"/>
      <c r="F42" s="125">
        <f>SUM(F5:F41)</f>
        <v>2454976</v>
      </c>
      <c r="G42" s="125">
        <f>SUM(G5:G41)</f>
        <v>167633</v>
      </c>
      <c r="H42" s="125">
        <f>SUM(H5:H41)</f>
        <v>2263022</v>
      </c>
      <c r="I42" s="125">
        <f>SUM(I5:I41)</f>
        <v>154279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29938</v>
      </c>
      <c r="H44" s="37">
        <v>157224</v>
      </c>
      <c r="I44" s="37">
        <v>30423</v>
      </c>
      <c r="J44" s="12" t="s">
        <v>16</v>
      </c>
      <c r="K44" s="13">
        <v>5</v>
      </c>
      <c r="L44" s="9">
        <f t="shared" ref="L44:L71" si="7">IF($G44&gt;0,IF(K44="","",K44),"")</f>
        <v>5</v>
      </c>
      <c r="M44" s="12" t="s">
        <v>247</v>
      </c>
      <c r="N44" s="13">
        <v>5</v>
      </c>
      <c r="O44" s="9">
        <f t="shared" ref="O44:O71" si="8">IF($G44&gt;0,IF(N44="","",N44),"")</f>
        <v>5</v>
      </c>
      <c r="P44" s="44" t="s">
        <v>15</v>
      </c>
      <c r="Q44" s="13">
        <v>3</v>
      </c>
      <c r="R44" s="9">
        <f t="shared" ref="R44:R71" si="9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5" t="s">
        <v>117</v>
      </c>
      <c r="X44" s="45">
        <v>20</v>
      </c>
    </row>
    <row r="45" spans="2:24" x14ac:dyDescent="0.55000000000000004">
      <c r="B45" s="16" t="s">
        <v>248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216</v>
      </c>
      <c r="K45" s="18">
        <v>4</v>
      </c>
      <c r="L45" s="9" t="str">
        <f t="shared" si="7"/>
        <v/>
      </c>
      <c r="M45" s="44" t="s">
        <v>118</v>
      </c>
      <c r="N45" s="18">
        <v>3</v>
      </c>
      <c r="O45" s="9" t="str">
        <f t="shared" si="8"/>
        <v/>
      </c>
      <c r="P45" s="17"/>
      <c r="Q45" s="18"/>
      <c r="R45" s="9" t="str">
        <f t="shared" si="9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15686</v>
      </c>
      <c r="H46" s="37">
        <v>74068</v>
      </c>
      <c r="I46" s="37">
        <v>15821</v>
      </c>
      <c r="J46" s="12" t="s">
        <v>87</v>
      </c>
      <c r="K46" s="13">
        <v>4</v>
      </c>
      <c r="L46" s="9">
        <f>IF($G46&gt;0,IF(K46="","",K46),"")</f>
        <v>4</v>
      </c>
      <c r="M46" s="12" t="s">
        <v>38</v>
      </c>
      <c r="N46" s="13">
        <v>2</v>
      </c>
      <c r="O46" s="9">
        <f>IF($G46&gt;0,IF(N46="","",N46),"")</f>
        <v>2</v>
      </c>
      <c r="P46" s="12"/>
      <c r="Q46" s="13"/>
      <c r="R46" s="9" t="str">
        <f>IF($G46&gt;0,IF(Q46="","",Q46),"")</f>
        <v/>
      </c>
      <c r="S46" s="14" t="s">
        <v>250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19914</v>
      </c>
      <c r="H47" s="37">
        <v>69996</v>
      </c>
      <c r="I47" s="38">
        <v>18584</v>
      </c>
      <c r="J47" s="17" t="s">
        <v>15</v>
      </c>
      <c r="K47" s="13">
        <v>5</v>
      </c>
      <c r="L47" s="9">
        <f t="shared" si="7"/>
        <v>5</v>
      </c>
      <c r="M47" s="7" t="s">
        <v>11</v>
      </c>
      <c r="N47" s="8">
        <v>5</v>
      </c>
      <c r="O47" s="9">
        <f t="shared" si="8"/>
        <v>5</v>
      </c>
      <c r="P47" s="44" t="s">
        <v>247</v>
      </c>
      <c r="Q47" s="13">
        <v>3</v>
      </c>
      <c r="R47" s="9">
        <f t="shared" si="9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7"/>
        <v/>
      </c>
      <c r="M48" s="44" t="s">
        <v>118</v>
      </c>
      <c r="N48" s="13">
        <v>3</v>
      </c>
      <c r="O48" s="9" t="str">
        <f t="shared" si="8"/>
        <v/>
      </c>
      <c r="Q48" s="13"/>
      <c r="R48" s="9" t="str">
        <f t="shared" si="9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253</v>
      </c>
      <c r="C49" s="23">
        <v>180</v>
      </c>
      <c r="D49" s="23">
        <v>5</v>
      </c>
      <c r="E49" s="41">
        <v>8</v>
      </c>
      <c r="F49" s="37">
        <v>73921</v>
      </c>
      <c r="G49" s="37">
        <v>11089</v>
      </c>
      <c r="H49" s="37">
        <v>62663</v>
      </c>
      <c r="I49" s="37">
        <v>9400</v>
      </c>
      <c r="J49" s="12" t="s">
        <v>42</v>
      </c>
      <c r="K49" s="13">
        <v>5</v>
      </c>
      <c r="L49" s="9">
        <f t="shared" si="7"/>
        <v>5</v>
      </c>
      <c r="M49" s="44" t="s">
        <v>16</v>
      </c>
      <c r="N49" s="13">
        <v>3</v>
      </c>
      <c r="O49" s="9">
        <f t="shared" si="8"/>
        <v>3</v>
      </c>
      <c r="P49" s="12"/>
      <c r="Q49" s="13"/>
      <c r="R49" s="9" t="str">
        <f t="shared" si="9"/>
        <v/>
      </c>
      <c r="S49" s="14" t="s">
        <v>71</v>
      </c>
      <c r="T49" s="14">
        <v>30</v>
      </c>
      <c r="U49" s="14" t="s">
        <v>40</v>
      </c>
      <c r="V49" s="14">
        <v>30</v>
      </c>
      <c r="W49" s="14"/>
      <c r="X49" s="14"/>
    </row>
    <row r="50" spans="2:24" x14ac:dyDescent="0.55000000000000004">
      <c r="B50" s="16" t="s">
        <v>254</v>
      </c>
      <c r="C50" s="24">
        <v>180</v>
      </c>
      <c r="D50" s="24">
        <v>5</v>
      </c>
      <c r="E50" s="41">
        <v>8</v>
      </c>
      <c r="F50" s="38">
        <v>66735</v>
      </c>
      <c r="G50" s="38">
        <v>10111</v>
      </c>
      <c r="H50" s="38">
        <v>67359</v>
      </c>
      <c r="I50" s="38">
        <v>10205</v>
      </c>
      <c r="J50" s="17" t="s">
        <v>235</v>
      </c>
      <c r="K50" s="18">
        <v>5</v>
      </c>
      <c r="L50" s="9">
        <f t="shared" si="7"/>
        <v>5</v>
      </c>
      <c r="M50" s="44" t="s">
        <v>16</v>
      </c>
      <c r="N50" s="18">
        <v>3</v>
      </c>
      <c r="O50" s="9">
        <f t="shared" si="8"/>
        <v>3</v>
      </c>
      <c r="P50" s="12"/>
      <c r="Q50" s="18"/>
      <c r="R50" s="9" t="str">
        <f t="shared" si="9"/>
        <v/>
      </c>
      <c r="S50" s="14" t="s">
        <v>117</v>
      </c>
      <c r="T50" s="14">
        <v>30</v>
      </c>
      <c r="U50" s="20" t="s">
        <v>57</v>
      </c>
      <c r="V50" s="14">
        <v>30</v>
      </c>
      <c r="W50" s="14" t="s">
        <v>45</v>
      </c>
      <c r="X50" s="14">
        <v>30</v>
      </c>
    </row>
    <row r="51" spans="2:24" x14ac:dyDescent="0.55000000000000004">
      <c r="B51" s="11" t="s">
        <v>255</v>
      </c>
      <c r="C51" s="23">
        <v>180</v>
      </c>
      <c r="D51" s="23">
        <v>5</v>
      </c>
      <c r="E51" s="41">
        <v>8</v>
      </c>
      <c r="F51" s="37">
        <v>70798</v>
      </c>
      <c r="G51" s="37"/>
      <c r="H51" s="37">
        <v>63286</v>
      </c>
      <c r="I51" s="37"/>
      <c r="J51" s="12" t="s">
        <v>127</v>
      </c>
      <c r="K51" s="13">
        <v>4</v>
      </c>
      <c r="L51" s="9" t="str">
        <f t="shared" si="7"/>
        <v/>
      </c>
      <c r="M51" s="12"/>
      <c r="N51" s="13"/>
      <c r="O51" s="9" t="str">
        <f t="shared" si="8"/>
        <v/>
      </c>
      <c r="P51" s="12"/>
      <c r="Q51" s="13"/>
      <c r="R51" s="9" t="str">
        <f t="shared" si="9"/>
        <v/>
      </c>
      <c r="S51" s="14" t="s">
        <v>13</v>
      </c>
      <c r="T51" s="14">
        <v>30</v>
      </c>
      <c r="U51" s="45" t="s">
        <v>117</v>
      </c>
      <c r="V51" s="45">
        <v>20</v>
      </c>
      <c r="W51" s="14"/>
      <c r="X51" s="14"/>
    </row>
    <row r="52" spans="2:24" x14ac:dyDescent="0.55000000000000004">
      <c r="B52" s="11" t="s">
        <v>256</v>
      </c>
      <c r="C52" s="23">
        <v>180</v>
      </c>
      <c r="D52" s="23">
        <v>5</v>
      </c>
      <c r="E52" s="41">
        <v>8</v>
      </c>
      <c r="F52" s="37">
        <v>64855</v>
      </c>
      <c r="G52" s="37">
        <v>8172</v>
      </c>
      <c r="H52" s="37">
        <v>69229</v>
      </c>
      <c r="I52" s="38">
        <v>8723</v>
      </c>
      <c r="J52" s="17" t="s">
        <v>15</v>
      </c>
      <c r="K52" s="13">
        <v>6</v>
      </c>
      <c r="L52" s="9">
        <f t="shared" si="7"/>
        <v>6</v>
      </c>
      <c r="M52" s="44" t="s">
        <v>191</v>
      </c>
      <c r="N52" s="13">
        <v>3</v>
      </c>
      <c r="O52" s="9">
        <f t="shared" si="8"/>
        <v>3</v>
      </c>
      <c r="P52" s="12"/>
      <c r="Q52" s="13"/>
      <c r="R52" s="9" t="str">
        <f t="shared" si="9"/>
        <v/>
      </c>
      <c r="S52" s="14" t="s">
        <v>45</v>
      </c>
      <c r="T52" s="14">
        <v>30</v>
      </c>
      <c r="U52" s="14" t="s">
        <v>103</v>
      </c>
      <c r="V52" s="14">
        <v>30</v>
      </c>
      <c r="W52" s="14"/>
      <c r="X52" s="14"/>
    </row>
    <row r="53" spans="2:24" x14ac:dyDescent="0.55000000000000004">
      <c r="B53" s="11" t="s">
        <v>257</v>
      </c>
      <c r="C53" s="23">
        <v>160</v>
      </c>
      <c r="D53" s="23">
        <v>5</v>
      </c>
      <c r="E53" s="41">
        <v>4</v>
      </c>
      <c r="F53" s="37">
        <v>70392</v>
      </c>
      <c r="G53" s="37">
        <v>10243</v>
      </c>
      <c r="H53" s="37">
        <v>58246</v>
      </c>
      <c r="I53" s="37">
        <v>8475</v>
      </c>
      <c r="J53" s="12" t="s">
        <v>16</v>
      </c>
      <c r="K53" s="13">
        <v>5</v>
      </c>
      <c r="L53" s="9">
        <f t="shared" si="7"/>
        <v>5</v>
      </c>
      <c r="M53" s="44" t="s">
        <v>247</v>
      </c>
      <c r="N53" s="13">
        <v>3</v>
      </c>
      <c r="O53" s="9">
        <f t="shared" si="8"/>
        <v>3</v>
      </c>
      <c r="P53" s="12"/>
      <c r="Q53" s="13"/>
      <c r="R53" s="9" t="str">
        <f t="shared" si="9"/>
        <v/>
      </c>
      <c r="S53" s="14" t="s">
        <v>117</v>
      </c>
      <c r="T53" s="14">
        <v>20</v>
      </c>
      <c r="U53" s="14" t="s">
        <v>103</v>
      </c>
      <c r="V53" s="14">
        <v>20</v>
      </c>
      <c r="W53" s="14"/>
      <c r="X53" s="20"/>
    </row>
    <row r="54" spans="2:24" x14ac:dyDescent="0.55000000000000004">
      <c r="B54" s="16" t="s">
        <v>258</v>
      </c>
      <c r="C54" s="24">
        <v>180</v>
      </c>
      <c r="D54" s="24">
        <v>5</v>
      </c>
      <c r="E54" s="41">
        <v>8</v>
      </c>
      <c r="F54" s="38">
        <v>62742</v>
      </c>
      <c r="G54" s="38">
        <v>7906</v>
      </c>
      <c r="H54" s="38">
        <v>61932</v>
      </c>
      <c r="I54" s="38">
        <v>7804</v>
      </c>
      <c r="J54" s="17" t="s">
        <v>25</v>
      </c>
      <c r="K54" s="18">
        <v>5</v>
      </c>
      <c r="L54" s="9">
        <f>IF($G54&gt;0,IF(K54="","",K54),"")</f>
        <v>5</v>
      </c>
      <c r="M54" s="12" t="s">
        <v>50</v>
      </c>
      <c r="N54" s="18">
        <v>5</v>
      </c>
      <c r="O54" s="9">
        <f>IF($G54&gt;0,IF(N54="","",N54),"")</f>
        <v>5</v>
      </c>
      <c r="P54" s="43" t="s">
        <v>21</v>
      </c>
      <c r="Q54" s="13">
        <v>3</v>
      </c>
      <c r="R54" s="9">
        <f t="shared" ref="R54" si="10">IF($G54&gt;0,IF(Q54="","",Q54),"")</f>
        <v>3</v>
      </c>
      <c r="S54" s="14" t="s">
        <v>203</v>
      </c>
      <c r="T54" s="14">
        <v>20</v>
      </c>
      <c r="U54" s="20" t="s">
        <v>40</v>
      </c>
      <c r="V54" s="14">
        <v>20</v>
      </c>
      <c r="W54" s="20"/>
      <c r="X54" s="20"/>
    </row>
    <row r="55" spans="2:24" x14ac:dyDescent="0.55000000000000004">
      <c r="B55" s="11" t="s">
        <v>259</v>
      </c>
      <c r="C55" s="23">
        <v>160</v>
      </c>
      <c r="D55" s="23">
        <v>3</v>
      </c>
      <c r="E55" s="41">
        <v>8</v>
      </c>
      <c r="F55" s="37">
        <v>66461</v>
      </c>
      <c r="G55" s="37"/>
      <c r="H55" s="37">
        <v>57220</v>
      </c>
      <c r="I55" s="37"/>
      <c r="J55" s="12" t="s">
        <v>77</v>
      </c>
      <c r="K55" s="13">
        <v>4</v>
      </c>
      <c r="L55" s="9" t="str">
        <f t="shared" si="7"/>
        <v/>
      </c>
      <c r="M55" s="44" t="s">
        <v>118</v>
      </c>
      <c r="N55" s="13">
        <v>3</v>
      </c>
      <c r="O55" s="9" t="str">
        <f t="shared" si="8"/>
        <v/>
      </c>
      <c r="P55" s="12"/>
      <c r="Q55" s="13"/>
      <c r="R55" s="9" t="str">
        <f t="shared" si="9"/>
        <v/>
      </c>
      <c r="S55" s="14" t="s">
        <v>45</v>
      </c>
      <c r="T55" s="14">
        <v>30</v>
      </c>
      <c r="U55" s="14"/>
      <c r="V55" s="14"/>
      <c r="W55" s="14"/>
      <c r="X55" s="14"/>
    </row>
    <row r="56" spans="2:24" x14ac:dyDescent="0.55000000000000004">
      <c r="B56" s="11" t="s">
        <v>242</v>
      </c>
      <c r="C56" s="23">
        <v>160</v>
      </c>
      <c r="D56" s="23">
        <v>3</v>
      </c>
      <c r="E56" s="41">
        <v>8</v>
      </c>
      <c r="F56" s="37">
        <v>61058</v>
      </c>
      <c r="G56" s="37"/>
      <c r="H56" s="37">
        <v>55676</v>
      </c>
      <c r="I56" s="37"/>
      <c r="J56" s="12" t="s">
        <v>72</v>
      </c>
      <c r="K56" s="13">
        <v>5</v>
      </c>
      <c r="L56" s="9" t="str">
        <f t="shared" si="7"/>
        <v/>
      </c>
      <c r="M56" s="44" t="s">
        <v>118</v>
      </c>
      <c r="N56" s="13">
        <v>3</v>
      </c>
      <c r="O56" s="9" t="str">
        <f t="shared" si="8"/>
        <v/>
      </c>
      <c r="P56" s="12"/>
      <c r="Q56" s="13"/>
      <c r="R56" s="9" t="str">
        <f t="shared" si="9"/>
        <v/>
      </c>
      <c r="S56" s="14" t="s">
        <v>80</v>
      </c>
      <c r="T56" s="14">
        <v>20</v>
      </c>
      <c r="U56" s="14" t="s">
        <v>95</v>
      </c>
      <c r="V56" s="14">
        <v>20</v>
      </c>
      <c r="W56" s="14"/>
      <c r="X56" s="14"/>
    </row>
    <row r="57" spans="2:24" x14ac:dyDescent="0.55000000000000004">
      <c r="B57" s="11" t="s">
        <v>260</v>
      </c>
      <c r="C57" s="23">
        <v>140</v>
      </c>
      <c r="D57" s="23">
        <v>1</v>
      </c>
      <c r="E57" s="41">
        <v>8</v>
      </c>
      <c r="F57" s="37">
        <v>53042</v>
      </c>
      <c r="G57" s="37"/>
      <c r="H57" s="37">
        <v>58492</v>
      </c>
      <c r="I57" s="37"/>
      <c r="J57" s="12" t="s">
        <v>77</v>
      </c>
      <c r="K57" s="13">
        <v>5</v>
      </c>
      <c r="L57" s="9" t="str">
        <f>IF($G57&gt;0,IF(K57="","",K57),"")</f>
        <v/>
      </c>
      <c r="M57" s="44" t="s">
        <v>118</v>
      </c>
      <c r="N57" s="13">
        <v>3</v>
      </c>
      <c r="O57" s="9" t="str">
        <f>IF($G57&gt;0,IF(N57="","",N57),"")</f>
        <v/>
      </c>
      <c r="P57" s="12"/>
      <c r="Q57" s="13"/>
      <c r="R57" s="9" t="str">
        <f>IF($G57&gt;0,IF(Q57="","",Q57),"")</f>
        <v/>
      </c>
      <c r="S57" s="14" t="s">
        <v>261</v>
      </c>
      <c r="T57" s="14">
        <v>30</v>
      </c>
      <c r="U57" s="14" t="s">
        <v>95</v>
      </c>
      <c r="V57" s="14">
        <v>30</v>
      </c>
      <c r="W57" s="14" t="s">
        <v>45</v>
      </c>
      <c r="X57" s="14">
        <v>30</v>
      </c>
    </row>
    <row r="58" spans="2:24" x14ac:dyDescent="0.55000000000000004">
      <c r="B58" s="11" t="s">
        <v>262</v>
      </c>
      <c r="C58" s="23">
        <v>160</v>
      </c>
      <c r="D58" s="23">
        <v>3</v>
      </c>
      <c r="E58" s="41">
        <v>8</v>
      </c>
      <c r="F58" s="37">
        <v>56265</v>
      </c>
      <c r="G58" s="37">
        <v>3815</v>
      </c>
      <c r="H58" s="37">
        <v>53765</v>
      </c>
      <c r="I58" s="37">
        <v>3646</v>
      </c>
      <c r="J58" s="12" t="s">
        <v>263</v>
      </c>
      <c r="K58" s="13">
        <v>5</v>
      </c>
      <c r="L58" s="9">
        <f t="shared" si="7"/>
        <v>5</v>
      </c>
      <c r="M58" s="12" t="s">
        <v>264</v>
      </c>
      <c r="N58" s="13">
        <v>5</v>
      </c>
      <c r="O58" s="9">
        <f t="shared" si="8"/>
        <v>5</v>
      </c>
      <c r="P58" s="44" t="s">
        <v>191</v>
      </c>
      <c r="Q58" s="13">
        <v>3</v>
      </c>
      <c r="R58" s="9">
        <f t="shared" si="9"/>
        <v>3</v>
      </c>
      <c r="S58" s="14" t="s">
        <v>203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265</v>
      </c>
      <c r="C59" s="23">
        <v>140</v>
      </c>
      <c r="D59" s="23">
        <v>1</v>
      </c>
      <c r="E59" s="41">
        <v>8</v>
      </c>
      <c r="F59" s="37">
        <v>53192</v>
      </c>
      <c r="G59" s="37"/>
      <c r="H59" s="37">
        <v>55842</v>
      </c>
      <c r="I59" s="37"/>
      <c r="J59" s="12" t="s">
        <v>77</v>
      </c>
      <c r="K59" s="13">
        <v>5</v>
      </c>
      <c r="L59" s="9" t="str">
        <f>IF($G59&gt;0,IF(K59="","",K59),"")</f>
        <v/>
      </c>
      <c r="M59" s="44" t="s">
        <v>235</v>
      </c>
      <c r="N59" s="13">
        <v>3</v>
      </c>
      <c r="O59" s="9" t="str">
        <f>IF($G59&gt;0,IF(N59="","",N59),"")</f>
        <v/>
      </c>
      <c r="P59" s="12"/>
      <c r="Q59" s="13"/>
      <c r="R59" s="9" t="str">
        <f>IF($G59&gt;0,IF(Q59="","",Q59),"")</f>
        <v/>
      </c>
      <c r="S59" s="14" t="s">
        <v>203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266</v>
      </c>
      <c r="C60" s="23">
        <v>140</v>
      </c>
      <c r="D60" s="23">
        <v>1</v>
      </c>
      <c r="E60" s="41">
        <v>8</v>
      </c>
      <c r="F60" s="37">
        <v>55164</v>
      </c>
      <c r="G60" s="37"/>
      <c r="H60" s="37">
        <v>49206</v>
      </c>
      <c r="I60" s="37"/>
      <c r="J60" s="12" t="s">
        <v>267</v>
      </c>
      <c r="K60" s="13">
        <v>2</v>
      </c>
      <c r="L60" s="9" t="str">
        <f>IF($G60&gt;0,IF(K60="","",K60),"")</f>
        <v/>
      </c>
      <c r="M60" s="12" t="s">
        <v>268</v>
      </c>
      <c r="N60" s="13">
        <v>2</v>
      </c>
      <c r="O60" s="9" t="str">
        <f>IF($G60&gt;0,IF(N60="","",N60),"")</f>
        <v/>
      </c>
      <c r="P60" s="12" t="s">
        <v>269</v>
      </c>
      <c r="Q60" s="13">
        <v>4</v>
      </c>
      <c r="R60" s="9" t="str">
        <f>IF($G60&gt;0,IF(Q60="","",Q60),"")</f>
        <v/>
      </c>
      <c r="S60" s="14" t="s">
        <v>270</v>
      </c>
      <c r="T60" s="14">
        <v>20</v>
      </c>
      <c r="U60" s="45" t="s">
        <v>117</v>
      </c>
      <c r="V60" s="45">
        <v>20</v>
      </c>
      <c r="W60" s="14"/>
      <c r="X60" s="14"/>
    </row>
    <row r="61" spans="2:24" x14ac:dyDescent="0.55000000000000004">
      <c r="B61" s="11" t="s">
        <v>255</v>
      </c>
      <c r="C61" s="23">
        <v>160</v>
      </c>
      <c r="D61" s="23">
        <v>3</v>
      </c>
      <c r="E61" s="41">
        <v>8</v>
      </c>
      <c r="F61" s="37">
        <v>51464</v>
      </c>
      <c r="G61" s="37">
        <v>10530</v>
      </c>
      <c r="H61" s="37">
        <v>51602</v>
      </c>
      <c r="I61" s="37">
        <v>10558</v>
      </c>
      <c r="J61" s="12" t="s">
        <v>47</v>
      </c>
      <c r="K61" s="13">
        <v>3</v>
      </c>
      <c r="L61" s="9">
        <f t="shared" si="7"/>
        <v>3</v>
      </c>
      <c r="M61" s="12"/>
      <c r="N61" s="13"/>
      <c r="O61" s="9" t="str">
        <f t="shared" si="8"/>
        <v/>
      </c>
      <c r="P61" s="12"/>
      <c r="Q61" s="13"/>
      <c r="R61" s="9" t="str">
        <f t="shared" si="9"/>
        <v/>
      </c>
      <c r="S61" s="45" t="s">
        <v>117</v>
      </c>
      <c r="T61" s="45">
        <v>20</v>
      </c>
      <c r="U61" s="14"/>
      <c r="V61" s="14"/>
      <c r="W61" s="14"/>
      <c r="X61" s="20"/>
    </row>
    <row r="62" spans="2:24" x14ac:dyDescent="0.55000000000000004">
      <c r="B62" s="11" t="s">
        <v>252</v>
      </c>
      <c r="C62" s="23">
        <v>130</v>
      </c>
      <c r="D62" s="23"/>
      <c r="E62" s="41">
        <v>8</v>
      </c>
      <c r="F62" s="37">
        <v>43892</v>
      </c>
      <c r="G62" s="37"/>
      <c r="H62" s="37">
        <v>41223</v>
      </c>
      <c r="I62" s="37"/>
      <c r="J62" s="12" t="s">
        <v>121</v>
      </c>
      <c r="K62" s="13">
        <v>3</v>
      </c>
      <c r="L62" s="9" t="str">
        <f t="shared" ref="L62" si="11">IF($G62&gt;0,IF(K62="","",K62),"")</f>
        <v/>
      </c>
      <c r="M62" s="12" t="s">
        <v>271</v>
      </c>
      <c r="N62" s="13">
        <v>3</v>
      </c>
      <c r="O62" s="9" t="str">
        <f t="shared" ref="O62" si="12">IF($G62&gt;0,IF(N62="","",N62),"")</f>
        <v/>
      </c>
      <c r="P62" s="12"/>
      <c r="Q62" s="13"/>
      <c r="R62" s="9" t="str">
        <f t="shared" ref="R62" si="13">IF($G62&gt;0,IF(Q62="","",Q62),"")</f>
        <v/>
      </c>
      <c r="S62" s="14" t="s">
        <v>117</v>
      </c>
      <c r="T62" s="14">
        <v>20</v>
      </c>
      <c r="U62" s="45" t="s">
        <v>61</v>
      </c>
      <c r="V62" s="45">
        <v>20</v>
      </c>
      <c r="W62" s="14"/>
      <c r="X62" s="14"/>
    </row>
    <row r="63" spans="2:24" x14ac:dyDescent="0.55000000000000004">
      <c r="B63" s="11" t="s">
        <v>275</v>
      </c>
      <c r="C63" s="23">
        <v>130</v>
      </c>
      <c r="D63" s="23"/>
      <c r="E63" s="41">
        <v>8</v>
      </c>
      <c r="F63" s="37">
        <v>38935</v>
      </c>
      <c r="G63" s="37"/>
      <c r="H63" s="37">
        <v>40079</v>
      </c>
      <c r="I63" s="37"/>
      <c r="J63" s="12" t="s">
        <v>17</v>
      </c>
      <c r="K63" s="13">
        <v>5</v>
      </c>
      <c r="L63" s="9" t="str">
        <f>IF($G63&gt;0,IF(K63="","",K63),"")</f>
        <v/>
      </c>
      <c r="M63" s="12" t="s">
        <v>127</v>
      </c>
      <c r="N63" s="13">
        <v>7</v>
      </c>
      <c r="O63" s="9" t="str">
        <f>IF($G63&gt;0,IF(N63="","",N63),"")</f>
        <v/>
      </c>
      <c r="P63" s="12"/>
      <c r="Q63" s="13"/>
      <c r="R63" s="9" t="str">
        <f>IF($G63&gt;0,IF(Q63="","",Q63),"")</f>
        <v/>
      </c>
      <c r="S63" s="14" t="s">
        <v>208</v>
      </c>
      <c r="T63" s="14">
        <v>20</v>
      </c>
      <c r="U63" s="14" t="s">
        <v>232</v>
      </c>
      <c r="V63" s="14">
        <v>20</v>
      </c>
      <c r="W63" s="45" t="s">
        <v>117</v>
      </c>
      <c r="X63" s="45">
        <v>20</v>
      </c>
    </row>
    <row r="64" spans="2:24" x14ac:dyDescent="0.55000000000000004">
      <c r="B64" s="11" t="s">
        <v>272</v>
      </c>
      <c r="C64" s="23">
        <v>120</v>
      </c>
      <c r="D64" s="23">
        <v>3</v>
      </c>
      <c r="E64" s="41">
        <v>0</v>
      </c>
      <c r="F64" s="37">
        <v>41380</v>
      </c>
      <c r="G64" s="37">
        <v>4159</v>
      </c>
      <c r="H64" s="37">
        <v>34095</v>
      </c>
      <c r="I64" s="37">
        <v>3427</v>
      </c>
      <c r="J64" s="12" t="s">
        <v>15</v>
      </c>
      <c r="K64" s="13">
        <v>3</v>
      </c>
      <c r="L64" s="9">
        <f>IF($G64&gt;0,IF(K64="","",K64),"")</f>
        <v>3</v>
      </c>
      <c r="M64" s="44" t="s">
        <v>191</v>
      </c>
      <c r="N64" s="13">
        <v>3</v>
      </c>
      <c r="O64" s="9">
        <f>IF($G64&gt;0,IF(N64="","",N64),"")</f>
        <v>3</v>
      </c>
      <c r="P64" s="12"/>
      <c r="Q64" s="13"/>
      <c r="R64" s="9" t="str">
        <f>IF($G64&gt;0,IF(Q64="","",Q64),"")</f>
        <v/>
      </c>
      <c r="S64" s="14" t="s">
        <v>273</v>
      </c>
      <c r="T64" s="14">
        <v>29</v>
      </c>
      <c r="U64" s="14" t="s">
        <v>274</v>
      </c>
      <c r="V64" s="14">
        <v>30</v>
      </c>
      <c r="W64" s="14"/>
      <c r="X64" s="14"/>
    </row>
    <row r="65" spans="2:24" x14ac:dyDescent="0.55000000000000004">
      <c r="B65" s="11" t="s">
        <v>276</v>
      </c>
      <c r="C65" s="23">
        <v>105</v>
      </c>
      <c r="D65" s="23"/>
      <c r="E65" s="41">
        <v>3</v>
      </c>
      <c r="F65" s="37">
        <v>34143</v>
      </c>
      <c r="G65" s="37"/>
      <c r="H65" s="37">
        <v>29257</v>
      </c>
      <c r="I65" s="37"/>
      <c r="J65" s="12" t="s">
        <v>22</v>
      </c>
      <c r="K65" s="13">
        <v>3</v>
      </c>
      <c r="L65" s="9" t="str">
        <f>IF($G65&gt;0,IF(K65="","",K65),"")</f>
        <v/>
      </c>
      <c r="M65" s="12" t="s">
        <v>115</v>
      </c>
      <c r="N65" s="13">
        <v>3</v>
      </c>
      <c r="O65" s="9" t="str">
        <f>IF($G65&gt;0,IF(N65="","",N65),"")</f>
        <v/>
      </c>
      <c r="P65" s="12"/>
      <c r="Q65" s="13"/>
      <c r="R65" s="9" t="str">
        <f>IF($G65&gt;0,IF(Q65="","",Q65),"")</f>
        <v/>
      </c>
      <c r="S65" s="14" t="s">
        <v>277</v>
      </c>
      <c r="T65" s="14">
        <v>20</v>
      </c>
      <c r="U65" s="45" t="s">
        <v>117</v>
      </c>
      <c r="V65" s="45">
        <v>20</v>
      </c>
      <c r="W65" s="14"/>
      <c r="X65" s="14"/>
    </row>
    <row r="66" spans="2:24" x14ac:dyDescent="0.55000000000000004">
      <c r="B66" s="11" t="s">
        <v>278</v>
      </c>
      <c r="C66" s="23">
        <v>110</v>
      </c>
      <c r="D66" s="23"/>
      <c r="E66" s="41">
        <v>4</v>
      </c>
      <c r="F66" s="37">
        <v>33004</v>
      </c>
      <c r="G66" s="37"/>
      <c r="H66" s="37">
        <v>28684</v>
      </c>
      <c r="I66" s="37"/>
      <c r="J66" s="12"/>
      <c r="K66" s="13"/>
      <c r="L66" s="9" t="str">
        <f>IF($G66&gt;0,IF(K66="","",K66),"")</f>
        <v/>
      </c>
      <c r="M66" s="12"/>
      <c r="N66" s="13"/>
      <c r="O66" s="9" t="str">
        <f>IF($G66&gt;0,IF(N66="","",N66),"")</f>
        <v/>
      </c>
      <c r="P66" s="12"/>
      <c r="Q66" s="13"/>
      <c r="R66" s="9" t="str">
        <f>IF($G66&gt;0,IF(Q66="","",Q66),"")</f>
        <v/>
      </c>
      <c r="S66" s="14" t="s">
        <v>95</v>
      </c>
      <c r="T66" s="14">
        <v>20</v>
      </c>
      <c r="U66" s="45" t="s">
        <v>117</v>
      </c>
      <c r="V66" s="45">
        <v>20</v>
      </c>
      <c r="W66" s="14"/>
      <c r="X66" s="14"/>
    </row>
    <row r="67" spans="2:24" x14ac:dyDescent="0.55000000000000004">
      <c r="B67" s="11" t="s">
        <v>279</v>
      </c>
      <c r="C67" s="23">
        <v>110</v>
      </c>
      <c r="D67" s="23"/>
      <c r="E67" s="41">
        <v>4</v>
      </c>
      <c r="F67" s="37">
        <v>31852</v>
      </c>
      <c r="G67" s="37"/>
      <c r="H67" s="37">
        <v>27532</v>
      </c>
      <c r="I67" s="37"/>
      <c r="J67" s="12" t="s">
        <v>244</v>
      </c>
      <c r="K67" s="13">
        <v>5</v>
      </c>
      <c r="L67" s="9" t="str">
        <f t="shared" si="7"/>
        <v/>
      </c>
      <c r="M67" s="44" t="s">
        <v>118</v>
      </c>
      <c r="N67" s="13">
        <v>3</v>
      </c>
      <c r="O67" s="9" t="str">
        <f t="shared" si="8"/>
        <v/>
      </c>
      <c r="P67" s="12"/>
      <c r="Q67" s="13"/>
      <c r="R67" s="9" t="str">
        <f t="shared" si="9"/>
        <v/>
      </c>
      <c r="S67" s="14" t="s">
        <v>280</v>
      </c>
      <c r="T67" s="14">
        <v>20</v>
      </c>
      <c r="U67" s="14" t="s">
        <v>281</v>
      </c>
      <c r="V67" s="14">
        <v>20</v>
      </c>
      <c r="W67" s="14"/>
      <c r="X67" s="14"/>
    </row>
    <row r="68" spans="2:24" x14ac:dyDescent="0.55000000000000004">
      <c r="B68" s="11" t="s">
        <v>282</v>
      </c>
      <c r="C68" s="23">
        <v>90</v>
      </c>
      <c r="D68" s="23"/>
      <c r="E68" s="41">
        <v>0</v>
      </c>
      <c r="F68" s="37">
        <v>33592</v>
      </c>
      <c r="G68" s="37"/>
      <c r="H68" s="37">
        <v>30092</v>
      </c>
      <c r="I68" s="37"/>
      <c r="J68" s="70" t="s">
        <v>16</v>
      </c>
      <c r="K68" s="13">
        <v>3</v>
      </c>
      <c r="L68" s="9" t="str">
        <f t="shared" si="7"/>
        <v/>
      </c>
      <c r="M68" s="12"/>
      <c r="N68" s="13"/>
      <c r="O68" s="9" t="str">
        <f t="shared" si="8"/>
        <v/>
      </c>
      <c r="P68" s="12"/>
      <c r="Q68" s="13"/>
      <c r="R68" s="9" t="str">
        <f>IF($G68&gt;0,IF(Q68="","",Q68),"")</f>
        <v/>
      </c>
      <c r="S68" s="14" t="s">
        <v>117</v>
      </c>
      <c r="T68" s="14">
        <v>20</v>
      </c>
      <c r="U68" s="14" t="s">
        <v>283</v>
      </c>
      <c r="V68" s="14">
        <v>20</v>
      </c>
      <c r="W68" s="45" t="s">
        <v>61</v>
      </c>
      <c r="X68" s="45">
        <v>20</v>
      </c>
    </row>
    <row r="69" spans="2:24" x14ac:dyDescent="0.55000000000000004">
      <c r="B69" s="11" t="s">
        <v>284</v>
      </c>
      <c r="C69" s="23">
        <v>170</v>
      </c>
      <c r="D69" s="23">
        <v>5</v>
      </c>
      <c r="E69" s="41">
        <v>8</v>
      </c>
      <c r="F69" s="37">
        <v>49887</v>
      </c>
      <c r="G69" s="37"/>
      <c r="H69" s="37">
        <v>50411</v>
      </c>
      <c r="I69" s="37"/>
      <c r="J69" s="12" t="s">
        <v>118</v>
      </c>
      <c r="K69" s="13">
        <v>5</v>
      </c>
      <c r="L69" s="9" t="str">
        <f>IF($G69&gt;0,IF(K69="","",K69),"")</f>
        <v/>
      </c>
      <c r="M69" s="44" t="s">
        <v>39</v>
      </c>
      <c r="N69" s="13">
        <v>1</v>
      </c>
      <c r="O69" s="9" t="str">
        <f>IF($G69&gt;0,IF(N69="","",N69),"")</f>
        <v/>
      </c>
      <c r="P69" s="12"/>
      <c r="Q69" s="13"/>
      <c r="R69" s="9" t="str">
        <f>IF($G69&gt;0,IF(Q69="","",Q69),"")</f>
        <v/>
      </c>
      <c r="S69" s="14" t="s">
        <v>29</v>
      </c>
      <c r="T69" s="14">
        <v>30</v>
      </c>
      <c r="U69" s="14" t="s">
        <v>45</v>
      </c>
      <c r="V69" s="14">
        <v>30</v>
      </c>
      <c r="W69" s="14"/>
      <c r="X69" s="14"/>
    </row>
    <row r="70" spans="2:24" x14ac:dyDescent="0.55000000000000004">
      <c r="B70" s="11" t="s">
        <v>285</v>
      </c>
      <c r="C70" s="23">
        <v>170</v>
      </c>
      <c r="D70" s="23">
        <v>5</v>
      </c>
      <c r="E70" s="41">
        <v>8</v>
      </c>
      <c r="F70" s="37">
        <v>44709</v>
      </c>
      <c r="G70" s="37"/>
      <c r="H70" s="37">
        <v>54089</v>
      </c>
      <c r="I70" s="37"/>
      <c r="J70" s="12" t="s">
        <v>17</v>
      </c>
      <c r="K70" s="13">
        <v>4</v>
      </c>
      <c r="L70" s="9" t="str">
        <f t="shared" si="7"/>
        <v/>
      </c>
      <c r="M70" s="12" t="s">
        <v>22</v>
      </c>
      <c r="N70" s="13">
        <v>4</v>
      </c>
      <c r="O70" s="9" t="str">
        <f t="shared" si="8"/>
        <v/>
      </c>
      <c r="P70" s="12"/>
      <c r="Q70" s="13"/>
      <c r="R70" s="9" t="str">
        <f t="shared" si="9"/>
        <v/>
      </c>
      <c r="S70" s="14" t="s">
        <v>261</v>
      </c>
      <c r="T70" s="14">
        <v>20</v>
      </c>
      <c r="U70" s="14" t="s">
        <v>45</v>
      </c>
      <c r="V70" s="14">
        <v>20</v>
      </c>
      <c r="W70" s="14"/>
      <c r="X70" s="14"/>
    </row>
    <row r="71" spans="2:24" x14ac:dyDescent="0.55000000000000004">
      <c r="B71" s="11" t="s">
        <v>286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287</v>
      </c>
      <c r="K71" s="13">
        <v>3</v>
      </c>
      <c r="L71" s="9" t="str">
        <f t="shared" si="7"/>
        <v/>
      </c>
      <c r="M71" s="12"/>
      <c r="N71" s="13"/>
      <c r="O71" s="9" t="str">
        <f t="shared" si="8"/>
        <v/>
      </c>
      <c r="P71" s="12"/>
      <c r="Q71" s="13"/>
      <c r="R71" s="9" t="str">
        <f t="shared" si="9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7">
        <f>SUM(F44:F71)</f>
        <v>1645907</v>
      </c>
      <c r="G72" s="47">
        <f>SUM(G44:G71)</f>
        <v>131563</v>
      </c>
      <c r="H72" s="47">
        <f>SUM(H44:H71)</f>
        <v>1574872</v>
      </c>
      <c r="I72" s="47">
        <f>SUM(I44:I71)</f>
        <v>127066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272</v>
      </c>
      <c r="L73" s="15">
        <f>SUM(L5:L71)</f>
        <v>98</v>
      </c>
      <c r="N73" s="15">
        <f>SUM(N5:N71)</f>
        <v>174</v>
      </c>
      <c r="O73" s="15">
        <f>SUM(O5:O71)</f>
        <v>78</v>
      </c>
      <c r="Q73" s="15">
        <f>SUM(Q5:Q71)</f>
        <v>47</v>
      </c>
      <c r="R73" s="15">
        <f>SUM(R5:R71)</f>
        <v>36</v>
      </c>
      <c r="S73" s="15">
        <f>COUNTA(S6:S71)</f>
        <v>63</v>
      </c>
      <c r="U73" s="15">
        <f>COUNTA(U6:U71)</f>
        <v>58</v>
      </c>
      <c r="W73" s="15">
        <f>COUNTA(W5:W71)</f>
        <v>17</v>
      </c>
    </row>
    <row r="82" spans="2:24" ht="18" x14ac:dyDescent="0.55000000000000004">
      <c r="J82"/>
      <c r="K82"/>
    </row>
    <row r="83" spans="2:24" ht="18" x14ac:dyDescent="0.55000000000000004">
      <c r="J83"/>
      <c r="K83"/>
    </row>
    <row r="89" spans="2:24" x14ac:dyDescent="0.55000000000000004">
      <c r="B89" s="11" t="s">
        <v>309</v>
      </c>
      <c r="C89" s="23">
        <v>130</v>
      </c>
      <c r="D89" s="23"/>
      <c r="E89" s="41">
        <v>8</v>
      </c>
      <c r="F89" s="37">
        <v>51537</v>
      </c>
      <c r="G89" s="37"/>
      <c r="H89" s="37">
        <v>45187</v>
      </c>
      <c r="I89" s="37"/>
      <c r="J89" s="12" t="s">
        <v>77</v>
      </c>
      <c r="K89" s="13">
        <v>5</v>
      </c>
      <c r="L89" s="19" t="str">
        <f>IF($G89&gt;0,IF(K89="","",K89),"")</f>
        <v/>
      </c>
      <c r="M89" s="12" t="s">
        <v>67</v>
      </c>
      <c r="N89" s="13">
        <v>3</v>
      </c>
      <c r="O89" s="19" t="str">
        <f>IF($G89&gt;0,IF(N89="","",N89),"")</f>
        <v/>
      </c>
      <c r="P89" s="12"/>
      <c r="Q89" s="13"/>
      <c r="R89" s="9" t="str">
        <f>IF($G89&gt;0,IF(Q89="","",Q89),"")</f>
        <v/>
      </c>
      <c r="S89" s="14" t="s">
        <v>70</v>
      </c>
      <c r="T89" s="14">
        <v>30</v>
      </c>
      <c r="U89" s="14" t="s">
        <v>250</v>
      </c>
      <c r="V89" s="14">
        <v>30</v>
      </c>
      <c r="W89" s="45" t="s">
        <v>117</v>
      </c>
      <c r="X89" s="45">
        <v>20</v>
      </c>
    </row>
    <row r="90" spans="2:24" x14ac:dyDescent="0.55000000000000004">
      <c r="B90" s="11" t="s">
        <v>299</v>
      </c>
      <c r="C90" s="23">
        <v>170</v>
      </c>
      <c r="D90" s="23">
        <v>5</v>
      </c>
      <c r="E90" s="41">
        <v>8</v>
      </c>
      <c r="F90" s="37">
        <v>43859</v>
      </c>
      <c r="G90" s="37"/>
      <c r="H90" s="37">
        <v>35995</v>
      </c>
      <c r="I90" s="37"/>
      <c r="J90" s="12" t="s">
        <v>105</v>
      </c>
      <c r="K90" s="13">
        <v>3</v>
      </c>
      <c r="L90" s="9" t="str">
        <f>IF($G90&gt;0,K90,"")</f>
        <v/>
      </c>
      <c r="M90" s="12" t="s">
        <v>73</v>
      </c>
      <c r="N90" s="13">
        <v>5</v>
      </c>
      <c r="O90" s="9" t="str">
        <f>IF($G90&gt;0,N90,"")</f>
        <v/>
      </c>
      <c r="P90" s="7"/>
      <c r="Q90" s="13"/>
      <c r="R90" s="9" t="str">
        <f>IF($G90&gt;0,IF(Q90="","",Q90),"")</f>
        <v/>
      </c>
      <c r="S90" s="14" t="s">
        <v>300</v>
      </c>
      <c r="T90" s="14"/>
      <c r="U90" s="45" t="s">
        <v>120</v>
      </c>
      <c r="V90" s="45"/>
      <c r="W90" s="14"/>
      <c r="X90" s="14"/>
    </row>
    <row r="91" spans="2:24" x14ac:dyDescent="0.55000000000000004">
      <c r="B91" s="11" t="s">
        <v>205</v>
      </c>
      <c r="C91" s="23">
        <v>160</v>
      </c>
      <c r="D91" s="23">
        <v>5</v>
      </c>
      <c r="E91" s="41">
        <v>4</v>
      </c>
      <c r="F91" s="37">
        <v>60421</v>
      </c>
      <c r="G91" s="37">
        <v>13595</v>
      </c>
      <c r="H91" s="37">
        <v>55256</v>
      </c>
      <c r="I91" s="37">
        <v>12433</v>
      </c>
      <c r="J91" s="12" t="s">
        <v>16</v>
      </c>
      <c r="K91" s="13">
        <v>5</v>
      </c>
      <c r="L91" s="19">
        <f>IF($G91&gt;0,IF(K91="","",K91),"")</f>
        <v>5</v>
      </c>
      <c r="M91" s="44" t="s">
        <v>21</v>
      </c>
      <c r="N91" s="13">
        <v>3</v>
      </c>
      <c r="O91" s="19">
        <f>IF($G91&gt;0,IF(N91="","",N91),"")</f>
        <v>3</v>
      </c>
      <c r="P91" s="12"/>
      <c r="Q91" s="13"/>
      <c r="R91" s="9" t="str">
        <f>IF($G91&gt;0,IF(Q91="","",Q91),"")</f>
        <v/>
      </c>
      <c r="S91" s="14" t="s">
        <v>48</v>
      </c>
      <c r="T91" s="14">
        <v>20</v>
      </c>
      <c r="U91" s="14" t="s">
        <v>14</v>
      </c>
      <c r="V91" s="14">
        <v>20</v>
      </c>
      <c r="W91" s="14"/>
      <c r="X91" s="14"/>
    </row>
    <row r="92" spans="2:24" x14ac:dyDescent="0.55000000000000004">
      <c r="B92" s="11" t="s">
        <v>285</v>
      </c>
      <c r="C92" s="23">
        <v>170</v>
      </c>
      <c r="D92" s="23">
        <v>5</v>
      </c>
      <c r="E92" s="41">
        <v>8</v>
      </c>
      <c r="F92" s="37">
        <v>44709</v>
      </c>
      <c r="G92" s="37"/>
      <c r="H92" s="37">
        <v>54089</v>
      </c>
      <c r="I92" s="37"/>
      <c r="J92" s="12" t="s">
        <v>17</v>
      </c>
      <c r="K92" s="13">
        <v>4</v>
      </c>
      <c r="L92" s="19" t="str">
        <f>IF($G92&gt;0,K92,"")</f>
        <v/>
      </c>
      <c r="M92" s="12" t="s">
        <v>22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261</v>
      </c>
      <c r="T92" s="14"/>
      <c r="U92" s="14" t="s">
        <v>45</v>
      </c>
      <c r="V92" s="14"/>
      <c r="W92" s="14"/>
      <c r="X92" s="14"/>
    </row>
    <row r="93" spans="2:24" x14ac:dyDescent="0.55000000000000004">
      <c r="B93" s="11" t="s">
        <v>308</v>
      </c>
      <c r="C93" s="23">
        <v>130</v>
      </c>
      <c r="D93" s="23"/>
      <c r="E93" s="41">
        <v>8</v>
      </c>
      <c r="F93" s="37">
        <v>50566</v>
      </c>
      <c r="G93" s="37"/>
      <c r="H93" s="37">
        <v>48959</v>
      </c>
      <c r="I93" s="37"/>
      <c r="J93" s="12" t="s">
        <v>152</v>
      </c>
      <c r="K93" s="13">
        <v>4</v>
      </c>
      <c r="L93" s="9" t="str">
        <f>IF($G93&gt;0,K93,"")</f>
        <v/>
      </c>
      <c r="M93" s="12" t="s">
        <v>37</v>
      </c>
      <c r="N93" s="13">
        <v>4</v>
      </c>
      <c r="O93" s="9" t="str">
        <f>IF($G93&gt;0,N93,"")</f>
        <v/>
      </c>
      <c r="P93" s="12"/>
      <c r="Q93" s="13"/>
      <c r="R93" s="9" t="str">
        <f>IF($G93&gt;0,IF(Q93="","",Q93),"")</f>
        <v/>
      </c>
      <c r="S93" s="14" t="s">
        <v>96</v>
      </c>
      <c r="T93" s="14">
        <v>20</v>
      </c>
      <c r="U93" s="14" t="s">
        <v>40</v>
      </c>
      <c r="V93" s="45">
        <v>20</v>
      </c>
      <c r="W93" s="14"/>
      <c r="X93" s="14">
        <v>20</v>
      </c>
    </row>
    <row r="94" spans="2:24" x14ac:dyDescent="0.55000000000000004">
      <c r="B94" s="11" t="s">
        <v>258</v>
      </c>
      <c r="C94" s="23">
        <v>105</v>
      </c>
      <c r="D94" s="23"/>
      <c r="E94" s="41">
        <v>3</v>
      </c>
      <c r="F94" s="37">
        <v>29297</v>
      </c>
      <c r="G94" s="37"/>
      <c r="H94" s="37">
        <v>30131</v>
      </c>
      <c r="I94" s="37"/>
      <c r="J94" s="12" t="s">
        <v>25</v>
      </c>
      <c r="K94" s="13">
        <v>4</v>
      </c>
      <c r="L94" s="19" t="str">
        <f>IF($G94&gt;0,K94,"")</f>
        <v/>
      </c>
      <c r="M94" s="44" t="s">
        <v>118</v>
      </c>
      <c r="N94" s="13">
        <v>3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203</v>
      </c>
      <c r="T94" s="14">
        <v>20</v>
      </c>
      <c r="U94" s="14" t="s">
        <v>40</v>
      </c>
      <c r="V94" s="14">
        <v>20</v>
      </c>
      <c r="W94" s="14"/>
      <c r="X94" s="14"/>
    </row>
    <row r="95" spans="2:24" x14ac:dyDescent="0.55000000000000004">
      <c r="B95" s="11" t="s">
        <v>197</v>
      </c>
      <c r="C95" s="23">
        <v>175</v>
      </c>
      <c r="D95" s="23">
        <v>5</v>
      </c>
      <c r="E95" s="41">
        <v>7</v>
      </c>
      <c r="F95" s="37">
        <v>66402</v>
      </c>
      <c r="G95" s="37"/>
      <c r="H95" s="37">
        <v>67581</v>
      </c>
      <c r="I95" s="37"/>
      <c r="J95" s="12" t="s">
        <v>37</v>
      </c>
      <c r="K95" s="13">
        <v>4</v>
      </c>
      <c r="L95" s="19" t="str">
        <f>IF($G95&gt;0,K95,"")</f>
        <v/>
      </c>
      <c r="M95" s="44" t="s">
        <v>191</v>
      </c>
      <c r="N95" s="13">
        <v>3</v>
      </c>
      <c r="O95" s="19" t="str">
        <f>IF($G95&gt;0,N95,"")</f>
        <v/>
      </c>
      <c r="P95" s="12"/>
      <c r="Q95" s="13"/>
      <c r="R95" s="9" t="str">
        <f>IF($G95&gt;0,IF(Q95="","",Q95),"")</f>
        <v/>
      </c>
      <c r="S95" s="12" t="s">
        <v>53</v>
      </c>
      <c r="T95" s="109"/>
      <c r="U95" s="14"/>
      <c r="V95" s="14"/>
      <c r="W95" s="14"/>
      <c r="X95" s="109"/>
    </row>
    <row r="96" spans="2:24" x14ac:dyDescent="0.55000000000000004">
      <c r="B96" s="11" t="s">
        <v>305</v>
      </c>
      <c r="C96" s="23">
        <v>160</v>
      </c>
      <c r="D96" s="23">
        <v>5</v>
      </c>
      <c r="E96" s="41">
        <v>4</v>
      </c>
      <c r="F96" s="37">
        <v>58464</v>
      </c>
      <c r="G96" s="37">
        <v>7981</v>
      </c>
      <c r="H96" s="37">
        <v>50807</v>
      </c>
      <c r="I96" s="37">
        <v>6936</v>
      </c>
      <c r="J96" s="12" t="s">
        <v>15</v>
      </c>
      <c r="K96" s="13">
        <v>4</v>
      </c>
      <c r="L96" s="9">
        <f>IF($G96&gt;0,K96,"")</f>
        <v>4</v>
      </c>
      <c r="M96" s="70" t="s">
        <v>16</v>
      </c>
      <c r="N96" s="13">
        <v>4</v>
      </c>
      <c r="O96" s="9">
        <f>IF($G96&gt;0,N96,"")</f>
        <v>4</v>
      </c>
      <c r="P96" s="44" t="s">
        <v>73</v>
      </c>
      <c r="Q96" s="13">
        <v>3</v>
      </c>
      <c r="R96" s="9">
        <f>IF($G96&gt;0,IF(Q96="","",Q96),"")</f>
        <v>3</v>
      </c>
      <c r="S96" s="14" t="s">
        <v>117</v>
      </c>
      <c r="T96" s="14"/>
      <c r="U96" s="14"/>
      <c r="V96" s="14"/>
      <c r="W96" s="14"/>
      <c r="X96" s="14"/>
    </row>
    <row r="97" spans="2:24" x14ac:dyDescent="0.55000000000000004">
      <c r="B97" s="11" t="s">
        <v>295</v>
      </c>
      <c r="C97" s="23">
        <v>115</v>
      </c>
      <c r="D97" s="23"/>
      <c r="E97" s="41">
        <v>5</v>
      </c>
      <c r="F97" s="37">
        <v>34857</v>
      </c>
      <c r="G97" s="37"/>
      <c r="H97" s="37">
        <v>34767</v>
      </c>
      <c r="I97" s="37"/>
      <c r="J97" s="12" t="s">
        <v>22</v>
      </c>
      <c r="K97" s="13">
        <v>1</v>
      </c>
      <c r="L97" s="9" t="str">
        <f>IF($G97&gt;0,K97,"")</f>
        <v/>
      </c>
      <c r="M97" s="17" t="s">
        <v>296</v>
      </c>
      <c r="N97" s="13">
        <v>1</v>
      </c>
      <c r="O97" s="9" t="str">
        <f>IF($G97&gt;0,N97,"")</f>
        <v/>
      </c>
      <c r="P97" s="12"/>
      <c r="Q97" s="13"/>
      <c r="R97" s="9" t="str">
        <f>IF($G97&gt;0,IF(Q97="","",Q97),"")</f>
        <v/>
      </c>
      <c r="S97" s="14" t="s">
        <v>270</v>
      </c>
      <c r="T97" s="14"/>
      <c r="U97" s="45" t="s">
        <v>117</v>
      </c>
      <c r="V97" s="45"/>
      <c r="W97" s="14"/>
      <c r="X97" s="14"/>
    </row>
    <row r="98" spans="2:24" x14ac:dyDescent="0.55000000000000004">
      <c r="B98" s="16" t="s">
        <v>314</v>
      </c>
      <c r="C98" s="24">
        <v>130</v>
      </c>
      <c r="D98" s="24">
        <v>5</v>
      </c>
      <c r="E98" s="41"/>
      <c r="F98" s="38">
        <v>32329</v>
      </c>
      <c r="G98" s="38"/>
      <c r="H98" s="38">
        <v>37953</v>
      </c>
      <c r="I98" s="38"/>
      <c r="J98" s="17" t="s">
        <v>118</v>
      </c>
      <c r="K98" s="18">
        <v>3</v>
      </c>
      <c r="L98" s="9" t="str">
        <f>IF($G98&gt;0,IF(K98="","",K98),"")</f>
        <v/>
      </c>
      <c r="M98" s="17"/>
      <c r="N98" s="18"/>
      <c r="O98" s="9" t="str">
        <f>IF($G98&gt;0,IF(N98="","",N98),"")</f>
        <v/>
      </c>
      <c r="P98" s="17"/>
      <c r="Q98" s="18"/>
      <c r="R98" s="9" t="str">
        <f>IF($G98&gt;0,IF(Q98="","",Q98),"")</f>
        <v/>
      </c>
      <c r="S98" s="20" t="s">
        <v>250</v>
      </c>
      <c r="T98" s="20">
        <v>30</v>
      </c>
      <c r="U98" s="46" t="s">
        <v>117</v>
      </c>
      <c r="V98" s="46">
        <v>20</v>
      </c>
      <c r="W98" s="14"/>
      <c r="X98" s="20"/>
    </row>
    <row r="99" spans="2:24" x14ac:dyDescent="0.55000000000000004">
      <c r="B99" s="11" t="s">
        <v>303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8"/>
      <c r="J99" s="17" t="s">
        <v>304</v>
      </c>
      <c r="K99" s="13">
        <v>5</v>
      </c>
      <c r="L99" s="19" t="str">
        <f>IF($G99&gt;0,K99,"")</f>
        <v/>
      </c>
      <c r="M99" s="12" t="s">
        <v>271</v>
      </c>
      <c r="N99" s="13">
        <v>3</v>
      </c>
      <c r="O99" s="19" t="str">
        <f>IF($G99&gt;0,N99,"")</f>
        <v/>
      </c>
      <c r="P99" s="44" t="s">
        <v>73</v>
      </c>
      <c r="Q99" s="13">
        <v>3</v>
      </c>
      <c r="R99" s="9" t="str">
        <f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6" t="s">
        <v>223</v>
      </c>
      <c r="C100" s="24">
        <v>180</v>
      </c>
      <c r="D100" s="24">
        <v>5</v>
      </c>
      <c r="E100" s="41">
        <v>8</v>
      </c>
      <c r="F100" s="38">
        <v>63752</v>
      </c>
      <c r="G100" s="38"/>
      <c r="H100" s="38">
        <v>55426</v>
      </c>
      <c r="I100" s="38"/>
      <c r="J100" s="17" t="s">
        <v>110</v>
      </c>
      <c r="K100" s="18">
        <v>2</v>
      </c>
      <c r="L100" s="9" t="str">
        <f>IF($G100&gt;0,K100,"")</f>
        <v/>
      </c>
      <c r="M100" s="12" t="s">
        <v>63</v>
      </c>
      <c r="N100" s="18">
        <v>2</v>
      </c>
      <c r="O100" s="9" t="str">
        <f>IF($G100&gt;0,N100,"")</f>
        <v/>
      </c>
      <c r="P100" s="17"/>
      <c r="Q100" s="18"/>
      <c r="R100" s="9" t="str">
        <f>IF($G100&gt;0,IF(Q100="","",Q100),"")</f>
        <v/>
      </c>
      <c r="S100" s="20" t="s">
        <v>261</v>
      </c>
      <c r="T100" s="20">
        <v>30</v>
      </c>
      <c r="U100" s="45" t="s">
        <v>117</v>
      </c>
      <c r="V100" s="14">
        <v>20</v>
      </c>
      <c r="W100" s="14"/>
      <c r="X100" s="20"/>
    </row>
    <row r="101" spans="2:24" x14ac:dyDescent="0.55000000000000004">
      <c r="B101" s="11" t="s">
        <v>242</v>
      </c>
      <c r="C101" s="23">
        <v>180</v>
      </c>
      <c r="D101" s="23">
        <v>5</v>
      </c>
      <c r="E101" s="41">
        <v>8</v>
      </c>
      <c r="F101" s="37">
        <f>65886</f>
        <v>65886</v>
      </c>
      <c r="G101" s="37"/>
      <c r="H101" s="37">
        <f>60272</f>
        <v>60272</v>
      </c>
      <c r="I101" s="38"/>
      <c r="J101" s="17" t="s">
        <v>72</v>
      </c>
      <c r="K101" s="13">
        <v>5</v>
      </c>
      <c r="L101" s="19" t="str">
        <f>IF($G101&gt;0,K101,"")</f>
        <v/>
      </c>
      <c r="M101" s="12" t="s">
        <v>235</v>
      </c>
      <c r="N101" s="13">
        <v>3</v>
      </c>
      <c r="O101" s="19" t="str">
        <f>IF($G101&gt;0,N101,"")</f>
        <v/>
      </c>
      <c r="P101" s="12"/>
      <c r="Q101" s="13"/>
      <c r="R101" s="9" t="str">
        <f>IF($G101&gt;0,IF(Q101="","",Q101),"")</f>
        <v/>
      </c>
      <c r="S101" s="12" t="s">
        <v>80</v>
      </c>
      <c r="T101" s="109"/>
      <c r="U101" s="14" t="s">
        <v>95</v>
      </c>
      <c r="V101" s="14"/>
      <c r="W101" s="14"/>
      <c r="X101" s="109"/>
    </row>
    <row r="102" spans="2:24" x14ac:dyDescent="0.55000000000000004">
      <c r="B102" s="11" t="s">
        <v>318</v>
      </c>
      <c r="C102" s="23">
        <v>130</v>
      </c>
      <c r="D102" s="23"/>
      <c r="E102" s="41">
        <v>8</v>
      </c>
      <c r="F102" s="37">
        <v>45460</v>
      </c>
      <c r="G102" s="37"/>
      <c r="H102" s="37">
        <v>46604</v>
      </c>
      <c r="I102" s="37"/>
      <c r="J102" s="12" t="s">
        <v>39</v>
      </c>
      <c r="K102" s="13">
        <v>1</v>
      </c>
      <c r="L102" s="9" t="str">
        <f>IF($G102&gt;0,IF(K102="","",K102),"")</f>
        <v/>
      </c>
      <c r="M102" s="44" t="s">
        <v>17</v>
      </c>
      <c r="N102" s="13">
        <v>1</v>
      </c>
      <c r="O102" s="9" t="str">
        <f>IF($G102&gt;0,IF(N102="","",N102),"")</f>
        <v/>
      </c>
      <c r="P102" s="12"/>
      <c r="Q102" s="13"/>
      <c r="R102" s="9" t="str">
        <f>IF($G102&gt;0,IF(Q102="","",Q102),"")</f>
        <v/>
      </c>
      <c r="S102" s="14" t="s">
        <v>29</v>
      </c>
      <c r="T102" s="14">
        <v>20</v>
      </c>
      <c r="U102" s="14" t="s">
        <v>232</v>
      </c>
      <c r="V102" s="14">
        <v>20</v>
      </c>
      <c r="W102" s="14"/>
      <c r="X102" s="14"/>
    </row>
    <row r="103" spans="2:24" x14ac:dyDescent="0.55000000000000004">
      <c r="B103" s="11" t="s">
        <v>194</v>
      </c>
      <c r="C103" s="23">
        <v>180</v>
      </c>
      <c r="D103" s="23">
        <v>5</v>
      </c>
      <c r="E103" s="41">
        <v>8</v>
      </c>
      <c r="F103" s="37">
        <v>71110</v>
      </c>
      <c r="G103" s="37"/>
      <c r="H103" s="37">
        <v>62974</v>
      </c>
      <c r="I103" s="37"/>
      <c r="J103" s="12" t="s">
        <v>92</v>
      </c>
      <c r="K103" s="13">
        <v>4</v>
      </c>
      <c r="L103" s="9" t="str">
        <f>IF($G103&gt;0,K103,"")</f>
        <v/>
      </c>
      <c r="M103" s="44" t="s">
        <v>235</v>
      </c>
      <c r="N103" s="13">
        <v>3</v>
      </c>
      <c r="O103" s="9" t="str">
        <f>IF($G103&gt;0,N103,"")</f>
        <v/>
      </c>
      <c r="P103" s="12"/>
      <c r="Q103" s="13"/>
      <c r="R103" s="9" t="str">
        <f>IF($G103&gt;0,IF(Q103="","",Q103),"")</f>
        <v/>
      </c>
      <c r="S103" s="12" t="s">
        <v>136</v>
      </c>
      <c r="T103" s="109">
        <v>20</v>
      </c>
      <c r="U103" s="14" t="s">
        <v>107</v>
      </c>
      <c r="V103" s="14">
        <v>20</v>
      </c>
      <c r="W103" s="14"/>
      <c r="X103" s="109"/>
    </row>
    <row r="104" spans="2:24" x14ac:dyDescent="0.55000000000000004">
      <c r="B104" s="11" t="s">
        <v>198</v>
      </c>
      <c r="C104" s="23">
        <v>150</v>
      </c>
      <c r="D104" s="23">
        <v>5</v>
      </c>
      <c r="E104" s="41">
        <v>2</v>
      </c>
      <c r="F104" s="37">
        <v>54720</v>
      </c>
      <c r="G104" s="37"/>
      <c r="H104" s="37">
        <v>44350</v>
      </c>
      <c r="I104" s="37"/>
      <c r="J104" s="12" t="s">
        <v>226</v>
      </c>
      <c r="K104" s="13">
        <v>4</v>
      </c>
      <c r="L104" s="9" t="str">
        <f>IF($G104&gt;0,K104,"")</f>
        <v/>
      </c>
      <c r="M104" s="70" t="s">
        <v>31</v>
      </c>
      <c r="N104" s="13">
        <v>2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2" t="s">
        <v>200</v>
      </c>
      <c r="T104" s="109"/>
      <c r="U104" s="45" t="s">
        <v>61</v>
      </c>
      <c r="V104" s="45"/>
      <c r="W104" s="14"/>
      <c r="X104" s="109"/>
    </row>
    <row r="105" spans="2:24" x14ac:dyDescent="0.55000000000000004">
      <c r="B105" s="11" t="s">
        <v>253</v>
      </c>
      <c r="C105" s="23">
        <v>160</v>
      </c>
      <c r="D105" s="23">
        <v>5</v>
      </c>
      <c r="E105" s="41">
        <v>4</v>
      </c>
      <c r="F105" s="37">
        <v>62234</v>
      </c>
      <c r="G105" s="37">
        <v>8215</v>
      </c>
      <c r="H105" s="37">
        <v>54397</v>
      </c>
      <c r="I105" s="37">
        <v>7181</v>
      </c>
      <c r="J105" s="12" t="s">
        <v>42</v>
      </c>
      <c r="K105" s="13">
        <v>5</v>
      </c>
      <c r="L105" s="9">
        <f>IF($G105&gt;0,IF(K105="","",K105),"")</f>
        <v>5</v>
      </c>
      <c r="M105" s="12" t="s">
        <v>16</v>
      </c>
      <c r="N105" s="13">
        <v>5</v>
      </c>
      <c r="O105" s="9">
        <f>IF($G105&gt;0,IF(N105="","",N105),"")</f>
        <v>5</v>
      </c>
      <c r="P105" s="12"/>
      <c r="Q105" s="13"/>
      <c r="R105" s="9" t="str">
        <f>IF($G105&gt;0,IF(Q105="","",Q105),"")</f>
        <v/>
      </c>
      <c r="S105" s="14" t="s">
        <v>70</v>
      </c>
      <c r="T105" s="14">
        <v>30</v>
      </c>
      <c r="U105" s="45" t="s">
        <v>61</v>
      </c>
      <c r="V105" s="45">
        <v>30</v>
      </c>
      <c r="W105" s="14"/>
      <c r="X105" s="14"/>
    </row>
    <row r="106" spans="2:24" x14ac:dyDescent="0.55000000000000004">
      <c r="B106" s="11" t="s">
        <v>319</v>
      </c>
      <c r="C106" s="23">
        <v>160</v>
      </c>
      <c r="D106" s="23">
        <v>3</v>
      </c>
      <c r="E106" s="41">
        <v>8</v>
      </c>
      <c r="F106" s="37">
        <v>61687</v>
      </c>
      <c r="G106" s="37">
        <v>5108</v>
      </c>
      <c r="H106" s="37">
        <v>59762</v>
      </c>
      <c r="I106" s="37">
        <v>4949</v>
      </c>
      <c r="J106" s="12" t="s">
        <v>263</v>
      </c>
      <c r="K106" s="13">
        <v>4</v>
      </c>
      <c r="L106" s="19">
        <f>IF($G106&gt;0,IF(K106="","",K106),"")</f>
        <v>4</v>
      </c>
      <c r="M106" s="12" t="s">
        <v>16</v>
      </c>
      <c r="N106" s="13">
        <v>4</v>
      </c>
      <c r="O106" s="19">
        <f>IF($G106&gt;0,IF(N106="","",N106),"")</f>
        <v>4</v>
      </c>
      <c r="P106" s="130" t="s">
        <v>320</v>
      </c>
      <c r="Q106" s="13">
        <v>4</v>
      </c>
      <c r="R106" s="9">
        <f>IF($G106&gt;0,IF(Q106="","",Q106),"")</f>
        <v>4</v>
      </c>
      <c r="S106" s="12" t="s">
        <v>120</v>
      </c>
      <c r="T106" s="14">
        <v>20</v>
      </c>
      <c r="U106" s="45" t="s">
        <v>61</v>
      </c>
      <c r="V106" s="45">
        <v>30</v>
      </c>
      <c r="W106" s="14"/>
      <c r="X106" s="20"/>
    </row>
    <row r="107" spans="2:24" x14ac:dyDescent="0.55000000000000004">
      <c r="B107" s="16" t="s">
        <v>310</v>
      </c>
      <c r="C107" s="24">
        <v>170</v>
      </c>
      <c r="D107" s="24">
        <v>4</v>
      </c>
      <c r="E107" s="41">
        <v>8</v>
      </c>
      <c r="F107" s="38">
        <v>69045</v>
      </c>
      <c r="G107" s="38"/>
      <c r="H107" s="38">
        <v>62338</v>
      </c>
      <c r="I107" s="38"/>
      <c r="J107" s="17" t="s">
        <v>267</v>
      </c>
      <c r="K107" s="18">
        <v>3</v>
      </c>
      <c r="L107" s="19" t="str">
        <f>IF($G107&gt;0,IF(K107="","",K107),"")</f>
        <v/>
      </c>
      <c r="M107" s="12" t="s">
        <v>88</v>
      </c>
      <c r="N107" s="18">
        <v>3</v>
      </c>
      <c r="O107" s="19" t="str">
        <f>IF($G107&gt;0,IF(N107="","",N107),"")</f>
        <v/>
      </c>
      <c r="P107" s="44" t="s">
        <v>118</v>
      </c>
      <c r="Q107" s="18">
        <v>3</v>
      </c>
      <c r="R107" s="9" t="str">
        <f>IF($G107&gt;0,IF(Q107="","",Q107),"")</f>
        <v/>
      </c>
      <c r="S107" s="14" t="s">
        <v>53</v>
      </c>
      <c r="T107" s="14">
        <v>20</v>
      </c>
      <c r="U107" s="20" t="s">
        <v>45</v>
      </c>
      <c r="V107" s="14">
        <v>20</v>
      </c>
      <c r="W107" s="20"/>
      <c r="X107" s="20"/>
    </row>
    <row r="108" spans="2:24" x14ac:dyDescent="0.55000000000000004">
      <c r="B108" s="11" t="s">
        <v>284</v>
      </c>
      <c r="C108" s="23">
        <v>170</v>
      </c>
      <c r="D108" s="23">
        <v>5</v>
      </c>
      <c r="E108" s="41">
        <v>8</v>
      </c>
      <c r="F108" s="37">
        <v>49887</v>
      </c>
      <c r="G108" s="37"/>
      <c r="H108" s="37">
        <v>50411</v>
      </c>
      <c r="I108" s="37"/>
      <c r="J108" s="12" t="s">
        <v>118</v>
      </c>
      <c r="K108" s="13">
        <v>5</v>
      </c>
      <c r="L108" s="19" t="str">
        <f>IF($G108&gt;0,K108,"")</f>
        <v/>
      </c>
      <c r="M108" s="44" t="s">
        <v>39</v>
      </c>
      <c r="N108" s="13">
        <v>1</v>
      </c>
      <c r="O108" s="19" t="str">
        <f>IF($G108&gt;0,N108,"")</f>
        <v/>
      </c>
      <c r="P108" s="12"/>
      <c r="Q108" s="13"/>
      <c r="R108" s="9" t="str">
        <f>IF($G108&gt;0,IF(Q108="","",Q108),"")</f>
        <v/>
      </c>
      <c r="S108" s="14" t="s">
        <v>29</v>
      </c>
      <c r="T108" s="14"/>
      <c r="U108" s="14" t="s">
        <v>45</v>
      </c>
      <c r="V108" s="14"/>
      <c r="W108" s="14"/>
      <c r="X108" s="14"/>
    </row>
    <row r="109" spans="2:24" x14ac:dyDescent="0.55000000000000004">
      <c r="B109" s="11" t="s">
        <v>240</v>
      </c>
      <c r="C109" s="23">
        <v>150</v>
      </c>
      <c r="D109" s="23">
        <v>5</v>
      </c>
      <c r="E109" s="41">
        <v>2</v>
      </c>
      <c r="F109" s="37">
        <v>56969</v>
      </c>
      <c r="G109" s="37">
        <v>10682</v>
      </c>
      <c r="H109" s="37">
        <v>50531</v>
      </c>
      <c r="I109" s="37">
        <v>9475</v>
      </c>
      <c r="J109" s="12" t="s">
        <v>100</v>
      </c>
      <c r="K109" s="18">
        <v>4</v>
      </c>
      <c r="L109" s="9">
        <f>IF($G109&gt;0,IF(K109="","",K109),"")</f>
        <v>4</v>
      </c>
      <c r="M109" s="12" t="s">
        <v>58</v>
      </c>
      <c r="N109" s="13">
        <v>2</v>
      </c>
      <c r="O109" s="9">
        <f>IF($G109&gt;0,IF(N109="","",N109),"")</f>
        <v>2</v>
      </c>
      <c r="P109" s="44" t="s">
        <v>21</v>
      </c>
      <c r="Q109" s="13">
        <v>3</v>
      </c>
      <c r="R109" s="9">
        <f>IF($G109&gt;0,IF(Q109="","",Q109),"")</f>
        <v>3</v>
      </c>
      <c r="S109" s="14" t="s">
        <v>48</v>
      </c>
      <c r="T109" s="20">
        <v>20</v>
      </c>
      <c r="U109" s="14"/>
      <c r="V109" s="20"/>
      <c r="W109" s="14"/>
      <c r="X109" s="20"/>
    </row>
    <row r="110" spans="2:24" x14ac:dyDescent="0.55000000000000004">
      <c r="B110" s="11" t="s">
        <v>240</v>
      </c>
      <c r="C110" s="23">
        <v>130</v>
      </c>
      <c r="D110" s="23"/>
      <c r="E110" s="41">
        <v>8</v>
      </c>
      <c r="F110" s="37">
        <v>46017</v>
      </c>
      <c r="G110" s="37"/>
      <c r="H110" s="37">
        <v>42557</v>
      </c>
      <c r="I110" s="37"/>
      <c r="J110" s="12" t="s">
        <v>207</v>
      </c>
      <c r="K110" s="13">
        <v>4</v>
      </c>
      <c r="L110" s="9" t="str">
        <f>IF($G110&gt;0,IF(K110="","",K110),"")</f>
        <v/>
      </c>
      <c r="M110" s="44" t="s">
        <v>39</v>
      </c>
      <c r="N110" s="13">
        <v>1</v>
      </c>
      <c r="O110" s="9" t="str">
        <f>IF($G110&gt;0,IF(N110="","",N110),"")</f>
        <v/>
      </c>
      <c r="P110" s="17"/>
      <c r="Q110" s="13"/>
      <c r="R110" s="9" t="str">
        <f>IF($G110&gt;0,IF(Q110="","",Q110),"")</f>
        <v/>
      </c>
      <c r="S110" s="14" t="s">
        <v>120</v>
      </c>
      <c r="T110" s="14">
        <v>20</v>
      </c>
      <c r="U110" s="14" t="s">
        <v>232</v>
      </c>
      <c r="V110" s="14">
        <v>20</v>
      </c>
      <c r="W110" s="14"/>
      <c r="X110" s="14"/>
    </row>
    <row r="111" spans="2:24" x14ac:dyDescent="0.55000000000000004">
      <c r="B111" s="11" t="s">
        <v>240</v>
      </c>
      <c r="C111" s="23">
        <v>130</v>
      </c>
      <c r="D111" s="23"/>
      <c r="E111" s="41">
        <v>8</v>
      </c>
      <c r="F111" s="37">
        <v>37812</v>
      </c>
      <c r="G111" s="37"/>
      <c r="H111" s="37">
        <v>35905</v>
      </c>
      <c r="I111" s="37"/>
      <c r="J111" s="12" t="s">
        <v>158</v>
      </c>
      <c r="K111" s="13">
        <v>3</v>
      </c>
      <c r="L111" s="9" t="str">
        <f>IF($G111&gt;0,IF(K111="","",K111),"")</f>
        <v/>
      </c>
      <c r="M111" s="44" t="s">
        <v>17</v>
      </c>
      <c r="N111" s="13">
        <v>1</v>
      </c>
      <c r="O111" s="9" t="str">
        <f>IF($G111&gt;0,IF(N111="","",N111),"")</f>
        <v/>
      </c>
      <c r="P111" s="12"/>
      <c r="Q111" s="13"/>
      <c r="R111" s="9" t="str">
        <f>IF($G111&gt;0,IF(Q111="","",Q111),"")</f>
        <v/>
      </c>
      <c r="S111" s="14" t="s">
        <v>311</v>
      </c>
      <c r="T111" s="14">
        <v>30</v>
      </c>
      <c r="U111" s="14" t="s">
        <v>95</v>
      </c>
      <c r="V111" s="14">
        <v>20</v>
      </c>
      <c r="W111" s="14"/>
      <c r="X111" s="14"/>
    </row>
    <row r="112" spans="2:24" x14ac:dyDescent="0.55000000000000004">
      <c r="B112" s="11" t="s">
        <v>259</v>
      </c>
      <c r="C112" s="23">
        <v>160</v>
      </c>
      <c r="D112" s="23">
        <v>5</v>
      </c>
      <c r="E112" s="41">
        <v>4</v>
      </c>
      <c r="F112" s="37">
        <v>62898</v>
      </c>
      <c r="G112" s="37"/>
      <c r="H112" s="37">
        <v>62308</v>
      </c>
      <c r="I112" s="37"/>
      <c r="J112" s="12" t="s">
        <v>67</v>
      </c>
      <c r="K112" s="13">
        <v>3</v>
      </c>
      <c r="L112" s="9" t="str">
        <f>IF($G112&gt;0,K112,"")</f>
        <v/>
      </c>
      <c r="M112" s="12" t="s">
        <v>88</v>
      </c>
      <c r="N112" s="13">
        <v>3</v>
      </c>
      <c r="O112" s="9" t="str">
        <f>IF($G112&gt;0,N112,"")</f>
        <v/>
      </c>
      <c r="P112" s="44" t="s">
        <v>73</v>
      </c>
      <c r="Q112" s="13">
        <v>3</v>
      </c>
      <c r="R112" s="9" t="str">
        <f>IF($G112&gt;0,IF(Q112="","",Q112),"")</f>
        <v/>
      </c>
      <c r="S112" s="12" t="s">
        <v>70</v>
      </c>
      <c r="T112" s="14">
        <v>20</v>
      </c>
      <c r="U112" s="45" t="s">
        <v>61</v>
      </c>
      <c r="V112" s="45">
        <v>20</v>
      </c>
      <c r="W112" s="14"/>
      <c r="X112" s="14"/>
    </row>
    <row r="113" spans="1:24" x14ac:dyDescent="0.55000000000000004">
      <c r="B113" s="16" t="s">
        <v>259</v>
      </c>
      <c r="C113" s="24">
        <v>130</v>
      </c>
      <c r="D113" s="24">
        <v>5</v>
      </c>
      <c r="E113" s="41">
        <v>0</v>
      </c>
      <c r="F113" s="38">
        <v>30905</v>
      </c>
      <c r="G113" s="38"/>
      <c r="H113" s="38">
        <v>32125</v>
      </c>
      <c r="I113" s="38"/>
      <c r="J113" s="17" t="s">
        <v>110</v>
      </c>
      <c r="K113" s="18">
        <v>1</v>
      </c>
      <c r="L113" s="9" t="str">
        <f>IF($G113&gt;0,IF(K113="","",K113),"")</f>
        <v/>
      </c>
      <c r="M113" s="44" t="s">
        <v>73</v>
      </c>
      <c r="N113" s="18">
        <v>3</v>
      </c>
      <c r="O113" s="9" t="str">
        <f>IF($G113&gt;0,IF(N113="","",N113),"")</f>
        <v/>
      </c>
      <c r="P113" s="17"/>
      <c r="Q113" s="18"/>
      <c r="R113" s="9" t="str">
        <f>IF($G113&gt;0,IF(Q113="","",Q113),"")</f>
        <v/>
      </c>
      <c r="S113" s="20" t="s">
        <v>45</v>
      </c>
      <c r="T113" s="14">
        <v>30</v>
      </c>
      <c r="U113" s="14"/>
      <c r="V113" s="14"/>
      <c r="W113" s="14"/>
      <c r="X113" s="20"/>
    </row>
    <row r="114" spans="1:24" x14ac:dyDescent="0.55000000000000004">
      <c r="B114" s="11" t="s">
        <v>230</v>
      </c>
      <c r="C114" s="23">
        <v>180</v>
      </c>
      <c r="D114" s="23">
        <v>5</v>
      </c>
      <c r="E114" s="41">
        <v>8</v>
      </c>
      <c r="F114" s="37">
        <v>58688</v>
      </c>
      <c r="G114" s="37"/>
      <c r="H114" s="37">
        <v>61247</v>
      </c>
      <c r="I114" s="37"/>
      <c r="J114" s="12" t="s">
        <v>87</v>
      </c>
      <c r="K114" s="13">
        <v>5</v>
      </c>
      <c r="L114" s="19" t="str">
        <f>IF($G114&gt;0,IF(K114="","",K114),"")</f>
        <v/>
      </c>
      <c r="M114" s="12" t="s">
        <v>16</v>
      </c>
      <c r="N114" s="13">
        <v>5</v>
      </c>
      <c r="O114" s="19" t="str">
        <f>IF($G114&gt;0,IF(N114="","",N114),"")</f>
        <v/>
      </c>
      <c r="P114" s="12" t="s">
        <v>15</v>
      </c>
      <c r="Q114" s="13">
        <v>5</v>
      </c>
      <c r="R114" s="9" t="str">
        <f>IF($G114&gt;0,IF(Q114="","",Q114),"")</f>
        <v/>
      </c>
      <c r="S114" s="14" t="s">
        <v>203</v>
      </c>
      <c r="T114" s="14">
        <v>20</v>
      </c>
      <c r="U114" s="45" t="s">
        <v>61</v>
      </c>
      <c r="V114" s="45">
        <v>20</v>
      </c>
      <c r="W114" s="14"/>
      <c r="X114" s="14"/>
    </row>
    <row r="115" spans="1:24" x14ac:dyDescent="0.55000000000000004">
      <c r="B115" s="11" t="s">
        <v>292</v>
      </c>
      <c r="C115" s="23">
        <v>170</v>
      </c>
      <c r="D115" s="23">
        <v>5</v>
      </c>
      <c r="E115" s="41">
        <v>8</v>
      </c>
      <c r="F115" s="37">
        <v>44939</v>
      </c>
      <c r="G115" s="37"/>
      <c r="H115" s="37">
        <v>40660</v>
      </c>
      <c r="I115" s="37"/>
      <c r="J115" s="12" t="s">
        <v>293</v>
      </c>
      <c r="K115" s="13">
        <v>4</v>
      </c>
      <c r="L115" s="9" t="str">
        <f>IF($G115&gt;0,K115,"")</f>
        <v/>
      </c>
      <c r="M115" s="12" t="s">
        <v>294</v>
      </c>
      <c r="N115" s="13">
        <v>4</v>
      </c>
      <c r="O115" s="9" t="str">
        <f>IF($G115&gt;0,N115,"")</f>
        <v/>
      </c>
      <c r="P115" s="12" t="s">
        <v>235</v>
      </c>
      <c r="Q115" s="13">
        <v>4</v>
      </c>
      <c r="R115" s="9" t="str">
        <f>IF($G115&gt;0,IF(Q115="","",Q115),"")</f>
        <v/>
      </c>
      <c r="S115" s="14" t="s">
        <v>29</v>
      </c>
      <c r="T115" s="14"/>
      <c r="U115" s="14" t="s">
        <v>91</v>
      </c>
      <c r="V115" s="14"/>
      <c r="W115" s="14"/>
      <c r="X115" s="14"/>
    </row>
    <row r="116" spans="1:24" x14ac:dyDescent="0.55000000000000004">
      <c r="A116" s="15" t="s">
        <v>315</v>
      </c>
      <c r="B116" s="11" t="s">
        <v>190</v>
      </c>
      <c r="C116" s="23">
        <v>130</v>
      </c>
      <c r="D116" s="23"/>
      <c r="E116" s="41">
        <v>8</v>
      </c>
      <c r="F116" s="37">
        <v>57713</v>
      </c>
      <c r="G116" s="37"/>
      <c r="H116" s="37">
        <v>47154</v>
      </c>
      <c r="I116" s="37"/>
      <c r="J116" s="12" t="s">
        <v>306</v>
      </c>
      <c r="K116" s="13">
        <v>4</v>
      </c>
      <c r="L116" s="9" t="str">
        <f>IF($G116&gt;0,K116,"")</f>
        <v/>
      </c>
      <c r="M116" s="12" t="s">
        <v>119</v>
      </c>
      <c r="N116" s="13">
        <v>2</v>
      </c>
      <c r="O116" s="9" t="str">
        <f>IF($G116&gt;0,N116,"")</f>
        <v/>
      </c>
      <c r="P116" s="12"/>
      <c r="Q116" s="13"/>
      <c r="R116" s="9" t="str">
        <f>IF($G116&gt;0,IF(Q116="","",Q116),"")</f>
        <v/>
      </c>
      <c r="S116" s="14" t="s">
        <v>307</v>
      </c>
      <c r="T116" s="14"/>
      <c r="U116" s="14"/>
      <c r="V116" s="14"/>
      <c r="W116" s="14"/>
      <c r="X116" s="14"/>
    </row>
    <row r="117" spans="1:24" x14ac:dyDescent="0.55000000000000004">
      <c r="B117" s="11" t="s">
        <v>297</v>
      </c>
      <c r="C117" s="23">
        <v>155</v>
      </c>
      <c r="D117" s="23">
        <v>5</v>
      </c>
      <c r="E117" s="41">
        <v>3</v>
      </c>
      <c r="F117" s="37">
        <v>60766</v>
      </c>
      <c r="G117" s="37"/>
      <c r="H117" s="37">
        <v>58266</v>
      </c>
      <c r="I117" s="37"/>
      <c r="J117" s="12" t="s">
        <v>67</v>
      </c>
      <c r="K117" s="13">
        <v>3</v>
      </c>
      <c r="L117" s="9" t="str">
        <f>IF($G117&gt;0,K117,"")</f>
        <v/>
      </c>
      <c r="M117" s="12" t="s">
        <v>298</v>
      </c>
      <c r="N117" s="13">
        <v>3</v>
      </c>
      <c r="O117" s="9" t="str">
        <f>IF($G117&gt;0,N117,"")</f>
        <v/>
      </c>
      <c r="P117" s="44" t="s">
        <v>73</v>
      </c>
      <c r="Q117" s="13">
        <v>3</v>
      </c>
      <c r="R117" s="9" t="str">
        <f>IF($G117&gt;0,IF(Q117="","",Q117),"")</f>
        <v/>
      </c>
      <c r="S117" s="14" t="s">
        <v>70</v>
      </c>
      <c r="T117" s="14"/>
      <c r="U117" s="45" t="s">
        <v>117</v>
      </c>
      <c r="V117" s="45"/>
      <c r="W117" s="14"/>
      <c r="X117" s="14"/>
    </row>
    <row r="118" spans="1:24" x14ac:dyDescent="0.55000000000000004">
      <c r="B118" s="11" t="s">
        <v>316</v>
      </c>
      <c r="C118" s="23">
        <v>180</v>
      </c>
      <c r="D118" s="23">
        <v>5</v>
      </c>
      <c r="E118" s="41">
        <v>8</v>
      </c>
      <c r="F118" s="37">
        <v>75486</v>
      </c>
      <c r="G118" s="37"/>
      <c r="H118" s="37">
        <v>61108</v>
      </c>
      <c r="I118" s="37"/>
      <c r="J118" s="12" t="s">
        <v>216</v>
      </c>
      <c r="K118" s="13">
        <v>4</v>
      </c>
      <c r="L118" s="9" t="str">
        <f>IF($G118&gt;0,IF(K118="","",K118),"")</f>
        <v/>
      </c>
      <c r="M118" s="12" t="s">
        <v>317</v>
      </c>
      <c r="N118" s="13">
        <v>2</v>
      </c>
      <c r="O118" s="9" t="str">
        <f>IF($G118&gt;0,IF(N118="","",N118),"")</f>
        <v/>
      </c>
      <c r="P118" s="130"/>
      <c r="Q118" s="13"/>
      <c r="R118" s="9" t="str">
        <f>IF($G118&gt;0,IF(Q118="","",Q118),"")</f>
        <v/>
      </c>
      <c r="S118" s="12"/>
      <c r="T118" s="14"/>
      <c r="U118" s="14"/>
      <c r="V118" s="14"/>
      <c r="W118" s="14"/>
      <c r="X118" s="14"/>
    </row>
    <row r="119" spans="1:24" x14ac:dyDescent="0.55000000000000004">
      <c r="B119" s="11" t="s">
        <v>291</v>
      </c>
      <c r="C119" s="23">
        <v>105</v>
      </c>
      <c r="D119" s="23"/>
      <c r="E119" s="41">
        <v>3</v>
      </c>
      <c r="F119" s="37">
        <f>27073</f>
        <v>27073</v>
      </c>
      <c r="G119" s="37"/>
      <c r="H119" s="37">
        <f>30131</f>
        <v>30131</v>
      </c>
      <c r="I119" s="37"/>
      <c r="J119" s="12" t="s">
        <v>267</v>
      </c>
      <c r="K119" s="13">
        <v>2</v>
      </c>
      <c r="L119" s="9" t="str">
        <f>IF($G119&gt;0,K119,"")</f>
        <v/>
      </c>
      <c r="M119" s="12" t="s">
        <v>269</v>
      </c>
      <c r="N119" s="13">
        <v>4</v>
      </c>
      <c r="O119" s="9" t="str">
        <f>IF($G119&gt;0,N119,"")</f>
        <v/>
      </c>
      <c r="P119" s="12"/>
      <c r="Q119" s="13"/>
      <c r="R119" s="9" t="str">
        <f>IF($G119&gt;0,IF(Q119="","",Q119),"")</f>
        <v/>
      </c>
      <c r="S119" s="14" t="s">
        <v>33</v>
      </c>
      <c r="T119" s="14"/>
      <c r="U119" s="45" t="s">
        <v>70</v>
      </c>
      <c r="V119" s="45"/>
      <c r="W119" s="14"/>
      <c r="X119" s="20"/>
    </row>
    <row r="120" spans="1:24" x14ac:dyDescent="0.55000000000000004">
      <c r="B120" s="11" t="s">
        <v>301</v>
      </c>
      <c r="C120" s="23">
        <v>170</v>
      </c>
      <c r="D120" s="23">
        <v>5</v>
      </c>
      <c r="E120" s="41">
        <v>8</v>
      </c>
      <c r="F120" s="37">
        <v>33836</v>
      </c>
      <c r="G120" s="37"/>
      <c r="H120" s="37">
        <v>29738</v>
      </c>
      <c r="I120" s="37"/>
      <c r="J120" s="12" t="s">
        <v>289</v>
      </c>
      <c r="K120" s="13">
        <v>2</v>
      </c>
      <c r="L120" s="9" t="str">
        <f>IF($G120&gt;0,K120,"")</f>
        <v/>
      </c>
      <c r="M120" s="7" t="s">
        <v>207</v>
      </c>
      <c r="N120" s="13">
        <v>4</v>
      </c>
      <c r="O120" s="9" t="str">
        <f>IF($G120&gt;0,N120,"")</f>
        <v/>
      </c>
      <c r="P120" s="12" t="s">
        <v>302</v>
      </c>
      <c r="Q120" s="13">
        <v>2</v>
      </c>
      <c r="R120" s="9" t="str">
        <f>IF($G120&gt;0,IF(Q120="","",Q120),"")</f>
        <v/>
      </c>
      <c r="S120" s="14" t="s">
        <v>261</v>
      </c>
      <c r="T120" s="14"/>
      <c r="U120" s="45" t="s">
        <v>70</v>
      </c>
      <c r="V120" s="45"/>
      <c r="W120" s="14"/>
      <c r="X120" s="14"/>
    </row>
    <row r="121" spans="1:24" x14ac:dyDescent="0.55000000000000004">
      <c r="A121" s="15" t="s">
        <v>333</v>
      </c>
      <c r="B121" s="11" t="s">
        <v>288</v>
      </c>
      <c r="C121" s="23">
        <v>100</v>
      </c>
      <c r="D121" s="23"/>
      <c r="E121" s="41">
        <v>4</v>
      </c>
      <c r="F121" s="37">
        <v>24340</v>
      </c>
      <c r="G121" s="37"/>
      <c r="H121" s="37">
        <v>20212</v>
      </c>
      <c r="I121" s="37"/>
      <c r="J121" s="12" t="s">
        <v>195</v>
      </c>
      <c r="K121" s="13">
        <v>5</v>
      </c>
      <c r="L121" s="9"/>
      <c r="M121" s="44" t="s">
        <v>312</v>
      </c>
      <c r="N121" s="13">
        <v>1</v>
      </c>
      <c r="O121" s="9"/>
      <c r="P121" s="12"/>
      <c r="Q121" s="13"/>
      <c r="R121" s="9"/>
      <c r="S121" s="14" t="s">
        <v>313</v>
      </c>
      <c r="T121" s="14">
        <v>20</v>
      </c>
      <c r="U121" s="14" t="s">
        <v>290</v>
      </c>
      <c r="V121" s="14">
        <v>20</v>
      </c>
      <c r="W121" s="14"/>
      <c r="X121" s="45"/>
    </row>
  </sheetData>
  <autoFilter ref="B4:X73" xr:uid="{C68D31C6-1FDE-4245-9589-9DC967A50027}"/>
  <phoneticPr fontId="1"/>
  <conditionalFormatting sqref="E94 E100 E5:E7 E71 E115:E116 E12:E22 E28:E29 E42:E61 E69 E63:E66 E26 E31:E40 E119:E121 E104:E113 E90:E92">
    <cfRule type="expression" dxfId="57" priority="129">
      <formula>E5=8</formula>
    </cfRule>
  </conditionalFormatting>
  <conditionalFormatting sqref="E95">
    <cfRule type="expression" dxfId="56" priority="112">
      <formula>E95=8</formula>
    </cfRule>
  </conditionalFormatting>
  <conditionalFormatting sqref="E93">
    <cfRule type="expression" dxfId="55" priority="126">
      <formula>E93=8</formula>
    </cfRule>
  </conditionalFormatting>
  <conditionalFormatting sqref="E98">
    <cfRule type="expression" dxfId="54" priority="110">
      <formula>E98=8</formula>
    </cfRule>
  </conditionalFormatting>
  <conditionalFormatting sqref="E99">
    <cfRule type="expression" dxfId="53" priority="107">
      <formula>E99=8</formula>
    </cfRule>
  </conditionalFormatting>
  <conditionalFormatting sqref="E101">
    <cfRule type="expression" dxfId="52" priority="104">
      <formula>E101=8</formula>
    </cfRule>
  </conditionalFormatting>
  <conditionalFormatting sqref="E102">
    <cfRule type="expression" dxfId="51" priority="103">
      <formula>E102=8</formula>
    </cfRule>
  </conditionalFormatting>
  <conditionalFormatting sqref="E89:E90">
    <cfRule type="expression" dxfId="50" priority="116">
      <formula>E89=8</formula>
    </cfRule>
  </conditionalFormatting>
  <conditionalFormatting sqref="E96">
    <cfRule type="expression" dxfId="49" priority="115">
      <formula>E96=8</formula>
    </cfRule>
  </conditionalFormatting>
  <conditionalFormatting sqref="E97">
    <cfRule type="expression" dxfId="48" priority="114">
      <formula>E97=8</formula>
    </cfRule>
  </conditionalFormatting>
  <conditionalFormatting sqref="E95">
    <cfRule type="expression" dxfId="47" priority="113">
      <formula>E95=8</formula>
    </cfRule>
  </conditionalFormatting>
  <conditionalFormatting sqref="E103">
    <cfRule type="expression" dxfId="46" priority="99">
      <formula>E103=8</formula>
    </cfRule>
  </conditionalFormatting>
  <conditionalFormatting sqref="E72 E24:E28">
    <cfRule type="expression" dxfId="45" priority="71">
      <formula>E24=8</formula>
    </cfRule>
  </conditionalFormatting>
  <conditionalFormatting sqref="E9:E10 E70">
    <cfRule type="expression" dxfId="44" priority="69">
      <formula>E9=8</formula>
    </cfRule>
  </conditionalFormatting>
  <conditionalFormatting sqref="E56:E57 E112:E113">
    <cfRule type="expression" dxfId="43" priority="68">
      <formula>E56=8</formula>
    </cfRule>
  </conditionalFormatting>
  <conditionalFormatting sqref="E53:E54">
    <cfRule type="expression" dxfId="42" priority="64">
      <formula>E53=8</formula>
    </cfRule>
  </conditionalFormatting>
  <conditionalFormatting sqref="E16:E17">
    <cfRule type="expression" dxfId="41" priority="70">
      <formula>E16=8</formula>
    </cfRule>
  </conditionalFormatting>
  <conditionalFormatting sqref="E112:E113">
    <cfRule type="expression" dxfId="40" priority="66">
      <formula>E112=8</formula>
    </cfRule>
  </conditionalFormatting>
  <conditionalFormatting sqref="E13">
    <cfRule type="expression" dxfId="39" priority="65">
      <formula>E13=8</formula>
    </cfRule>
  </conditionalFormatting>
  <conditionalFormatting sqref="E53:E54">
    <cfRule type="expression" dxfId="38" priority="63">
      <formula>E53=8</formula>
    </cfRule>
  </conditionalFormatting>
  <conditionalFormatting sqref="E8">
    <cfRule type="expression" dxfId="37" priority="60">
      <formula>E8=8</formula>
    </cfRule>
  </conditionalFormatting>
  <conditionalFormatting sqref="E6:E7">
    <cfRule type="expression" dxfId="36" priority="59">
      <formula>E6=8</formula>
    </cfRule>
  </conditionalFormatting>
  <conditionalFormatting sqref="E11:E13">
    <cfRule type="expression" dxfId="35" priority="58">
      <formula>E11=8</formula>
    </cfRule>
  </conditionalFormatting>
  <conditionalFormatting sqref="E58:E60">
    <cfRule type="expression" dxfId="34" priority="57">
      <formula>E58=8</formula>
    </cfRule>
  </conditionalFormatting>
  <conditionalFormatting sqref="E67">
    <cfRule type="expression" dxfId="33" priority="54">
      <formula>E67=8</formula>
    </cfRule>
  </conditionalFormatting>
  <conditionalFormatting sqref="E23">
    <cfRule type="expression" dxfId="32" priority="51">
      <formula>E23=8</formula>
    </cfRule>
  </conditionalFormatting>
  <conditionalFormatting sqref="E23">
    <cfRule type="expression" dxfId="31" priority="50">
      <formula>E23=8</formula>
    </cfRule>
  </conditionalFormatting>
  <conditionalFormatting sqref="E54">
    <cfRule type="expression" dxfId="30" priority="45">
      <formula>E54=8</formula>
    </cfRule>
  </conditionalFormatting>
  <conditionalFormatting sqref="E54">
    <cfRule type="expression" dxfId="29" priority="44">
      <formula>E54=8</formula>
    </cfRule>
  </conditionalFormatting>
  <conditionalFormatting sqref="E54">
    <cfRule type="expression" dxfId="28" priority="43">
      <formula>E54=8</formula>
    </cfRule>
  </conditionalFormatting>
  <conditionalFormatting sqref="E54">
    <cfRule type="expression" dxfId="27" priority="42">
      <formula>E54=8</formula>
    </cfRule>
  </conditionalFormatting>
  <conditionalFormatting sqref="E46">
    <cfRule type="expression" dxfId="26" priority="39">
      <formula>E46=8</formula>
    </cfRule>
  </conditionalFormatting>
  <conditionalFormatting sqref="E46">
    <cfRule type="expression" dxfId="25" priority="38">
      <formula>E46=8</formula>
    </cfRule>
  </conditionalFormatting>
  <conditionalFormatting sqref="E69">
    <cfRule type="expression" dxfId="24" priority="36">
      <formula>E69=8</formula>
    </cfRule>
  </conditionalFormatting>
  <conditionalFormatting sqref="E64">
    <cfRule type="expression" dxfId="23" priority="35">
      <formula>E64=8</formula>
    </cfRule>
  </conditionalFormatting>
  <conditionalFormatting sqref="E64">
    <cfRule type="expression" dxfId="22" priority="34">
      <formula>E64=8</formula>
    </cfRule>
  </conditionalFormatting>
  <conditionalFormatting sqref="E118:E119">
    <cfRule type="expression" dxfId="21" priority="28">
      <formula>E118=8</formula>
    </cfRule>
  </conditionalFormatting>
  <conditionalFormatting sqref="E114:E115">
    <cfRule type="expression" dxfId="20" priority="26">
      <formula>E114=8</formula>
    </cfRule>
  </conditionalFormatting>
  <conditionalFormatting sqref="E38:E39">
    <cfRule type="expression" dxfId="19" priority="25">
      <formula>E38=8</formula>
    </cfRule>
  </conditionalFormatting>
  <conditionalFormatting sqref="E62:E63">
    <cfRule type="expression" dxfId="18" priority="24">
      <formula>E62=8</formula>
    </cfRule>
  </conditionalFormatting>
  <conditionalFormatting sqref="E117:E119">
    <cfRule type="expression" dxfId="17" priority="21">
      <formula>E117=8</formula>
    </cfRule>
  </conditionalFormatting>
  <conditionalFormatting sqref="E117:E119">
    <cfRule type="expression" dxfId="16" priority="20">
      <formula>E117=8</formula>
    </cfRule>
  </conditionalFormatting>
  <conditionalFormatting sqref="E121">
    <cfRule type="expression" dxfId="15" priority="19">
      <formula>E121=8</formula>
    </cfRule>
  </conditionalFormatting>
  <conditionalFormatting sqref="E121">
    <cfRule type="expression" dxfId="14" priority="18">
      <formula>E121=8</formula>
    </cfRule>
  </conditionalFormatting>
  <conditionalFormatting sqref="E30">
    <cfRule type="expression" dxfId="13" priority="17">
      <formula>E30=8</formula>
    </cfRule>
  </conditionalFormatting>
  <conditionalFormatting sqref="E30">
    <cfRule type="expression" dxfId="12" priority="16">
      <formula>E30=8</formula>
    </cfRule>
  </conditionalFormatting>
  <conditionalFormatting sqref="E30">
    <cfRule type="expression" dxfId="11" priority="15">
      <formula>E30=8</formula>
    </cfRule>
  </conditionalFormatting>
  <conditionalFormatting sqref="E30">
    <cfRule type="expression" dxfId="10" priority="14">
      <formula>E30=8</formula>
    </cfRule>
  </conditionalFormatting>
  <conditionalFormatting sqref="E120">
    <cfRule type="expression" dxfId="9" priority="13">
      <formula>E120=8</formula>
    </cfRule>
  </conditionalFormatting>
  <conditionalFormatting sqref="E120">
    <cfRule type="expression" dxfId="8" priority="12">
      <formula>E120=8</formula>
    </cfRule>
  </conditionalFormatting>
  <conditionalFormatting sqref="E120">
    <cfRule type="expression" dxfId="7" priority="11">
      <formula>E120=8</formula>
    </cfRule>
  </conditionalFormatting>
  <conditionalFormatting sqref="E120">
    <cfRule type="expression" dxfId="6" priority="10">
      <formula>E120=8</formula>
    </cfRule>
  </conditionalFormatting>
  <conditionalFormatting sqref="E41">
    <cfRule type="expression" dxfId="5" priority="7">
      <formula>E41=8</formula>
    </cfRule>
  </conditionalFormatting>
  <conditionalFormatting sqref="E41">
    <cfRule type="expression" dxfId="4" priority="6">
      <formula>E41=8</formula>
    </cfRule>
  </conditionalFormatting>
  <conditionalFormatting sqref="E41">
    <cfRule type="expression" dxfId="3" priority="5">
      <formula>E41=8</formula>
    </cfRule>
  </conditionalFormatting>
  <conditionalFormatting sqref="E68">
    <cfRule type="expression" dxfId="2" priority="3">
      <formula>E68=8</formula>
    </cfRule>
  </conditionalFormatting>
  <conditionalFormatting sqref="E68">
    <cfRule type="expression" dxfId="1" priority="2">
      <formula>E68=8</formula>
    </cfRule>
  </conditionalFormatting>
  <conditionalFormatting sqref="E68">
    <cfRule type="expression" dxfId="0" priority="1">
      <formula>E68=8</formula>
    </cfRule>
  </conditionalFormatting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7296-5EFC-44E7-A445-F91BA4445EAD}">
  <dimension ref="A1:I34"/>
  <sheetViews>
    <sheetView topLeftCell="A16" workbookViewId="0">
      <selection activeCell="D39" sqref="D39"/>
    </sheetView>
  </sheetViews>
  <sheetFormatPr defaultRowHeight="18" x14ac:dyDescent="0.55000000000000004"/>
  <cols>
    <col min="2" max="2" width="11.25" bestFit="1" customWidth="1"/>
    <col min="3" max="3" width="4.83203125" bestFit="1" customWidth="1"/>
    <col min="4" max="4" width="5.1640625" bestFit="1" customWidth="1"/>
    <col min="5" max="5" width="4.1640625" bestFit="1" customWidth="1"/>
    <col min="6" max="7" width="5.1640625" bestFit="1" customWidth="1"/>
    <col min="8" max="8" width="4.1640625" bestFit="1" customWidth="1"/>
  </cols>
  <sheetData>
    <row r="1" spans="1:8" x14ac:dyDescent="0.55000000000000004">
      <c r="C1">
        <v>0.4</v>
      </c>
      <c r="D1">
        <v>0.35</v>
      </c>
      <c r="E1">
        <v>0.3</v>
      </c>
      <c r="F1">
        <v>0.25</v>
      </c>
      <c r="G1">
        <v>0.2</v>
      </c>
      <c r="H1">
        <v>0.1</v>
      </c>
    </row>
    <row r="3" spans="1:8" x14ac:dyDescent="0.55000000000000004">
      <c r="C3" t="s">
        <v>327</v>
      </c>
      <c r="D3" t="s">
        <v>328</v>
      </c>
      <c r="E3" t="s">
        <v>329</v>
      </c>
      <c r="F3" t="s">
        <v>330</v>
      </c>
    </row>
    <row r="4" spans="1:8" x14ac:dyDescent="0.55000000000000004">
      <c r="C4">
        <v>14</v>
      </c>
      <c r="D4">
        <v>17</v>
      </c>
      <c r="E4">
        <v>4</v>
      </c>
      <c r="F4">
        <v>25</v>
      </c>
    </row>
    <row r="5" spans="1:8" hidden="1" x14ac:dyDescent="0.55000000000000004">
      <c r="C5">
        <f>C4-C17</f>
        <v>0</v>
      </c>
      <c r="D5">
        <f>D4-D17</f>
        <v>0</v>
      </c>
      <c r="E5">
        <f>E4-E17</f>
        <v>0</v>
      </c>
      <c r="F5">
        <f>F4-F17</f>
        <v>16</v>
      </c>
    </row>
    <row r="6" spans="1:8" x14ac:dyDescent="0.55000000000000004">
      <c r="A6">
        <v>4</v>
      </c>
      <c r="B6" s="6" t="s">
        <v>187</v>
      </c>
      <c r="C6">
        <v>2</v>
      </c>
      <c r="D6">
        <v>1</v>
      </c>
      <c r="E6">
        <v>1</v>
      </c>
      <c r="G6">
        <f t="shared" ref="G6:G16" si="0">$C$1*C6+$D$1*D6+$E$1*E6+$F$1*F6</f>
        <v>1.45</v>
      </c>
    </row>
    <row r="7" spans="1:8" x14ac:dyDescent="0.55000000000000004">
      <c r="A7">
        <v>4</v>
      </c>
      <c r="B7" s="11" t="s">
        <v>190</v>
      </c>
      <c r="C7">
        <v>1</v>
      </c>
      <c r="F7">
        <v>3</v>
      </c>
      <c r="G7">
        <f t="shared" si="0"/>
        <v>1.1499999999999999</v>
      </c>
    </row>
    <row r="8" spans="1:8" x14ac:dyDescent="0.55000000000000004">
      <c r="A8">
        <v>4</v>
      </c>
      <c r="B8" s="16" t="s">
        <v>198</v>
      </c>
      <c r="C8">
        <v>1</v>
      </c>
      <c r="F8">
        <v>3</v>
      </c>
      <c r="G8">
        <f t="shared" si="0"/>
        <v>1.1499999999999999</v>
      </c>
    </row>
    <row r="9" spans="1:8" x14ac:dyDescent="0.55000000000000004">
      <c r="A9">
        <v>4</v>
      </c>
      <c r="B9" s="11" t="s">
        <v>199</v>
      </c>
      <c r="C9">
        <v>1</v>
      </c>
      <c r="F9">
        <v>3</v>
      </c>
      <c r="G9">
        <f t="shared" si="0"/>
        <v>1.1499999999999999</v>
      </c>
    </row>
    <row r="10" spans="1:8" x14ac:dyDescent="0.55000000000000004">
      <c r="A10">
        <v>4</v>
      </c>
      <c r="B10" s="11" t="s">
        <v>202</v>
      </c>
      <c r="C10">
        <v>2</v>
      </c>
      <c r="D10">
        <v>1</v>
      </c>
      <c r="E10">
        <v>1</v>
      </c>
      <c r="G10">
        <f t="shared" si="0"/>
        <v>1.45</v>
      </c>
    </row>
    <row r="11" spans="1:8" x14ac:dyDescent="0.55000000000000004">
      <c r="A11">
        <v>4</v>
      </c>
      <c r="B11" s="11" t="s">
        <v>204</v>
      </c>
      <c r="C11">
        <v>2</v>
      </c>
      <c r="D11">
        <v>1</v>
      </c>
      <c r="E11">
        <v>1</v>
      </c>
      <c r="G11">
        <f t="shared" si="0"/>
        <v>1.45</v>
      </c>
    </row>
    <row r="12" spans="1:8" x14ac:dyDescent="0.55000000000000004">
      <c r="A12">
        <v>4</v>
      </c>
      <c r="B12" s="16" t="s">
        <v>209</v>
      </c>
      <c r="C12">
        <v>2</v>
      </c>
      <c r="D12">
        <v>1</v>
      </c>
      <c r="E12">
        <v>1</v>
      </c>
      <c r="G12">
        <f t="shared" si="0"/>
        <v>1.45</v>
      </c>
    </row>
    <row r="13" spans="1:8" x14ac:dyDescent="0.55000000000000004">
      <c r="A13">
        <v>4</v>
      </c>
      <c r="B13" s="16" t="s">
        <v>212</v>
      </c>
      <c r="C13">
        <v>1</v>
      </c>
      <c r="D13">
        <v>3</v>
      </c>
      <c r="G13">
        <f t="shared" si="0"/>
        <v>1.4499999999999997</v>
      </c>
    </row>
    <row r="14" spans="1:8" x14ac:dyDescent="0.55000000000000004">
      <c r="A14">
        <v>4</v>
      </c>
      <c r="B14" s="11" t="s">
        <v>215</v>
      </c>
      <c r="C14">
        <v>1</v>
      </c>
      <c r="D14">
        <v>3</v>
      </c>
      <c r="G14">
        <f t="shared" si="0"/>
        <v>1.4499999999999997</v>
      </c>
    </row>
    <row r="15" spans="1:8" x14ac:dyDescent="0.55000000000000004">
      <c r="A15">
        <v>4</v>
      </c>
      <c r="B15" s="16" t="s">
        <v>198</v>
      </c>
      <c r="C15">
        <v>1</v>
      </c>
      <c r="D15">
        <v>3</v>
      </c>
      <c r="G15">
        <f t="shared" si="0"/>
        <v>1.4499999999999997</v>
      </c>
    </row>
    <row r="16" spans="1:8" x14ac:dyDescent="0.55000000000000004">
      <c r="A16">
        <v>4</v>
      </c>
      <c r="B16" s="11" t="s">
        <v>230</v>
      </c>
      <c r="D16">
        <v>4</v>
      </c>
      <c r="G16">
        <f t="shared" si="0"/>
        <v>1.4</v>
      </c>
    </row>
    <row r="17" spans="1:9" hidden="1" x14ac:dyDescent="0.55000000000000004">
      <c r="C17">
        <f>SUM(C6:C16)</f>
        <v>14</v>
      </c>
      <c r="D17">
        <f>SUM(D6:D16)</f>
        <v>17</v>
      </c>
      <c r="E17">
        <f>SUM(E6:E16)</f>
        <v>4</v>
      </c>
      <c r="F17">
        <f>SUM(F6:F16)</f>
        <v>9</v>
      </c>
    </row>
    <row r="19" spans="1:9" x14ac:dyDescent="0.55000000000000004">
      <c r="C19" t="s">
        <v>327</v>
      </c>
      <c r="D19" t="s">
        <v>328</v>
      </c>
      <c r="E19" t="s">
        <v>329</v>
      </c>
      <c r="F19" t="s">
        <v>330</v>
      </c>
      <c r="G19" t="s">
        <v>331</v>
      </c>
      <c r="H19" t="s">
        <v>332</v>
      </c>
    </row>
    <row r="20" spans="1:9" hidden="1" x14ac:dyDescent="0.55000000000000004">
      <c r="C20">
        <v>8</v>
      </c>
      <c r="D20">
        <v>8</v>
      </c>
      <c r="E20">
        <v>3</v>
      </c>
      <c r="F20">
        <v>16</v>
      </c>
      <c r="G20">
        <v>6</v>
      </c>
      <c r="H20">
        <v>5</v>
      </c>
    </row>
    <row r="21" spans="1:9" hidden="1" x14ac:dyDescent="0.55000000000000004">
      <c r="C21">
        <f>C20-C33</f>
        <v>0</v>
      </c>
      <c r="D21">
        <f>D20-D33</f>
        <v>0</v>
      </c>
      <c r="E21">
        <f>E20-E33</f>
        <v>0</v>
      </c>
      <c r="F21">
        <f>F20-F33</f>
        <v>0</v>
      </c>
      <c r="G21">
        <f>G20-G33</f>
        <v>0</v>
      </c>
      <c r="H21">
        <f>H20-H33</f>
        <v>3</v>
      </c>
    </row>
    <row r="22" spans="1:9" x14ac:dyDescent="0.55000000000000004">
      <c r="A22">
        <v>4</v>
      </c>
      <c r="B22" s="11" t="s">
        <v>246</v>
      </c>
      <c r="C22">
        <v>1</v>
      </c>
      <c r="D22">
        <v>1</v>
      </c>
      <c r="F22">
        <v>2</v>
      </c>
      <c r="I22">
        <f>$C$1*C22+$D$1*D22+$E$1*E22+$F$1*F22+$G$1*G22+$H$1*H22</f>
        <v>1.25</v>
      </c>
    </row>
    <row r="23" spans="1:9" x14ac:dyDescent="0.55000000000000004">
      <c r="A23">
        <v>4</v>
      </c>
      <c r="B23" s="11" t="s">
        <v>249</v>
      </c>
      <c r="C23">
        <v>2</v>
      </c>
      <c r="D23">
        <v>1</v>
      </c>
      <c r="E23">
        <v>1</v>
      </c>
      <c r="I23">
        <f>$C$1*C23+$D$1*D23+$E$1*E23+$F$1*F23+$G$1*G23+$H$1*H23</f>
        <v>1.45</v>
      </c>
    </row>
    <row r="24" spans="1:9" x14ac:dyDescent="0.55000000000000004">
      <c r="A24">
        <v>4</v>
      </c>
      <c r="B24" s="11" t="s">
        <v>251</v>
      </c>
      <c r="C24">
        <v>2</v>
      </c>
      <c r="E24">
        <v>1</v>
      </c>
      <c r="F24">
        <v>1</v>
      </c>
      <c r="I24">
        <f>$C$1*C24+$D$1*D24+$E$1*E24+$F$1*F24+$G$1*G24+$H$1*H24</f>
        <v>1.35</v>
      </c>
    </row>
    <row r="25" spans="1:9" x14ac:dyDescent="0.55000000000000004">
      <c r="A25">
        <v>4</v>
      </c>
      <c r="B25" s="11" t="s">
        <v>253</v>
      </c>
      <c r="F25">
        <v>2</v>
      </c>
      <c r="G25">
        <v>2</v>
      </c>
      <c r="I25">
        <f t="shared" ref="I25:I32" si="1">$C$1*C25+$D$1*D25+$E$1*E25+$F$1*F25+$G$1*G25+$H$1*H25</f>
        <v>0.9</v>
      </c>
    </row>
    <row r="26" spans="1:9" x14ac:dyDescent="0.55000000000000004">
      <c r="A26">
        <v>4</v>
      </c>
      <c r="B26" s="16" t="s">
        <v>254</v>
      </c>
      <c r="F26">
        <v>3</v>
      </c>
      <c r="G26">
        <v>1</v>
      </c>
      <c r="I26">
        <f t="shared" si="1"/>
        <v>0.95</v>
      </c>
    </row>
    <row r="27" spans="1:9" x14ac:dyDescent="0.55000000000000004">
      <c r="A27">
        <v>4</v>
      </c>
      <c r="B27" s="11" t="s">
        <v>256</v>
      </c>
      <c r="D27">
        <v>2</v>
      </c>
      <c r="E27">
        <v>1</v>
      </c>
      <c r="F27">
        <v>1</v>
      </c>
      <c r="I27">
        <f t="shared" si="1"/>
        <v>1.25</v>
      </c>
    </row>
    <row r="28" spans="1:9" x14ac:dyDescent="0.55000000000000004">
      <c r="A28">
        <v>4</v>
      </c>
      <c r="B28" s="11" t="s">
        <v>257</v>
      </c>
      <c r="F28">
        <v>3</v>
      </c>
      <c r="G28">
        <v>1</v>
      </c>
      <c r="I28">
        <f t="shared" si="1"/>
        <v>0.95</v>
      </c>
    </row>
    <row r="29" spans="1:9" x14ac:dyDescent="0.55000000000000004">
      <c r="A29">
        <v>4</v>
      </c>
      <c r="B29" s="16" t="s">
        <v>258</v>
      </c>
      <c r="F29">
        <v>4</v>
      </c>
      <c r="I29">
        <f t="shared" si="1"/>
        <v>1</v>
      </c>
    </row>
    <row r="30" spans="1:9" x14ac:dyDescent="0.55000000000000004">
      <c r="A30">
        <v>4</v>
      </c>
      <c r="B30" s="11" t="s">
        <v>262</v>
      </c>
      <c r="G30">
        <v>2</v>
      </c>
      <c r="H30">
        <v>2</v>
      </c>
      <c r="I30">
        <f t="shared" si="1"/>
        <v>0.60000000000000009</v>
      </c>
    </row>
    <row r="31" spans="1:9" x14ac:dyDescent="0.55000000000000004">
      <c r="A31">
        <v>4</v>
      </c>
      <c r="B31" s="11" t="s">
        <v>255</v>
      </c>
      <c r="D31">
        <v>4</v>
      </c>
      <c r="I31">
        <f>$C$1*C31+$D$1*D31+$E$1*E31+$F$1*F31+$G$1*G31+$H$1*H31</f>
        <v>1.4</v>
      </c>
    </row>
    <row r="32" spans="1:9" x14ac:dyDescent="0.55000000000000004">
      <c r="A32">
        <v>3</v>
      </c>
      <c r="B32" s="11" t="s">
        <v>272</v>
      </c>
      <c r="C32">
        <v>3</v>
      </c>
      <c r="I32">
        <f t="shared" si="1"/>
        <v>1.2000000000000002</v>
      </c>
    </row>
    <row r="33" spans="2:8" hidden="1" x14ac:dyDescent="0.55000000000000004">
      <c r="B33" s="15"/>
      <c r="C33">
        <f>SUM(C22:C32)</f>
        <v>8</v>
      </c>
      <c r="D33">
        <f>SUM(D22:D32)</f>
        <v>8</v>
      </c>
      <c r="E33">
        <f>SUM(E22:E32)</f>
        <v>3</v>
      </c>
      <c r="F33">
        <f>SUM(F22:F32)</f>
        <v>16</v>
      </c>
      <c r="G33">
        <f>SUM(G22:G32)</f>
        <v>6</v>
      </c>
      <c r="H33">
        <f>SUM(H22:H32)</f>
        <v>2</v>
      </c>
    </row>
    <row r="34" spans="2:8" x14ac:dyDescent="0.55000000000000004">
      <c r="B34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4"/>
  <dimension ref="A1:AM64"/>
  <sheetViews>
    <sheetView workbookViewId="0">
      <pane xSplit="1" topLeftCell="B1" activePane="topRight" state="frozen"/>
      <selection activeCell="A4" sqref="A4"/>
      <selection pane="topRight" activeCell="A4" sqref="A4"/>
    </sheetView>
  </sheetViews>
  <sheetFormatPr defaultRowHeight="18" x14ac:dyDescent="0.55000000000000004"/>
  <cols>
    <col min="2" max="13" width="3.08203125" bestFit="1" customWidth="1"/>
    <col min="14" max="14" width="11.25" bestFit="1" customWidth="1"/>
    <col min="15" max="15" width="25.33203125" bestFit="1" customWidth="1"/>
    <col min="16" max="17" width="8.25" bestFit="1" customWidth="1"/>
    <col min="18" max="21" width="6.1640625" bestFit="1" customWidth="1"/>
    <col min="22" max="22" width="7" bestFit="1" customWidth="1"/>
    <col min="23" max="28" width="6.1640625" bestFit="1" customWidth="1"/>
    <col min="29" max="29" width="5.6640625" bestFit="1" customWidth="1"/>
    <col min="30" max="31" width="3.08203125" bestFit="1" customWidth="1"/>
    <col min="32" max="32" width="5.6640625" bestFit="1" customWidth="1"/>
    <col min="33" max="34" width="3.08203125" bestFit="1" customWidth="1"/>
    <col min="35" max="35" width="5.6640625" bestFit="1" customWidth="1"/>
    <col min="36" max="37" width="3.08203125" bestFit="1" customWidth="1"/>
    <col min="38" max="39" width="5.6640625" bestFit="1" customWidth="1"/>
  </cols>
  <sheetData>
    <row r="1" spans="1:39" x14ac:dyDescent="0.55000000000000004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321</v>
      </c>
      <c r="N1" t="s">
        <v>322</v>
      </c>
      <c r="O1" t="s">
        <v>9</v>
      </c>
      <c r="P1" t="s">
        <v>323</v>
      </c>
      <c r="Q1" t="s">
        <v>324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55000000000000004">
      <c r="A2" s="66" t="s">
        <v>13</v>
      </c>
      <c r="B2">
        <f t="shared" ref="B2:L2" si="0"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15">
        <f>SUMPRODUCT($B$1:$L$1*$Q2+($P2-$Q2),$B2:$L2)</f>
        <v>10.350000000000001</v>
      </c>
      <c r="O2" s="116" t="str">
        <f t="shared" ref="O2:O60" si="1">_xlfn.CONCAT(AC2:AM2)</f>
        <v xml:space="preserve">30x3 </v>
      </c>
      <c r="P2" s="115">
        <v>2</v>
      </c>
      <c r="Q2" s="115">
        <v>0.05</v>
      </c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 t="str">
        <f t="shared" ref="AC2:AM2" si="2">IF(B2&gt;0,AC$1&amp;"x"&amp;B2&amp;" ","")</f>
        <v/>
      </c>
      <c r="AD2" s="115" t="str">
        <f t="shared" si="2"/>
        <v/>
      </c>
      <c r="AE2" s="115" t="str">
        <f t="shared" si="2"/>
        <v/>
      </c>
      <c r="AF2" s="115" t="str">
        <f t="shared" si="2"/>
        <v/>
      </c>
      <c r="AG2" s="115" t="str">
        <f t="shared" si="2"/>
        <v/>
      </c>
      <c r="AH2" s="115" t="str">
        <f t="shared" si="2"/>
        <v/>
      </c>
      <c r="AI2" s="115" t="str">
        <f t="shared" si="2"/>
        <v/>
      </c>
      <c r="AJ2" s="115" t="str">
        <f t="shared" si="2"/>
        <v/>
      </c>
      <c r="AK2" s="115" t="str">
        <f t="shared" si="2"/>
        <v/>
      </c>
      <c r="AL2" s="115" t="str">
        <f t="shared" si="2"/>
        <v/>
      </c>
      <c r="AM2" s="115" t="str">
        <f t="shared" si="2"/>
        <v xml:space="preserve">30x3 </v>
      </c>
    </row>
    <row r="3" spans="1:39" x14ac:dyDescent="0.55000000000000004">
      <c r="A3" s="126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15"/>
      <c r="O3" s="116" t="str">
        <f t="shared" si="1"/>
        <v/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</row>
    <row r="4" spans="1:39" x14ac:dyDescent="0.55000000000000004">
      <c r="A4" s="66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3" si="5">SUM(B4:L4)</f>
        <v>2</v>
      </c>
      <c r="N4" s="116">
        <f>(1-PRODUCT(R4:AB4))*100</f>
        <v>36.558774999999997</v>
      </c>
      <c r="O4" s="116" t="str">
        <f t="shared" si="1"/>
        <v xml:space="preserve">30x2 </v>
      </c>
      <c r="P4" s="115">
        <v>10</v>
      </c>
      <c r="Q4" s="115">
        <v>0</v>
      </c>
      <c r="R4" s="115">
        <f t="shared" ref="R4:AB5" si="6">(1-((R$1*$Q4+($P4-$Q4)+$N$2)/100))^B4</f>
        <v>1</v>
      </c>
      <c r="S4" s="115">
        <f t="shared" si="6"/>
        <v>1</v>
      </c>
      <c r="T4" s="115">
        <f t="shared" si="6"/>
        <v>1</v>
      </c>
      <c r="U4" s="115">
        <f t="shared" si="6"/>
        <v>1</v>
      </c>
      <c r="V4" s="115">
        <f t="shared" si="6"/>
        <v>1</v>
      </c>
      <c r="W4" s="115">
        <f t="shared" si="6"/>
        <v>1</v>
      </c>
      <c r="X4" s="115">
        <f t="shared" si="6"/>
        <v>1</v>
      </c>
      <c r="Y4" s="115">
        <f t="shared" si="6"/>
        <v>1</v>
      </c>
      <c r="Z4" s="115">
        <f t="shared" si="6"/>
        <v>1</v>
      </c>
      <c r="AA4" s="115">
        <f t="shared" si="6"/>
        <v>1</v>
      </c>
      <c r="AB4" s="115">
        <f t="shared" si="6"/>
        <v>0.63441225000000001</v>
      </c>
      <c r="AC4" s="115" t="str">
        <f t="shared" ref="AC4:AC50" si="7">IF(B4&gt;0,AC$1&amp;"x"&amp;B4&amp;" ","")</f>
        <v/>
      </c>
      <c r="AD4" s="115" t="str">
        <f t="shared" ref="AD4:AD50" si="8">IF(C4&gt;0,AD$1&amp;"x"&amp;C4&amp;" ","")</f>
        <v/>
      </c>
      <c r="AE4" s="115" t="str">
        <f t="shared" ref="AE4:AE50" si="9">IF(D4&gt;0,AE$1&amp;"x"&amp;D4&amp;" ","")</f>
        <v/>
      </c>
      <c r="AF4" s="115" t="str">
        <f t="shared" ref="AF4:AF50" si="10">IF(E4&gt;0,AF$1&amp;"x"&amp;E4&amp;" ","")</f>
        <v/>
      </c>
      <c r="AG4" s="115" t="str">
        <f t="shared" ref="AG4:AG50" si="11">IF(F4&gt;0,AG$1&amp;"x"&amp;F4&amp;" ","")</f>
        <v/>
      </c>
      <c r="AH4" s="115" t="str">
        <f t="shared" ref="AH4:AH50" si="12">IF(G4&gt;0,AH$1&amp;"x"&amp;G4&amp;" ","")</f>
        <v/>
      </c>
      <c r="AI4" s="115" t="str">
        <f t="shared" ref="AI4:AI50" si="13">IF(H4&gt;0,AI$1&amp;"x"&amp;H4&amp;" ","")</f>
        <v/>
      </c>
      <c r="AJ4" s="115" t="str">
        <f t="shared" ref="AJ4:AJ50" si="14">IF(I4&gt;0,AJ$1&amp;"x"&amp;I4&amp;" ","")</f>
        <v/>
      </c>
      <c r="AK4" s="115" t="str">
        <f t="shared" ref="AK4:AK50" si="15">IF(J4&gt;0,AK$1&amp;"x"&amp;J4&amp;" ","")</f>
        <v/>
      </c>
      <c r="AL4" s="115" t="str">
        <f t="shared" ref="AL4:AL50" si="16">IF(K4&gt;0,AL$1&amp;"x"&amp;K4&amp;" ","")</f>
        <v/>
      </c>
      <c r="AM4" s="115" t="str">
        <f t="shared" ref="AM4:AM50" si="17">IF(L4&gt;0,AM$1&amp;"x"&amp;L4&amp;" ","")</f>
        <v xml:space="preserve">30x2 </v>
      </c>
    </row>
    <row r="5" spans="1:39" x14ac:dyDescent="0.55000000000000004">
      <c r="A5" s="66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6">
        <f>(1-PRODUCT(R5:AB5))*100</f>
        <v>90.40907102899375</v>
      </c>
      <c r="O5" s="116" t="str">
        <f t="shared" si="1"/>
        <v xml:space="preserve">30x4 </v>
      </c>
      <c r="P5" s="115">
        <v>5</v>
      </c>
      <c r="Q5" s="115">
        <v>1</v>
      </c>
      <c r="R5" s="115">
        <f t="shared" si="6"/>
        <v>1</v>
      </c>
      <c r="S5" s="115">
        <f t="shared" si="6"/>
        <v>1</v>
      </c>
      <c r="T5" s="115">
        <f t="shared" si="6"/>
        <v>1</v>
      </c>
      <c r="U5" s="115">
        <f t="shared" si="6"/>
        <v>1</v>
      </c>
      <c r="V5" s="115">
        <f t="shared" si="6"/>
        <v>1</v>
      </c>
      <c r="W5" s="115">
        <f t="shared" si="6"/>
        <v>1</v>
      </c>
      <c r="X5" s="115">
        <f t="shared" si="6"/>
        <v>1</v>
      </c>
      <c r="Y5" s="115">
        <f t="shared" si="6"/>
        <v>1</v>
      </c>
      <c r="Z5" s="115">
        <f t="shared" si="6"/>
        <v>1</v>
      </c>
      <c r="AA5" s="115">
        <f t="shared" si="6"/>
        <v>1</v>
      </c>
      <c r="AB5" s="115">
        <f t="shared" si="6"/>
        <v>9.5909289710062504E-2</v>
      </c>
      <c r="AC5" s="115" t="str">
        <f t="shared" si="7"/>
        <v/>
      </c>
      <c r="AD5" s="115" t="str">
        <f t="shared" si="8"/>
        <v/>
      </c>
      <c r="AE5" s="115" t="str">
        <f t="shared" si="9"/>
        <v/>
      </c>
      <c r="AF5" s="115" t="str">
        <f t="shared" si="10"/>
        <v/>
      </c>
      <c r="AG5" s="115" t="str">
        <f t="shared" si="11"/>
        <v/>
      </c>
      <c r="AH5" s="115" t="str">
        <f t="shared" si="12"/>
        <v/>
      </c>
      <c r="AI5" s="115" t="str">
        <f t="shared" si="13"/>
        <v/>
      </c>
      <c r="AJ5" s="115" t="str">
        <f t="shared" si="14"/>
        <v/>
      </c>
      <c r="AK5" s="115" t="str">
        <f t="shared" si="15"/>
        <v/>
      </c>
      <c r="AL5" s="115" t="str">
        <f t="shared" si="16"/>
        <v/>
      </c>
      <c r="AM5" s="115" t="str">
        <f t="shared" si="17"/>
        <v xml:space="preserve">30x4 </v>
      </c>
    </row>
    <row r="6" spans="1:39" x14ac:dyDescent="0.55000000000000004">
      <c r="A6" s="66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6">
        <f t="shared" ref="N6:N23" si="20">(1-PRODUCT(R6:AB6))*100</f>
        <v>69.030775000000006</v>
      </c>
      <c r="O6" s="116" t="str">
        <f t="shared" si="1"/>
        <v xml:space="preserve">30x2 </v>
      </c>
      <c r="P6" s="115">
        <v>5</v>
      </c>
      <c r="Q6" s="115">
        <v>1</v>
      </c>
      <c r="R6" s="115">
        <f t="shared" ref="R6:R23" si="21">(1-((R$1*$Q6+($P6-$Q6)+$N$2)/100))^B6</f>
        <v>1</v>
      </c>
      <c r="S6" s="115">
        <f t="shared" ref="S6:S23" si="22">(1-((S$1*$Q6+($P6-$Q6)+$N$2)/100))^C6</f>
        <v>1</v>
      </c>
      <c r="T6" s="115">
        <f t="shared" ref="T6:T23" si="23">(1-((T$1*$Q6+($P6-$Q6)+$N$2)/100))^D6</f>
        <v>1</v>
      </c>
      <c r="U6" s="115">
        <f t="shared" ref="U6:U23" si="24">(1-((U$1*$Q6+($P6-$Q6)+$N$2)/100))^E6</f>
        <v>1</v>
      </c>
      <c r="V6" s="115">
        <f t="shared" ref="V6:V23" si="25">(1-((V$1*$Q6+($P6-$Q6)+$N$2)/100))^F6</f>
        <v>1</v>
      </c>
      <c r="W6" s="115">
        <f t="shared" ref="W6:W23" si="26">(1-((W$1*$Q6+($P6-$Q6)+$N$2)/100))^G6</f>
        <v>1</v>
      </c>
      <c r="X6" s="115">
        <f t="shared" ref="X6:X23" si="27">(1-((X$1*$Q6+($P6-$Q6)+$N$2)/100))^H6</f>
        <v>1</v>
      </c>
      <c r="Y6" s="115">
        <f t="shared" ref="Y6:Y23" si="28">(1-((Y$1*$Q6+($P6-$Q6)+$N$2)/100))^I6</f>
        <v>1</v>
      </c>
      <c r="Z6" s="115">
        <f t="shared" ref="Z6:Z23" si="29">(1-((Z$1*$Q6+($P6-$Q6)+$N$2)/100))^J6</f>
        <v>1</v>
      </c>
      <c r="AA6" s="115">
        <f t="shared" ref="AA6:AA23" si="30">(1-((AA$1*$Q6+($P6-$Q6)+$N$2)/100))^K6</f>
        <v>1</v>
      </c>
      <c r="AB6" s="115">
        <f t="shared" ref="AB6:AB23" si="31">(1-((AB$1*$Q6+($P6-$Q6)+$N$2)/100))^L6</f>
        <v>0.30969225</v>
      </c>
      <c r="AC6" s="115" t="str">
        <f t="shared" si="7"/>
        <v/>
      </c>
      <c r="AD6" s="115" t="str">
        <f t="shared" si="8"/>
        <v/>
      </c>
      <c r="AE6" s="115" t="str">
        <f t="shared" si="9"/>
        <v/>
      </c>
      <c r="AF6" s="115" t="str">
        <f t="shared" si="10"/>
        <v/>
      </c>
      <c r="AG6" s="115" t="str">
        <f t="shared" si="11"/>
        <v/>
      </c>
      <c r="AH6" s="115" t="str">
        <f t="shared" si="12"/>
        <v/>
      </c>
      <c r="AI6" s="115" t="str">
        <f t="shared" si="13"/>
        <v/>
      </c>
      <c r="AJ6" s="115" t="str">
        <f t="shared" si="14"/>
        <v/>
      </c>
      <c r="AK6" s="115" t="str">
        <f t="shared" si="15"/>
        <v/>
      </c>
      <c r="AL6" s="115" t="str">
        <f t="shared" si="16"/>
        <v/>
      </c>
      <c r="AM6" s="115" t="str">
        <f t="shared" si="17"/>
        <v xml:space="preserve">30x2 </v>
      </c>
    </row>
    <row r="7" spans="1:39" x14ac:dyDescent="0.55000000000000004">
      <c r="A7" s="66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6">
        <f t="shared" si="20"/>
        <v>34.85</v>
      </c>
      <c r="O7" s="116" t="str">
        <f t="shared" si="1"/>
        <v xml:space="preserve">30x1 </v>
      </c>
      <c r="P7" s="115">
        <v>10</v>
      </c>
      <c r="Q7" s="115">
        <v>0.5</v>
      </c>
      <c r="R7" s="115">
        <f t="shared" si="21"/>
        <v>1</v>
      </c>
      <c r="S7" s="115">
        <f t="shared" si="22"/>
        <v>1</v>
      </c>
      <c r="T7" s="115">
        <f t="shared" si="23"/>
        <v>1</v>
      </c>
      <c r="U7" s="115">
        <f t="shared" si="24"/>
        <v>1</v>
      </c>
      <c r="V7" s="115">
        <f t="shared" si="25"/>
        <v>1</v>
      </c>
      <c r="W7" s="115">
        <f t="shared" si="26"/>
        <v>1</v>
      </c>
      <c r="X7" s="115">
        <f t="shared" si="27"/>
        <v>1</v>
      </c>
      <c r="Y7" s="115">
        <f t="shared" si="28"/>
        <v>1</v>
      </c>
      <c r="Z7" s="115">
        <f t="shared" si="29"/>
        <v>1</v>
      </c>
      <c r="AA7" s="115">
        <f t="shared" si="30"/>
        <v>1</v>
      </c>
      <c r="AB7" s="115">
        <f t="shared" si="31"/>
        <v>0.65149999999999997</v>
      </c>
      <c r="AC7" s="115" t="str">
        <f t="shared" si="7"/>
        <v/>
      </c>
      <c r="AD7" s="115" t="str">
        <f t="shared" si="8"/>
        <v/>
      </c>
      <c r="AE7" s="115" t="str">
        <f t="shared" si="9"/>
        <v/>
      </c>
      <c r="AF7" s="115" t="str">
        <f t="shared" si="10"/>
        <v/>
      </c>
      <c r="AG7" s="115" t="str">
        <f t="shared" si="11"/>
        <v/>
      </c>
      <c r="AH7" s="115" t="str">
        <f t="shared" si="12"/>
        <v/>
      </c>
      <c r="AI7" s="115" t="str">
        <f t="shared" si="13"/>
        <v/>
      </c>
      <c r="AJ7" s="115" t="str">
        <f t="shared" si="14"/>
        <v/>
      </c>
      <c r="AK7" s="115" t="str">
        <f t="shared" si="15"/>
        <v/>
      </c>
      <c r="AL7" s="115" t="str">
        <f t="shared" si="16"/>
        <v/>
      </c>
      <c r="AM7" s="115" t="str">
        <f t="shared" si="17"/>
        <v xml:space="preserve">30x1 </v>
      </c>
    </row>
    <row r="8" spans="1:39" x14ac:dyDescent="0.55000000000000004">
      <c r="A8" s="66" t="s">
        <v>40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1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4</v>
      </c>
      <c r="M8">
        <f t="shared" si="5"/>
        <v>5</v>
      </c>
      <c r="N8" s="116">
        <f t="shared" si="20"/>
        <v>93.703555130534397</v>
      </c>
      <c r="O8" s="116" t="str">
        <f t="shared" si="1"/>
        <v xml:space="preserve">20x1 30x4 </v>
      </c>
      <c r="P8" s="115">
        <v>5</v>
      </c>
      <c r="Q8" s="115">
        <v>1</v>
      </c>
      <c r="R8" s="115">
        <f t="shared" si="21"/>
        <v>0.65649999999999997</v>
      </c>
      <c r="S8" s="115">
        <f t="shared" si="22"/>
        <v>1</v>
      </c>
      <c r="T8" s="115">
        <f t="shared" si="23"/>
        <v>1</v>
      </c>
      <c r="U8" s="115">
        <f t="shared" si="24"/>
        <v>1</v>
      </c>
      <c r="V8" s="115">
        <f t="shared" si="25"/>
        <v>1</v>
      </c>
      <c r="W8" s="115">
        <f t="shared" si="26"/>
        <v>1</v>
      </c>
      <c r="X8" s="115">
        <f t="shared" si="27"/>
        <v>1</v>
      </c>
      <c r="Y8" s="115">
        <f t="shared" si="28"/>
        <v>1</v>
      </c>
      <c r="Z8" s="115">
        <f t="shared" si="29"/>
        <v>1</v>
      </c>
      <c r="AA8" s="115">
        <f t="shared" si="30"/>
        <v>1</v>
      </c>
      <c r="AB8" s="115">
        <f t="shared" si="31"/>
        <v>9.5909289710062504E-2</v>
      </c>
      <c r="AC8" s="115" t="str">
        <f t="shared" si="7"/>
        <v xml:space="preserve">20x1 </v>
      </c>
      <c r="AD8" s="115" t="str">
        <f t="shared" si="8"/>
        <v/>
      </c>
      <c r="AE8" s="115" t="str">
        <f t="shared" si="9"/>
        <v/>
      </c>
      <c r="AF8" s="115" t="str">
        <f t="shared" si="10"/>
        <v/>
      </c>
      <c r="AG8" s="115" t="str">
        <f t="shared" si="11"/>
        <v/>
      </c>
      <c r="AH8" s="115" t="str">
        <f t="shared" si="12"/>
        <v/>
      </c>
      <c r="AI8" s="115" t="str">
        <f t="shared" si="13"/>
        <v/>
      </c>
      <c r="AJ8" s="115" t="str">
        <f t="shared" si="14"/>
        <v/>
      </c>
      <c r="AK8" s="115" t="str">
        <f t="shared" si="15"/>
        <v/>
      </c>
      <c r="AL8" s="115" t="str">
        <f t="shared" si="16"/>
        <v/>
      </c>
      <c r="AM8" s="115" t="str">
        <f t="shared" si="17"/>
        <v xml:space="preserve">30x4 </v>
      </c>
    </row>
    <row r="9" spans="1:39" x14ac:dyDescent="0.55000000000000004">
      <c r="A9" s="66" t="s">
        <v>45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2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10</v>
      </c>
      <c r="N9" s="116">
        <f t="shared" si="20"/>
        <v>89.723202444373968</v>
      </c>
      <c r="O9" s="116" t="str">
        <f t="shared" si="1"/>
        <v xml:space="preserve">20x2 30x8 </v>
      </c>
      <c r="P9" s="115">
        <v>10</v>
      </c>
      <c r="Q9" s="115">
        <v>0</v>
      </c>
      <c r="R9" s="115">
        <f t="shared" si="21"/>
        <v>0.63441225000000001</v>
      </c>
      <c r="S9" s="115">
        <f t="shared" si="22"/>
        <v>1</v>
      </c>
      <c r="T9" s="115">
        <f t="shared" si="23"/>
        <v>1</v>
      </c>
      <c r="U9" s="115">
        <f t="shared" si="24"/>
        <v>1</v>
      </c>
      <c r="V9" s="115">
        <f t="shared" si="25"/>
        <v>1</v>
      </c>
      <c r="W9" s="115">
        <f t="shared" si="26"/>
        <v>1</v>
      </c>
      <c r="X9" s="115">
        <f t="shared" si="27"/>
        <v>1</v>
      </c>
      <c r="Y9" s="115">
        <f t="shared" si="28"/>
        <v>1</v>
      </c>
      <c r="Z9" s="115">
        <f t="shared" si="29"/>
        <v>1</v>
      </c>
      <c r="AA9" s="115">
        <f t="shared" si="30"/>
        <v>1</v>
      </c>
      <c r="AB9" s="115">
        <f t="shared" si="31"/>
        <v>0.16198926731988583</v>
      </c>
      <c r="AC9" s="115" t="str">
        <f t="shared" si="7"/>
        <v xml:space="preserve">20x2 </v>
      </c>
      <c r="AD9" s="115" t="str">
        <f t="shared" si="8"/>
        <v/>
      </c>
      <c r="AE9" s="115" t="str">
        <f t="shared" si="9"/>
        <v/>
      </c>
      <c r="AF9" s="115" t="str">
        <f t="shared" si="10"/>
        <v/>
      </c>
      <c r="AG9" s="115" t="str">
        <f t="shared" si="11"/>
        <v/>
      </c>
      <c r="AH9" s="115" t="str">
        <f t="shared" si="12"/>
        <v/>
      </c>
      <c r="AI9" s="115" t="str">
        <f t="shared" si="13"/>
        <v/>
      </c>
      <c r="AJ9" s="115" t="str">
        <f t="shared" si="14"/>
        <v/>
      </c>
      <c r="AK9" s="115" t="str">
        <f t="shared" si="15"/>
        <v/>
      </c>
      <c r="AL9" s="115" t="str">
        <f t="shared" si="16"/>
        <v/>
      </c>
      <c r="AM9" s="115" t="str">
        <f t="shared" si="17"/>
        <v xml:space="preserve">30x8 </v>
      </c>
    </row>
    <row r="10" spans="1:39" x14ac:dyDescent="0.55000000000000004">
      <c r="A10" s="66" t="s">
        <v>48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1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4</v>
      </c>
      <c r="M10">
        <f t="shared" si="5"/>
        <v>5</v>
      </c>
      <c r="N10" s="116">
        <f t="shared" si="20"/>
        <v>93.703555130534397</v>
      </c>
      <c r="O10" s="116" t="str">
        <f t="shared" si="1"/>
        <v xml:space="preserve">20x1 30x4 </v>
      </c>
      <c r="P10" s="115">
        <v>5</v>
      </c>
      <c r="Q10" s="115">
        <v>1</v>
      </c>
      <c r="R10" s="115">
        <f t="shared" si="21"/>
        <v>0.65649999999999997</v>
      </c>
      <c r="S10" s="115">
        <f t="shared" si="22"/>
        <v>1</v>
      </c>
      <c r="T10" s="115">
        <f t="shared" si="23"/>
        <v>1</v>
      </c>
      <c r="U10" s="115">
        <f t="shared" si="24"/>
        <v>1</v>
      </c>
      <c r="V10" s="115">
        <f t="shared" si="25"/>
        <v>1</v>
      </c>
      <c r="W10" s="115">
        <f t="shared" si="26"/>
        <v>1</v>
      </c>
      <c r="X10" s="115">
        <f t="shared" si="27"/>
        <v>1</v>
      </c>
      <c r="Y10" s="115">
        <f t="shared" si="28"/>
        <v>1</v>
      </c>
      <c r="Z10" s="115">
        <f t="shared" si="29"/>
        <v>1</v>
      </c>
      <c r="AA10" s="115">
        <f t="shared" si="30"/>
        <v>1</v>
      </c>
      <c r="AB10" s="115">
        <f t="shared" si="31"/>
        <v>9.5909289710062504E-2</v>
      </c>
      <c r="AC10" s="115" t="str">
        <f t="shared" si="7"/>
        <v xml:space="preserve">20x1 </v>
      </c>
      <c r="AD10" s="115" t="str">
        <f t="shared" si="8"/>
        <v/>
      </c>
      <c r="AE10" s="115" t="str">
        <f t="shared" si="9"/>
        <v/>
      </c>
      <c r="AF10" s="115" t="str">
        <f t="shared" si="10"/>
        <v/>
      </c>
      <c r="AG10" s="115" t="str">
        <f t="shared" si="11"/>
        <v/>
      </c>
      <c r="AH10" s="115" t="str">
        <f t="shared" si="12"/>
        <v/>
      </c>
      <c r="AI10" s="115" t="str">
        <f t="shared" si="13"/>
        <v/>
      </c>
      <c r="AJ10" s="115" t="str">
        <f t="shared" si="14"/>
        <v/>
      </c>
      <c r="AK10" s="115" t="str">
        <f t="shared" si="15"/>
        <v/>
      </c>
      <c r="AL10" s="115" t="str">
        <f t="shared" si="16"/>
        <v/>
      </c>
      <c r="AM10" s="115" t="str">
        <f t="shared" si="17"/>
        <v xml:space="preserve">30x4 </v>
      </c>
    </row>
    <row r="11" spans="1:39" x14ac:dyDescent="0.55000000000000004">
      <c r="A11" s="67" t="s">
        <v>53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4</v>
      </c>
      <c r="M11">
        <f t="shared" si="5"/>
        <v>4</v>
      </c>
      <c r="N11" s="116">
        <f t="shared" si="20"/>
        <v>99.780299217993758</v>
      </c>
      <c r="O11" s="116" t="str">
        <f t="shared" si="1"/>
        <v xml:space="preserve">30x4 </v>
      </c>
      <c r="P11" s="115">
        <v>10</v>
      </c>
      <c r="Q11" s="115">
        <v>2</v>
      </c>
      <c r="R11" s="115">
        <f t="shared" si="21"/>
        <v>1</v>
      </c>
      <c r="S11" s="115">
        <f t="shared" si="22"/>
        <v>1</v>
      </c>
      <c r="T11" s="115">
        <f t="shared" si="23"/>
        <v>1</v>
      </c>
      <c r="U11" s="115">
        <f t="shared" si="24"/>
        <v>1</v>
      </c>
      <c r="V11" s="115">
        <f t="shared" si="25"/>
        <v>1</v>
      </c>
      <c r="W11" s="115">
        <f t="shared" si="26"/>
        <v>1</v>
      </c>
      <c r="X11" s="115">
        <f t="shared" si="27"/>
        <v>1</v>
      </c>
      <c r="Y11" s="115">
        <f t="shared" si="28"/>
        <v>1</v>
      </c>
      <c r="Z11" s="115">
        <f t="shared" si="29"/>
        <v>1</v>
      </c>
      <c r="AA11" s="115">
        <f t="shared" si="30"/>
        <v>1</v>
      </c>
      <c r="AB11" s="115">
        <f t="shared" si="31"/>
        <v>2.1970078200625009E-3</v>
      </c>
      <c r="AC11" s="115" t="str">
        <f t="shared" si="7"/>
        <v/>
      </c>
      <c r="AD11" s="115" t="str">
        <f t="shared" si="8"/>
        <v/>
      </c>
      <c r="AE11" s="115" t="str">
        <f t="shared" si="9"/>
        <v/>
      </c>
      <c r="AF11" s="115" t="str">
        <f t="shared" si="10"/>
        <v/>
      </c>
      <c r="AG11" s="115" t="str">
        <f t="shared" si="11"/>
        <v/>
      </c>
      <c r="AH11" s="115" t="str">
        <f t="shared" si="12"/>
        <v/>
      </c>
      <c r="AI11" s="115" t="str">
        <f t="shared" si="13"/>
        <v/>
      </c>
      <c r="AJ11" s="115" t="str">
        <f t="shared" si="14"/>
        <v/>
      </c>
      <c r="AK11" s="115" t="str">
        <f t="shared" si="15"/>
        <v/>
      </c>
      <c r="AL11" s="115" t="str">
        <f t="shared" si="16"/>
        <v/>
      </c>
      <c r="AM11" s="115" t="str">
        <f t="shared" si="17"/>
        <v xml:space="preserve">30x4 </v>
      </c>
    </row>
    <row r="12" spans="1:39" x14ac:dyDescent="0.55000000000000004">
      <c r="A12" s="66" t="s">
        <v>57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2</v>
      </c>
      <c r="M12">
        <f t="shared" si="5"/>
        <v>8</v>
      </c>
      <c r="N12" s="116">
        <f t="shared" si="20"/>
        <v>83.801073268011422</v>
      </c>
      <c r="O12" s="116" t="str">
        <f t="shared" si="1"/>
        <v xml:space="preserve">20x6 30x2 </v>
      </c>
      <c r="P12" s="115">
        <v>10</v>
      </c>
      <c r="Q12" s="115">
        <v>0</v>
      </c>
      <c r="R12" s="115">
        <f t="shared" si="21"/>
        <v>0.25533754639808082</v>
      </c>
      <c r="S12" s="115">
        <f t="shared" si="22"/>
        <v>1</v>
      </c>
      <c r="T12" s="115">
        <f t="shared" si="23"/>
        <v>1</v>
      </c>
      <c r="U12" s="115">
        <f t="shared" si="24"/>
        <v>1</v>
      </c>
      <c r="V12" s="115">
        <f t="shared" si="25"/>
        <v>1</v>
      </c>
      <c r="W12" s="115">
        <f t="shared" si="26"/>
        <v>1</v>
      </c>
      <c r="X12" s="115">
        <f t="shared" si="27"/>
        <v>1</v>
      </c>
      <c r="Y12" s="115">
        <f t="shared" si="28"/>
        <v>1</v>
      </c>
      <c r="Z12" s="115">
        <f t="shared" si="29"/>
        <v>1</v>
      </c>
      <c r="AA12" s="115">
        <f t="shared" si="30"/>
        <v>1</v>
      </c>
      <c r="AB12" s="115">
        <f t="shared" si="31"/>
        <v>0.63441225000000001</v>
      </c>
      <c r="AC12" s="115" t="str">
        <f t="shared" si="7"/>
        <v xml:space="preserve">20x6 </v>
      </c>
      <c r="AD12" s="115" t="str">
        <f t="shared" si="8"/>
        <v/>
      </c>
      <c r="AE12" s="115" t="str">
        <f t="shared" si="9"/>
        <v/>
      </c>
      <c r="AF12" s="115" t="str">
        <f t="shared" si="10"/>
        <v/>
      </c>
      <c r="AG12" s="115" t="str">
        <f t="shared" si="11"/>
        <v/>
      </c>
      <c r="AH12" s="115" t="str">
        <f t="shared" si="12"/>
        <v/>
      </c>
      <c r="AI12" s="115" t="str">
        <f t="shared" si="13"/>
        <v/>
      </c>
      <c r="AJ12" s="115" t="str">
        <f t="shared" si="14"/>
        <v/>
      </c>
      <c r="AK12" s="115" t="str">
        <f t="shared" si="15"/>
        <v/>
      </c>
      <c r="AL12" s="115" t="str">
        <f t="shared" si="16"/>
        <v/>
      </c>
      <c r="AM12" s="115" t="str">
        <f t="shared" si="17"/>
        <v xml:space="preserve">30x2 </v>
      </c>
    </row>
    <row r="13" spans="1:39" x14ac:dyDescent="0.55000000000000004">
      <c r="A13" s="66" t="s">
        <v>61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3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8</v>
      </c>
      <c r="M13">
        <f t="shared" si="5"/>
        <v>11</v>
      </c>
      <c r="N13" s="116">
        <f t="shared" si="20"/>
        <v>91.814530746943873</v>
      </c>
      <c r="O13" s="116" t="str">
        <f t="shared" si="1"/>
        <v xml:space="preserve">20x3 30x8 </v>
      </c>
      <c r="P13" s="115">
        <v>10</v>
      </c>
      <c r="Q13" s="115">
        <v>0</v>
      </c>
      <c r="R13" s="115">
        <f t="shared" si="21"/>
        <v>0.50530935712500002</v>
      </c>
      <c r="S13" s="115">
        <f t="shared" si="22"/>
        <v>1</v>
      </c>
      <c r="T13" s="115">
        <f t="shared" si="23"/>
        <v>1</v>
      </c>
      <c r="U13" s="115">
        <f t="shared" si="24"/>
        <v>1</v>
      </c>
      <c r="V13" s="115">
        <f t="shared" si="25"/>
        <v>1</v>
      </c>
      <c r="W13" s="115">
        <f t="shared" si="26"/>
        <v>1</v>
      </c>
      <c r="X13" s="115">
        <f t="shared" si="27"/>
        <v>1</v>
      </c>
      <c r="Y13" s="115">
        <f t="shared" si="28"/>
        <v>1</v>
      </c>
      <c r="Z13" s="115">
        <f t="shared" si="29"/>
        <v>1</v>
      </c>
      <c r="AA13" s="115">
        <f t="shared" si="30"/>
        <v>1</v>
      </c>
      <c r="AB13" s="115">
        <f t="shared" si="31"/>
        <v>0.16198926731988583</v>
      </c>
      <c r="AC13" s="115" t="str">
        <f t="shared" si="7"/>
        <v xml:space="preserve">20x3 </v>
      </c>
      <c r="AD13" s="115" t="str">
        <f t="shared" si="8"/>
        <v/>
      </c>
      <c r="AE13" s="115" t="str">
        <f t="shared" si="9"/>
        <v/>
      </c>
      <c r="AF13" s="115" t="str">
        <f t="shared" si="10"/>
        <v/>
      </c>
      <c r="AG13" s="115" t="str">
        <f t="shared" si="11"/>
        <v/>
      </c>
      <c r="AH13" s="115" t="str">
        <f t="shared" si="12"/>
        <v/>
      </c>
      <c r="AI13" s="115" t="str">
        <f t="shared" si="13"/>
        <v/>
      </c>
      <c r="AJ13" s="115" t="str">
        <f t="shared" si="14"/>
        <v/>
      </c>
      <c r="AK13" s="115" t="str">
        <f t="shared" si="15"/>
        <v/>
      </c>
      <c r="AL13" s="115" t="str">
        <f t="shared" si="16"/>
        <v/>
      </c>
      <c r="AM13" s="115" t="str">
        <f t="shared" si="17"/>
        <v xml:space="preserve">30x8 </v>
      </c>
    </row>
    <row r="14" spans="1:39" x14ac:dyDescent="0.55000000000000004">
      <c r="A14" s="67" t="s">
        <v>70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0</v>
      </c>
      <c r="M14">
        <f t="shared" si="5"/>
        <v>0</v>
      </c>
      <c r="N14" s="116">
        <f t="shared" si="20"/>
        <v>0</v>
      </c>
      <c r="O14" s="116" t="str">
        <f t="shared" si="1"/>
        <v/>
      </c>
      <c r="P14" s="115">
        <v>10</v>
      </c>
      <c r="Q14" s="115">
        <v>0</v>
      </c>
      <c r="R14" s="115">
        <f t="shared" si="21"/>
        <v>1</v>
      </c>
      <c r="S14" s="115">
        <f t="shared" si="22"/>
        <v>1</v>
      </c>
      <c r="T14" s="115">
        <f t="shared" si="23"/>
        <v>1</v>
      </c>
      <c r="U14" s="115">
        <f t="shared" si="24"/>
        <v>1</v>
      </c>
      <c r="V14" s="115">
        <f t="shared" si="25"/>
        <v>1</v>
      </c>
      <c r="W14" s="115">
        <f t="shared" si="26"/>
        <v>1</v>
      </c>
      <c r="X14" s="115">
        <f t="shared" si="27"/>
        <v>1</v>
      </c>
      <c r="Y14" s="115">
        <f t="shared" si="28"/>
        <v>1</v>
      </c>
      <c r="Z14" s="115">
        <f t="shared" si="29"/>
        <v>1</v>
      </c>
      <c r="AA14" s="115">
        <f t="shared" si="30"/>
        <v>1</v>
      </c>
      <c r="AB14" s="115">
        <f t="shared" si="31"/>
        <v>1</v>
      </c>
      <c r="AC14" s="115" t="str">
        <f t="shared" si="7"/>
        <v/>
      </c>
      <c r="AD14" s="115" t="str">
        <f t="shared" si="8"/>
        <v/>
      </c>
      <c r="AE14" s="115" t="str">
        <f t="shared" si="9"/>
        <v/>
      </c>
      <c r="AF14" s="115" t="str">
        <f t="shared" si="10"/>
        <v/>
      </c>
      <c r="AG14" s="115" t="str">
        <f t="shared" si="11"/>
        <v/>
      </c>
      <c r="AH14" s="115" t="str">
        <f t="shared" si="12"/>
        <v/>
      </c>
      <c r="AI14" s="115" t="str">
        <f t="shared" si="13"/>
        <v/>
      </c>
      <c r="AJ14" s="115" t="str">
        <f t="shared" si="14"/>
        <v/>
      </c>
      <c r="AK14" s="115" t="str">
        <f t="shared" si="15"/>
        <v/>
      </c>
      <c r="AL14" s="115" t="str">
        <f t="shared" si="16"/>
        <v/>
      </c>
      <c r="AM14" s="115" t="str">
        <f t="shared" si="17"/>
        <v/>
      </c>
    </row>
    <row r="15" spans="1:39" x14ac:dyDescent="0.55000000000000004">
      <c r="A15" s="67" t="s">
        <v>65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116">
        <f t="shared" ref="N15" si="42">(1-PRODUCT(R15:AB15))*100</f>
        <v>20.350000000000001</v>
      </c>
      <c r="O15" s="116" t="str">
        <f t="shared" si="1"/>
        <v xml:space="preserve">30x1 </v>
      </c>
      <c r="P15" s="115">
        <v>10</v>
      </c>
      <c r="Q15" s="115">
        <v>0</v>
      </c>
      <c r="R15" s="115">
        <f t="shared" ref="R15" si="43">(1-((R$1*$Q15+($P15-$Q15)+$N$2)/100))^B15</f>
        <v>1</v>
      </c>
      <c r="S15" s="115">
        <f t="shared" ref="S15" si="44">(1-((S$1*$Q15+($P15-$Q15)+$N$2)/100))^C15</f>
        <v>1</v>
      </c>
      <c r="T15" s="115">
        <f t="shared" ref="T15" si="45">(1-((T$1*$Q15+($P15-$Q15)+$N$2)/100))^D15</f>
        <v>1</v>
      </c>
      <c r="U15" s="115">
        <f t="shared" ref="U15" si="46">(1-((U$1*$Q15+($P15-$Q15)+$N$2)/100))^E15</f>
        <v>1</v>
      </c>
      <c r="V15" s="115">
        <f t="shared" ref="V15" si="47">(1-((V$1*$Q15+($P15-$Q15)+$N$2)/100))^F15</f>
        <v>1</v>
      </c>
      <c r="W15" s="115">
        <f t="shared" ref="W15" si="48">(1-((W$1*$Q15+($P15-$Q15)+$N$2)/100))^G15</f>
        <v>1</v>
      </c>
      <c r="X15" s="115">
        <f t="shared" ref="X15" si="49">(1-((X$1*$Q15+($P15-$Q15)+$N$2)/100))^H15</f>
        <v>1</v>
      </c>
      <c r="Y15" s="115">
        <f t="shared" ref="Y15" si="50">(1-((Y$1*$Q15+($P15-$Q15)+$N$2)/100))^I15</f>
        <v>1</v>
      </c>
      <c r="Z15" s="115">
        <f t="shared" ref="Z15" si="51">(1-((Z$1*$Q15+($P15-$Q15)+$N$2)/100))^J15</f>
        <v>1</v>
      </c>
      <c r="AA15" s="115">
        <f t="shared" ref="AA15" si="52">(1-((AA$1*$Q15+($P15-$Q15)+$N$2)/100))^K15</f>
        <v>1</v>
      </c>
      <c r="AB15" s="115">
        <f t="shared" ref="AB15" si="53">(1-((AB$1*$Q15+($P15-$Q15)+$N$2)/100))^L15</f>
        <v>0.79649999999999999</v>
      </c>
      <c r="AC15" s="115" t="str">
        <f t="shared" si="7"/>
        <v/>
      </c>
      <c r="AD15" s="115" t="str">
        <f t="shared" si="8"/>
        <v/>
      </c>
      <c r="AE15" s="115" t="str">
        <f t="shared" si="9"/>
        <v/>
      </c>
      <c r="AF15" s="115" t="str">
        <f t="shared" si="10"/>
        <v/>
      </c>
      <c r="AG15" s="115" t="str">
        <f t="shared" si="11"/>
        <v/>
      </c>
      <c r="AH15" s="115" t="str">
        <f t="shared" si="12"/>
        <v/>
      </c>
      <c r="AI15" s="115" t="str">
        <f t="shared" si="13"/>
        <v/>
      </c>
      <c r="AJ15" s="115" t="str">
        <f t="shared" si="14"/>
        <v/>
      </c>
      <c r="AK15" s="115" t="str">
        <f t="shared" si="15"/>
        <v/>
      </c>
      <c r="AL15" s="115" t="str">
        <f t="shared" si="16"/>
        <v/>
      </c>
      <c r="AM15" s="115" t="str">
        <f t="shared" si="17"/>
        <v xml:space="preserve">30x1 </v>
      </c>
    </row>
    <row r="16" spans="1:39" x14ac:dyDescent="0.55000000000000004">
      <c r="A16" s="67" t="s">
        <v>79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6">
        <f t="shared" si="20"/>
        <v>20.350000000000001</v>
      </c>
      <c r="O16" s="116" t="str">
        <f t="shared" si="1"/>
        <v xml:space="preserve">30x1 </v>
      </c>
      <c r="P16" s="115">
        <v>10</v>
      </c>
      <c r="Q16" s="115">
        <v>0</v>
      </c>
      <c r="R16" s="115">
        <f t="shared" si="21"/>
        <v>1</v>
      </c>
      <c r="S16" s="115">
        <f t="shared" si="22"/>
        <v>1</v>
      </c>
      <c r="T16" s="115">
        <f t="shared" si="23"/>
        <v>1</v>
      </c>
      <c r="U16" s="115">
        <f t="shared" si="24"/>
        <v>1</v>
      </c>
      <c r="V16" s="115">
        <f t="shared" si="25"/>
        <v>1</v>
      </c>
      <c r="W16" s="115">
        <f t="shared" si="26"/>
        <v>1</v>
      </c>
      <c r="X16" s="115">
        <f t="shared" si="27"/>
        <v>1</v>
      </c>
      <c r="Y16" s="115">
        <f t="shared" si="28"/>
        <v>1</v>
      </c>
      <c r="Z16" s="115">
        <f t="shared" si="29"/>
        <v>1</v>
      </c>
      <c r="AA16" s="115">
        <f t="shared" si="30"/>
        <v>1</v>
      </c>
      <c r="AB16" s="115">
        <f t="shared" si="31"/>
        <v>0.79649999999999999</v>
      </c>
      <c r="AC16" s="115" t="str">
        <f t="shared" si="7"/>
        <v/>
      </c>
      <c r="AD16" s="115" t="str">
        <f t="shared" si="8"/>
        <v/>
      </c>
      <c r="AE16" s="115" t="str">
        <f t="shared" si="9"/>
        <v/>
      </c>
      <c r="AF16" s="115" t="str">
        <f t="shared" si="10"/>
        <v/>
      </c>
      <c r="AG16" s="115" t="str">
        <f t="shared" si="11"/>
        <v/>
      </c>
      <c r="AH16" s="115" t="str">
        <f t="shared" si="12"/>
        <v/>
      </c>
      <c r="AI16" s="115" t="str">
        <f t="shared" si="13"/>
        <v/>
      </c>
      <c r="AJ16" s="115" t="str">
        <f t="shared" si="14"/>
        <v/>
      </c>
      <c r="AK16" s="115" t="str">
        <f t="shared" si="15"/>
        <v/>
      </c>
      <c r="AL16" s="115" t="str">
        <f t="shared" si="16"/>
        <v/>
      </c>
      <c r="AM16" s="115" t="str">
        <f t="shared" si="17"/>
        <v xml:space="preserve">30x1 </v>
      </c>
    </row>
    <row r="17" spans="1:39" x14ac:dyDescent="0.55000000000000004">
      <c r="A17" s="67" t="s">
        <v>75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" si="56">SUM(B17:L17)</f>
        <v>1</v>
      </c>
      <c r="N17" s="116">
        <f t="shared" ref="N17" si="57">(1-PRODUCT(R17:AB17))*100</f>
        <v>29.849999999999998</v>
      </c>
      <c r="O17" s="116" t="str">
        <f t="shared" si="1"/>
        <v xml:space="preserve">30x1 </v>
      </c>
      <c r="P17" s="115">
        <v>5</v>
      </c>
      <c r="Q17" s="115">
        <v>0.5</v>
      </c>
      <c r="R17" s="115">
        <f t="shared" ref="R17" si="58">(1-((R$1*$Q17+($P17-$Q17)+$N$2)/100))^B17</f>
        <v>1</v>
      </c>
      <c r="S17" s="115">
        <f t="shared" ref="S17" si="59">(1-((S$1*$Q17+($P17-$Q17)+$N$2)/100))^C17</f>
        <v>1</v>
      </c>
      <c r="T17" s="115">
        <f t="shared" ref="T17" si="60">(1-((T$1*$Q17+($P17-$Q17)+$N$2)/100))^D17</f>
        <v>1</v>
      </c>
      <c r="U17" s="115">
        <f t="shared" ref="U17" si="61">(1-((U$1*$Q17+($P17-$Q17)+$N$2)/100))^E17</f>
        <v>1</v>
      </c>
      <c r="V17" s="115">
        <f t="shared" ref="V17" si="62">(1-((V$1*$Q17+($P17-$Q17)+$N$2)/100))^F17</f>
        <v>1</v>
      </c>
      <c r="W17" s="115">
        <f t="shared" ref="W17" si="63">(1-((W$1*$Q17+($P17-$Q17)+$N$2)/100))^G17</f>
        <v>1</v>
      </c>
      <c r="X17" s="115">
        <f t="shared" ref="X17" si="64">(1-((X$1*$Q17+($P17-$Q17)+$N$2)/100))^H17</f>
        <v>1</v>
      </c>
      <c r="Y17" s="115">
        <f t="shared" ref="Y17" si="65">(1-((Y$1*$Q17+($P17-$Q17)+$N$2)/100))^I17</f>
        <v>1</v>
      </c>
      <c r="Z17" s="115">
        <f t="shared" ref="Z17" si="66">(1-((Z$1*$Q17+($P17-$Q17)+$N$2)/100))^J17</f>
        <v>1</v>
      </c>
      <c r="AA17" s="115">
        <f t="shared" ref="AA17" si="67">(1-((AA$1*$Q17+($P17-$Q17)+$N$2)/100))^K17</f>
        <v>1</v>
      </c>
      <c r="AB17" s="115">
        <f t="shared" ref="AB17" si="68">(1-((AB$1*$Q17+($P17-$Q17)+$N$2)/100))^L17</f>
        <v>0.70150000000000001</v>
      </c>
      <c r="AC17" s="115" t="str">
        <f t="shared" si="7"/>
        <v/>
      </c>
      <c r="AD17" s="115" t="str">
        <f t="shared" si="8"/>
        <v/>
      </c>
      <c r="AE17" s="115" t="str">
        <f t="shared" si="9"/>
        <v/>
      </c>
      <c r="AF17" s="115" t="str">
        <f t="shared" si="10"/>
        <v/>
      </c>
      <c r="AG17" s="115" t="str">
        <f t="shared" si="11"/>
        <v/>
      </c>
      <c r="AH17" s="115" t="str">
        <f t="shared" si="12"/>
        <v/>
      </c>
      <c r="AI17" s="115" t="str">
        <f t="shared" si="13"/>
        <v/>
      </c>
      <c r="AJ17" s="115" t="str">
        <f t="shared" si="14"/>
        <v/>
      </c>
      <c r="AK17" s="115" t="str">
        <f t="shared" si="15"/>
        <v/>
      </c>
      <c r="AL17" s="115" t="str">
        <f t="shared" si="16"/>
        <v/>
      </c>
      <c r="AM17" s="115" t="str">
        <f t="shared" si="17"/>
        <v xml:space="preserve">30x1 </v>
      </c>
    </row>
    <row r="18" spans="1:39" x14ac:dyDescent="0.55000000000000004">
      <c r="A18" s="66" t="s">
        <v>86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1</v>
      </c>
      <c r="M18">
        <f t="shared" si="5"/>
        <v>1</v>
      </c>
      <c r="N18" s="116">
        <f t="shared" si="20"/>
        <v>21.35</v>
      </c>
      <c r="O18" s="116" t="str">
        <f t="shared" si="1"/>
        <v xml:space="preserve">30x1 </v>
      </c>
      <c r="P18" s="115">
        <v>2.2999999999999998</v>
      </c>
      <c r="Q18" s="115">
        <v>0.3</v>
      </c>
      <c r="R18" s="115">
        <f t="shared" si="21"/>
        <v>1</v>
      </c>
      <c r="S18" s="115">
        <f t="shared" si="22"/>
        <v>1</v>
      </c>
      <c r="T18" s="115">
        <f t="shared" si="23"/>
        <v>1</v>
      </c>
      <c r="U18" s="115">
        <f t="shared" si="24"/>
        <v>1</v>
      </c>
      <c r="V18" s="115">
        <f t="shared" si="25"/>
        <v>1</v>
      </c>
      <c r="W18" s="115">
        <f t="shared" si="26"/>
        <v>1</v>
      </c>
      <c r="X18" s="115">
        <f t="shared" si="27"/>
        <v>1</v>
      </c>
      <c r="Y18" s="115">
        <f t="shared" si="28"/>
        <v>1</v>
      </c>
      <c r="Z18" s="115">
        <f t="shared" si="29"/>
        <v>1</v>
      </c>
      <c r="AA18" s="115">
        <f t="shared" si="30"/>
        <v>1</v>
      </c>
      <c r="AB18" s="115">
        <f t="shared" si="31"/>
        <v>0.78649999999999998</v>
      </c>
      <c r="AC18" s="115" t="str">
        <f t="shared" si="7"/>
        <v/>
      </c>
      <c r="AD18" s="115" t="str">
        <f t="shared" si="8"/>
        <v/>
      </c>
      <c r="AE18" s="115" t="str">
        <f t="shared" si="9"/>
        <v/>
      </c>
      <c r="AF18" s="115" t="str">
        <f t="shared" si="10"/>
        <v/>
      </c>
      <c r="AG18" s="115" t="str">
        <f t="shared" si="11"/>
        <v/>
      </c>
      <c r="AH18" s="115" t="str">
        <f t="shared" si="12"/>
        <v/>
      </c>
      <c r="AI18" s="115" t="str">
        <f t="shared" si="13"/>
        <v/>
      </c>
      <c r="AJ18" s="115" t="str">
        <f t="shared" si="14"/>
        <v/>
      </c>
      <c r="AK18" s="115" t="str">
        <f t="shared" si="15"/>
        <v/>
      </c>
      <c r="AL18" s="115" t="str">
        <f t="shared" si="16"/>
        <v/>
      </c>
      <c r="AM18" s="115" t="str">
        <f t="shared" si="17"/>
        <v xml:space="preserve">30x1 </v>
      </c>
    </row>
    <row r="19" spans="1:39" x14ac:dyDescent="0.55000000000000004">
      <c r="A19" s="67" t="s">
        <v>283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1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3</v>
      </c>
      <c r="M19">
        <f t="shared" si="5"/>
        <v>4</v>
      </c>
      <c r="N19" s="116">
        <f t="shared" si="20"/>
        <v>88.68563365774375</v>
      </c>
      <c r="O19" s="116" t="str">
        <f t="shared" si="1"/>
        <v xml:space="preserve">20x1 30x3 </v>
      </c>
      <c r="P19" s="115">
        <v>5</v>
      </c>
      <c r="Q19" s="115">
        <v>1</v>
      </c>
      <c r="R19" s="115">
        <f t="shared" si="21"/>
        <v>0.65649999999999997</v>
      </c>
      <c r="S19" s="115">
        <f t="shared" si="22"/>
        <v>1</v>
      </c>
      <c r="T19" s="115">
        <f t="shared" si="23"/>
        <v>1</v>
      </c>
      <c r="U19" s="115">
        <f t="shared" si="24"/>
        <v>1</v>
      </c>
      <c r="V19" s="115">
        <f t="shared" si="25"/>
        <v>1</v>
      </c>
      <c r="W19" s="115">
        <f t="shared" si="26"/>
        <v>1</v>
      </c>
      <c r="X19" s="115">
        <f t="shared" si="27"/>
        <v>1</v>
      </c>
      <c r="Y19" s="115">
        <f t="shared" si="28"/>
        <v>1</v>
      </c>
      <c r="Z19" s="115">
        <f t="shared" si="29"/>
        <v>1</v>
      </c>
      <c r="AA19" s="115">
        <f t="shared" si="30"/>
        <v>1</v>
      </c>
      <c r="AB19" s="115">
        <f t="shared" si="31"/>
        <v>0.17234373712500001</v>
      </c>
      <c r="AC19" s="115" t="str">
        <f t="shared" si="7"/>
        <v xml:space="preserve">20x1 </v>
      </c>
      <c r="AD19" s="115" t="str">
        <f t="shared" si="8"/>
        <v/>
      </c>
      <c r="AE19" s="115" t="str">
        <f t="shared" si="9"/>
        <v/>
      </c>
      <c r="AF19" s="115" t="str">
        <f t="shared" si="10"/>
        <v/>
      </c>
      <c r="AG19" s="115" t="str">
        <f t="shared" si="11"/>
        <v/>
      </c>
      <c r="AH19" s="115" t="str">
        <f t="shared" si="12"/>
        <v/>
      </c>
      <c r="AI19" s="115" t="str">
        <f t="shared" si="13"/>
        <v/>
      </c>
      <c r="AJ19" s="115" t="str">
        <f t="shared" si="14"/>
        <v/>
      </c>
      <c r="AK19" s="115" t="str">
        <f t="shared" si="15"/>
        <v/>
      </c>
      <c r="AL19" s="115" t="str">
        <f t="shared" si="16"/>
        <v/>
      </c>
      <c r="AM19" s="115" t="str">
        <f t="shared" si="17"/>
        <v xml:space="preserve">30x3 </v>
      </c>
    </row>
    <row r="20" spans="1:39" x14ac:dyDescent="0.55000000000000004">
      <c r="A20" s="67" t="s">
        <v>95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3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2</v>
      </c>
      <c r="M20">
        <f t="shared" si="5"/>
        <v>5</v>
      </c>
      <c r="N20" s="116">
        <f t="shared" si="20"/>
        <v>91.237368899958142</v>
      </c>
      <c r="O20" s="116" t="str">
        <f t="shared" si="1"/>
        <v xml:space="preserve">20x3 30x2 </v>
      </c>
      <c r="P20" s="115">
        <v>5</v>
      </c>
      <c r="Q20" s="115">
        <v>1</v>
      </c>
      <c r="R20" s="115">
        <f t="shared" si="21"/>
        <v>0.28294641212499999</v>
      </c>
      <c r="S20" s="115">
        <f t="shared" si="22"/>
        <v>1</v>
      </c>
      <c r="T20" s="115">
        <f t="shared" si="23"/>
        <v>1</v>
      </c>
      <c r="U20" s="115">
        <f t="shared" si="24"/>
        <v>1</v>
      </c>
      <c r="V20" s="115">
        <f t="shared" si="25"/>
        <v>1</v>
      </c>
      <c r="W20" s="115">
        <f t="shared" si="26"/>
        <v>1</v>
      </c>
      <c r="X20" s="115">
        <f t="shared" si="27"/>
        <v>1</v>
      </c>
      <c r="Y20" s="115">
        <f t="shared" si="28"/>
        <v>1</v>
      </c>
      <c r="Z20" s="115">
        <f t="shared" si="29"/>
        <v>1</v>
      </c>
      <c r="AA20" s="115">
        <f t="shared" si="30"/>
        <v>1</v>
      </c>
      <c r="AB20" s="115">
        <f t="shared" si="31"/>
        <v>0.30969225</v>
      </c>
      <c r="AC20" s="115" t="str">
        <f t="shared" si="7"/>
        <v xml:space="preserve">20x3 </v>
      </c>
      <c r="AD20" s="115" t="str">
        <f t="shared" si="8"/>
        <v/>
      </c>
      <c r="AE20" s="115" t="str">
        <f t="shared" si="9"/>
        <v/>
      </c>
      <c r="AF20" s="115" t="str">
        <f t="shared" si="10"/>
        <v/>
      </c>
      <c r="AG20" s="115" t="str">
        <f t="shared" si="11"/>
        <v/>
      </c>
      <c r="AH20" s="115" t="str">
        <f t="shared" si="12"/>
        <v/>
      </c>
      <c r="AI20" s="115" t="str">
        <f t="shared" si="13"/>
        <v/>
      </c>
      <c r="AJ20" s="115" t="str">
        <f t="shared" si="14"/>
        <v/>
      </c>
      <c r="AK20" s="115" t="str">
        <f t="shared" si="15"/>
        <v/>
      </c>
      <c r="AL20" s="115" t="str">
        <f t="shared" si="16"/>
        <v/>
      </c>
      <c r="AM20" s="115" t="str">
        <f t="shared" si="17"/>
        <v xml:space="preserve">30x2 </v>
      </c>
    </row>
    <row r="21" spans="1:39" x14ac:dyDescent="0.55000000000000004">
      <c r="A21" s="66" t="s">
        <v>103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2</v>
      </c>
      <c r="M21">
        <f t="shared" si="5"/>
        <v>3</v>
      </c>
      <c r="N21" s="116">
        <f t="shared" si="20"/>
        <v>79.668703787499993</v>
      </c>
      <c r="O21" s="116" t="str">
        <f t="shared" si="1"/>
        <v xml:space="preserve">20x1 30x2 </v>
      </c>
      <c r="P21" s="115">
        <v>5</v>
      </c>
      <c r="Q21" s="115">
        <v>1</v>
      </c>
      <c r="R21" s="115">
        <f t="shared" si="21"/>
        <v>0.65649999999999997</v>
      </c>
      <c r="S21" s="115">
        <f t="shared" si="22"/>
        <v>1</v>
      </c>
      <c r="T21" s="115">
        <f t="shared" si="23"/>
        <v>1</v>
      </c>
      <c r="U21" s="115">
        <f t="shared" si="24"/>
        <v>1</v>
      </c>
      <c r="V21" s="115">
        <f t="shared" si="25"/>
        <v>1</v>
      </c>
      <c r="W21" s="115">
        <f t="shared" si="26"/>
        <v>1</v>
      </c>
      <c r="X21" s="115">
        <f t="shared" si="27"/>
        <v>1</v>
      </c>
      <c r="Y21" s="115">
        <f t="shared" si="28"/>
        <v>1</v>
      </c>
      <c r="Z21" s="115">
        <f t="shared" si="29"/>
        <v>1</v>
      </c>
      <c r="AA21" s="115">
        <f t="shared" si="30"/>
        <v>1</v>
      </c>
      <c r="AB21" s="115">
        <f t="shared" si="31"/>
        <v>0.30969225</v>
      </c>
      <c r="AC21" s="115" t="str">
        <f t="shared" si="7"/>
        <v xml:space="preserve">20x1 </v>
      </c>
      <c r="AD21" s="115" t="str">
        <f t="shared" si="8"/>
        <v/>
      </c>
      <c r="AE21" s="115" t="str">
        <f t="shared" si="9"/>
        <v/>
      </c>
      <c r="AF21" s="115" t="str">
        <f t="shared" si="10"/>
        <v/>
      </c>
      <c r="AG21" s="115" t="str">
        <f t="shared" si="11"/>
        <v/>
      </c>
      <c r="AH21" s="115" t="str">
        <f t="shared" si="12"/>
        <v/>
      </c>
      <c r="AI21" s="115" t="str">
        <f t="shared" si="13"/>
        <v/>
      </c>
      <c r="AJ21" s="115" t="str">
        <f t="shared" si="14"/>
        <v/>
      </c>
      <c r="AK21" s="115" t="str">
        <f t="shared" si="15"/>
        <v/>
      </c>
      <c r="AL21" s="115" t="str">
        <f t="shared" si="16"/>
        <v/>
      </c>
      <c r="AM21" s="115" t="str">
        <f t="shared" si="17"/>
        <v xml:space="preserve">30x2 </v>
      </c>
    </row>
    <row r="22" spans="1:39" x14ac:dyDescent="0.55000000000000004">
      <c r="A22" s="67" t="s">
        <v>107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4</v>
      </c>
      <c r="N22" s="116">
        <f t="shared" si="20"/>
        <v>86.652504036493752</v>
      </c>
      <c r="O22" s="116" t="str">
        <f t="shared" si="1"/>
        <v xml:space="preserve">20x2 30x2 </v>
      </c>
      <c r="P22" s="115">
        <v>5</v>
      </c>
      <c r="Q22" s="115">
        <v>1</v>
      </c>
      <c r="R22" s="115">
        <f t="shared" si="21"/>
        <v>0.43099224999999997</v>
      </c>
      <c r="S22" s="115">
        <f t="shared" si="22"/>
        <v>1</v>
      </c>
      <c r="T22" s="115">
        <f t="shared" si="23"/>
        <v>1</v>
      </c>
      <c r="U22" s="115">
        <f t="shared" si="24"/>
        <v>1</v>
      </c>
      <c r="V22" s="115">
        <f t="shared" si="25"/>
        <v>1</v>
      </c>
      <c r="W22" s="115">
        <f t="shared" si="26"/>
        <v>1</v>
      </c>
      <c r="X22" s="115">
        <f t="shared" si="27"/>
        <v>1</v>
      </c>
      <c r="Y22" s="115">
        <f t="shared" si="28"/>
        <v>1</v>
      </c>
      <c r="Z22" s="115">
        <f t="shared" si="29"/>
        <v>1</v>
      </c>
      <c r="AA22" s="115">
        <f t="shared" si="30"/>
        <v>1</v>
      </c>
      <c r="AB22" s="115">
        <f t="shared" si="31"/>
        <v>0.30969225</v>
      </c>
      <c r="AC22" s="115" t="str">
        <f t="shared" si="7"/>
        <v xml:space="preserve">20x2 </v>
      </c>
      <c r="AD22" s="115" t="str">
        <f t="shared" si="8"/>
        <v/>
      </c>
      <c r="AE22" s="115" t="str">
        <f t="shared" si="9"/>
        <v/>
      </c>
      <c r="AF22" s="115" t="str">
        <f t="shared" si="10"/>
        <v/>
      </c>
      <c r="AG22" s="115" t="str">
        <f t="shared" si="11"/>
        <v/>
      </c>
      <c r="AH22" s="115" t="str">
        <f t="shared" si="12"/>
        <v/>
      </c>
      <c r="AI22" s="115" t="str">
        <f t="shared" si="13"/>
        <v/>
      </c>
      <c r="AJ22" s="115" t="str">
        <f t="shared" si="14"/>
        <v/>
      </c>
      <c r="AK22" s="115" t="str">
        <f t="shared" si="15"/>
        <v/>
      </c>
      <c r="AL22" s="115" t="str">
        <f t="shared" si="16"/>
        <v/>
      </c>
      <c r="AM22" s="115" t="str">
        <f t="shared" si="17"/>
        <v xml:space="preserve">30x2 </v>
      </c>
    </row>
    <row r="23" spans="1:39" x14ac:dyDescent="0.55000000000000004">
      <c r="A23" s="67" t="s">
        <v>111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3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3</v>
      </c>
      <c r="N23" s="116">
        <f t="shared" si="20"/>
        <v>71.705358787499989</v>
      </c>
      <c r="O23" s="116" t="str">
        <f t="shared" si="1"/>
        <v xml:space="preserve">20x3 </v>
      </c>
      <c r="P23" s="115">
        <v>5</v>
      </c>
      <c r="Q23" s="115">
        <v>1</v>
      </c>
      <c r="R23" s="115">
        <f t="shared" si="21"/>
        <v>0.28294641212499999</v>
      </c>
      <c r="S23" s="115">
        <f t="shared" si="22"/>
        <v>1</v>
      </c>
      <c r="T23" s="115">
        <f t="shared" si="23"/>
        <v>1</v>
      </c>
      <c r="U23" s="115">
        <f t="shared" si="24"/>
        <v>1</v>
      </c>
      <c r="V23" s="115">
        <f t="shared" si="25"/>
        <v>1</v>
      </c>
      <c r="W23" s="115">
        <f t="shared" si="26"/>
        <v>1</v>
      </c>
      <c r="X23" s="115">
        <f t="shared" si="27"/>
        <v>1</v>
      </c>
      <c r="Y23" s="115">
        <f t="shared" si="28"/>
        <v>1</v>
      </c>
      <c r="Z23" s="115">
        <f t="shared" si="29"/>
        <v>1</v>
      </c>
      <c r="AA23" s="115">
        <f t="shared" si="30"/>
        <v>1</v>
      </c>
      <c r="AB23" s="115">
        <f t="shared" si="31"/>
        <v>1</v>
      </c>
      <c r="AC23" s="115" t="str">
        <f t="shared" si="7"/>
        <v xml:space="preserve">20x3 </v>
      </c>
      <c r="AD23" s="115" t="str">
        <f t="shared" si="8"/>
        <v/>
      </c>
      <c r="AE23" s="115" t="str">
        <f t="shared" si="9"/>
        <v/>
      </c>
      <c r="AF23" s="115" t="str">
        <f t="shared" si="10"/>
        <v/>
      </c>
      <c r="AG23" s="115" t="str">
        <f t="shared" si="11"/>
        <v/>
      </c>
      <c r="AH23" s="115" t="str">
        <f t="shared" si="12"/>
        <v/>
      </c>
      <c r="AI23" s="115" t="str">
        <f t="shared" si="13"/>
        <v/>
      </c>
      <c r="AJ23" s="115" t="str">
        <f t="shared" si="14"/>
        <v/>
      </c>
      <c r="AK23" s="115" t="str">
        <f t="shared" si="15"/>
        <v/>
      </c>
      <c r="AL23" s="115" t="str">
        <f t="shared" si="16"/>
        <v/>
      </c>
      <c r="AM23" s="115" t="str">
        <f t="shared" si="17"/>
        <v/>
      </c>
    </row>
    <row r="24" spans="1:39" x14ac:dyDescent="0.55000000000000004">
      <c r="A24" s="48" t="s">
        <v>14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0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0</v>
      </c>
      <c r="N24" s="116">
        <f t="shared" ref="N24:N50" si="77">(1-PRODUCT(R24:AB24))*100</f>
        <v>0</v>
      </c>
      <c r="O24" s="116" t="str">
        <f t="shared" si="1"/>
        <v/>
      </c>
      <c r="P24" s="115">
        <v>10</v>
      </c>
      <c r="Q24" s="115">
        <v>2</v>
      </c>
      <c r="R24" s="115">
        <f t="shared" ref="R24:R50" si="78">(1-((R$1*$Q24+($P24-$Q24)+$N$2)/100))^B24</f>
        <v>1</v>
      </c>
      <c r="S24" s="115">
        <f t="shared" ref="S24:S50" si="79">(1-((S$1*$Q24+($P24-$Q24)+$N$2)/100))^C24</f>
        <v>1</v>
      </c>
      <c r="T24" s="115">
        <f t="shared" ref="T24:T50" si="80">(1-((T$1*$Q24+($P24-$Q24)+$N$2)/100))^D24</f>
        <v>1</v>
      </c>
      <c r="U24" s="115">
        <f t="shared" ref="U24:U50" si="81">(1-((U$1*$Q24+($P24-$Q24)+$N$2)/100))^E24</f>
        <v>1</v>
      </c>
      <c r="V24" s="115">
        <f t="shared" ref="V24:V50" si="82">(1-((V$1*$Q24+($P24-$Q24)+$N$2)/100))^F24</f>
        <v>1</v>
      </c>
      <c r="W24" s="115">
        <f t="shared" ref="W24:W50" si="83">(1-((W$1*$Q24+($P24-$Q24)+$N$2)/100))^G24</f>
        <v>1</v>
      </c>
      <c r="X24" s="115">
        <f t="shared" ref="X24:X50" si="84">(1-((X$1*$Q24+($P24-$Q24)+$N$2)/100))^H24</f>
        <v>1</v>
      </c>
      <c r="Y24" s="115">
        <f t="shared" ref="Y24:Y50" si="85">(1-((Y$1*$Q24+($P24-$Q24)+$N$2)/100))^I24</f>
        <v>1</v>
      </c>
      <c r="Z24" s="115">
        <f t="shared" ref="Z24:Z50" si="86">(1-((Z$1*$Q24+($P24-$Q24)+$N$2)/100))^J24</f>
        <v>1</v>
      </c>
      <c r="AA24" s="115">
        <f t="shared" ref="AA24:AA50" si="87">(1-((AA$1*$Q24+($P24-$Q24)+$N$2)/100))^K24</f>
        <v>1</v>
      </c>
      <c r="AB24" s="115">
        <f t="shared" ref="AB24:AB50" si="88">(1-((AB$1*$Q24+($P24-$Q24)+$N$2)/100))^L24</f>
        <v>1</v>
      </c>
      <c r="AC24" s="115" t="str">
        <f t="shared" si="7"/>
        <v/>
      </c>
      <c r="AD24" s="115" t="str">
        <f t="shared" si="8"/>
        <v/>
      </c>
      <c r="AE24" s="115" t="str">
        <f t="shared" si="9"/>
        <v/>
      </c>
      <c r="AF24" s="115" t="str">
        <f t="shared" si="10"/>
        <v/>
      </c>
      <c r="AG24" s="115" t="str">
        <f t="shared" si="11"/>
        <v/>
      </c>
      <c r="AH24" s="115" t="str">
        <f t="shared" si="12"/>
        <v/>
      </c>
      <c r="AI24" s="115" t="str">
        <f t="shared" si="13"/>
        <v/>
      </c>
      <c r="AJ24" s="115" t="str">
        <f t="shared" si="14"/>
        <v/>
      </c>
      <c r="AK24" s="115" t="str">
        <f t="shared" si="15"/>
        <v/>
      </c>
      <c r="AL24" s="115" t="str">
        <f t="shared" si="16"/>
        <v/>
      </c>
      <c r="AM24" s="115" t="str">
        <f t="shared" si="17"/>
        <v/>
      </c>
    </row>
    <row r="25" spans="1:39" x14ac:dyDescent="0.55000000000000004">
      <c r="A25" s="48" t="s">
        <v>19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6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0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1</v>
      </c>
      <c r="K25">
        <f t="shared" si="89"/>
        <v>0</v>
      </c>
      <c r="L25">
        <f t="shared" si="89"/>
        <v>2</v>
      </c>
      <c r="M25">
        <f t="shared" si="76"/>
        <v>9</v>
      </c>
      <c r="N25" s="116">
        <f t="shared" si="77"/>
        <v>85.474407402450765</v>
      </c>
      <c r="O25" s="116" t="str">
        <f t="shared" si="1"/>
        <v xml:space="preserve">20x6 28x1 30x2 </v>
      </c>
      <c r="P25" s="115">
        <v>2.2999999999999998</v>
      </c>
      <c r="Q25" s="115">
        <v>0.3</v>
      </c>
      <c r="R25" s="115">
        <f t="shared" si="78"/>
        <v>0.29630374080308808</v>
      </c>
      <c r="S25" s="115">
        <f t="shared" si="79"/>
        <v>1</v>
      </c>
      <c r="T25" s="115">
        <f t="shared" si="80"/>
        <v>1</v>
      </c>
      <c r="U25" s="115">
        <f t="shared" si="81"/>
        <v>1</v>
      </c>
      <c r="V25" s="115">
        <f t="shared" si="82"/>
        <v>1</v>
      </c>
      <c r="W25" s="115">
        <f t="shared" si="83"/>
        <v>1</v>
      </c>
      <c r="X25" s="115">
        <f t="shared" si="84"/>
        <v>1</v>
      </c>
      <c r="Y25" s="115">
        <f t="shared" si="85"/>
        <v>1</v>
      </c>
      <c r="Z25" s="115">
        <f t="shared" si="86"/>
        <v>0.79249999999999998</v>
      </c>
      <c r="AA25" s="115">
        <f t="shared" si="87"/>
        <v>1</v>
      </c>
      <c r="AB25" s="115">
        <f t="shared" si="88"/>
        <v>0.61858225</v>
      </c>
      <c r="AC25" s="115" t="str">
        <f t="shared" si="7"/>
        <v xml:space="preserve">20x6 </v>
      </c>
      <c r="AD25" s="115" t="str">
        <f t="shared" si="8"/>
        <v/>
      </c>
      <c r="AE25" s="115" t="str">
        <f t="shared" si="9"/>
        <v/>
      </c>
      <c r="AF25" s="115" t="str">
        <f t="shared" si="10"/>
        <v/>
      </c>
      <c r="AG25" s="115" t="str">
        <f t="shared" si="11"/>
        <v/>
      </c>
      <c r="AH25" s="115" t="str">
        <f t="shared" si="12"/>
        <v/>
      </c>
      <c r="AI25" s="115" t="str">
        <f t="shared" si="13"/>
        <v/>
      </c>
      <c r="AJ25" s="115" t="str">
        <f t="shared" si="14"/>
        <v/>
      </c>
      <c r="AK25" s="115" t="str">
        <f t="shared" si="15"/>
        <v xml:space="preserve">28x1 </v>
      </c>
      <c r="AL25" s="115" t="str">
        <f t="shared" si="16"/>
        <v/>
      </c>
      <c r="AM25" s="115" t="str">
        <f t="shared" si="17"/>
        <v xml:space="preserve">30x2 </v>
      </c>
    </row>
    <row r="26" spans="1:39" x14ac:dyDescent="0.55000000000000004">
      <c r="A26" s="48" t="s">
        <v>24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2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3</v>
      </c>
      <c r="N26" s="116">
        <f t="shared" si="77"/>
        <v>47.566227537500005</v>
      </c>
      <c r="O26" s="116" t="str">
        <f t="shared" si="1"/>
        <v xml:space="preserve">20x2 30x1 </v>
      </c>
      <c r="P26" s="115">
        <v>2.2999999999999998</v>
      </c>
      <c r="Q26" s="115">
        <v>0.3</v>
      </c>
      <c r="R26" s="115">
        <f t="shared" si="78"/>
        <v>0.66667224999999997</v>
      </c>
      <c r="S26" s="115">
        <f t="shared" si="79"/>
        <v>1</v>
      </c>
      <c r="T26" s="115">
        <f t="shared" si="80"/>
        <v>1</v>
      </c>
      <c r="U26" s="115">
        <f t="shared" si="81"/>
        <v>1</v>
      </c>
      <c r="V26" s="115">
        <f t="shared" si="82"/>
        <v>1</v>
      </c>
      <c r="W26" s="115">
        <f t="shared" si="83"/>
        <v>1</v>
      </c>
      <c r="X26" s="115">
        <f t="shared" si="84"/>
        <v>1</v>
      </c>
      <c r="Y26" s="115">
        <f t="shared" si="85"/>
        <v>1</v>
      </c>
      <c r="Z26" s="115">
        <f t="shared" si="86"/>
        <v>1</v>
      </c>
      <c r="AA26" s="115">
        <f t="shared" si="87"/>
        <v>1</v>
      </c>
      <c r="AB26" s="115">
        <f t="shared" si="88"/>
        <v>0.78649999999999998</v>
      </c>
      <c r="AC26" s="115" t="str">
        <f t="shared" si="7"/>
        <v xml:space="preserve">20x2 </v>
      </c>
      <c r="AD26" s="115" t="str">
        <f t="shared" si="8"/>
        <v/>
      </c>
      <c r="AE26" s="115" t="str">
        <f t="shared" si="9"/>
        <v/>
      </c>
      <c r="AF26" s="115" t="str">
        <f t="shared" si="10"/>
        <v/>
      </c>
      <c r="AG26" s="115" t="str">
        <f t="shared" si="11"/>
        <v/>
      </c>
      <c r="AH26" s="115" t="str">
        <f t="shared" si="12"/>
        <v/>
      </c>
      <c r="AI26" s="115" t="str">
        <f t="shared" si="13"/>
        <v/>
      </c>
      <c r="AJ26" s="115" t="str">
        <f t="shared" si="14"/>
        <v/>
      </c>
      <c r="AK26" s="115" t="str">
        <f t="shared" si="15"/>
        <v/>
      </c>
      <c r="AL26" s="115" t="str">
        <f t="shared" si="16"/>
        <v/>
      </c>
      <c r="AM26" s="115" t="str">
        <f t="shared" si="17"/>
        <v xml:space="preserve">30x1 </v>
      </c>
    </row>
    <row r="27" spans="1:39" x14ac:dyDescent="0.55000000000000004">
      <c r="A27" s="48" t="s">
        <v>29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0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1</v>
      </c>
      <c r="M27">
        <f t="shared" si="76"/>
        <v>1</v>
      </c>
      <c r="N27" s="116">
        <f t="shared" si="77"/>
        <v>21.35</v>
      </c>
      <c r="O27" s="116" t="str">
        <f t="shared" si="1"/>
        <v xml:space="preserve">30x1 </v>
      </c>
      <c r="P27" s="115">
        <v>2.2999999999999998</v>
      </c>
      <c r="Q27" s="115">
        <v>0.3</v>
      </c>
      <c r="R27" s="115">
        <f t="shared" si="78"/>
        <v>1</v>
      </c>
      <c r="S27" s="115">
        <f t="shared" si="79"/>
        <v>1</v>
      </c>
      <c r="T27" s="115">
        <f t="shared" si="80"/>
        <v>1</v>
      </c>
      <c r="U27" s="115">
        <f t="shared" si="81"/>
        <v>1</v>
      </c>
      <c r="V27" s="115">
        <f t="shared" si="82"/>
        <v>1</v>
      </c>
      <c r="W27" s="115">
        <f t="shared" si="83"/>
        <v>1</v>
      </c>
      <c r="X27" s="115">
        <f t="shared" si="84"/>
        <v>1</v>
      </c>
      <c r="Y27" s="115">
        <f t="shared" si="85"/>
        <v>1</v>
      </c>
      <c r="Z27" s="115">
        <f t="shared" si="86"/>
        <v>1</v>
      </c>
      <c r="AA27" s="115">
        <f t="shared" si="87"/>
        <v>1</v>
      </c>
      <c r="AB27" s="115">
        <f t="shared" si="88"/>
        <v>0.78649999999999998</v>
      </c>
      <c r="AC27" s="115" t="str">
        <f t="shared" si="7"/>
        <v/>
      </c>
      <c r="AD27" s="115" t="str">
        <f t="shared" si="8"/>
        <v/>
      </c>
      <c r="AE27" s="115" t="str">
        <f t="shared" si="9"/>
        <v/>
      </c>
      <c r="AF27" s="115" t="str">
        <f t="shared" si="10"/>
        <v/>
      </c>
      <c r="AG27" s="115" t="str">
        <f t="shared" si="11"/>
        <v/>
      </c>
      <c r="AH27" s="115" t="str">
        <f t="shared" si="12"/>
        <v/>
      </c>
      <c r="AI27" s="115" t="str">
        <f t="shared" si="13"/>
        <v/>
      </c>
      <c r="AJ27" s="115" t="str">
        <f t="shared" si="14"/>
        <v/>
      </c>
      <c r="AK27" s="115" t="str">
        <f t="shared" si="15"/>
        <v/>
      </c>
      <c r="AL27" s="115" t="str">
        <f t="shared" si="16"/>
        <v/>
      </c>
      <c r="AM27" s="115" t="str">
        <f t="shared" si="17"/>
        <v xml:space="preserve">30x1 </v>
      </c>
    </row>
    <row r="28" spans="1:39" x14ac:dyDescent="0.55000000000000004">
      <c r="A28" s="48" t="s">
        <v>33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1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0</v>
      </c>
      <c r="J28">
        <f t="shared" si="92"/>
        <v>0</v>
      </c>
      <c r="K28">
        <f t="shared" si="92"/>
        <v>0</v>
      </c>
      <c r="L28">
        <f t="shared" si="92"/>
        <v>1</v>
      </c>
      <c r="M28">
        <f t="shared" si="76"/>
        <v>2</v>
      </c>
      <c r="N28" s="116">
        <f t="shared" si="77"/>
        <v>35.782274999999998</v>
      </c>
      <c r="O28" s="116" t="str">
        <f t="shared" si="1"/>
        <v xml:space="preserve">20x1 30x1 </v>
      </c>
      <c r="P28" s="115">
        <v>2.2999999999999998</v>
      </c>
      <c r="Q28" s="115">
        <v>0.3</v>
      </c>
      <c r="R28" s="115">
        <f t="shared" si="78"/>
        <v>0.8165</v>
      </c>
      <c r="S28" s="115">
        <f t="shared" si="79"/>
        <v>1</v>
      </c>
      <c r="T28" s="115">
        <f t="shared" si="80"/>
        <v>1</v>
      </c>
      <c r="U28" s="115">
        <f t="shared" si="81"/>
        <v>1</v>
      </c>
      <c r="V28" s="115">
        <f t="shared" si="82"/>
        <v>1</v>
      </c>
      <c r="W28" s="115">
        <f t="shared" si="83"/>
        <v>1</v>
      </c>
      <c r="X28" s="115">
        <f t="shared" si="84"/>
        <v>1</v>
      </c>
      <c r="Y28" s="115">
        <f t="shared" si="85"/>
        <v>1</v>
      </c>
      <c r="Z28" s="115">
        <f t="shared" si="86"/>
        <v>1</v>
      </c>
      <c r="AA28" s="115">
        <f t="shared" si="87"/>
        <v>1</v>
      </c>
      <c r="AB28" s="115">
        <f t="shared" si="88"/>
        <v>0.78649999999999998</v>
      </c>
      <c r="AC28" s="115" t="str">
        <f t="shared" si="7"/>
        <v xml:space="preserve">20x1 </v>
      </c>
      <c r="AD28" s="115" t="str">
        <f t="shared" si="8"/>
        <v/>
      </c>
      <c r="AE28" s="115" t="str">
        <f t="shared" si="9"/>
        <v/>
      </c>
      <c r="AF28" s="115" t="str">
        <f t="shared" si="10"/>
        <v/>
      </c>
      <c r="AG28" s="115" t="str">
        <f t="shared" si="11"/>
        <v/>
      </c>
      <c r="AH28" s="115" t="str">
        <f t="shared" si="12"/>
        <v/>
      </c>
      <c r="AI28" s="115" t="str">
        <f t="shared" si="13"/>
        <v/>
      </c>
      <c r="AJ28" s="115" t="str">
        <f t="shared" si="14"/>
        <v/>
      </c>
      <c r="AK28" s="115" t="str">
        <f t="shared" si="15"/>
        <v/>
      </c>
      <c r="AL28" s="115" t="str">
        <f t="shared" si="16"/>
        <v/>
      </c>
      <c r="AM28" s="115" t="str">
        <f t="shared" si="17"/>
        <v xml:space="preserve">30x1 </v>
      </c>
    </row>
    <row r="29" spans="1:39" x14ac:dyDescent="0.55000000000000004">
      <c r="A29" s="48" t="s">
        <v>36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6">
        <f t="shared" si="77"/>
        <v>0</v>
      </c>
      <c r="O29" s="116" t="str">
        <f t="shared" si="1"/>
        <v/>
      </c>
      <c r="P29" s="115">
        <v>2.2999999999999998</v>
      </c>
      <c r="Q29" s="115">
        <v>0.3</v>
      </c>
      <c r="R29" s="115">
        <f t="shared" si="78"/>
        <v>1</v>
      </c>
      <c r="S29" s="115">
        <f t="shared" si="79"/>
        <v>1</v>
      </c>
      <c r="T29" s="115">
        <f t="shared" si="80"/>
        <v>1</v>
      </c>
      <c r="U29" s="115">
        <f t="shared" si="81"/>
        <v>1</v>
      </c>
      <c r="V29" s="115">
        <f t="shared" si="82"/>
        <v>1</v>
      </c>
      <c r="W29" s="115">
        <f t="shared" si="83"/>
        <v>1</v>
      </c>
      <c r="X29" s="115">
        <f t="shared" si="84"/>
        <v>1</v>
      </c>
      <c r="Y29" s="115">
        <f t="shared" si="85"/>
        <v>1</v>
      </c>
      <c r="Z29" s="115">
        <f t="shared" si="86"/>
        <v>1</v>
      </c>
      <c r="AA29" s="115">
        <f t="shared" si="87"/>
        <v>1</v>
      </c>
      <c r="AB29" s="115">
        <f t="shared" si="88"/>
        <v>1</v>
      </c>
      <c r="AC29" s="115" t="str">
        <f t="shared" si="7"/>
        <v/>
      </c>
      <c r="AD29" s="115" t="str">
        <f t="shared" si="8"/>
        <v/>
      </c>
      <c r="AE29" s="115" t="str">
        <f t="shared" si="9"/>
        <v/>
      </c>
      <c r="AF29" s="115" t="str">
        <f t="shared" si="10"/>
        <v/>
      </c>
      <c r="AG29" s="115" t="str">
        <f t="shared" si="11"/>
        <v/>
      </c>
      <c r="AH29" s="115" t="str">
        <f t="shared" si="12"/>
        <v/>
      </c>
      <c r="AI29" s="115" t="str">
        <f t="shared" si="13"/>
        <v/>
      </c>
      <c r="AJ29" s="115" t="str">
        <f t="shared" si="14"/>
        <v/>
      </c>
      <c r="AK29" s="115" t="str">
        <f t="shared" si="15"/>
        <v/>
      </c>
      <c r="AL29" s="115" t="str">
        <f t="shared" si="16"/>
        <v/>
      </c>
      <c r="AM29" s="115" t="str">
        <f t="shared" si="17"/>
        <v/>
      </c>
    </row>
    <row r="30" spans="1:39" x14ac:dyDescent="0.55000000000000004">
      <c r="A30" s="48" t="s">
        <v>41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6">
        <f t="shared" si="77"/>
        <v>0</v>
      </c>
      <c r="O30" s="116" t="str">
        <f t="shared" si="1"/>
        <v/>
      </c>
      <c r="P30" s="115">
        <v>2.2999999999999998</v>
      </c>
      <c r="Q30" s="115">
        <v>0.3</v>
      </c>
      <c r="R30" s="115">
        <f t="shared" si="78"/>
        <v>1</v>
      </c>
      <c r="S30" s="115">
        <f t="shared" si="79"/>
        <v>1</v>
      </c>
      <c r="T30" s="115">
        <f t="shared" si="80"/>
        <v>1</v>
      </c>
      <c r="U30" s="115">
        <f t="shared" si="81"/>
        <v>1</v>
      </c>
      <c r="V30" s="115">
        <f t="shared" si="82"/>
        <v>1</v>
      </c>
      <c r="W30" s="115">
        <f t="shared" si="83"/>
        <v>1</v>
      </c>
      <c r="X30" s="115">
        <f t="shared" si="84"/>
        <v>1</v>
      </c>
      <c r="Y30" s="115">
        <f t="shared" si="85"/>
        <v>1</v>
      </c>
      <c r="Z30" s="115">
        <f t="shared" si="86"/>
        <v>1</v>
      </c>
      <c r="AA30" s="115">
        <f t="shared" si="87"/>
        <v>1</v>
      </c>
      <c r="AB30" s="115">
        <f t="shared" si="88"/>
        <v>1</v>
      </c>
      <c r="AC30" s="115" t="str">
        <f t="shared" si="7"/>
        <v/>
      </c>
      <c r="AD30" s="115" t="str">
        <f t="shared" si="8"/>
        <v/>
      </c>
      <c r="AE30" s="115" t="str">
        <f t="shared" si="9"/>
        <v/>
      </c>
      <c r="AF30" s="115" t="str">
        <f t="shared" si="10"/>
        <v/>
      </c>
      <c r="AG30" s="115" t="str">
        <f t="shared" si="11"/>
        <v/>
      </c>
      <c r="AH30" s="115" t="str">
        <f t="shared" si="12"/>
        <v/>
      </c>
      <c r="AI30" s="115" t="str">
        <f t="shared" si="13"/>
        <v/>
      </c>
      <c r="AJ30" s="115" t="str">
        <f t="shared" si="14"/>
        <v/>
      </c>
      <c r="AK30" s="115" t="str">
        <f t="shared" si="15"/>
        <v/>
      </c>
      <c r="AL30" s="115" t="str">
        <f t="shared" si="16"/>
        <v/>
      </c>
      <c r="AM30" s="115" t="str">
        <f t="shared" si="17"/>
        <v/>
      </c>
    </row>
    <row r="31" spans="1:39" x14ac:dyDescent="0.55000000000000004">
      <c r="A31" s="48" t="s">
        <v>49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1</v>
      </c>
      <c r="N31" s="116">
        <f t="shared" si="77"/>
        <v>18.350000000000001</v>
      </c>
      <c r="O31" s="116" t="str">
        <f t="shared" si="1"/>
        <v xml:space="preserve">20x1 </v>
      </c>
      <c r="P31" s="115">
        <v>2.2999999999999998</v>
      </c>
      <c r="Q31" s="115">
        <v>0.3</v>
      </c>
      <c r="R31" s="115">
        <f t="shared" si="78"/>
        <v>0.8165</v>
      </c>
      <c r="S31" s="115">
        <f t="shared" si="79"/>
        <v>1</v>
      </c>
      <c r="T31" s="115">
        <f t="shared" si="80"/>
        <v>1</v>
      </c>
      <c r="U31" s="115">
        <f t="shared" si="81"/>
        <v>1</v>
      </c>
      <c r="V31" s="115">
        <f t="shared" si="82"/>
        <v>1</v>
      </c>
      <c r="W31" s="115">
        <f t="shared" si="83"/>
        <v>1</v>
      </c>
      <c r="X31" s="115">
        <f t="shared" si="84"/>
        <v>1</v>
      </c>
      <c r="Y31" s="115">
        <f t="shared" si="85"/>
        <v>1</v>
      </c>
      <c r="Z31" s="115">
        <f t="shared" si="86"/>
        <v>1</v>
      </c>
      <c r="AA31" s="115">
        <f t="shared" si="87"/>
        <v>1</v>
      </c>
      <c r="AB31" s="115">
        <f t="shared" si="88"/>
        <v>1</v>
      </c>
      <c r="AC31" s="115" t="str">
        <f t="shared" si="7"/>
        <v xml:space="preserve">20x1 </v>
      </c>
      <c r="AD31" s="115" t="str">
        <f t="shared" si="8"/>
        <v/>
      </c>
      <c r="AE31" s="115" t="str">
        <f t="shared" si="9"/>
        <v/>
      </c>
      <c r="AF31" s="115" t="str">
        <f t="shared" si="10"/>
        <v/>
      </c>
      <c r="AG31" s="115" t="str">
        <f t="shared" si="11"/>
        <v/>
      </c>
      <c r="AH31" s="115" t="str">
        <f t="shared" si="12"/>
        <v/>
      </c>
      <c r="AI31" s="115" t="str">
        <f t="shared" si="13"/>
        <v/>
      </c>
      <c r="AJ31" s="115" t="str">
        <f t="shared" si="14"/>
        <v/>
      </c>
      <c r="AK31" s="115" t="str">
        <f t="shared" si="15"/>
        <v/>
      </c>
      <c r="AL31" s="115" t="str">
        <f t="shared" si="16"/>
        <v/>
      </c>
      <c r="AM31" s="115" t="str">
        <f t="shared" si="17"/>
        <v/>
      </c>
    </row>
    <row r="32" spans="1:39" x14ac:dyDescent="0.55000000000000004">
      <c r="A32" s="48" t="s">
        <v>54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1</v>
      </c>
      <c r="L32">
        <f t="shared" si="96"/>
        <v>0</v>
      </c>
      <c r="M32">
        <f t="shared" si="76"/>
        <v>1</v>
      </c>
      <c r="N32" s="116">
        <f t="shared" si="77"/>
        <v>21.05</v>
      </c>
      <c r="O32" s="116" t="str">
        <f t="shared" si="1"/>
        <v xml:space="preserve">29x1 </v>
      </c>
      <c r="P32" s="115">
        <v>2.2999999999999998</v>
      </c>
      <c r="Q32" s="115">
        <v>0.3</v>
      </c>
      <c r="R32" s="115">
        <f t="shared" si="78"/>
        <v>1</v>
      </c>
      <c r="S32" s="115">
        <f t="shared" si="79"/>
        <v>1</v>
      </c>
      <c r="T32" s="115">
        <f t="shared" si="80"/>
        <v>1</v>
      </c>
      <c r="U32" s="115">
        <f t="shared" si="81"/>
        <v>1</v>
      </c>
      <c r="V32" s="115">
        <f t="shared" si="82"/>
        <v>1</v>
      </c>
      <c r="W32" s="115">
        <f t="shared" si="83"/>
        <v>1</v>
      </c>
      <c r="X32" s="115">
        <f t="shared" si="84"/>
        <v>1</v>
      </c>
      <c r="Y32" s="115">
        <f t="shared" si="85"/>
        <v>1</v>
      </c>
      <c r="Z32" s="115">
        <f t="shared" si="86"/>
        <v>1</v>
      </c>
      <c r="AA32" s="115">
        <f t="shared" si="87"/>
        <v>0.78949999999999998</v>
      </c>
      <c r="AB32" s="115">
        <f t="shared" si="88"/>
        <v>1</v>
      </c>
      <c r="AC32" s="115" t="str">
        <f t="shared" si="7"/>
        <v/>
      </c>
      <c r="AD32" s="115" t="str">
        <f t="shared" si="8"/>
        <v/>
      </c>
      <c r="AE32" s="115" t="str">
        <f t="shared" si="9"/>
        <v/>
      </c>
      <c r="AF32" s="115" t="str">
        <f t="shared" si="10"/>
        <v/>
      </c>
      <c r="AG32" s="115" t="str">
        <f t="shared" si="11"/>
        <v/>
      </c>
      <c r="AH32" s="115" t="str">
        <f t="shared" si="12"/>
        <v/>
      </c>
      <c r="AI32" s="115" t="str">
        <f t="shared" si="13"/>
        <v/>
      </c>
      <c r="AJ32" s="115" t="str">
        <f t="shared" si="14"/>
        <v/>
      </c>
      <c r="AK32" s="115" t="str">
        <f t="shared" si="15"/>
        <v/>
      </c>
      <c r="AL32" s="115" t="str">
        <f t="shared" si="16"/>
        <v xml:space="preserve">29x1 </v>
      </c>
      <c r="AM32" s="115" t="str">
        <f t="shared" si="17"/>
        <v/>
      </c>
    </row>
    <row r="33" spans="1:39" x14ac:dyDescent="0.55000000000000004">
      <c r="A33" s="48" t="s">
        <v>71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0</v>
      </c>
      <c r="K33">
        <f t="shared" si="97"/>
        <v>0</v>
      </c>
      <c r="L33">
        <f t="shared" si="97"/>
        <v>1</v>
      </c>
      <c r="M33">
        <f t="shared" si="76"/>
        <v>1</v>
      </c>
      <c r="N33" s="116">
        <f t="shared" si="77"/>
        <v>44.35</v>
      </c>
      <c r="O33" s="116" t="str">
        <f t="shared" si="1"/>
        <v xml:space="preserve">30x1 </v>
      </c>
      <c r="P33" s="115">
        <v>5</v>
      </c>
      <c r="Q33" s="115">
        <v>1</v>
      </c>
      <c r="R33" s="115">
        <f t="shared" si="78"/>
        <v>1</v>
      </c>
      <c r="S33" s="115">
        <f t="shared" si="79"/>
        <v>1</v>
      </c>
      <c r="T33" s="115">
        <f t="shared" si="80"/>
        <v>1</v>
      </c>
      <c r="U33" s="115">
        <f t="shared" si="81"/>
        <v>1</v>
      </c>
      <c r="V33" s="115">
        <f t="shared" si="82"/>
        <v>1</v>
      </c>
      <c r="W33" s="115">
        <f t="shared" si="83"/>
        <v>1</v>
      </c>
      <c r="X33" s="115">
        <f t="shared" si="84"/>
        <v>1</v>
      </c>
      <c r="Y33" s="115">
        <f t="shared" si="85"/>
        <v>1</v>
      </c>
      <c r="Z33" s="115">
        <f t="shared" si="86"/>
        <v>1</v>
      </c>
      <c r="AA33" s="115">
        <f t="shared" si="87"/>
        <v>1</v>
      </c>
      <c r="AB33" s="115">
        <f t="shared" si="88"/>
        <v>0.55649999999999999</v>
      </c>
      <c r="AC33" s="115" t="str">
        <f t="shared" si="7"/>
        <v/>
      </c>
      <c r="AD33" s="115" t="str">
        <f t="shared" si="8"/>
        <v/>
      </c>
      <c r="AE33" s="115" t="str">
        <f t="shared" si="9"/>
        <v/>
      </c>
      <c r="AF33" s="115" t="str">
        <f t="shared" si="10"/>
        <v/>
      </c>
      <c r="AG33" s="115" t="str">
        <f t="shared" si="11"/>
        <v/>
      </c>
      <c r="AH33" s="115" t="str">
        <f t="shared" si="12"/>
        <v/>
      </c>
      <c r="AI33" s="115" t="str">
        <f t="shared" si="13"/>
        <v/>
      </c>
      <c r="AJ33" s="115" t="str">
        <f t="shared" si="14"/>
        <v/>
      </c>
      <c r="AK33" s="115" t="str">
        <f t="shared" si="15"/>
        <v/>
      </c>
      <c r="AL33" s="115" t="str">
        <f t="shared" si="16"/>
        <v/>
      </c>
      <c r="AM33" s="115" t="str">
        <f t="shared" si="17"/>
        <v xml:space="preserve">30x1 </v>
      </c>
    </row>
    <row r="34" spans="1:39" x14ac:dyDescent="0.55000000000000004">
      <c r="A34" s="48" t="s">
        <v>76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6">
        <f t="shared" si="77"/>
        <v>0</v>
      </c>
      <c r="O34" s="116" t="str">
        <f t="shared" si="1"/>
        <v/>
      </c>
      <c r="P34" s="115">
        <v>5</v>
      </c>
      <c r="Q34" s="115">
        <v>1</v>
      </c>
      <c r="R34" s="115">
        <f t="shared" si="78"/>
        <v>1</v>
      </c>
      <c r="S34" s="115">
        <f t="shared" si="79"/>
        <v>1</v>
      </c>
      <c r="T34" s="115">
        <f t="shared" si="80"/>
        <v>1</v>
      </c>
      <c r="U34" s="115">
        <f t="shared" si="81"/>
        <v>1</v>
      </c>
      <c r="V34" s="115">
        <f t="shared" si="82"/>
        <v>1</v>
      </c>
      <c r="W34" s="115">
        <f t="shared" si="83"/>
        <v>1</v>
      </c>
      <c r="X34" s="115">
        <f t="shared" si="84"/>
        <v>1</v>
      </c>
      <c r="Y34" s="115">
        <f t="shared" si="85"/>
        <v>1</v>
      </c>
      <c r="Z34" s="115">
        <f t="shared" si="86"/>
        <v>1</v>
      </c>
      <c r="AA34" s="115">
        <f t="shared" si="87"/>
        <v>1</v>
      </c>
      <c r="AB34" s="115">
        <f t="shared" si="88"/>
        <v>1</v>
      </c>
      <c r="AC34" s="115" t="str">
        <f t="shared" si="7"/>
        <v/>
      </c>
      <c r="AD34" s="115" t="str">
        <f t="shared" si="8"/>
        <v/>
      </c>
      <c r="AE34" s="115" t="str">
        <f t="shared" si="9"/>
        <v/>
      </c>
      <c r="AF34" s="115" t="str">
        <f t="shared" si="10"/>
        <v/>
      </c>
      <c r="AG34" s="115" t="str">
        <f t="shared" si="11"/>
        <v/>
      </c>
      <c r="AH34" s="115" t="str">
        <f t="shared" si="12"/>
        <v/>
      </c>
      <c r="AI34" s="115" t="str">
        <f t="shared" si="13"/>
        <v/>
      </c>
      <c r="AJ34" s="115" t="str">
        <f t="shared" si="14"/>
        <v/>
      </c>
      <c r="AK34" s="115" t="str">
        <f t="shared" si="15"/>
        <v/>
      </c>
      <c r="AL34" s="115" t="str">
        <f t="shared" si="16"/>
        <v/>
      </c>
      <c r="AM34" s="115" t="str">
        <f t="shared" si="17"/>
        <v/>
      </c>
    </row>
    <row r="35" spans="1:39" x14ac:dyDescent="0.55000000000000004">
      <c r="A35" s="48" t="s">
        <v>66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6">
        <f t="shared" si="77"/>
        <v>0</v>
      </c>
      <c r="O35" s="116" t="str">
        <f t="shared" si="1"/>
        <v/>
      </c>
      <c r="P35" s="115">
        <v>5</v>
      </c>
      <c r="Q35" s="115">
        <v>1</v>
      </c>
      <c r="R35" s="115">
        <f t="shared" si="78"/>
        <v>1</v>
      </c>
      <c r="S35" s="115">
        <f t="shared" si="79"/>
        <v>1</v>
      </c>
      <c r="T35" s="115">
        <f t="shared" si="80"/>
        <v>1</v>
      </c>
      <c r="U35" s="115">
        <f t="shared" si="81"/>
        <v>1</v>
      </c>
      <c r="V35" s="115">
        <f t="shared" si="82"/>
        <v>1</v>
      </c>
      <c r="W35" s="115">
        <f t="shared" si="83"/>
        <v>1</v>
      </c>
      <c r="X35" s="115">
        <f t="shared" si="84"/>
        <v>1</v>
      </c>
      <c r="Y35" s="115">
        <f t="shared" si="85"/>
        <v>1</v>
      </c>
      <c r="Z35" s="115">
        <f t="shared" si="86"/>
        <v>1</v>
      </c>
      <c r="AA35" s="115">
        <f t="shared" si="87"/>
        <v>1</v>
      </c>
      <c r="AB35" s="115">
        <f t="shared" si="88"/>
        <v>1</v>
      </c>
      <c r="AC35" s="115" t="str">
        <f t="shared" si="7"/>
        <v/>
      </c>
      <c r="AD35" s="115" t="str">
        <f t="shared" si="8"/>
        <v/>
      </c>
      <c r="AE35" s="115" t="str">
        <f t="shared" si="9"/>
        <v/>
      </c>
      <c r="AF35" s="115" t="str">
        <f t="shared" si="10"/>
        <v/>
      </c>
      <c r="AG35" s="115" t="str">
        <f t="shared" si="11"/>
        <v/>
      </c>
      <c r="AH35" s="115" t="str">
        <f t="shared" si="12"/>
        <v/>
      </c>
      <c r="AI35" s="115" t="str">
        <f t="shared" si="13"/>
        <v/>
      </c>
      <c r="AJ35" s="115" t="str">
        <f t="shared" si="14"/>
        <v/>
      </c>
      <c r="AK35" s="115" t="str">
        <f t="shared" si="15"/>
        <v/>
      </c>
      <c r="AL35" s="115" t="str">
        <f t="shared" si="16"/>
        <v/>
      </c>
      <c r="AM35" s="115" t="str">
        <f t="shared" si="17"/>
        <v/>
      </c>
    </row>
    <row r="36" spans="1:39" x14ac:dyDescent="0.55000000000000004">
      <c r="A36" s="48" t="s">
        <v>80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0</v>
      </c>
      <c r="M36">
        <f t="shared" si="76"/>
        <v>1</v>
      </c>
      <c r="N36" s="116">
        <f t="shared" si="77"/>
        <v>34.35</v>
      </c>
      <c r="O36" s="116" t="str">
        <f t="shared" si="1"/>
        <v xml:space="preserve">20x1 </v>
      </c>
      <c r="P36" s="115">
        <v>5</v>
      </c>
      <c r="Q36" s="115">
        <v>1</v>
      </c>
      <c r="R36" s="115">
        <f t="shared" si="78"/>
        <v>0.65649999999999997</v>
      </c>
      <c r="S36" s="115">
        <f t="shared" si="79"/>
        <v>1</v>
      </c>
      <c r="T36" s="115">
        <f t="shared" si="80"/>
        <v>1</v>
      </c>
      <c r="U36" s="115">
        <f t="shared" si="81"/>
        <v>1</v>
      </c>
      <c r="V36" s="115">
        <f t="shared" si="82"/>
        <v>1</v>
      </c>
      <c r="W36" s="115">
        <f t="shared" si="83"/>
        <v>1</v>
      </c>
      <c r="X36" s="115">
        <f t="shared" si="84"/>
        <v>1</v>
      </c>
      <c r="Y36" s="115">
        <f t="shared" si="85"/>
        <v>1</v>
      </c>
      <c r="Z36" s="115">
        <f t="shared" si="86"/>
        <v>1</v>
      </c>
      <c r="AA36" s="115">
        <f t="shared" si="87"/>
        <v>1</v>
      </c>
      <c r="AB36" s="115">
        <f t="shared" si="88"/>
        <v>1</v>
      </c>
      <c r="AC36" s="115" t="str">
        <f t="shared" si="7"/>
        <v xml:space="preserve">20x1 </v>
      </c>
      <c r="AD36" s="115" t="str">
        <f t="shared" si="8"/>
        <v/>
      </c>
      <c r="AE36" s="115" t="str">
        <f t="shared" si="9"/>
        <v/>
      </c>
      <c r="AF36" s="115" t="str">
        <f t="shared" si="10"/>
        <v/>
      </c>
      <c r="AG36" s="115" t="str">
        <f t="shared" si="11"/>
        <v/>
      </c>
      <c r="AH36" s="115" t="str">
        <f t="shared" si="12"/>
        <v/>
      </c>
      <c r="AI36" s="115" t="str">
        <f t="shared" si="13"/>
        <v/>
      </c>
      <c r="AJ36" s="115" t="str">
        <f t="shared" si="14"/>
        <v/>
      </c>
      <c r="AK36" s="115" t="str">
        <f t="shared" si="15"/>
        <v/>
      </c>
      <c r="AL36" s="115" t="str">
        <f t="shared" si="16"/>
        <v/>
      </c>
      <c r="AM36" s="115" t="str">
        <f t="shared" si="17"/>
        <v/>
      </c>
    </row>
    <row r="37" spans="1:39" x14ac:dyDescent="0.55000000000000004">
      <c r="A37" s="48" t="s">
        <v>84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6">
        <f t="shared" si="77"/>
        <v>0</v>
      </c>
      <c r="O37" s="116" t="str">
        <f t="shared" si="1"/>
        <v/>
      </c>
      <c r="P37" s="115">
        <v>5</v>
      </c>
      <c r="Q37" s="115">
        <v>1</v>
      </c>
      <c r="R37" s="115">
        <f t="shared" si="78"/>
        <v>1</v>
      </c>
      <c r="S37" s="115">
        <f t="shared" si="79"/>
        <v>1</v>
      </c>
      <c r="T37" s="115">
        <f t="shared" si="80"/>
        <v>1</v>
      </c>
      <c r="U37" s="115">
        <f t="shared" si="81"/>
        <v>1</v>
      </c>
      <c r="V37" s="115">
        <f t="shared" si="82"/>
        <v>1</v>
      </c>
      <c r="W37" s="115">
        <f t="shared" si="83"/>
        <v>1</v>
      </c>
      <c r="X37" s="115">
        <f t="shared" si="84"/>
        <v>1</v>
      </c>
      <c r="Y37" s="115">
        <f t="shared" si="85"/>
        <v>1</v>
      </c>
      <c r="Z37" s="115">
        <f t="shared" si="86"/>
        <v>1</v>
      </c>
      <c r="AA37" s="115">
        <f t="shared" si="87"/>
        <v>1</v>
      </c>
      <c r="AB37" s="115">
        <f t="shared" si="88"/>
        <v>1</v>
      </c>
      <c r="AC37" s="115" t="str">
        <f t="shared" si="7"/>
        <v/>
      </c>
      <c r="AD37" s="115" t="str">
        <f t="shared" si="8"/>
        <v/>
      </c>
      <c r="AE37" s="115" t="str">
        <f t="shared" si="9"/>
        <v/>
      </c>
      <c r="AF37" s="115" t="str">
        <f t="shared" si="10"/>
        <v/>
      </c>
      <c r="AG37" s="115" t="str">
        <f t="shared" si="11"/>
        <v/>
      </c>
      <c r="AH37" s="115" t="str">
        <f t="shared" si="12"/>
        <v/>
      </c>
      <c r="AI37" s="115" t="str">
        <f t="shared" si="13"/>
        <v/>
      </c>
      <c r="AJ37" s="115" t="str">
        <f t="shared" si="14"/>
        <v/>
      </c>
      <c r="AK37" s="115" t="str">
        <f t="shared" si="15"/>
        <v/>
      </c>
      <c r="AL37" s="115" t="str">
        <f t="shared" si="16"/>
        <v/>
      </c>
      <c r="AM37" s="115" t="str">
        <f t="shared" si="17"/>
        <v/>
      </c>
    </row>
    <row r="38" spans="1:39" x14ac:dyDescent="0.55000000000000004">
      <c r="A38" s="48" t="s">
        <v>91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6">
        <f t="shared" si="77"/>
        <v>0</v>
      </c>
      <c r="O38" s="116" t="str">
        <f t="shared" si="1"/>
        <v/>
      </c>
      <c r="P38" s="115">
        <v>5</v>
      </c>
      <c r="Q38" s="115">
        <v>0.5</v>
      </c>
      <c r="R38" s="115">
        <f t="shared" si="78"/>
        <v>1</v>
      </c>
      <c r="S38" s="115">
        <f t="shared" si="79"/>
        <v>1</v>
      </c>
      <c r="T38" s="115">
        <f t="shared" si="80"/>
        <v>1</v>
      </c>
      <c r="U38" s="115">
        <f t="shared" si="81"/>
        <v>1</v>
      </c>
      <c r="V38" s="115">
        <f t="shared" si="82"/>
        <v>1</v>
      </c>
      <c r="W38" s="115">
        <f t="shared" si="83"/>
        <v>1</v>
      </c>
      <c r="X38" s="115">
        <f t="shared" si="84"/>
        <v>1</v>
      </c>
      <c r="Y38" s="115">
        <f t="shared" si="85"/>
        <v>1</v>
      </c>
      <c r="Z38" s="115">
        <f t="shared" si="86"/>
        <v>1</v>
      </c>
      <c r="AA38" s="115">
        <f t="shared" si="87"/>
        <v>1</v>
      </c>
      <c r="AB38" s="115">
        <f t="shared" si="88"/>
        <v>1</v>
      </c>
      <c r="AC38" s="115" t="str">
        <f t="shared" si="7"/>
        <v/>
      </c>
      <c r="AD38" s="115" t="str">
        <f t="shared" si="8"/>
        <v/>
      </c>
      <c r="AE38" s="115" t="str">
        <f t="shared" si="9"/>
        <v/>
      </c>
      <c r="AF38" s="115" t="str">
        <f t="shared" si="10"/>
        <v/>
      </c>
      <c r="AG38" s="115" t="str">
        <f t="shared" si="11"/>
        <v/>
      </c>
      <c r="AH38" s="115" t="str">
        <f t="shared" si="12"/>
        <v/>
      </c>
      <c r="AI38" s="115" t="str">
        <f t="shared" si="13"/>
        <v/>
      </c>
      <c r="AJ38" s="115" t="str">
        <f t="shared" si="14"/>
        <v/>
      </c>
      <c r="AK38" s="115" t="str">
        <f t="shared" si="15"/>
        <v/>
      </c>
      <c r="AL38" s="115" t="str">
        <f t="shared" si="16"/>
        <v/>
      </c>
      <c r="AM38" s="115" t="str">
        <f t="shared" si="17"/>
        <v/>
      </c>
    </row>
    <row r="39" spans="1:39" x14ac:dyDescent="0.55000000000000004">
      <c r="A39" s="48" t="s">
        <v>96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0</v>
      </c>
      <c r="M39">
        <f t="shared" si="76"/>
        <v>0</v>
      </c>
      <c r="N39" s="116">
        <f t="shared" si="77"/>
        <v>0</v>
      </c>
      <c r="O39" s="116" t="str">
        <f t="shared" si="1"/>
        <v/>
      </c>
      <c r="P39" s="115">
        <v>5</v>
      </c>
      <c r="Q39" s="115">
        <v>1</v>
      </c>
      <c r="R39" s="115">
        <f t="shared" si="78"/>
        <v>1</v>
      </c>
      <c r="S39" s="115">
        <f t="shared" si="79"/>
        <v>1</v>
      </c>
      <c r="T39" s="115">
        <f t="shared" si="80"/>
        <v>1</v>
      </c>
      <c r="U39" s="115">
        <f t="shared" si="81"/>
        <v>1</v>
      </c>
      <c r="V39" s="115">
        <f t="shared" si="82"/>
        <v>1</v>
      </c>
      <c r="W39" s="115">
        <f t="shared" si="83"/>
        <v>1</v>
      </c>
      <c r="X39" s="115">
        <f t="shared" si="84"/>
        <v>1</v>
      </c>
      <c r="Y39" s="115">
        <f t="shared" si="85"/>
        <v>1</v>
      </c>
      <c r="Z39" s="115">
        <f t="shared" si="86"/>
        <v>1</v>
      </c>
      <c r="AA39" s="115">
        <f t="shared" si="87"/>
        <v>1</v>
      </c>
      <c r="AB39" s="115">
        <f t="shared" si="88"/>
        <v>1</v>
      </c>
      <c r="AC39" s="115" t="str">
        <f t="shared" si="7"/>
        <v/>
      </c>
      <c r="AD39" s="115" t="str">
        <f t="shared" si="8"/>
        <v/>
      </c>
      <c r="AE39" s="115" t="str">
        <f t="shared" si="9"/>
        <v/>
      </c>
      <c r="AF39" s="115" t="str">
        <f t="shared" si="10"/>
        <v/>
      </c>
      <c r="AG39" s="115" t="str">
        <f t="shared" si="11"/>
        <v/>
      </c>
      <c r="AH39" s="115" t="str">
        <f t="shared" si="12"/>
        <v/>
      </c>
      <c r="AI39" s="115" t="str">
        <f t="shared" si="13"/>
        <v/>
      </c>
      <c r="AJ39" s="115" t="str">
        <f t="shared" si="14"/>
        <v/>
      </c>
      <c r="AK39" s="115" t="str">
        <f t="shared" si="15"/>
        <v/>
      </c>
      <c r="AL39" s="115" t="str">
        <f t="shared" si="16"/>
        <v/>
      </c>
      <c r="AM39" s="115" t="str">
        <f t="shared" si="17"/>
        <v/>
      </c>
    </row>
    <row r="40" spans="1:39" x14ac:dyDescent="0.55000000000000004">
      <c r="A40" s="48" t="s">
        <v>99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6">
        <f t="shared" si="77"/>
        <v>0</v>
      </c>
      <c r="O40" s="116" t="str">
        <f t="shared" si="1"/>
        <v/>
      </c>
      <c r="P40" s="115">
        <v>5</v>
      </c>
      <c r="Q40" s="115">
        <v>1</v>
      </c>
      <c r="R40" s="115">
        <f t="shared" si="78"/>
        <v>1</v>
      </c>
      <c r="S40" s="115">
        <f t="shared" si="79"/>
        <v>1</v>
      </c>
      <c r="T40" s="115">
        <f t="shared" si="80"/>
        <v>1</v>
      </c>
      <c r="U40" s="115">
        <f t="shared" si="81"/>
        <v>1</v>
      </c>
      <c r="V40" s="115">
        <f t="shared" si="82"/>
        <v>1</v>
      </c>
      <c r="W40" s="115">
        <f t="shared" si="83"/>
        <v>1</v>
      </c>
      <c r="X40" s="115">
        <f t="shared" si="84"/>
        <v>1</v>
      </c>
      <c r="Y40" s="115">
        <f t="shared" si="85"/>
        <v>1</v>
      </c>
      <c r="Z40" s="115">
        <f t="shared" si="86"/>
        <v>1</v>
      </c>
      <c r="AA40" s="115">
        <f t="shared" si="87"/>
        <v>1</v>
      </c>
      <c r="AB40" s="115">
        <f t="shared" si="88"/>
        <v>1</v>
      </c>
      <c r="AC40" s="115" t="str">
        <f t="shared" si="7"/>
        <v/>
      </c>
      <c r="AD40" s="115" t="str">
        <f t="shared" si="8"/>
        <v/>
      </c>
      <c r="AE40" s="115" t="str">
        <f t="shared" si="9"/>
        <v/>
      </c>
      <c r="AF40" s="115" t="str">
        <f t="shared" si="10"/>
        <v/>
      </c>
      <c r="AG40" s="115" t="str">
        <f t="shared" si="11"/>
        <v/>
      </c>
      <c r="AH40" s="115" t="str">
        <f t="shared" si="12"/>
        <v/>
      </c>
      <c r="AI40" s="115" t="str">
        <f t="shared" si="13"/>
        <v/>
      </c>
      <c r="AJ40" s="115" t="str">
        <f t="shared" si="14"/>
        <v/>
      </c>
      <c r="AK40" s="115" t="str">
        <f t="shared" si="15"/>
        <v/>
      </c>
      <c r="AL40" s="115" t="str">
        <f t="shared" si="16"/>
        <v/>
      </c>
      <c r="AM40" s="115" t="str">
        <f t="shared" si="17"/>
        <v/>
      </c>
    </row>
    <row r="41" spans="1:39" x14ac:dyDescent="0.55000000000000004">
      <c r="A41" s="48" t="s">
        <v>131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1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0</v>
      </c>
      <c r="M41">
        <f t="shared" si="76"/>
        <v>1</v>
      </c>
      <c r="N41" s="116">
        <f t="shared" si="77"/>
        <v>34.35</v>
      </c>
      <c r="O41" s="116" t="str">
        <f t="shared" si="1"/>
        <v xml:space="preserve">20x1 </v>
      </c>
      <c r="P41" s="115">
        <v>5</v>
      </c>
      <c r="Q41" s="115">
        <v>1</v>
      </c>
      <c r="R41" s="115">
        <f t="shared" si="78"/>
        <v>0.65649999999999997</v>
      </c>
      <c r="S41" s="115">
        <f t="shared" si="79"/>
        <v>1</v>
      </c>
      <c r="T41" s="115">
        <f t="shared" si="80"/>
        <v>1</v>
      </c>
      <c r="U41" s="115">
        <f t="shared" si="81"/>
        <v>1</v>
      </c>
      <c r="V41" s="115">
        <f t="shared" si="82"/>
        <v>1</v>
      </c>
      <c r="W41" s="115">
        <f t="shared" si="83"/>
        <v>1</v>
      </c>
      <c r="X41" s="115">
        <f t="shared" si="84"/>
        <v>1</v>
      </c>
      <c r="Y41" s="115">
        <f t="shared" si="85"/>
        <v>1</v>
      </c>
      <c r="Z41" s="115">
        <f t="shared" si="86"/>
        <v>1</v>
      </c>
      <c r="AA41" s="115">
        <f t="shared" si="87"/>
        <v>1</v>
      </c>
      <c r="AB41" s="115">
        <f t="shared" si="88"/>
        <v>1</v>
      </c>
      <c r="AC41" s="115" t="str">
        <f t="shared" si="7"/>
        <v xml:space="preserve">20x1 </v>
      </c>
      <c r="AD41" s="115" t="str">
        <f t="shared" si="8"/>
        <v/>
      </c>
      <c r="AE41" s="115" t="str">
        <f t="shared" si="9"/>
        <v/>
      </c>
      <c r="AF41" s="115" t="str">
        <f t="shared" si="10"/>
        <v/>
      </c>
      <c r="AG41" s="115" t="str">
        <f t="shared" si="11"/>
        <v/>
      </c>
      <c r="AH41" s="115" t="str">
        <f t="shared" si="12"/>
        <v/>
      </c>
      <c r="AI41" s="115" t="str">
        <f t="shared" si="13"/>
        <v/>
      </c>
      <c r="AJ41" s="115" t="str">
        <f t="shared" si="14"/>
        <v/>
      </c>
      <c r="AK41" s="115" t="str">
        <f t="shared" si="15"/>
        <v/>
      </c>
      <c r="AL41" s="115" t="str">
        <f t="shared" si="16"/>
        <v/>
      </c>
      <c r="AM41" s="115" t="str">
        <f t="shared" si="17"/>
        <v/>
      </c>
    </row>
    <row r="42" spans="1:39" x14ac:dyDescent="0.55000000000000004">
      <c r="A42" s="48" t="s">
        <v>134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0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1</v>
      </c>
      <c r="M42">
        <f t="shared" si="76"/>
        <v>1</v>
      </c>
      <c r="N42" s="116">
        <f t="shared" si="77"/>
        <v>44.35</v>
      </c>
      <c r="O42" s="116" t="str">
        <f t="shared" si="1"/>
        <v xml:space="preserve">30x1 </v>
      </c>
      <c r="P42" s="115">
        <v>5</v>
      </c>
      <c r="Q42" s="115">
        <v>1</v>
      </c>
      <c r="R42" s="115">
        <f t="shared" si="78"/>
        <v>1</v>
      </c>
      <c r="S42" s="115">
        <f t="shared" si="79"/>
        <v>1</v>
      </c>
      <c r="T42" s="115">
        <f t="shared" si="80"/>
        <v>1</v>
      </c>
      <c r="U42" s="115">
        <f t="shared" si="81"/>
        <v>1</v>
      </c>
      <c r="V42" s="115">
        <f t="shared" si="82"/>
        <v>1</v>
      </c>
      <c r="W42" s="115">
        <f t="shared" si="83"/>
        <v>1</v>
      </c>
      <c r="X42" s="115">
        <f t="shared" si="84"/>
        <v>1</v>
      </c>
      <c r="Y42" s="115">
        <f t="shared" si="85"/>
        <v>1</v>
      </c>
      <c r="Z42" s="115">
        <f t="shared" si="86"/>
        <v>1</v>
      </c>
      <c r="AA42" s="115">
        <f t="shared" si="87"/>
        <v>1</v>
      </c>
      <c r="AB42" s="115">
        <f t="shared" si="88"/>
        <v>0.55649999999999999</v>
      </c>
      <c r="AC42" s="115" t="str">
        <f t="shared" si="7"/>
        <v/>
      </c>
      <c r="AD42" s="115" t="str">
        <f t="shared" si="8"/>
        <v/>
      </c>
      <c r="AE42" s="115" t="str">
        <f t="shared" si="9"/>
        <v/>
      </c>
      <c r="AF42" s="115" t="str">
        <f t="shared" si="10"/>
        <v/>
      </c>
      <c r="AG42" s="115" t="str">
        <f t="shared" si="11"/>
        <v/>
      </c>
      <c r="AH42" s="115" t="str">
        <f t="shared" si="12"/>
        <v/>
      </c>
      <c r="AI42" s="115" t="str">
        <f t="shared" si="13"/>
        <v/>
      </c>
      <c r="AJ42" s="115" t="str">
        <f t="shared" si="14"/>
        <v/>
      </c>
      <c r="AK42" s="115" t="str">
        <f t="shared" si="15"/>
        <v/>
      </c>
      <c r="AL42" s="115" t="str">
        <f t="shared" si="16"/>
        <v/>
      </c>
      <c r="AM42" s="115" t="str">
        <f t="shared" si="17"/>
        <v xml:space="preserve">30x1 </v>
      </c>
    </row>
    <row r="43" spans="1:39" x14ac:dyDescent="0.55000000000000004">
      <c r="A43" s="48" t="s">
        <v>136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6">
        <f t="shared" si="77"/>
        <v>0</v>
      </c>
      <c r="O43" s="116" t="str">
        <f t="shared" si="1"/>
        <v/>
      </c>
      <c r="P43" s="115">
        <v>5</v>
      </c>
      <c r="Q43" s="115">
        <v>1</v>
      </c>
      <c r="R43" s="115">
        <f t="shared" si="78"/>
        <v>1</v>
      </c>
      <c r="S43" s="115">
        <f t="shared" si="79"/>
        <v>1</v>
      </c>
      <c r="T43" s="115">
        <f t="shared" si="80"/>
        <v>1</v>
      </c>
      <c r="U43" s="115">
        <f t="shared" si="81"/>
        <v>1</v>
      </c>
      <c r="V43" s="115">
        <f t="shared" si="82"/>
        <v>1</v>
      </c>
      <c r="W43" s="115">
        <f t="shared" si="83"/>
        <v>1</v>
      </c>
      <c r="X43" s="115">
        <f t="shared" si="84"/>
        <v>1</v>
      </c>
      <c r="Y43" s="115">
        <f t="shared" si="85"/>
        <v>1</v>
      </c>
      <c r="Z43" s="115">
        <f t="shared" si="86"/>
        <v>1</v>
      </c>
      <c r="AA43" s="115">
        <f t="shared" si="87"/>
        <v>1</v>
      </c>
      <c r="AB43" s="115">
        <f t="shared" si="88"/>
        <v>1</v>
      </c>
      <c r="AC43" s="115" t="str">
        <f t="shared" si="7"/>
        <v/>
      </c>
      <c r="AD43" s="115" t="str">
        <f t="shared" si="8"/>
        <v/>
      </c>
      <c r="AE43" s="115" t="str">
        <f t="shared" si="9"/>
        <v/>
      </c>
      <c r="AF43" s="115" t="str">
        <f t="shared" si="10"/>
        <v/>
      </c>
      <c r="AG43" s="115" t="str">
        <f t="shared" si="11"/>
        <v/>
      </c>
      <c r="AH43" s="115" t="str">
        <f t="shared" si="12"/>
        <v/>
      </c>
      <c r="AI43" s="115" t="str">
        <f t="shared" si="13"/>
        <v/>
      </c>
      <c r="AJ43" s="115" t="str">
        <f t="shared" si="14"/>
        <v/>
      </c>
      <c r="AK43" s="115" t="str">
        <f t="shared" si="15"/>
        <v/>
      </c>
      <c r="AL43" s="115" t="str">
        <f t="shared" si="16"/>
        <v/>
      </c>
      <c r="AM43" s="115" t="str">
        <f t="shared" si="17"/>
        <v/>
      </c>
    </row>
    <row r="44" spans="1:39" x14ac:dyDescent="0.55000000000000004">
      <c r="A44" s="48" t="s">
        <v>139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6">
        <f t="shared" si="77"/>
        <v>0</v>
      </c>
      <c r="O44" s="116" t="str">
        <f t="shared" si="1"/>
        <v/>
      </c>
      <c r="P44" s="115">
        <v>5</v>
      </c>
      <c r="Q44" s="115">
        <v>1</v>
      </c>
      <c r="R44" s="115">
        <f t="shared" si="78"/>
        <v>1</v>
      </c>
      <c r="S44" s="115">
        <f t="shared" si="79"/>
        <v>1</v>
      </c>
      <c r="T44" s="115">
        <f t="shared" si="80"/>
        <v>1</v>
      </c>
      <c r="U44" s="115">
        <f t="shared" si="81"/>
        <v>1</v>
      </c>
      <c r="V44" s="115">
        <f t="shared" si="82"/>
        <v>1</v>
      </c>
      <c r="W44" s="115">
        <f t="shared" si="83"/>
        <v>1</v>
      </c>
      <c r="X44" s="115">
        <f t="shared" si="84"/>
        <v>1</v>
      </c>
      <c r="Y44" s="115">
        <f t="shared" si="85"/>
        <v>1</v>
      </c>
      <c r="Z44" s="115">
        <f t="shared" si="86"/>
        <v>1</v>
      </c>
      <c r="AA44" s="115">
        <f t="shared" si="87"/>
        <v>1</v>
      </c>
      <c r="AB44" s="115">
        <f t="shared" si="88"/>
        <v>1</v>
      </c>
      <c r="AC44" s="115" t="str">
        <f t="shared" si="7"/>
        <v/>
      </c>
      <c r="AD44" s="115" t="str">
        <f t="shared" si="8"/>
        <v/>
      </c>
      <c r="AE44" s="115" t="str">
        <f t="shared" si="9"/>
        <v/>
      </c>
      <c r="AF44" s="115" t="str">
        <f t="shared" si="10"/>
        <v/>
      </c>
      <c r="AG44" s="115" t="str">
        <f t="shared" si="11"/>
        <v/>
      </c>
      <c r="AH44" s="115" t="str">
        <f t="shared" si="12"/>
        <v/>
      </c>
      <c r="AI44" s="115" t="str">
        <f t="shared" si="13"/>
        <v/>
      </c>
      <c r="AJ44" s="115" t="str">
        <f t="shared" si="14"/>
        <v/>
      </c>
      <c r="AK44" s="115" t="str">
        <f t="shared" si="15"/>
        <v/>
      </c>
      <c r="AL44" s="115" t="str">
        <f t="shared" si="16"/>
        <v/>
      </c>
      <c r="AM44" s="115" t="str">
        <f t="shared" si="17"/>
        <v/>
      </c>
    </row>
    <row r="45" spans="1:39" x14ac:dyDescent="0.55000000000000004">
      <c r="A45" s="48" t="s">
        <v>142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6">
        <f t="shared" si="77"/>
        <v>58.35</v>
      </c>
      <c r="O45" s="116" t="str">
        <f t="shared" si="1"/>
        <v xml:space="preserve">20x1 </v>
      </c>
      <c r="P45" s="115">
        <v>10</v>
      </c>
      <c r="Q45" s="115">
        <v>2</v>
      </c>
      <c r="R45" s="115">
        <f t="shared" si="78"/>
        <v>0.41649999999999998</v>
      </c>
      <c r="S45" s="115">
        <f t="shared" si="79"/>
        <v>1</v>
      </c>
      <c r="T45" s="115">
        <f t="shared" si="80"/>
        <v>1</v>
      </c>
      <c r="U45" s="115">
        <f t="shared" si="81"/>
        <v>1</v>
      </c>
      <c r="V45" s="115">
        <f t="shared" si="82"/>
        <v>1</v>
      </c>
      <c r="W45" s="115">
        <f t="shared" si="83"/>
        <v>1</v>
      </c>
      <c r="X45" s="115">
        <f t="shared" si="84"/>
        <v>1</v>
      </c>
      <c r="Y45" s="115">
        <f t="shared" si="85"/>
        <v>1</v>
      </c>
      <c r="Z45" s="115">
        <f t="shared" si="86"/>
        <v>1</v>
      </c>
      <c r="AA45" s="115">
        <f t="shared" si="87"/>
        <v>1</v>
      </c>
      <c r="AB45" s="115">
        <f t="shared" si="88"/>
        <v>1</v>
      </c>
      <c r="AC45" s="115" t="str">
        <f t="shared" si="7"/>
        <v xml:space="preserve">20x1 </v>
      </c>
      <c r="AD45" s="115" t="str">
        <f t="shared" si="8"/>
        <v/>
      </c>
      <c r="AE45" s="115" t="str">
        <f t="shared" si="9"/>
        <v/>
      </c>
      <c r="AF45" s="115" t="str">
        <f t="shared" si="10"/>
        <v/>
      </c>
      <c r="AG45" s="115" t="str">
        <f t="shared" si="11"/>
        <v/>
      </c>
      <c r="AH45" s="115" t="str">
        <f t="shared" si="12"/>
        <v/>
      </c>
      <c r="AI45" s="115" t="str">
        <f t="shared" si="13"/>
        <v/>
      </c>
      <c r="AJ45" s="115" t="str">
        <f t="shared" si="14"/>
        <v/>
      </c>
      <c r="AK45" s="115" t="str">
        <f t="shared" si="15"/>
        <v/>
      </c>
      <c r="AL45" s="115" t="str">
        <f t="shared" si="16"/>
        <v/>
      </c>
      <c r="AM45" s="115" t="str">
        <f t="shared" si="17"/>
        <v/>
      </c>
    </row>
    <row r="46" spans="1:39" x14ac:dyDescent="0.55000000000000004">
      <c r="A46" s="48" t="s">
        <v>146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6">
        <f t="shared" si="77"/>
        <v>0</v>
      </c>
      <c r="O46" s="116" t="str">
        <f t="shared" si="1"/>
        <v/>
      </c>
      <c r="P46" s="115">
        <v>5</v>
      </c>
      <c r="Q46" s="115">
        <v>1</v>
      </c>
      <c r="R46" s="115">
        <f t="shared" si="78"/>
        <v>1</v>
      </c>
      <c r="S46" s="115">
        <f t="shared" si="79"/>
        <v>1</v>
      </c>
      <c r="T46" s="115">
        <f t="shared" si="80"/>
        <v>1</v>
      </c>
      <c r="U46" s="115">
        <f t="shared" si="81"/>
        <v>1</v>
      </c>
      <c r="V46" s="115">
        <f t="shared" si="82"/>
        <v>1</v>
      </c>
      <c r="W46" s="115">
        <f t="shared" si="83"/>
        <v>1</v>
      </c>
      <c r="X46" s="115">
        <f t="shared" si="84"/>
        <v>1</v>
      </c>
      <c r="Y46" s="115">
        <f t="shared" si="85"/>
        <v>1</v>
      </c>
      <c r="Z46" s="115">
        <f t="shared" si="86"/>
        <v>1</v>
      </c>
      <c r="AA46" s="115">
        <f t="shared" si="87"/>
        <v>1</v>
      </c>
      <c r="AB46" s="115">
        <f t="shared" si="88"/>
        <v>1</v>
      </c>
      <c r="AC46" s="115" t="str">
        <f t="shared" si="7"/>
        <v/>
      </c>
      <c r="AD46" s="115" t="str">
        <f t="shared" si="8"/>
        <v/>
      </c>
      <c r="AE46" s="115" t="str">
        <f t="shared" si="9"/>
        <v/>
      </c>
      <c r="AF46" s="115" t="str">
        <f t="shared" si="10"/>
        <v/>
      </c>
      <c r="AG46" s="115" t="str">
        <f t="shared" si="11"/>
        <v/>
      </c>
      <c r="AH46" s="115" t="str">
        <f t="shared" si="12"/>
        <v/>
      </c>
      <c r="AI46" s="115" t="str">
        <f t="shared" si="13"/>
        <v/>
      </c>
      <c r="AJ46" s="115" t="str">
        <f t="shared" si="14"/>
        <v/>
      </c>
      <c r="AK46" s="115" t="str">
        <f t="shared" si="15"/>
        <v/>
      </c>
      <c r="AL46" s="115" t="str">
        <f t="shared" si="16"/>
        <v/>
      </c>
      <c r="AM46" s="115" t="str">
        <f t="shared" si="17"/>
        <v/>
      </c>
    </row>
    <row r="47" spans="1:39" x14ac:dyDescent="0.55000000000000004">
      <c r="A47" s="48" t="s">
        <v>149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6">
        <f t="shared" si="77"/>
        <v>0</v>
      </c>
      <c r="O47" s="116" t="str">
        <f t="shared" si="1"/>
        <v/>
      </c>
      <c r="P47" s="115">
        <v>10</v>
      </c>
      <c r="Q47" s="115">
        <v>2</v>
      </c>
      <c r="R47" s="115">
        <f t="shared" si="78"/>
        <v>1</v>
      </c>
      <c r="S47" s="115">
        <f t="shared" si="79"/>
        <v>1</v>
      </c>
      <c r="T47" s="115">
        <f t="shared" si="80"/>
        <v>1</v>
      </c>
      <c r="U47" s="115">
        <f t="shared" si="81"/>
        <v>1</v>
      </c>
      <c r="V47" s="115">
        <f t="shared" si="82"/>
        <v>1</v>
      </c>
      <c r="W47" s="115">
        <f t="shared" si="83"/>
        <v>1</v>
      </c>
      <c r="X47" s="115">
        <f t="shared" si="84"/>
        <v>1</v>
      </c>
      <c r="Y47" s="115">
        <f t="shared" si="85"/>
        <v>1</v>
      </c>
      <c r="Z47" s="115">
        <f t="shared" si="86"/>
        <v>1</v>
      </c>
      <c r="AA47" s="115">
        <f t="shared" si="87"/>
        <v>1</v>
      </c>
      <c r="AB47" s="115">
        <f t="shared" si="88"/>
        <v>1</v>
      </c>
      <c r="AC47" s="115" t="str">
        <f t="shared" si="7"/>
        <v/>
      </c>
      <c r="AD47" s="115" t="str">
        <f t="shared" si="8"/>
        <v/>
      </c>
      <c r="AE47" s="115" t="str">
        <f t="shared" si="9"/>
        <v/>
      </c>
      <c r="AF47" s="115" t="str">
        <f t="shared" si="10"/>
        <v/>
      </c>
      <c r="AG47" s="115" t="str">
        <f t="shared" si="11"/>
        <v/>
      </c>
      <c r="AH47" s="115" t="str">
        <f t="shared" si="12"/>
        <v/>
      </c>
      <c r="AI47" s="115" t="str">
        <f t="shared" si="13"/>
        <v/>
      </c>
      <c r="AJ47" s="115" t="str">
        <f t="shared" si="14"/>
        <v/>
      </c>
      <c r="AK47" s="115" t="str">
        <f t="shared" si="15"/>
        <v/>
      </c>
      <c r="AL47" s="115" t="str">
        <f t="shared" si="16"/>
        <v/>
      </c>
      <c r="AM47" s="115" t="str">
        <f t="shared" si="17"/>
        <v/>
      </c>
    </row>
    <row r="48" spans="1:39" x14ac:dyDescent="0.55000000000000004">
      <c r="A48" s="48" t="s">
        <v>150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6">
        <f t="shared" si="77"/>
        <v>0</v>
      </c>
      <c r="O48" s="116" t="str">
        <f t="shared" si="1"/>
        <v/>
      </c>
      <c r="P48" s="115">
        <v>5</v>
      </c>
      <c r="Q48" s="115">
        <v>1</v>
      </c>
      <c r="R48" s="115">
        <f t="shared" si="78"/>
        <v>1</v>
      </c>
      <c r="S48" s="115">
        <f t="shared" si="79"/>
        <v>1</v>
      </c>
      <c r="T48" s="115">
        <f t="shared" si="80"/>
        <v>1</v>
      </c>
      <c r="U48" s="115">
        <f t="shared" si="81"/>
        <v>1</v>
      </c>
      <c r="V48" s="115">
        <f t="shared" si="82"/>
        <v>1</v>
      </c>
      <c r="W48" s="115">
        <f t="shared" si="83"/>
        <v>1</v>
      </c>
      <c r="X48" s="115">
        <f t="shared" si="84"/>
        <v>1</v>
      </c>
      <c r="Y48" s="115">
        <f t="shared" si="85"/>
        <v>1</v>
      </c>
      <c r="Z48" s="115">
        <f t="shared" si="86"/>
        <v>1</v>
      </c>
      <c r="AA48" s="115">
        <f t="shared" si="87"/>
        <v>1</v>
      </c>
      <c r="AB48" s="115">
        <f t="shared" si="88"/>
        <v>1</v>
      </c>
      <c r="AC48" s="115" t="str">
        <f t="shared" si="7"/>
        <v/>
      </c>
      <c r="AD48" s="115" t="str">
        <f t="shared" si="8"/>
        <v/>
      </c>
      <c r="AE48" s="115" t="str">
        <f t="shared" si="9"/>
        <v/>
      </c>
      <c r="AF48" s="115" t="str">
        <f t="shared" si="10"/>
        <v/>
      </c>
      <c r="AG48" s="115" t="str">
        <f t="shared" si="11"/>
        <v/>
      </c>
      <c r="AH48" s="115" t="str">
        <f t="shared" si="12"/>
        <v/>
      </c>
      <c r="AI48" s="115" t="str">
        <f t="shared" si="13"/>
        <v/>
      </c>
      <c r="AJ48" s="115" t="str">
        <f t="shared" si="14"/>
        <v/>
      </c>
      <c r="AK48" s="115" t="str">
        <f t="shared" si="15"/>
        <v/>
      </c>
      <c r="AL48" s="115" t="str">
        <f t="shared" si="16"/>
        <v/>
      </c>
      <c r="AM48" s="115" t="str">
        <f t="shared" si="17"/>
        <v/>
      </c>
    </row>
    <row r="49" spans="1:39" x14ac:dyDescent="0.55000000000000004">
      <c r="A49" s="48" t="s">
        <v>153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6">
        <f t="shared" si="77"/>
        <v>0</v>
      </c>
      <c r="O49" s="116" t="str">
        <f t="shared" si="1"/>
        <v/>
      </c>
      <c r="P49" s="115">
        <v>5</v>
      </c>
      <c r="Q49" s="115">
        <v>0.5</v>
      </c>
      <c r="R49" s="115">
        <f t="shared" si="78"/>
        <v>1</v>
      </c>
      <c r="S49" s="115">
        <f t="shared" si="79"/>
        <v>1</v>
      </c>
      <c r="T49" s="115">
        <f t="shared" si="80"/>
        <v>1</v>
      </c>
      <c r="U49" s="115">
        <f t="shared" si="81"/>
        <v>1</v>
      </c>
      <c r="V49" s="115">
        <f t="shared" si="82"/>
        <v>1</v>
      </c>
      <c r="W49" s="115">
        <f t="shared" si="83"/>
        <v>1</v>
      </c>
      <c r="X49" s="115">
        <f t="shared" si="84"/>
        <v>1</v>
      </c>
      <c r="Y49" s="115">
        <f t="shared" si="85"/>
        <v>1</v>
      </c>
      <c r="Z49" s="115">
        <f t="shared" si="86"/>
        <v>1</v>
      </c>
      <c r="AA49" s="115">
        <f t="shared" si="87"/>
        <v>1</v>
      </c>
      <c r="AB49" s="115">
        <f t="shared" si="88"/>
        <v>1</v>
      </c>
      <c r="AC49" s="115" t="str">
        <f t="shared" si="7"/>
        <v/>
      </c>
      <c r="AD49" s="115" t="str">
        <f t="shared" si="8"/>
        <v/>
      </c>
      <c r="AE49" s="115" t="str">
        <f t="shared" si="9"/>
        <v/>
      </c>
      <c r="AF49" s="115" t="str">
        <f t="shared" si="10"/>
        <v/>
      </c>
      <c r="AG49" s="115" t="str">
        <f t="shared" si="11"/>
        <v/>
      </c>
      <c r="AH49" s="115" t="str">
        <f t="shared" si="12"/>
        <v/>
      </c>
      <c r="AI49" s="115" t="str">
        <f t="shared" si="13"/>
        <v/>
      </c>
      <c r="AJ49" s="115" t="str">
        <f t="shared" si="14"/>
        <v/>
      </c>
      <c r="AK49" s="115" t="str">
        <f t="shared" si="15"/>
        <v/>
      </c>
      <c r="AL49" s="115" t="str">
        <f t="shared" si="16"/>
        <v/>
      </c>
      <c r="AM49" s="115" t="str">
        <f t="shared" si="17"/>
        <v/>
      </c>
    </row>
    <row r="50" spans="1:39" x14ac:dyDescent="0.55000000000000004">
      <c r="A50" s="48" t="s">
        <v>76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6">
        <f t="shared" si="77"/>
        <v>0</v>
      </c>
      <c r="O50" s="116" t="str">
        <f t="shared" si="1"/>
        <v/>
      </c>
      <c r="P50" s="115">
        <v>5</v>
      </c>
      <c r="Q50" s="115">
        <v>1</v>
      </c>
      <c r="R50" s="115">
        <f t="shared" si="78"/>
        <v>1</v>
      </c>
      <c r="S50" s="115">
        <f t="shared" si="79"/>
        <v>1</v>
      </c>
      <c r="T50" s="115">
        <f t="shared" si="80"/>
        <v>1</v>
      </c>
      <c r="U50" s="115">
        <f t="shared" si="81"/>
        <v>1</v>
      </c>
      <c r="V50" s="115">
        <f t="shared" si="82"/>
        <v>1</v>
      </c>
      <c r="W50" s="115">
        <f t="shared" si="83"/>
        <v>1</v>
      </c>
      <c r="X50" s="115">
        <f t="shared" si="84"/>
        <v>1</v>
      </c>
      <c r="Y50" s="115">
        <f t="shared" si="85"/>
        <v>1</v>
      </c>
      <c r="Z50" s="115">
        <f t="shared" si="86"/>
        <v>1</v>
      </c>
      <c r="AA50" s="115">
        <f t="shared" si="87"/>
        <v>1</v>
      </c>
      <c r="AB50" s="115">
        <f t="shared" si="88"/>
        <v>1</v>
      </c>
      <c r="AC50" s="115" t="str">
        <f t="shared" si="7"/>
        <v/>
      </c>
      <c r="AD50" s="115" t="str">
        <f t="shared" si="8"/>
        <v/>
      </c>
      <c r="AE50" s="115" t="str">
        <f t="shared" si="9"/>
        <v/>
      </c>
      <c r="AF50" s="115" t="str">
        <f t="shared" si="10"/>
        <v/>
      </c>
      <c r="AG50" s="115" t="str">
        <f t="shared" si="11"/>
        <v/>
      </c>
      <c r="AH50" s="115" t="str">
        <f t="shared" si="12"/>
        <v/>
      </c>
      <c r="AI50" s="115" t="str">
        <f t="shared" si="13"/>
        <v/>
      </c>
      <c r="AJ50" s="115" t="str">
        <f t="shared" si="14"/>
        <v/>
      </c>
      <c r="AK50" s="115" t="str">
        <f t="shared" si="15"/>
        <v/>
      </c>
      <c r="AL50" s="115" t="str">
        <f t="shared" si="16"/>
        <v/>
      </c>
      <c r="AM50" s="115" t="str">
        <f t="shared" si="17"/>
        <v/>
      </c>
    </row>
    <row r="51" spans="1:39" x14ac:dyDescent="0.55000000000000004">
      <c r="A51" s="48"/>
      <c r="N51" s="116"/>
      <c r="O51" s="116" t="str">
        <f t="shared" si="1"/>
        <v/>
      </c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</row>
    <row r="52" spans="1:39" x14ac:dyDescent="0.55000000000000004">
      <c r="A52" s="68" t="s">
        <v>117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24</v>
      </c>
      <c r="C52">
        <f t="shared" si="116"/>
        <v>0</v>
      </c>
      <c r="D52">
        <f t="shared" si="116"/>
        <v>0</v>
      </c>
      <c r="E52">
        <f t="shared" si="116"/>
        <v>0</v>
      </c>
      <c r="F52">
        <f t="shared" si="116"/>
        <v>0</v>
      </c>
      <c r="G52">
        <f t="shared" si="116"/>
        <v>0</v>
      </c>
      <c r="H52">
        <f t="shared" si="116"/>
        <v>0</v>
      </c>
      <c r="I52">
        <f t="shared" si="116"/>
        <v>0</v>
      </c>
      <c r="J52">
        <f t="shared" si="116"/>
        <v>1</v>
      </c>
      <c r="K52">
        <f t="shared" si="116"/>
        <v>0</v>
      </c>
      <c r="L52">
        <f t="shared" si="116"/>
        <v>2</v>
      </c>
      <c r="M52">
        <f t="shared" si="76"/>
        <v>27</v>
      </c>
      <c r="N52" s="123">
        <f>IF(O52&lt;&gt;"",100,"")</f>
        <v>100</v>
      </c>
      <c r="O52" s="116" t="str">
        <f t="shared" si="1"/>
        <v xml:space="preserve">20x24 28x1 30x2 </v>
      </c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 t="str">
        <f t="shared" ref="AC52:AC60" si="117">IF(B52&gt;0,AC$1&amp;"x"&amp;B52&amp;" ","")</f>
        <v xml:space="preserve">20x24 </v>
      </c>
      <c r="AD52" s="115" t="str">
        <f t="shared" ref="AD52:AD60" si="118">IF(C52&gt;0,AD$1&amp;"x"&amp;C52&amp;" ","")</f>
        <v/>
      </c>
      <c r="AE52" s="115" t="str">
        <f t="shared" ref="AE52:AE60" si="119">IF(D52&gt;0,AE$1&amp;"x"&amp;D52&amp;" ","")</f>
        <v/>
      </c>
      <c r="AF52" s="115" t="str">
        <f t="shared" ref="AF52:AF60" si="120">IF(E52&gt;0,AF$1&amp;"x"&amp;E52&amp;" ","")</f>
        <v/>
      </c>
      <c r="AG52" s="115" t="str">
        <f t="shared" ref="AG52:AG60" si="121">IF(F52&gt;0,AG$1&amp;"x"&amp;F52&amp;" ","")</f>
        <v/>
      </c>
      <c r="AH52" s="115" t="str">
        <f t="shared" ref="AH52:AH60" si="122">IF(G52&gt;0,AH$1&amp;"x"&amp;G52&amp;" ","")</f>
        <v/>
      </c>
      <c r="AI52" s="115" t="str">
        <f t="shared" ref="AI52:AI60" si="123">IF(H52&gt;0,AI$1&amp;"x"&amp;H52&amp;" ","")</f>
        <v/>
      </c>
      <c r="AJ52" s="115" t="str">
        <f t="shared" ref="AJ52:AJ60" si="124">IF(I52&gt;0,AJ$1&amp;"x"&amp;I52&amp;" ","")</f>
        <v/>
      </c>
      <c r="AK52" s="115" t="str">
        <f t="shared" ref="AK52:AK60" si="125">IF(J52&gt;0,AK$1&amp;"x"&amp;J52&amp;" ","")</f>
        <v xml:space="preserve">28x1 </v>
      </c>
      <c r="AL52" s="115" t="str">
        <f t="shared" ref="AL52:AL60" si="126">IF(K52&gt;0,AL$1&amp;"x"&amp;K52&amp;" ","")</f>
        <v/>
      </c>
      <c r="AM52" s="115" t="str">
        <f t="shared" ref="AM52:AM60" si="127">IF(L52&gt;0,AM$1&amp;"x"&amp;L52&amp;" ","")</f>
        <v xml:space="preserve">30x2 </v>
      </c>
    </row>
    <row r="53" spans="1:39" x14ac:dyDescent="0.55000000000000004">
      <c r="A53" s="68" t="s">
        <v>120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4</v>
      </c>
      <c r="C53">
        <f t="shared" si="128"/>
        <v>0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1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2</v>
      </c>
      <c r="M53">
        <f t="shared" si="76"/>
        <v>7</v>
      </c>
      <c r="N53" s="123">
        <f t="shared" ref="N53:N59" si="129">IF(O53&lt;&gt;"",100,"")</f>
        <v>100</v>
      </c>
      <c r="O53" s="116" t="str">
        <f t="shared" si="1"/>
        <v xml:space="preserve">20x4 26x1 30x2 </v>
      </c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 t="str">
        <f t="shared" si="117"/>
        <v xml:space="preserve">20x4 </v>
      </c>
      <c r="AD53" s="115" t="str">
        <f t="shared" si="118"/>
        <v/>
      </c>
      <c r="AE53" s="115" t="str">
        <f t="shared" si="119"/>
        <v/>
      </c>
      <c r="AF53" s="115" t="str">
        <f t="shared" si="120"/>
        <v/>
      </c>
      <c r="AG53" s="115" t="str">
        <f t="shared" si="121"/>
        <v/>
      </c>
      <c r="AH53" s="115" t="str">
        <f t="shared" si="122"/>
        <v/>
      </c>
      <c r="AI53" s="115" t="str">
        <f t="shared" si="123"/>
        <v xml:space="preserve">26x1 </v>
      </c>
      <c r="AJ53" s="115" t="str">
        <f t="shared" si="124"/>
        <v/>
      </c>
      <c r="AK53" s="115" t="str">
        <f t="shared" si="125"/>
        <v/>
      </c>
      <c r="AL53" s="115" t="str">
        <f t="shared" si="126"/>
        <v/>
      </c>
      <c r="AM53" s="115" t="str">
        <f t="shared" si="127"/>
        <v xml:space="preserve">30x2 </v>
      </c>
    </row>
    <row r="54" spans="1:39" x14ac:dyDescent="0.55000000000000004">
      <c r="A54" s="68" t="s">
        <v>122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3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3</v>
      </c>
      <c r="N54" s="123">
        <f t="shared" si="129"/>
        <v>100</v>
      </c>
      <c r="O54" s="116" t="str">
        <f t="shared" si="1"/>
        <v xml:space="preserve">20x3 </v>
      </c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 t="str">
        <f t="shared" si="117"/>
        <v xml:space="preserve">20x3 </v>
      </c>
      <c r="AD54" s="115" t="str">
        <f t="shared" si="118"/>
        <v/>
      </c>
      <c r="AE54" s="115" t="str">
        <f t="shared" si="119"/>
        <v/>
      </c>
      <c r="AF54" s="115" t="str">
        <f t="shared" si="120"/>
        <v/>
      </c>
      <c r="AG54" s="115" t="str">
        <f t="shared" si="121"/>
        <v/>
      </c>
      <c r="AH54" s="115" t="str">
        <f t="shared" si="122"/>
        <v/>
      </c>
      <c r="AI54" s="115" t="str">
        <f t="shared" si="123"/>
        <v/>
      </c>
      <c r="AJ54" s="115" t="str">
        <f t="shared" si="124"/>
        <v/>
      </c>
      <c r="AK54" s="115" t="str">
        <f t="shared" si="125"/>
        <v/>
      </c>
      <c r="AL54" s="115" t="str">
        <f t="shared" si="126"/>
        <v/>
      </c>
      <c r="AM54" s="115" t="str">
        <f t="shared" si="127"/>
        <v/>
      </c>
    </row>
    <row r="55" spans="1:39" x14ac:dyDescent="0.55000000000000004">
      <c r="A55" s="68" t="s">
        <v>125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0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0</v>
      </c>
      <c r="N55" s="123" t="str">
        <f t="shared" si="129"/>
        <v/>
      </c>
      <c r="O55" s="116" t="str">
        <f t="shared" si="1"/>
        <v/>
      </c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 t="str">
        <f t="shared" si="117"/>
        <v/>
      </c>
      <c r="AD55" s="115" t="str">
        <f t="shared" si="118"/>
        <v/>
      </c>
      <c r="AE55" s="115" t="str">
        <f t="shared" si="119"/>
        <v/>
      </c>
      <c r="AF55" s="115" t="str">
        <f t="shared" si="120"/>
        <v/>
      </c>
      <c r="AG55" s="115" t="str">
        <f t="shared" si="121"/>
        <v/>
      </c>
      <c r="AH55" s="115" t="str">
        <f t="shared" si="122"/>
        <v/>
      </c>
      <c r="AI55" s="115" t="str">
        <f t="shared" si="123"/>
        <v/>
      </c>
      <c r="AJ55" s="115" t="str">
        <f t="shared" si="124"/>
        <v/>
      </c>
      <c r="AK55" s="115" t="str">
        <f t="shared" si="125"/>
        <v/>
      </c>
      <c r="AL55" s="115" t="str">
        <f t="shared" si="126"/>
        <v/>
      </c>
      <c r="AM55" s="115" t="str">
        <f t="shared" si="127"/>
        <v/>
      </c>
    </row>
    <row r="56" spans="1:39" x14ac:dyDescent="0.55000000000000004">
      <c r="A56" s="68" t="s">
        <v>128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23">
        <f t="shared" si="129"/>
        <v>100</v>
      </c>
      <c r="O56" s="116" t="str">
        <f t="shared" si="1"/>
        <v xml:space="preserve">20x1 </v>
      </c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 t="str">
        <f t="shared" si="117"/>
        <v xml:space="preserve">20x1 </v>
      </c>
      <c r="AD56" s="115" t="str">
        <f t="shared" si="118"/>
        <v/>
      </c>
      <c r="AE56" s="115" t="str">
        <f t="shared" si="119"/>
        <v/>
      </c>
      <c r="AF56" s="115" t="str">
        <f t="shared" si="120"/>
        <v/>
      </c>
      <c r="AG56" s="115" t="str">
        <f t="shared" si="121"/>
        <v/>
      </c>
      <c r="AH56" s="115" t="str">
        <f t="shared" si="122"/>
        <v/>
      </c>
      <c r="AI56" s="115" t="str">
        <f t="shared" si="123"/>
        <v/>
      </c>
      <c r="AJ56" s="115" t="str">
        <f t="shared" si="124"/>
        <v/>
      </c>
      <c r="AK56" s="115" t="str">
        <f t="shared" si="125"/>
        <v/>
      </c>
      <c r="AL56" s="115" t="str">
        <f t="shared" si="126"/>
        <v/>
      </c>
      <c r="AM56" s="115" t="str">
        <f t="shared" si="127"/>
        <v/>
      </c>
    </row>
    <row r="57" spans="1:39" x14ac:dyDescent="0.55000000000000004">
      <c r="A57" s="68" t="s">
        <v>130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1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1</v>
      </c>
      <c r="N57" s="123">
        <f t="shared" si="129"/>
        <v>100</v>
      </c>
      <c r="O57" s="116" t="str">
        <f t="shared" si="1"/>
        <v xml:space="preserve">20x1 </v>
      </c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 t="str">
        <f t="shared" si="117"/>
        <v xml:space="preserve">20x1 </v>
      </c>
      <c r="AD57" s="115" t="str">
        <f t="shared" si="118"/>
        <v/>
      </c>
      <c r="AE57" s="115" t="str">
        <f t="shared" si="119"/>
        <v/>
      </c>
      <c r="AF57" s="115" t="str">
        <f t="shared" si="120"/>
        <v/>
      </c>
      <c r="AG57" s="115" t="str">
        <f t="shared" si="121"/>
        <v/>
      </c>
      <c r="AH57" s="115" t="str">
        <f t="shared" si="122"/>
        <v/>
      </c>
      <c r="AI57" s="115" t="str">
        <f t="shared" si="123"/>
        <v/>
      </c>
      <c r="AJ57" s="115" t="str">
        <f t="shared" si="124"/>
        <v/>
      </c>
      <c r="AK57" s="115" t="str">
        <f t="shared" si="125"/>
        <v/>
      </c>
      <c r="AL57" s="115" t="str">
        <f t="shared" si="126"/>
        <v/>
      </c>
      <c r="AM57" s="115" t="str">
        <f t="shared" si="127"/>
        <v/>
      </c>
    </row>
    <row r="58" spans="1:39" x14ac:dyDescent="0.55000000000000004">
      <c r="A58" s="48" t="s">
        <v>138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23">
        <f t="shared" si="129"/>
        <v>100</v>
      </c>
      <c r="O58" s="116" t="str">
        <f t="shared" si="1"/>
        <v xml:space="preserve">20x1 </v>
      </c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 t="str">
        <f t="shared" si="117"/>
        <v xml:space="preserve">20x1 </v>
      </c>
      <c r="AD58" s="115" t="str">
        <f t="shared" si="118"/>
        <v/>
      </c>
      <c r="AE58" s="115" t="str">
        <f t="shared" si="119"/>
        <v/>
      </c>
      <c r="AF58" s="115" t="str">
        <f t="shared" si="120"/>
        <v/>
      </c>
      <c r="AG58" s="115" t="str">
        <f t="shared" si="121"/>
        <v/>
      </c>
      <c r="AH58" s="115" t="str">
        <f t="shared" si="122"/>
        <v/>
      </c>
      <c r="AI58" s="115" t="str">
        <f t="shared" si="123"/>
        <v/>
      </c>
      <c r="AJ58" s="115" t="str">
        <f t="shared" si="124"/>
        <v/>
      </c>
      <c r="AK58" s="115" t="str">
        <f t="shared" si="125"/>
        <v/>
      </c>
      <c r="AL58" s="115" t="str">
        <f t="shared" si="126"/>
        <v/>
      </c>
      <c r="AM58" s="115" t="str">
        <f t="shared" si="127"/>
        <v/>
      </c>
    </row>
    <row r="59" spans="1:39" x14ac:dyDescent="0.55000000000000004">
      <c r="A59" s="48" t="s">
        <v>141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23" t="str">
        <f t="shared" si="129"/>
        <v/>
      </c>
      <c r="O59" s="116" t="str">
        <f t="shared" si="1"/>
        <v/>
      </c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 t="str">
        <f t="shared" si="117"/>
        <v/>
      </c>
      <c r="AD59" s="115" t="str">
        <f t="shared" si="118"/>
        <v/>
      </c>
      <c r="AE59" s="115" t="str">
        <f t="shared" si="119"/>
        <v/>
      </c>
      <c r="AF59" s="115" t="str">
        <f t="shared" si="120"/>
        <v/>
      </c>
      <c r="AG59" s="115" t="str">
        <f t="shared" si="121"/>
        <v/>
      </c>
      <c r="AH59" s="115" t="str">
        <f t="shared" si="122"/>
        <v/>
      </c>
      <c r="AI59" s="115" t="str">
        <f t="shared" si="123"/>
        <v/>
      </c>
      <c r="AJ59" s="115" t="str">
        <f t="shared" si="124"/>
        <v/>
      </c>
      <c r="AK59" s="115" t="str">
        <f t="shared" si="125"/>
        <v/>
      </c>
      <c r="AL59" s="115" t="str">
        <f t="shared" si="126"/>
        <v/>
      </c>
      <c r="AM59" s="115" t="str">
        <f t="shared" si="127"/>
        <v/>
      </c>
    </row>
    <row r="60" spans="1:39" x14ac:dyDescent="0.55000000000000004">
      <c r="A60" s="48" t="s">
        <v>145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16"/>
      <c r="O60" s="116" t="str">
        <f t="shared" si="1"/>
        <v/>
      </c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 t="str">
        <f t="shared" si="117"/>
        <v/>
      </c>
      <c r="AD60" s="115" t="str">
        <f t="shared" si="118"/>
        <v/>
      </c>
      <c r="AE60" s="115" t="str">
        <f t="shared" si="119"/>
        <v/>
      </c>
      <c r="AF60" s="115" t="str">
        <f t="shared" si="120"/>
        <v/>
      </c>
      <c r="AG60" s="115" t="str">
        <f t="shared" si="121"/>
        <v/>
      </c>
      <c r="AH60" s="115" t="str">
        <f t="shared" si="122"/>
        <v/>
      </c>
      <c r="AI60" s="115" t="str">
        <f t="shared" si="123"/>
        <v/>
      </c>
      <c r="AJ60" s="115" t="str">
        <f t="shared" si="124"/>
        <v/>
      </c>
      <c r="AK60" s="115" t="str">
        <f t="shared" si="125"/>
        <v/>
      </c>
      <c r="AL60" s="115" t="str">
        <f t="shared" si="126"/>
        <v/>
      </c>
      <c r="AM60" s="115" t="str">
        <f t="shared" si="127"/>
        <v/>
      </c>
    </row>
    <row r="61" spans="1:39" x14ac:dyDescent="0.55000000000000004"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 spans="1:39" x14ac:dyDescent="0.55000000000000004"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 spans="1:39" x14ac:dyDescent="0.55000000000000004"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 spans="1:39" x14ac:dyDescent="0.55000000000000004"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19</vt:i4>
      </vt:variant>
    </vt:vector>
  </HeadingPairs>
  <TitlesOfParts>
    <vt:vector size="23" baseType="lpstr">
      <vt:lpstr>後衛スキル管理</vt:lpstr>
      <vt:lpstr>デッキ</vt:lpstr>
      <vt:lpstr>小隊長計算</vt:lpstr>
      <vt:lpstr>補助計算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2019-08-07T04:31:12Z</dcterms:modified>
  <cp:category/>
  <cp:contentStatus/>
</cp:coreProperties>
</file>