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0.30\Users\hattori\OneDrive\_GM\"/>
    </mc:Choice>
  </mc:AlternateContent>
  <xr:revisionPtr revIDLastSave="215" documentId="13_ncr:1_{095B7AA8-9912-4012-847B-CB9C9951BE65}" xr6:coauthVersionLast="45" xr6:coauthVersionMax="45" xr10:uidLastSave="{D79DFCFB-275A-A64E-8F86-3CD4B127DF6C}"/>
  <bookViews>
    <workbookView xWindow="0" yWindow="600" windowWidth="16457" windowHeight="6377" firstSheet="1" activeTab="3" xr2:uid="{00000000-000D-0000-FFFF-FFFF00000000}"/>
  </bookViews>
  <sheets>
    <sheet name="後衛スキル管理" sheetId="1" r:id="rId1"/>
    <sheet name="デッキ" sheetId="3" r:id="rId2"/>
    <sheet name="小隊長計算" sheetId="9" r:id="rId3"/>
    <sheet name="計略小隊長" sheetId="14" r:id="rId4"/>
    <sheet name="補助計算" sheetId="5" r:id="rId5"/>
    <sheet name="ステ計算式調査中" sheetId="12" r:id="rId6"/>
    <sheet name="Sheet1" sheetId="15" r:id="rId7"/>
  </sheets>
  <definedNames>
    <definedName name="_xlnm._FilterDatabase" localSheetId="1" hidden="1">デッキ!$B$4:$X$75</definedName>
    <definedName name="_xlnm.Print_Area" localSheetId="1">デッキ!$A$1:$X$74</definedName>
    <definedName name="デッキスキル数1">デッキ!$K$5:$K$84</definedName>
    <definedName name="デッキスキル数2">デッキ!$N$5:$N$84</definedName>
    <definedName name="デッキスキル数3">デッキ!$Q$5:$Q$84</definedName>
    <definedName name="デッキスキル名1">デッキ!$J$5:$J$84</definedName>
    <definedName name="デッキスキル名2">デッキ!$M$5:$M$84</definedName>
    <definedName name="デッキスキル名3">デッキ!$P$5:$P$84</definedName>
    <definedName name="デッキ将名">デッキ!$B$5:$B$84</definedName>
    <definedName name="デッキ小隊長スキル数1">デッキ!$L$5:$L$84</definedName>
    <definedName name="デッキ小隊長スキル数2">デッキ!$O$5:$O$84</definedName>
    <definedName name="デッキ小隊長スキル数3">デッキ!$R$5:$R$84</definedName>
    <definedName name="デッキ補助レベル1">デッキ!$T$5:$T$84</definedName>
    <definedName name="デッキ補助レベル2">デッキ!$V$5:$V$84</definedName>
    <definedName name="デッキ補助レベル3">デッキ!$X$5:$X$84</definedName>
    <definedName name="デッキ補助数1">デッキ!$S$5:$T$84</definedName>
    <definedName name="デッキ補助数2">デッキ!$U$5:$V$84</definedName>
    <definedName name="デッキ補助数3">デッキ!$W$5:$X$84</definedName>
    <definedName name="デッキ補助名1">デッキ!$S$5:$S$84</definedName>
    <definedName name="デッキ補助名2">デッキ!$U$5:$U$84</definedName>
    <definedName name="デッキ補助名3">デッキ!$W$5:$W$84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4" l="1"/>
  <c r="G17" i="14"/>
  <c r="F17" i="14"/>
  <c r="E17" i="14"/>
  <c r="I8" i="14"/>
  <c r="F47" i="9"/>
  <c r="E47" i="9"/>
  <c r="D47" i="9"/>
  <c r="C47" i="9"/>
  <c r="G46" i="9"/>
  <c r="G45" i="9"/>
  <c r="G44" i="9"/>
  <c r="G43" i="9"/>
  <c r="G42" i="9"/>
  <c r="G41" i="9"/>
  <c r="G40" i="9"/>
  <c r="G39" i="9"/>
  <c r="G38" i="9"/>
  <c r="G37" i="9"/>
  <c r="G36" i="9"/>
  <c r="F35" i="9"/>
  <c r="E35" i="9"/>
  <c r="D35" i="9"/>
  <c r="C35" i="9"/>
  <c r="H62" i="9"/>
  <c r="G62" i="9"/>
  <c r="F62" i="9"/>
  <c r="E62" i="9"/>
  <c r="D62" i="9"/>
  <c r="C62" i="9"/>
  <c r="I61" i="9"/>
  <c r="I60" i="9"/>
  <c r="I59" i="9"/>
  <c r="I58" i="9"/>
  <c r="I57" i="9"/>
  <c r="I56" i="9"/>
  <c r="I55" i="9"/>
  <c r="I54" i="9"/>
  <c r="I53" i="9"/>
  <c r="I52" i="9"/>
  <c r="I51" i="9"/>
  <c r="H50" i="9"/>
  <c r="G50" i="9"/>
  <c r="F50" i="9"/>
  <c r="E50" i="9"/>
  <c r="D50" i="9"/>
  <c r="C50" i="9"/>
  <c r="R12" i="3"/>
  <c r="O12" i="3"/>
  <c r="L12" i="3"/>
  <c r="R46" i="3"/>
  <c r="R49" i="3"/>
  <c r="D2" i="1"/>
  <c r="S25" i="1"/>
  <c r="D16" i="1"/>
  <c r="D3" i="1"/>
  <c r="D4" i="1"/>
  <c r="D5" i="1"/>
  <c r="E6" i="1"/>
  <c r="D6" i="1"/>
  <c r="D7" i="1"/>
  <c r="D8" i="1"/>
  <c r="E9" i="1"/>
  <c r="D9" i="1"/>
  <c r="D10" i="1"/>
  <c r="D11" i="1"/>
  <c r="E12" i="1"/>
  <c r="D12" i="1"/>
  <c r="I2" i="1"/>
  <c r="L2" i="1"/>
  <c r="I3" i="1"/>
  <c r="L3" i="1"/>
  <c r="I4" i="1"/>
  <c r="L4" i="1"/>
  <c r="D15" i="1"/>
  <c r="E14" i="1"/>
  <c r="D14" i="1"/>
  <c r="W75" i="3"/>
  <c r="U75" i="3"/>
  <c r="S75" i="3"/>
  <c r="R59" i="3"/>
  <c r="O59" i="3"/>
  <c r="L59" i="3"/>
  <c r="F74" i="3"/>
  <c r="F3" i="3"/>
  <c r="H74" i="3"/>
  <c r="H3" i="3"/>
  <c r="H19" i="3"/>
  <c r="H26" i="3"/>
  <c r="H43" i="3"/>
  <c r="H2" i="3"/>
  <c r="F19" i="3"/>
  <c r="F26" i="3"/>
  <c r="F43" i="3"/>
  <c r="F2" i="3"/>
  <c r="I43" i="3"/>
  <c r="I2" i="3"/>
  <c r="G43" i="3"/>
  <c r="G2" i="3"/>
  <c r="R38" i="3"/>
  <c r="O38" i="3"/>
  <c r="L38" i="3"/>
  <c r="O41" i="3"/>
  <c r="D6" i="15"/>
  <c r="D7" i="15"/>
  <c r="D5" i="15"/>
  <c r="D4" i="15"/>
  <c r="D3" i="15"/>
  <c r="D2" i="15"/>
  <c r="D20" i="1"/>
  <c r="I28" i="1"/>
  <c r="L28" i="1"/>
  <c r="J28" i="1"/>
  <c r="M28" i="1"/>
  <c r="I29" i="1"/>
  <c r="L29" i="1"/>
  <c r="J29" i="1"/>
  <c r="M29" i="1"/>
  <c r="J30" i="1"/>
  <c r="I30" i="1"/>
  <c r="I32" i="1"/>
  <c r="L32" i="1"/>
  <c r="L21" i="3"/>
  <c r="J32" i="1"/>
  <c r="M32" i="1"/>
  <c r="I33" i="1"/>
  <c r="L33" i="1"/>
  <c r="L10" i="3"/>
  <c r="L57" i="3"/>
  <c r="O65" i="3"/>
  <c r="I34" i="1"/>
  <c r="L34" i="1"/>
  <c r="J34" i="1"/>
  <c r="M34" i="1"/>
  <c r="I27" i="1"/>
  <c r="L27" i="1"/>
  <c r="J27" i="1"/>
  <c r="M27" i="1"/>
  <c r="E21" i="1"/>
  <c r="D21" i="1"/>
  <c r="I14" i="1"/>
  <c r="L14" i="1"/>
  <c r="O26" i="3"/>
  <c r="J14" i="1"/>
  <c r="M14" i="1"/>
  <c r="I15" i="1"/>
  <c r="L1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3" i="1"/>
  <c r="D8" i="15"/>
  <c r="R110" i="3"/>
  <c r="L110" i="3"/>
  <c r="O110" i="3"/>
  <c r="E16" i="9"/>
  <c r="R51" i="3"/>
  <c r="R71" i="3"/>
  <c r="O71" i="3"/>
  <c r="L71" i="3"/>
  <c r="R97" i="3"/>
  <c r="O97" i="3"/>
  <c r="L97" i="3"/>
  <c r="R125" i="3"/>
  <c r="O125" i="3"/>
  <c r="L125" i="3"/>
  <c r="R18" i="3"/>
  <c r="E2" i="1"/>
  <c r="C2" i="1"/>
  <c r="R68" i="3"/>
  <c r="O68" i="3"/>
  <c r="L68" i="3"/>
  <c r="R58" i="3"/>
  <c r="O58" i="3"/>
  <c r="L58" i="3"/>
  <c r="R135" i="3"/>
  <c r="O135" i="3"/>
  <c r="L135" i="3"/>
  <c r="R134" i="3"/>
  <c r="O134" i="3"/>
  <c r="L134" i="3"/>
  <c r="R132" i="3"/>
  <c r="O132" i="3"/>
  <c r="L132" i="3"/>
  <c r="R131" i="3"/>
  <c r="O131" i="3"/>
  <c r="L131" i="3"/>
  <c r="H131" i="3"/>
  <c r="F131" i="3"/>
  <c r="R129" i="3"/>
  <c r="O129" i="3"/>
  <c r="L129" i="3"/>
  <c r="R128" i="3"/>
  <c r="O128" i="3"/>
  <c r="L128" i="3"/>
  <c r="R127" i="3"/>
  <c r="O127" i="3"/>
  <c r="L127" i="3"/>
  <c r="R126" i="3"/>
  <c r="O126" i="3"/>
  <c r="L126" i="3"/>
  <c r="R124" i="3"/>
  <c r="O124" i="3"/>
  <c r="L124" i="3"/>
  <c r="R123" i="3"/>
  <c r="O123" i="3"/>
  <c r="L123" i="3"/>
  <c r="R122" i="3"/>
  <c r="O122" i="3"/>
  <c r="L122" i="3"/>
  <c r="R121" i="3"/>
  <c r="O121" i="3"/>
  <c r="L121" i="3"/>
  <c r="R120" i="3"/>
  <c r="O120" i="3"/>
  <c r="L120" i="3"/>
  <c r="R119" i="3"/>
  <c r="O119" i="3"/>
  <c r="L119" i="3"/>
  <c r="R118" i="3"/>
  <c r="O118" i="3"/>
  <c r="L118" i="3"/>
  <c r="R117" i="3"/>
  <c r="O117" i="3"/>
  <c r="L117" i="3"/>
  <c r="R116" i="3"/>
  <c r="O116" i="3"/>
  <c r="L116" i="3"/>
  <c r="R115" i="3"/>
  <c r="O115" i="3"/>
  <c r="L115" i="3"/>
  <c r="R114" i="3"/>
  <c r="O114" i="3"/>
  <c r="L114" i="3"/>
  <c r="R113" i="3"/>
  <c r="O113" i="3"/>
  <c r="L113" i="3"/>
  <c r="R112" i="3"/>
  <c r="O112" i="3"/>
  <c r="L112" i="3"/>
  <c r="R111" i="3"/>
  <c r="O111" i="3"/>
  <c r="L111" i="3"/>
  <c r="R109" i="3"/>
  <c r="O109" i="3"/>
  <c r="L109" i="3"/>
  <c r="R108" i="3"/>
  <c r="O108" i="3"/>
  <c r="L108" i="3"/>
  <c r="R107" i="3"/>
  <c r="O107" i="3"/>
  <c r="L107" i="3"/>
  <c r="R106" i="3"/>
  <c r="O106" i="3"/>
  <c r="L106" i="3"/>
  <c r="H106" i="3"/>
  <c r="F106" i="3"/>
  <c r="R105" i="3"/>
  <c r="O105" i="3"/>
  <c r="L105" i="3"/>
  <c r="R104" i="3"/>
  <c r="O104" i="3"/>
  <c r="L104" i="3"/>
  <c r="R103" i="3"/>
  <c r="O103" i="3"/>
  <c r="L103" i="3"/>
  <c r="R102" i="3"/>
  <c r="O102" i="3"/>
  <c r="L102" i="3"/>
  <c r="R101" i="3"/>
  <c r="O101" i="3"/>
  <c r="L101" i="3"/>
  <c r="R100" i="3"/>
  <c r="O100" i="3"/>
  <c r="L100" i="3"/>
  <c r="R98" i="3"/>
  <c r="O98" i="3"/>
  <c r="L98" i="3"/>
  <c r="R96" i="3"/>
  <c r="O96" i="3"/>
  <c r="L96" i="3"/>
  <c r="R95" i="3"/>
  <c r="O95" i="3"/>
  <c r="L95" i="3"/>
  <c r="R94" i="3"/>
  <c r="O94" i="3"/>
  <c r="L94" i="3"/>
  <c r="R93" i="3"/>
  <c r="O93" i="3"/>
  <c r="L93" i="3"/>
  <c r="B26" i="5"/>
  <c r="C26" i="5"/>
  <c r="AD26" i="5"/>
  <c r="Q75" i="3"/>
  <c r="N75" i="3"/>
  <c r="K75" i="3"/>
  <c r="I74" i="3"/>
  <c r="I3" i="3"/>
  <c r="G74" i="3"/>
  <c r="G3" i="3"/>
  <c r="R73" i="3"/>
  <c r="O73" i="3"/>
  <c r="L73" i="3"/>
  <c r="R72" i="3"/>
  <c r="O72" i="3"/>
  <c r="L72" i="3"/>
  <c r="R70" i="3"/>
  <c r="O70" i="3"/>
  <c r="L70" i="3"/>
  <c r="R69" i="3"/>
  <c r="O69" i="3"/>
  <c r="L69" i="3"/>
  <c r="R67" i="3"/>
  <c r="O67" i="3"/>
  <c r="L67" i="3"/>
  <c r="O17" i="3"/>
  <c r="O19" i="3"/>
  <c r="R24" i="3"/>
  <c r="R26" i="3"/>
  <c r="R66" i="3"/>
  <c r="O66" i="3"/>
  <c r="E18" i="1"/>
  <c r="L66" i="3"/>
  <c r="R65" i="3"/>
  <c r="L65" i="3"/>
  <c r="R64" i="3"/>
  <c r="O64" i="3"/>
  <c r="L64" i="3"/>
  <c r="R63" i="3"/>
  <c r="O63" i="3"/>
  <c r="L63" i="3"/>
  <c r="R62" i="3"/>
  <c r="O62" i="3"/>
  <c r="L62" i="3"/>
  <c r="R61" i="3"/>
  <c r="O61" i="3"/>
  <c r="L61" i="3"/>
  <c r="R60" i="3"/>
  <c r="O60" i="3"/>
  <c r="L60" i="3"/>
  <c r="R57" i="3"/>
  <c r="O57" i="3"/>
  <c r="R56" i="3"/>
  <c r="O56" i="3"/>
  <c r="L56" i="3"/>
  <c r="R55" i="3"/>
  <c r="O55" i="3"/>
  <c r="L55" i="3"/>
  <c r="R54" i="3"/>
  <c r="O54" i="3"/>
  <c r="L54" i="3"/>
  <c r="R53" i="3"/>
  <c r="O53" i="3"/>
  <c r="E3" i="1"/>
  <c r="C3" i="1"/>
  <c r="L53" i="3"/>
  <c r="R99" i="3"/>
  <c r="O99" i="3"/>
  <c r="L99" i="3"/>
  <c r="R133" i="3"/>
  <c r="O133" i="3"/>
  <c r="L133" i="3"/>
  <c r="R52" i="3"/>
  <c r="O52" i="3"/>
  <c r="L52" i="3"/>
  <c r="O51" i="3"/>
  <c r="E24" i="1"/>
  <c r="L51" i="3"/>
  <c r="R50" i="3"/>
  <c r="O50" i="3"/>
  <c r="L50" i="3"/>
  <c r="O49" i="3"/>
  <c r="L49" i="3"/>
  <c r="R48" i="3"/>
  <c r="O48" i="3"/>
  <c r="L48" i="3"/>
  <c r="E26" i="1"/>
  <c r="R47" i="3"/>
  <c r="O47" i="3"/>
  <c r="L47" i="3"/>
  <c r="O46" i="3"/>
  <c r="L46" i="3"/>
  <c r="E16" i="1"/>
  <c r="C16" i="1"/>
  <c r="R45" i="3"/>
  <c r="O45" i="3"/>
  <c r="L45" i="3"/>
  <c r="R42" i="3"/>
  <c r="O42" i="3"/>
  <c r="L42" i="3"/>
  <c r="R41" i="3"/>
  <c r="L41" i="3"/>
  <c r="R40" i="3"/>
  <c r="O40" i="3"/>
  <c r="L40" i="3"/>
  <c r="R39" i="3"/>
  <c r="O39" i="3"/>
  <c r="L39" i="3"/>
  <c r="R32" i="3"/>
  <c r="O32" i="3"/>
  <c r="L32" i="3"/>
  <c r="R37" i="3"/>
  <c r="O37" i="3"/>
  <c r="L37" i="3"/>
  <c r="R36" i="3"/>
  <c r="O36" i="3"/>
  <c r="J12" i="1"/>
  <c r="M12" i="1"/>
  <c r="L36" i="3"/>
  <c r="R30" i="3"/>
  <c r="O30" i="3"/>
  <c r="O16" i="3"/>
  <c r="J26" i="1"/>
  <c r="M26" i="1"/>
  <c r="L30" i="3"/>
  <c r="R35" i="3"/>
  <c r="O35" i="3"/>
  <c r="L35" i="3"/>
  <c r="E5" i="1"/>
  <c r="C5" i="1"/>
  <c r="R25" i="3"/>
  <c r="R130" i="3"/>
  <c r="O130" i="3"/>
  <c r="L130" i="3"/>
  <c r="R34" i="3"/>
  <c r="O34" i="3"/>
  <c r="L34" i="3"/>
  <c r="O23" i="3"/>
  <c r="O29" i="3"/>
  <c r="R20" i="3"/>
  <c r="R33" i="3"/>
  <c r="O33" i="3"/>
  <c r="L33" i="3"/>
  <c r="R16" i="3"/>
  <c r="L16" i="3"/>
  <c r="R31" i="3"/>
  <c r="O31" i="3"/>
  <c r="L31" i="3"/>
  <c r="R29" i="3"/>
  <c r="L29" i="3"/>
  <c r="R28" i="3"/>
  <c r="O28" i="3"/>
  <c r="L28" i="3"/>
  <c r="R27" i="3"/>
  <c r="O27" i="3"/>
  <c r="L27" i="3"/>
  <c r="L26" i="3"/>
  <c r="O25" i="3"/>
  <c r="L25" i="3"/>
  <c r="O24" i="3"/>
  <c r="L24" i="3"/>
  <c r="R23" i="3"/>
  <c r="L23" i="3"/>
  <c r="R22" i="3"/>
  <c r="O22" i="3"/>
  <c r="L22" i="3"/>
  <c r="R21" i="3"/>
  <c r="O21" i="3"/>
  <c r="O20" i="3"/>
  <c r="E7" i="1"/>
  <c r="C7" i="1"/>
  <c r="L20" i="3"/>
  <c r="E8" i="1"/>
  <c r="C8" i="1"/>
  <c r="R19" i="3"/>
  <c r="L19" i="3"/>
  <c r="E29" i="1"/>
  <c r="O18" i="3"/>
  <c r="J6" i="1"/>
  <c r="M6" i="1"/>
  <c r="L18" i="3"/>
  <c r="E11" i="1"/>
  <c r="C11" i="1"/>
  <c r="R17" i="3"/>
  <c r="L17" i="3"/>
  <c r="J15" i="1"/>
  <c r="M15" i="1"/>
  <c r="R15" i="3"/>
  <c r="O15" i="3"/>
  <c r="L15" i="3"/>
  <c r="R14" i="3"/>
  <c r="O14" i="3"/>
  <c r="L14" i="3"/>
  <c r="R13" i="3"/>
  <c r="O13" i="3"/>
  <c r="L13" i="3"/>
  <c r="E10" i="1"/>
  <c r="C10" i="1"/>
  <c r="R11" i="3"/>
  <c r="O11" i="3"/>
  <c r="L11" i="3"/>
  <c r="R10" i="3"/>
  <c r="O10" i="3"/>
  <c r="R9" i="3"/>
  <c r="O9" i="3"/>
  <c r="J2" i="1"/>
  <c r="M2" i="1"/>
  <c r="K2" i="1"/>
  <c r="L9" i="3"/>
  <c r="R8" i="3"/>
  <c r="O8" i="3"/>
  <c r="L8" i="3"/>
  <c r="E35" i="1"/>
  <c r="R7" i="3"/>
  <c r="O7" i="3"/>
  <c r="L7" i="3"/>
  <c r="R6" i="3"/>
  <c r="O6" i="3"/>
  <c r="L6" i="3"/>
  <c r="J4" i="1"/>
  <c r="M4" i="1"/>
  <c r="K4" i="1"/>
  <c r="R5" i="3"/>
  <c r="J11" i="1"/>
  <c r="O5" i="3"/>
  <c r="L5" i="3"/>
  <c r="J3" i="1"/>
  <c r="M3" i="1"/>
  <c r="K3" i="1"/>
  <c r="E32" i="1"/>
  <c r="D32" i="1"/>
  <c r="J31" i="1"/>
  <c r="M31" i="1"/>
  <c r="J8" i="1"/>
  <c r="M8" i="1"/>
  <c r="F16" i="9"/>
  <c r="F4" i="9"/>
  <c r="D16" i="9"/>
  <c r="D4" i="9"/>
  <c r="C16" i="9"/>
  <c r="D22" i="1"/>
  <c r="J22" i="1"/>
  <c r="M22" i="1"/>
  <c r="E22" i="1"/>
  <c r="G5" i="9"/>
  <c r="D31" i="9"/>
  <c r="D19" i="9"/>
  <c r="H5" i="14"/>
  <c r="G5" i="14"/>
  <c r="F5" i="14"/>
  <c r="E5" i="14"/>
  <c r="I13" i="14"/>
  <c r="I7" i="14"/>
  <c r="I16" i="14"/>
  <c r="I11" i="14"/>
  <c r="I14" i="14"/>
  <c r="I15" i="14"/>
  <c r="I9" i="14"/>
  <c r="I10" i="14"/>
  <c r="I6" i="14"/>
  <c r="I12" i="14"/>
  <c r="I8" i="1"/>
  <c r="L8" i="1"/>
  <c r="I9" i="1"/>
  <c r="L9" i="1"/>
  <c r="I10" i="1"/>
  <c r="L10" i="1"/>
  <c r="I11" i="1"/>
  <c r="L11" i="1"/>
  <c r="I12" i="1"/>
  <c r="L12" i="1"/>
  <c r="I13" i="1"/>
  <c r="L13" i="1"/>
  <c r="I16" i="1"/>
  <c r="L16" i="1"/>
  <c r="I6" i="1"/>
  <c r="L6" i="1"/>
  <c r="E22" i="12"/>
  <c r="E23" i="12"/>
  <c r="F20" i="12"/>
  <c r="J20" i="12"/>
  <c r="J24" i="12"/>
  <c r="I24" i="12"/>
  <c r="G5" i="12"/>
  <c r="G9" i="12"/>
  <c r="G11" i="12"/>
  <c r="G7" i="12"/>
  <c r="G10" i="12"/>
  <c r="O14" i="12"/>
  <c r="N14" i="12"/>
  <c r="O18" i="12"/>
  <c r="M14" i="12"/>
  <c r="N18" i="12"/>
  <c r="L14" i="12"/>
  <c r="M18" i="12"/>
  <c r="K14" i="12"/>
  <c r="L18" i="12"/>
  <c r="J14" i="12"/>
  <c r="K18" i="12"/>
  <c r="I14" i="12"/>
  <c r="J18" i="12"/>
  <c r="I18" i="12"/>
  <c r="C4" i="12"/>
  <c r="F10" i="12"/>
  <c r="E10" i="12"/>
  <c r="D10" i="12"/>
  <c r="C10" i="12"/>
  <c r="C5" i="12"/>
  <c r="F5" i="12"/>
  <c r="E5" i="12"/>
  <c r="D5" i="12"/>
  <c r="F7" i="12"/>
  <c r="E7" i="12"/>
  <c r="D7" i="12"/>
  <c r="G3" i="12"/>
  <c r="F3" i="12"/>
  <c r="E3" i="12"/>
  <c r="D3" i="12"/>
  <c r="F9" i="12"/>
  <c r="F11" i="12"/>
  <c r="E9" i="12"/>
  <c r="D9" i="12"/>
  <c r="D11" i="12"/>
  <c r="C9" i="12"/>
  <c r="C11" i="12"/>
  <c r="C7" i="12"/>
  <c r="D4" i="12"/>
  <c r="E46" i="1"/>
  <c r="J9" i="1"/>
  <c r="M9" i="1"/>
  <c r="I7" i="1"/>
  <c r="L7" i="1"/>
  <c r="I24" i="9"/>
  <c r="I23" i="9"/>
  <c r="I25" i="9"/>
  <c r="I29" i="9"/>
  <c r="I27" i="9"/>
  <c r="I30" i="9"/>
  <c r="I28" i="9"/>
  <c r="I26" i="9"/>
  <c r="I22" i="9"/>
  <c r="I21" i="9"/>
  <c r="I20" i="9"/>
  <c r="G8" i="9"/>
  <c r="H31" i="9"/>
  <c r="H19" i="9"/>
  <c r="G31" i="9"/>
  <c r="G19" i="9"/>
  <c r="F31" i="9"/>
  <c r="F19" i="9"/>
  <c r="E31" i="9"/>
  <c r="E19" i="9"/>
  <c r="C31" i="9"/>
  <c r="C19" i="9"/>
  <c r="E4" i="9"/>
  <c r="C4" i="9"/>
  <c r="G11" i="9"/>
  <c r="G10" i="9"/>
  <c r="G13" i="9"/>
  <c r="G14" i="9"/>
  <c r="G12" i="9"/>
  <c r="G7" i="9"/>
  <c r="G15" i="9"/>
  <c r="G9" i="9"/>
  <c r="G6" i="9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4" i="1"/>
  <c r="B3" i="5"/>
  <c r="C3" i="5"/>
  <c r="D3" i="5"/>
  <c r="E3" i="5"/>
  <c r="F3" i="5"/>
  <c r="G3" i="5"/>
  <c r="H3" i="5"/>
  <c r="I3" i="5"/>
  <c r="J3" i="5"/>
  <c r="K3" i="5"/>
  <c r="L3" i="5"/>
  <c r="O56" i="5"/>
  <c r="O3" i="5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6" i="1"/>
  <c r="R16" i="1"/>
  <c r="Q15" i="1"/>
  <c r="R15" i="1"/>
  <c r="Q17" i="1"/>
  <c r="R17" i="1"/>
  <c r="Q14" i="1"/>
  <c r="R14" i="1"/>
  <c r="Q13" i="1"/>
  <c r="R13" i="1"/>
  <c r="Q11" i="1"/>
  <c r="R11" i="1"/>
  <c r="Q4" i="1"/>
  <c r="R4" i="1"/>
  <c r="Q3" i="1"/>
  <c r="R3" i="1"/>
  <c r="Q2" i="1"/>
  <c r="R2" i="1"/>
  <c r="Q8" i="1"/>
  <c r="R8" i="1"/>
  <c r="Q7" i="1"/>
  <c r="R7" i="1"/>
  <c r="J45" i="1"/>
  <c r="M45" i="1"/>
  <c r="I45" i="1"/>
  <c r="L45" i="1"/>
  <c r="J44" i="1"/>
  <c r="M44" i="1"/>
  <c r="I44" i="1"/>
  <c r="L44" i="1"/>
  <c r="J43" i="1"/>
  <c r="M43" i="1"/>
  <c r="I43" i="1"/>
  <c r="L43" i="1"/>
  <c r="I42" i="1"/>
  <c r="L42" i="1"/>
  <c r="I41" i="1"/>
  <c r="L41" i="1"/>
  <c r="J40" i="1"/>
  <c r="M40" i="1"/>
  <c r="I40" i="1"/>
  <c r="L40" i="1"/>
  <c r="J39" i="1"/>
  <c r="M39" i="1"/>
  <c r="I39" i="1"/>
  <c r="L39" i="1"/>
  <c r="I38" i="1"/>
  <c r="L38" i="1"/>
  <c r="J37" i="1"/>
  <c r="M37" i="1"/>
  <c r="I37" i="1"/>
  <c r="L37" i="1"/>
  <c r="J36" i="1"/>
  <c r="I36" i="1"/>
  <c r="J35" i="1"/>
  <c r="M35" i="1"/>
  <c r="I35" i="1"/>
  <c r="L35" i="1"/>
  <c r="I31" i="1"/>
  <c r="L31" i="1"/>
  <c r="J24" i="1"/>
  <c r="M24" i="1"/>
  <c r="I24" i="1"/>
  <c r="L24" i="1"/>
  <c r="I23" i="1"/>
  <c r="L23" i="1"/>
  <c r="I22" i="1"/>
  <c r="L22" i="1"/>
  <c r="J21" i="1"/>
  <c r="M21" i="1"/>
  <c r="I21" i="1"/>
  <c r="L21" i="1"/>
  <c r="I20" i="1"/>
  <c r="L20" i="1"/>
  <c r="I18" i="1"/>
  <c r="L18" i="1"/>
  <c r="I19" i="1"/>
  <c r="L19" i="1"/>
  <c r="J19" i="1"/>
  <c r="M19" i="1"/>
  <c r="I26" i="1"/>
  <c r="L26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D46" i="1"/>
  <c r="E45" i="1"/>
  <c r="D45" i="1"/>
  <c r="E30" i="1"/>
  <c r="D30" i="1"/>
  <c r="C30" i="1"/>
  <c r="E31" i="1"/>
  <c r="D31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D35" i="1"/>
  <c r="E34" i="1"/>
  <c r="D34" i="1"/>
  <c r="E33" i="1"/>
  <c r="D33" i="1"/>
  <c r="D19" i="1"/>
  <c r="D18" i="1"/>
  <c r="D29" i="1"/>
  <c r="E28" i="1"/>
  <c r="D28" i="1"/>
  <c r="D23" i="1"/>
  <c r="D27" i="1"/>
  <c r="D26" i="1"/>
  <c r="D25" i="1"/>
  <c r="D24" i="1"/>
  <c r="J23" i="1"/>
  <c r="M23" i="1"/>
  <c r="J38" i="1"/>
  <c r="M38" i="1"/>
  <c r="J41" i="1"/>
  <c r="M41" i="1"/>
  <c r="J13" i="1"/>
  <c r="M13" i="1"/>
  <c r="J16" i="1"/>
  <c r="M16" i="1"/>
  <c r="E23" i="1"/>
  <c r="C23" i="1"/>
  <c r="E11" i="12"/>
  <c r="E4" i="12"/>
  <c r="G4" i="12"/>
  <c r="H18" i="12"/>
  <c r="F4" i="12"/>
  <c r="J20" i="1"/>
  <c r="M20" i="1"/>
  <c r="J42" i="1"/>
  <c r="M42" i="1"/>
  <c r="B35" i="5"/>
  <c r="B40" i="5"/>
  <c r="B53" i="5"/>
  <c r="B47" i="5"/>
  <c r="C47" i="5"/>
  <c r="B45" i="5"/>
  <c r="AB17" i="1"/>
  <c r="AB2" i="1"/>
  <c r="AB15" i="1"/>
  <c r="AB4" i="1"/>
  <c r="AB7" i="1"/>
  <c r="AB29" i="1"/>
  <c r="AB25" i="1"/>
  <c r="B9" i="5"/>
  <c r="AC9" i="5"/>
  <c r="B10" i="5"/>
  <c r="AC10" i="5"/>
  <c r="B17" i="5"/>
  <c r="V2" i="1"/>
  <c r="V11" i="1"/>
  <c r="V16" i="1"/>
  <c r="V20" i="1"/>
  <c r="V21" i="1"/>
  <c r="V7" i="1"/>
  <c r="V10" i="1"/>
  <c r="V3" i="1"/>
  <c r="V9" i="1"/>
  <c r="V17" i="1"/>
  <c r="V5" i="1"/>
  <c r="V4" i="1"/>
  <c r="V15" i="1"/>
  <c r="V18" i="1"/>
  <c r="V12" i="1"/>
  <c r="V19" i="1"/>
  <c r="V13" i="1"/>
  <c r="D13" i="1"/>
  <c r="Z20" i="1"/>
  <c r="Z16" i="1"/>
  <c r="Z12" i="1"/>
  <c r="Z7" i="1"/>
  <c r="Z2" i="1"/>
  <c r="Z21" i="1"/>
  <c r="Z17" i="1"/>
  <c r="Z8" i="1"/>
  <c r="Z15" i="1"/>
  <c r="Z19" i="1"/>
  <c r="Z10" i="1"/>
  <c r="Z13" i="1"/>
  <c r="Z3" i="1"/>
  <c r="Z18" i="1"/>
  <c r="Z9" i="1"/>
  <c r="Z4" i="1"/>
  <c r="Z14" i="1"/>
  <c r="Z6" i="1"/>
  <c r="C42" i="1"/>
  <c r="C44" i="1"/>
  <c r="L75" i="3"/>
  <c r="C10" i="5"/>
  <c r="B7" i="5"/>
  <c r="AC7" i="5"/>
  <c r="AB28" i="1"/>
  <c r="AB30" i="1"/>
  <c r="AB3" i="1"/>
  <c r="B38" i="5"/>
  <c r="AC38" i="5"/>
  <c r="B60" i="5"/>
  <c r="B5" i="5"/>
  <c r="C43" i="1"/>
  <c r="AC47" i="5"/>
  <c r="B12" i="5"/>
  <c r="B11" i="5"/>
  <c r="AB23" i="1"/>
  <c r="AB10" i="1"/>
  <c r="AB19" i="1"/>
  <c r="AB16" i="1"/>
  <c r="B31" i="5"/>
  <c r="AC31" i="5"/>
  <c r="B64" i="5"/>
  <c r="C64" i="5"/>
  <c r="M11" i="1"/>
  <c r="C9" i="5"/>
  <c r="AD9" i="5"/>
  <c r="AC45" i="5"/>
  <c r="C45" i="5"/>
  <c r="D26" i="5"/>
  <c r="B27" i="5"/>
  <c r="B62" i="5"/>
  <c r="B2" i="5"/>
  <c r="B55" i="5"/>
  <c r="B50" i="5"/>
  <c r="B39" i="5"/>
  <c r="AC39" i="5"/>
  <c r="B63" i="5"/>
  <c r="AC63" i="5"/>
  <c r="B6" i="5"/>
  <c r="B49" i="5"/>
  <c r="B42" i="5"/>
  <c r="B58" i="5"/>
  <c r="B41" i="5"/>
  <c r="B54" i="5"/>
  <c r="AC54" i="5"/>
  <c r="B25" i="5"/>
  <c r="AC25" i="5"/>
  <c r="B44" i="5"/>
  <c r="B46" i="5"/>
  <c r="B52" i="5"/>
  <c r="B22" i="5"/>
  <c r="C22" i="5"/>
  <c r="B13" i="5"/>
  <c r="B66" i="5"/>
  <c r="B65" i="5"/>
  <c r="B51" i="5"/>
  <c r="B29" i="5"/>
  <c r="B33" i="5"/>
  <c r="C33" i="5"/>
  <c r="B36" i="5"/>
  <c r="B43" i="5"/>
  <c r="B37" i="5"/>
  <c r="B30" i="5"/>
  <c r="B24" i="5"/>
  <c r="B4" i="5"/>
  <c r="C4" i="5"/>
  <c r="B23" i="5"/>
  <c r="AB13" i="1"/>
  <c r="AB6" i="1"/>
  <c r="AB21" i="1"/>
  <c r="AB14" i="1"/>
  <c r="AB26" i="1"/>
  <c r="AB31" i="1"/>
  <c r="B18" i="5"/>
  <c r="AC18" i="5"/>
  <c r="B61" i="5"/>
  <c r="B28" i="5"/>
  <c r="B59" i="5"/>
  <c r="C59" i="5"/>
  <c r="B48" i="5"/>
  <c r="B20" i="5"/>
  <c r="B57" i="5"/>
  <c r="B19" i="5"/>
  <c r="AC19" i="5"/>
  <c r="B34" i="5"/>
  <c r="C34" i="5"/>
  <c r="B32" i="5"/>
  <c r="B21" i="5"/>
  <c r="AB8" i="1"/>
  <c r="AB20" i="1"/>
  <c r="AB5" i="1"/>
  <c r="AB11" i="1"/>
  <c r="AB24" i="1"/>
  <c r="AB27" i="1"/>
  <c r="B15" i="5"/>
  <c r="C31" i="1"/>
  <c r="AC26" i="5"/>
  <c r="AD45" i="5"/>
  <c r="D45" i="5"/>
  <c r="M5" i="1"/>
  <c r="L5" i="1"/>
  <c r="D17" i="1"/>
  <c r="L25" i="1"/>
  <c r="L17" i="1"/>
  <c r="B16" i="5"/>
  <c r="B3" i="3"/>
  <c r="C25" i="5"/>
  <c r="AC64" i="5"/>
  <c r="B8" i="5"/>
  <c r="AC4" i="5"/>
  <c r="C18" i="5"/>
  <c r="AC53" i="5"/>
  <c r="C53" i="5"/>
  <c r="C63" i="5"/>
  <c r="R9" i="1"/>
  <c r="D9" i="5"/>
  <c r="C7" i="5"/>
  <c r="AC17" i="5"/>
  <c r="C17" i="5"/>
  <c r="AC34" i="5"/>
  <c r="C31" i="5"/>
  <c r="AC11" i="5"/>
  <c r="C11" i="5"/>
  <c r="C38" i="5"/>
  <c r="C12" i="5"/>
  <c r="AC12" i="5"/>
  <c r="AD64" i="5"/>
  <c r="D64" i="5"/>
  <c r="C60" i="5"/>
  <c r="AC60" i="5"/>
  <c r="C28" i="5"/>
  <c r="AC28" i="5"/>
  <c r="AC33" i="5"/>
  <c r="C54" i="5"/>
  <c r="AD54" i="5"/>
  <c r="AC59" i="5"/>
  <c r="C24" i="5"/>
  <c r="AC24" i="5"/>
  <c r="AC36" i="5"/>
  <c r="C36" i="5"/>
  <c r="C65" i="5"/>
  <c r="AC65" i="5"/>
  <c r="AC22" i="5"/>
  <c r="AC42" i="5"/>
  <c r="C42" i="5"/>
  <c r="C39" i="5"/>
  <c r="C62" i="5"/>
  <c r="AC62" i="5"/>
  <c r="D7" i="5"/>
  <c r="AD7" i="5"/>
  <c r="C21" i="5"/>
  <c r="AC21" i="5"/>
  <c r="C30" i="5"/>
  <c r="AC30" i="5"/>
  <c r="C52" i="5"/>
  <c r="AC52" i="5"/>
  <c r="C50" i="5"/>
  <c r="AC50" i="5"/>
  <c r="AC20" i="5"/>
  <c r="C20" i="5"/>
  <c r="C61" i="5"/>
  <c r="AC61" i="5"/>
  <c r="AC23" i="5"/>
  <c r="C23" i="5"/>
  <c r="AC37" i="5"/>
  <c r="C37" i="5"/>
  <c r="AC29" i="5"/>
  <c r="C29" i="5"/>
  <c r="C46" i="5"/>
  <c r="AC46" i="5"/>
  <c r="C41" i="5"/>
  <c r="AC41" i="5"/>
  <c r="C6" i="5"/>
  <c r="AC6" i="5"/>
  <c r="AC55" i="5"/>
  <c r="C55" i="5"/>
  <c r="E26" i="5"/>
  <c r="AE26" i="5"/>
  <c r="C57" i="5"/>
  <c r="AC57" i="5"/>
  <c r="C66" i="5"/>
  <c r="D66" i="5"/>
  <c r="E66" i="5"/>
  <c r="AC66" i="5"/>
  <c r="C49" i="5"/>
  <c r="AC49" i="5"/>
  <c r="AC15" i="5"/>
  <c r="C15" i="5"/>
  <c r="C48" i="5"/>
  <c r="AC48" i="5"/>
  <c r="C43" i="5"/>
  <c r="D43" i="5"/>
  <c r="AC43" i="5"/>
  <c r="AC51" i="5"/>
  <c r="C51" i="5"/>
  <c r="C13" i="5"/>
  <c r="D13" i="5"/>
  <c r="AC13" i="5"/>
  <c r="AC58" i="5"/>
  <c r="C58" i="5"/>
  <c r="C2" i="5"/>
  <c r="AD2" i="5"/>
  <c r="AC2" i="5"/>
  <c r="D25" i="5"/>
  <c r="AD25" i="5"/>
  <c r="AC8" i="5"/>
  <c r="C8" i="5"/>
  <c r="AE45" i="5"/>
  <c r="E45" i="5"/>
  <c r="C16" i="5"/>
  <c r="AC16" i="5"/>
  <c r="D34" i="5"/>
  <c r="AD34" i="5"/>
  <c r="D53" i="5"/>
  <c r="AD53" i="5"/>
  <c r="D18" i="5"/>
  <c r="AD18" i="5"/>
  <c r="D63" i="5"/>
  <c r="AD63" i="5"/>
  <c r="D54" i="5"/>
  <c r="AE9" i="5"/>
  <c r="E9" i="5"/>
  <c r="AD17" i="5"/>
  <c r="D17" i="5"/>
  <c r="AD12" i="5"/>
  <c r="D12" i="5"/>
  <c r="D38" i="5"/>
  <c r="AD38" i="5"/>
  <c r="AD31" i="5"/>
  <c r="D31" i="5"/>
  <c r="AD60" i="5"/>
  <c r="D60" i="5"/>
  <c r="AE64" i="5"/>
  <c r="E64" i="5"/>
  <c r="D11" i="5"/>
  <c r="AD11" i="5"/>
  <c r="D37" i="5"/>
  <c r="AD37" i="5"/>
  <c r="AD30" i="5"/>
  <c r="D30" i="5"/>
  <c r="AD59" i="5"/>
  <c r="D59" i="5"/>
  <c r="D2" i="5"/>
  <c r="AD13" i="5"/>
  <c r="AD43" i="5"/>
  <c r="AD66" i="5"/>
  <c r="AF26" i="5"/>
  <c r="F26" i="5"/>
  <c r="AD6" i="5"/>
  <c r="D6" i="5"/>
  <c r="AD46" i="5"/>
  <c r="D46" i="5"/>
  <c r="D61" i="5"/>
  <c r="AD61" i="5"/>
  <c r="D42" i="5"/>
  <c r="AD42" i="5"/>
  <c r="D33" i="5"/>
  <c r="AD33" i="5"/>
  <c r="D15" i="5"/>
  <c r="AD15" i="5"/>
  <c r="AD50" i="5"/>
  <c r="D50" i="5"/>
  <c r="D22" i="5"/>
  <c r="AD22" i="5"/>
  <c r="AD51" i="5"/>
  <c r="D51" i="5"/>
  <c r="D29" i="5"/>
  <c r="AD29" i="5"/>
  <c r="AD23" i="5"/>
  <c r="D23" i="5"/>
  <c r="AD20" i="5"/>
  <c r="D20" i="5"/>
  <c r="AD52" i="5"/>
  <c r="D52" i="5"/>
  <c r="D21" i="5"/>
  <c r="AD21" i="5"/>
  <c r="D62" i="5"/>
  <c r="AD62" i="5"/>
  <c r="D65" i="5"/>
  <c r="AD65" i="5"/>
  <c r="AD24" i="5"/>
  <c r="D24" i="5"/>
  <c r="AE7" i="5"/>
  <c r="E7" i="5"/>
  <c r="AD58" i="5"/>
  <c r="D58" i="5"/>
  <c r="AD55" i="5"/>
  <c r="D55" i="5"/>
  <c r="D48" i="5"/>
  <c r="AD48" i="5"/>
  <c r="D49" i="5"/>
  <c r="AD49" i="5"/>
  <c r="D57" i="5"/>
  <c r="AD57" i="5"/>
  <c r="D41" i="5"/>
  <c r="AD41" i="5"/>
  <c r="AD39" i="5"/>
  <c r="D39" i="5"/>
  <c r="AE39" i="5"/>
  <c r="AD36" i="5"/>
  <c r="D36" i="5"/>
  <c r="E36" i="5"/>
  <c r="F36" i="5"/>
  <c r="AD28" i="5"/>
  <c r="D28" i="5"/>
  <c r="AD16" i="5"/>
  <c r="D16" i="5"/>
  <c r="F45" i="5"/>
  <c r="AF45" i="5"/>
  <c r="AD8" i="5"/>
  <c r="D8" i="5"/>
  <c r="E25" i="5"/>
  <c r="AE25" i="5"/>
  <c r="AE54" i="5"/>
  <c r="E54" i="5"/>
  <c r="AE34" i="5"/>
  <c r="E34" i="5"/>
  <c r="AF9" i="5"/>
  <c r="F9" i="5"/>
  <c r="E18" i="5"/>
  <c r="AE18" i="5"/>
  <c r="AE63" i="5"/>
  <c r="E63" i="5"/>
  <c r="E53" i="5"/>
  <c r="AE53" i="5"/>
  <c r="AE17" i="5"/>
  <c r="E17" i="5"/>
  <c r="AE60" i="5"/>
  <c r="E60" i="5"/>
  <c r="F64" i="5"/>
  <c r="AF64" i="5"/>
  <c r="E31" i="5"/>
  <c r="AE31" i="5"/>
  <c r="AE12" i="5"/>
  <c r="E12" i="5"/>
  <c r="AE11" i="5"/>
  <c r="E11" i="5"/>
  <c r="AE38" i="5"/>
  <c r="E38" i="5"/>
  <c r="AE36" i="5"/>
  <c r="F7" i="5"/>
  <c r="G7" i="5"/>
  <c r="H7" i="5"/>
  <c r="AI7" i="5"/>
  <c r="AF7" i="5"/>
  <c r="AE15" i="5"/>
  <c r="E15" i="5"/>
  <c r="AE61" i="5"/>
  <c r="E61" i="5"/>
  <c r="E41" i="5"/>
  <c r="AE41" i="5"/>
  <c r="AE49" i="5"/>
  <c r="E49" i="5"/>
  <c r="E65" i="5"/>
  <c r="AE65" i="5"/>
  <c r="AE21" i="5"/>
  <c r="E21" i="5"/>
  <c r="AE29" i="5"/>
  <c r="E29" i="5"/>
  <c r="AE50" i="5"/>
  <c r="E50" i="5"/>
  <c r="AE46" i="5"/>
  <c r="E46" i="5"/>
  <c r="G26" i="5"/>
  <c r="H26" i="5"/>
  <c r="I26" i="5"/>
  <c r="AJ26" i="5"/>
  <c r="AG26" i="5"/>
  <c r="E30" i="5"/>
  <c r="AF30" i="5"/>
  <c r="AE30" i="5"/>
  <c r="E55" i="5"/>
  <c r="AE55" i="5"/>
  <c r="E20" i="5"/>
  <c r="AE20" i="5"/>
  <c r="AE22" i="5"/>
  <c r="E22" i="5"/>
  <c r="AE37" i="5"/>
  <c r="E37" i="5"/>
  <c r="AE28" i="5"/>
  <c r="E28" i="5"/>
  <c r="F28" i="5"/>
  <c r="AG28" i="5"/>
  <c r="E39" i="5"/>
  <c r="AE58" i="5"/>
  <c r="E58" i="5"/>
  <c r="E24" i="5"/>
  <c r="AE24" i="5"/>
  <c r="E52" i="5"/>
  <c r="AE52" i="5"/>
  <c r="E23" i="5"/>
  <c r="AE23" i="5"/>
  <c r="E51" i="5"/>
  <c r="AF51" i="5"/>
  <c r="AE51" i="5"/>
  <c r="E33" i="5"/>
  <c r="AE33" i="5"/>
  <c r="E42" i="5"/>
  <c r="AE42" i="5"/>
  <c r="E2" i="5"/>
  <c r="AE2" i="5"/>
  <c r="E57" i="5"/>
  <c r="F57" i="5"/>
  <c r="AG57" i="5"/>
  <c r="AE57" i="5"/>
  <c r="AE48" i="5"/>
  <c r="E48" i="5"/>
  <c r="E62" i="5"/>
  <c r="AE62" i="5"/>
  <c r="AE6" i="5"/>
  <c r="E6" i="5"/>
  <c r="AE66" i="5"/>
  <c r="E59" i="5"/>
  <c r="AF59" i="5"/>
  <c r="AE59" i="5"/>
  <c r="F25" i="5"/>
  <c r="AG25" i="5"/>
  <c r="AF25" i="5"/>
  <c r="E8" i="5"/>
  <c r="AE8" i="5"/>
  <c r="AE16" i="5"/>
  <c r="E16" i="5"/>
  <c r="AG45" i="5"/>
  <c r="G45" i="5"/>
  <c r="AF18" i="5"/>
  <c r="F18" i="5"/>
  <c r="AF53" i="5"/>
  <c r="F53" i="5"/>
  <c r="F63" i="5"/>
  <c r="AF63" i="5"/>
  <c r="AF34" i="5"/>
  <c r="F34" i="5"/>
  <c r="AG9" i="5"/>
  <c r="G9" i="5"/>
  <c r="AF54" i="5"/>
  <c r="F54" i="5"/>
  <c r="F17" i="5"/>
  <c r="AF17" i="5"/>
  <c r="AF12" i="5"/>
  <c r="F12" i="5"/>
  <c r="AG64" i="5"/>
  <c r="G64" i="5"/>
  <c r="F38" i="5"/>
  <c r="AF38" i="5"/>
  <c r="F11" i="5"/>
  <c r="AG11" i="5"/>
  <c r="AF11" i="5"/>
  <c r="AF60" i="5"/>
  <c r="F60" i="5"/>
  <c r="F31" i="5"/>
  <c r="AF31" i="5"/>
  <c r="AF6" i="5"/>
  <c r="F6" i="5"/>
  <c r="F15" i="5"/>
  <c r="AF15" i="5"/>
  <c r="F58" i="5"/>
  <c r="AF58" i="5"/>
  <c r="AF28" i="5"/>
  <c r="F55" i="5"/>
  <c r="AF55" i="5"/>
  <c r="F65" i="5"/>
  <c r="AF65" i="5"/>
  <c r="F49" i="5"/>
  <c r="AG49" i="5"/>
  <c r="AF49" i="5"/>
  <c r="AF61" i="5"/>
  <c r="F61" i="5"/>
  <c r="AF48" i="5"/>
  <c r="F48" i="5"/>
  <c r="G48" i="5"/>
  <c r="AH48" i="5"/>
  <c r="F39" i="5"/>
  <c r="AG39" i="5"/>
  <c r="AF39" i="5"/>
  <c r="F37" i="5"/>
  <c r="AG37" i="5"/>
  <c r="AF37" i="5"/>
  <c r="F22" i="5"/>
  <c r="AF22" i="5"/>
  <c r="F30" i="5"/>
  <c r="AG30" i="5"/>
  <c r="AH26" i="5"/>
  <c r="F59" i="5"/>
  <c r="AG59" i="5"/>
  <c r="F51" i="5"/>
  <c r="AG51" i="5"/>
  <c r="AF50" i="5"/>
  <c r="F50" i="5"/>
  <c r="AF21" i="5"/>
  <c r="F21" i="5"/>
  <c r="F41" i="5"/>
  <c r="AG41" i="5"/>
  <c r="AF41" i="5"/>
  <c r="AG7" i="5"/>
  <c r="F2" i="5"/>
  <c r="AF2" i="5"/>
  <c r="AF33" i="5"/>
  <c r="F33" i="5"/>
  <c r="AF23" i="5"/>
  <c r="F23" i="5"/>
  <c r="AG23" i="5"/>
  <c r="AF24" i="5"/>
  <c r="F24" i="5"/>
  <c r="F46" i="5"/>
  <c r="AG46" i="5"/>
  <c r="AF46" i="5"/>
  <c r="AF29" i="5"/>
  <c r="F29" i="5"/>
  <c r="G25" i="5"/>
  <c r="F8" i="5"/>
  <c r="AG8" i="5"/>
  <c r="AF8" i="5"/>
  <c r="AH45" i="5"/>
  <c r="H45" i="5"/>
  <c r="AF16" i="5"/>
  <c r="F16" i="5"/>
  <c r="AG16" i="5"/>
  <c r="G18" i="5"/>
  <c r="AH18" i="5"/>
  <c r="AG18" i="5"/>
  <c r="H9" i="5"/>
  <c r="I9" i="5"/>
  <c r="AJ9" i="5"/>
  <c r="AH9" i="5"/>
  <c r="G53" i="5"/>
  <c r="AH53" i="5"/>
  <c r="AG53" i="5"/>
  <c r="AG54" i="5"/>
  <c r="G54" i="5"/>
  <c r="AH54" i="5"/>
  <c r="G63" i="5"/>
  <c r="AG63" i="5"/>
  <c r="G34" i="5"/>
  <c r="AG34" i="5"/>
  <c r="G17" i="5"/>
  <c r="H17" i="5"/>
  <c r="I17" i="5"/>
  <c r="AG17" i="5"/>
  <c r="G12" i="5"/>
  <c r="AH12" i="5"/>
  <c r="AG12" i="5"/>
  <c r="G60" i="5"/>
  <c r="H60" i="5"/>
  <c r="AG60" i="5"/>
  <c r="AG38" i="5"/>
  <c r="G38" i="5"/>
  <c r="H38" i="5"/>
  <c r="AH64" i="5"/>
  <c r="H64" i="5"/>
  <c r="AG31" i="5"/>
  <c r="G31" i="5"/>
  <c r="H31" i="5"/>
  <c r="G11" i="5"/>
  <c r="G23" i="5"/>
  <c r="H23" i="5"/>
  <c r="AI23" i="5"/>
  <c r="AH7" i="5"/>
  <c r="AG21" i="5"/>
  <c r="G21" i="5"/>
  <c r="H21" i="5"/>
  <c r="G51" i="5"/>
  <c r="G37" i="5"/>
  <c r="AH37" i="5"/>
  <c r="AG58" i="5"/>
  <c r="G58" i="5"/>
  <c r="AH58" i="5"/>
  <c r="G6" i="5"/>
  <c r="H6" i="5"/>
  <c r="AI6" i="5"/>
  <c r="AG6" i="5"/>
  <c r="AG29" i="5"/>
  <c r="G29" i="5"/>
  <c r="G46" i="5"/>
  <c r="AH46" i="5"/>
  <c r="G59" i="5"/>
  <c r="G24" i="5"/>
  <c r="AG24" i="5"/>
  <c r="G39" i="5"/>
  <c r="G49" i="5"/>
  <c r="H49" i="5"/>
  <c r="G28" i="5"/>
  <c r="AG15" i="5"/>
  <c r="G15" i="5"/>
  <c r="G33" i="5"/>
  <c r="AH33" i="5"/>
  <c r="AG33" i="5"/>
  <c r="AG50" i="5"/>
  <c r="G50" i="5"/>
  <c r="AH50" i="5"/>
  <c r="G2" i="5"/>
  <c r="AH2" i="5"/>
  <c r="AG2" i="5"/>
  <c r="G41" i="5"/>
  <c r="H41" i="5"/>
  <c r="AI41" i="5"/>
  <c r="AI26" i="5"/>
  <c r="G30" i="5"/>
  <c r="AH30" i="5"/>
  <c r="AG48" i="5"/>
  <c r="G61" i="5"/>
  <c r="AG61" i="5"/>
  <c r="G8" i="5"/>
  <c r="G16" i="5"/>
  <c r="AI45" i="5"/>
  <c r="I45" i="5"/>
  <c r="H18" i="5"/>
  <c r="AI18" i="5"/>
  <c r="H53" i="5"/>
  <c r="AI53" i="5"/>
  <c r="AI9" i="5"/>
  <c r="H54" i="5"/>
  <c r="I54" i="5"/>
  <c r="J54" i="5"/>
  <c r="K54" i="5"/>
  <c r="L54" i="5"/>
  <c r="H63" i="5"/>
  <c r="AI63" i="5"/>
  <c r="AH63" i="5"/>
  <c r="AH31" i="5"/>
  <c r="AH38" i="5"/>
  <c r="H12" i="5"/>
  <c r="AI64" i="5"/>
  <c r="I64" i="5"/>
  <c r="AJ64" i="5"/>
  <c r="AH60" i="5"/>
  <c r="H48" i="5"/>
  <c r="I48" i="5"/>
  <c r="AH41" i="5"/>
  <c r="AH15" i="5"/>
  <c r="H15" i="5"/>
  <c r="AI15" i="5"/>
  <c r="AH29" i="5"/>
  <c r="H29" i="5"/>
  <c r="I29" i="5"/>
  <c r="J29" i="5"/>
  <c r="AK29" i="5"/>
  <c r="H58" i="5"/>
  <c r="I58" i="5"/>
  <c r="I7" i="5"/>
  <c r="AJ7" i="5"/>
  <c r="H2" i="5"/>
  <c r="I2" i="5"/>
  <c r="H61" i="5"/>
  <c r="AI61" i="5"/>
  <c r="AH61" i="5"/>
  <c r="AH49" i="5"/>
  <c r="AH59" i="5"/>
  <c r="H59" i="5"/>
  <c r="I59" i="5"/>
  <c r="J59" i="5"/>
  <c r="J26" i="5"/>
  <c r="AK26" i="5"/>
  <c r="H50" i="5"/>
  <c r="I50" i="5"/>
  <c r="AJ50" i="5"/>
  <c r="H33" i="5"/>
  <c r="H28" i="5"/>
  <c r="AI28" i="5"/>
  <c r="AH28" i="5"/>
  <c r="AH24" i="5"/>
  <c r="H24" i="5"/>
  <c r="H46" i="5"/>
  <c r="AH6" i="5"/>
  <c r="AH23" i="5"/>
  <c r="H8" i="5"/>
  <c r="AH8" i="5"/>
  <c r="AH16" i="5"/>
  <c r="H16" i="5"/>
  <c r="AI16" i="5"/>
  <c r="AI54" i="5"/>
  <c r="J9" i="5"/>
  <c r="I63" i="5"/>
  <c r="I18" i="5"/>
  <c r="AJ18" i="5"/>
  <c r="AI17" i="5"/>
  <c r="I12" i="5"/>
  <c r="AJ12" i="5"/>
  <c r="AI12" i="5"/>
  <c r="I38" i="5"/>
  <c r="AI38" i="5"/>
  <c r="AI31" i="5"/>
  <c r="I31" i="5"/>
  <c r="I61" i="5"/>
  <c r="AJ61" i="5"/>
  <c r="AI2" i="5"/>
  <c r="AI29" i="5"/>
  <c r="I15" i="5"/>
  <c r="J15" i="5"/>
  <c r="K15" i="5"/>
  <c r="AL15" i="5"/>
  <c r="I21" i="5"/>
  <c r="AJ21" i="5"/>
  <c r="AI21" i="5"/>
  <c r="I6" i="5"/>
  <c r="I24" i="5"/>
  <c r="J24" i="5"/>
  <c r="AI24" i="5"/>
  <c r="I23" i="5"/>
  <c r="AI50" i="5"/>
  <c r="K26" i="5"/>
  <c r="L26" i="5"/>
  <c r="AM26" i="5"/>
  <c r="AI49" i="5"/>
  <c r="I49" i="5"/>
  <c r="J7" i="5"/>
  <c r="K7" i="5"/>
  <c r="L7" i="5"/>
  <c r="I33" i="5"/>
  <c r="AJ33" i="5"/>
  <c r="AI33" i="5"/>
  <c r="I41" i="5"/>
  <c r="AI48" i="5"/>
  <c r="I16" i="5"/>
  <c r="I8" i="5"/>
  <c r="J8" i="5"/>
  <c r="K8" i="5"/>
  <c r="L8" i="5"/>
  <c r="AI8" i="5"/>
  <c r="J18" i="5"/>
  <c r="AK9" i="5"/>
  <c r="K9" i="5"/>
  <c r="L9" i="5"/>
  <c r="AM9" i="5"/>
  <c r="AJ54" i="5"/>
  <c r="AJ17" i="5"/>
  <c r="J17" i="5"/>
  <c r="AK17" i="5"/>
  <c r="AJ38" i="5"/>
  <c r="J38" i="5"/>
  <c r="J12" i="5"/>
  <c r="AJ6" i="5"/>
  <c r="J6" i="5"/>
  <c r="AK7" i="5"/>
  <c r="AJ59" i="5"/>
  <c r="AJ24" i="5"/>
  <c r="AJ29" i="5"/>
  <c r="AL26" i="5"/>
  <c r="J50" i="5"/>
  <c r="J21" i="5"/>
  <c r="J61" i="5"/>
  <c r="AJ8" i="5"/>
  <c r="AK18" i="5"/>
  <c r="K18" i="5"/>
  <c r="AL9" i="5"/>
  <c r="AK54" i="5"/>
  <c r="K17" i="5"/>
  <c r="K12" i="5"/>
  <c r="AL12" i="5"/>
  <c r="AK12" i="5"/>
  <c r="AK15" i="5"/>
  <c r="K29" i="5"/>
  <c r="O26" i="5"/>
  <c r="Y9" i="1"/>
  <c r="AL7" i="5"/>
  <c r="AM7" i="5"/>
  <c r="M26" i="5"/>
  <c r="AL54" i="5"/>
  <c r="M9" i="5"/>
  <c r="AL17" i="5"/>
  <c r="L17" i="5"/>
  <c r="AM17" i="5"/>
  <c r="L12" i="5"/>
  <c r="AM12" i="5"/>
  <c r="O12" i="5"/>
  <c r="U20" i="1"/>
  <c r="L15" i="5"/>
  <c r="AL8" i="5"/>
  <c r="AM54" i="5"/>
  <c r="M17" i="5"/>
  <c r="M12" i="5"/>
  <c r="AM15" i="5"/>
  <c r="M15" i="5"/>
  <c r="AM8" i="5"/>
  <c r="M8" i="5"/>
  <c r="J2" i="3"/>
  <c r="K2" i="3"/>
  <c r="K3" i="3"/>
  <c r="O54" i="5"/>
  <c r="K5" i="1"/>
  <c r="O75" i="3"/>
  <c r="E4" i="1"/>
  <c r="E27" i="1"/>
  <c r="E25" i="1"/>
  <c r="E15" i="1"/>
  <c r="C15" i="1"/>
  <c r="E19" i="1"/>
  <c r="E20" i="1"/>
  <c r="J10" i="1"/>
  <c r="M10" i="1"/>
  <c r="J18" i="1"/>
  <c r="M18" i="1"/>
  <c r="M25" i="1"/>
  <c r="J7" i="1"/>
  <c r="M7" i="1"/>
  <c r="J33" i="1"/>
  <c r="M33" i="1"/>
  <c r="B14" i="5"/>
  <c r="AC14" i="5"/>
  <c r="V22" i="1"/>
  <c r="C14" i="1"/>
  <c r="C12" i="1"/>
  <c r="C9" i="1"/>
  <c r="C6" i="1"/>
  <c r="AK21" i="5"/>
  <c r="K21" i="5"/>
  <c r="L29" i="5"/>
  <c r="AL29" i="5"/>
  <c r="AJ31" i="5"/>
  <c r="J31" i="5"/>
  <c r="AI46" i="5"/>
  <c r="I46" i="5"/>
  <c r="L18" i="5"/>
  <c r="AM18" i="5"/>
  <c r="AL18" i="5"/>
  <c r="AK61" i="5"/>
  <c r="K61" i="5"/>
  <c r="AJ41" i="5"/>
  <c r="J41" i="5"/>
  <c r="AJ49" i="5"/>
  <c r="J49" i="5"/>
  <c r="J58" i="5"/>
  <c r="AJ58" i="5"/>
  <c r="I60" i="5"/>
  <c r="AI60" i="5"/>
  <c r="AK6" i="5"/>
  <c r="K6" i="5"/>
  <c r="K38" i="5"/>
  <c r="AK38" i="5"/>
  <c r="O9" i="5"/>
  <c r="U19" i="1"/>
  <c r="AJ23" i="5"/>
  <c r="J23" i="5"/>
  <c r="AK24" i="5"/>
  <c r="K24" i="5"/>
  <c r="K59" i="5"/>
  <c r="AK59" i="5"/>
  <c r="K50" i="5"/>
  <c r="AK50" i="5"/>
  <c r="J33" i="5"/>
  <c r="J16" i="5"/>
  <c r="AJ16" i="5"/>
  <c r="J63" i="5"/>
  <c r="AJ63" i="5"/>
  <c r="J2" i="5"/>
  <c r="AJ2" i="5"/>
  <c r="AJ48" i="5"/>
  <c r="J48" i="5"/>
  <c r="H51" i="5"/>
  <c r="AH51" i="5"/>
  <c r="H34" i="5"/>
  <c r="AH34" i="5"/>
  <c r="O7" i="5"/>
  <c r="U4" i="1"/>
  <c r="AG55" i="5"/>
  <c r="G55" i="5"/>
  <c r="F20" i="5"/>
  <c r="AF20" i="5"/>
  <c r="AG36" i="5"/>
  <c r="G36" i="5"/>
  <c r="AD4" i="5"/>
  <c r="D4" i="5"/>
  <c r="J45" i="5"/>
  <c r="AH25" i="5"/>
  <c r="H25" i="5"/>
  <c r="AF57" i="5"/>
  <c r="I53" i="5"/>
  <c r="AH11" i="5"/>
  <c r="H11" i="5"/>
  <c r="G22" i="5"/>
  <c r="AG22" i="5"/>
  <c r="AG65" i="5"/>
  <c r="G65" i="5"/>
  <c r="AF62" i="5"/>
  <c r="F62" i="5"/>
  <c r="F42" i="5"/>
  <c r="AF42" i="5"/>
  <c r="F52" i="5"/>
  <c r="AF52" i="5"/>
  <c r="AI58" i="5"/>
  <c r="I28" i="5"/>
  <c r="AI59" i="5"/>
  <c r="M18" i="5"/>
  <c r="M54" i="5"/>
  <c r="AK8" i="5"/>
  <c r="O8" i="5"/>
  <c r="U16" i="1"/>
  <c r="AJ15" i="5"/>
  <c r="O15" i="5"/>
  <c r="U13" i="1"/>
  <c r="J64" i="5"/>
  <c r="AJ45" i="5"/>
  <c r="H30" i="5"/>
  <c r="H37" i="5"/>
  <c r="AH21" i="5"/>
  <c r="AH17" i="5"/>
  <c r="O17" i="5"/>
  <c r="U7" i="1"/>
  <c r="H39" i="5"/>
  <c r="AH39" i="5"/>
  <c r="G57" i="5"/>
  <c r="AF36" i="5"/>
  <c r="E13" i="5"/>
  <c r="AE13" i="5"/>
  <c r="AE43" i="5"/>
  <c r="E43" i="5"/>
  <c r="AF66" i="5"/>
  <c r="F66" i="5"/>
  <c r="M7" i="5"/>
  <c r="C19" i="5"/>
  <c r="C27" i="5"/>
  <c r="AC27" i="5"/>
  <c r="AC5" i="5"/>
  <c r="C5" i="5"/>
  <c r="M17" i="1"/>
  <c r="AC32" i="5"/>
  <c r="C32" i="5"/>
  <c r="AC44" i="5"/>
  <c r="C44" i="5"/>
  <c r="AD10" i="5"/>
  <c r="D10" i="5"/>
  <c r="C40" i="5"/>
  <c r="AC40" i="5"/>
  <c r="D47" i="5"/>
  <c r="AD47" i="5"/>
  <c r="C35" i="5"/>
  <c r="AC35" i="5"/>
  <c r="R5" i="1"/>
  <c r="R75" i="3"/>
  <c r="C14" i="5"/>
  <c r="C4" i="1"/>
  <c r="C13" i="1"/>
  <c r="V25" i="1"/>
  <c r="E13" i="1"/>
  <c r="E17" i="1"/>
  <c r="AD27" i="5"/>
  <c r="D27" i="5"/>
  <c r="AI30" i="5"/>
  <c r="I30" i="5"/>
  <c r="AJ53" i="5"/>
  <c r="J53" i="5"/>
  <c r="H36" i="5"/>
  <c r="AH36" i="5"/>
  <c r="H55" i="5"/>
  <c r="AH55" i="5"/>
  <c r="AI34" i="5"/>
  <c r="I34" i="5"/>
  <c r="AK2" i="5"/>
  <c r="K2" i="5"/>
  <c r="AK33" i="5"/>
  <c r="K33" i="5"/>
  <c r="K23" i="5"/>
  <c r="AK23" i="5"/>
  <c r="AL38" i="5"/>
  <c r="L38" i="5"/>
  <c r="AK58" i="5"/>
  <c r="K58" i="5"/>
  <c r="AK31" i="5"/>
  <c r="K31" i="5"/>
  <c r="AM29" i="5"/>
  <c r="M29" i="5"/>
  <c r="D35" i="5"/>
  <c r="AD35" i="5"/>
  <c r="AD44" i="5"/>
  <c r="D44" i="5"/>
  <c r="I39" i="5"/>
  <c r="AI39" i="5"/>
  <c r="AD5" i="5"/>
  <c r="D5" i="5"/>
  <c r="F43" i="5"/>
  <c r="AF43" i="5"/>
  <c r="G52" i="5"/>
  <c r="AG52" i="5"/>
  <c r="AH22" i="5"/>
  <c r="H22" i="5"/>
  <c r="K45" i="5"/>
  <c r="AK45" i="5"/>
  <c r="K48" i="5"/>
  <c r="AK48" i="5"/>
  <c r="L59" i="5"/>
  <c r="AM59" i="5"/>
  <c r="AL59" i="5"/>
  <c r="O59" i="5"/>
  <c r="M59" i="5"/>
  <c r="AL6" i="5"/>
  <c r="L6" i="5"/>
  <c r="AM6" i="5"/>
  <c r="M6" i="5"/>
  <c r="AJ60" i="5"/>
  <c r="J60" i="5"/>
  <c r="K49" i="5"/>
  <c r="AK49" i="5"/>
  <c r="AL61" i="5"/>
  <c r="L61" i="5"/>
  <c r="AM61" i="5"/>
  <c r="M61" i="5"/>
  <c r="L21" i="5"/>
  <c r="AM21" i="5"/>
  <c r="AL21" i="5"/>
  <c r="AF13" i="5"/>
  <c r="F13" i="5"/>
  <c r="AE10" i="5"/>
  <c r="E10" i="5"/>
  <c r="E47" i="5"/>
  <c r="AE47" i="5"/>
  <c r="AH57" i="5"/>
  <c r="H57" i="5"/>
  <c r="O21" i="5"/>
  <c r="Y2" i="1"/>
  <c r="J28" i="5"/>
  <c r="AJ28" i="5"/>
  <c r="H65" i="5"/>
  <c r="AH65" i="5"/>
  <c r="I11" i="5"/>
  <c r="AI11" i="5"/>
  <c r="I25" i="5"/>
  <c r="AI25" i="5"/>
  <c r="E4" i="5"/>
  <c r="AE4" i="5"/>
  <c r="AI51" i="5"/>
  <c r="I51" i="5"/>
  <c r="L50" i="5"/>
  <c r="AM50" i="5"/>
  <c r="AL50" i="5"/>
  <c r="O50" i="5"/>
  <c r="M50" i="5"/>
  <c r="AL24" i="5"/>
  <c r="L24" i="5"/>
  <c r="AM24" i="5"/>
  <c r="O6" i="5"/>
  <c r="U5" i="1"/>
  <c r="J46" i="5"/>
  <c r="AJ46" i="5"/>
  <c r="M21" i="5"/>
  <c r="D40" i="5"/>
  <c r="AD40" i="5"/>
  <c r="G62" i="5"/>
  <c r="AG62" i="5"/>
  <c r="AD19" i="5"/>
  <c r="D19" i="5"/>
  <c r="AD32" i="5"/>
  <c r="D32" i="5"/>
  <c r="K64" i="5"/>
  <c r="AK64" i="5"/>
  <c r="AD14" i="5"/>
  <c r="D14" i="5"/>
  <c r="G66" i="5"/>
  <c r="AG66" i="5"/>
  <c r="I37" i="5"/>
  <c r="AI37" i="5"/>
  <c r="G42" i="5"/>
  <c r="AG42" i="5"/>
  <c r="G20" i="5"/>
  <c r="AG20" i="5"/>
  <c r="K63" i="5"/>
  <c r="AK63" i="5"/>
  <c r="K16" i="5"/>
  <c r="AK16" i="5"/>
  <c r="O24" i="5"/>
  <c r="Y6" i="1"/>
  <c r="K41" i="5"/>
  <c r="AK41" i="5"/>
  <c r="O18" i="5"/>
  <c r="U12" i="1"/>
  <c r="O29" i="5"/>
  <c r="O61" i="5"/>
  <c r="Y16" i="1"/>
  <c r="N61" i="5"/>
  <c r="X16" i="1"/>
  <c r="N59" i="5"/>
  <c r="X15" i="1"/>
  <c r="Y15" i="1"/>
  <c r="AE14" i="5"/>
  <c r="E14" i="5"/>
  <c r="AL64" i="5"/>
  <c r="L64" i="5"/>
  <c r="AM64" i="5"/>
  <c r="E32" i="5"/>
  <c r="AE32" i="5"/>
  <c r="AE40" i="5"/>
  <c r="E40" i="5"/>
  <c r="M24" i="5"/>
  <c r="AI65" i="5"/>
  <c r="I65" i="5"/>
  <c r="AK28" i="5"/>
  <c r="K28" i="5"/>
  <c r="AF47" i="5"/>
  <c r="F47" i="5"/>
  <c r="L49" i="5"/>
  <c r="AM49" i="5"/>
  <c r="AL49" i="5"/>
  <c r="O49" i="5"/>
  <c r="AG43" i="5"/>
  <c r="G43" i="5"/>
  <c r="AE44" i="5"/>
  <c r="E44" i="5"/>
  <c r="E35" i="5"/>
  <c r="AE35" i="5"/>
  <c r="H42" i="5"/>
  <c r="AH42" i="5"/>
  <c r="H62" i="5"/>
  <c r="AH62" i="5"/>
  <c r="K46" i="5"/>
  <c r="AK46" i="5"/>
  <c r="J11" i="5"/>
  <c r="AJ11" i="5"/>
  <c r="AK60" i="5"/>
  <c r="K60" i="5"/>
  <c r="AM38" i="5"/>
  <c r="M38" i="5"/>
  <c r="L23" i="5"/>
  <c r="AM23" i="5"/>
  <c r="AL23" i="5"/>
  <c r="L2" i="5"/>
  <c r="AL2" i="5"/>
  <c r="AI36" i="5"/>
  <c r="I36" i="5"/>
  <c r="L63" i="5"/>
  <c r="AM63" i="5"/>
  <c r="AL63" i="5"/>
  <c r="O63" i="5"/>
  <c r="M63" i="5"/>
  <c r="J37" i="5"/>
  <c r="AJ37" i="5"/>
  <c r="L41" i="5"/>
  <c r="AL41" i="5"/>
  <c r="AH20" i="5"/>
  <c r="H20" i="5"/>
  <c r="H66" i="5"/>
  <c r="AH66" i="5"/>
  <c r="M64" i="5"/>
  <c r="AJ51" i="5"/>
  <c r="J51" i="5"/>
  <c r="AJ25" i="5"/>
  <c r="J25" i="5"/>
  <c r="AI57" i="5"/>
  <c r="I57" i="5"/>
  <c r="AG13" i="5"/>
  <c r="G13" i="5"/>
  <c r="M49" i="5"/>
  <c r="AI22" i="5"/>
  <c r="I22" i="5"/>
  <c r="E5" i="5"/>
  <c r="AE5" i="5"/>
  <c r="AJ39" i="5"/>
  <c r="J39" i="5"/>
  <c r="O38" i="5"/>
  <c r="N2" i="5"/>
  <c r="AJ34" i="5"/>
  <c r="J34" i="5"/>
  <c r="AI55" i="5"/>
  <c r="I55" i="5"/>
  <c r="L16" i="5"/>
  <c r="AL16" i="5"/>
  <c r="O64" i="5"/>
  <c r="AE19" i="5"/>
  <c r="E19" i="5"/>
  <c r="AF4" i="5"/>
  <c r="F4" i="5"/>
  <c r="AF10" i="5"/>
  <c r="F10" i="5"/>
  <c r="L48" i="5"/>
  <c r="AM48" i="5"/>
  <c r="AL48" i="5"/>
  <c r="O48" i="5"/>
  <c r="AL45" i="5"/>
  <c r="L45" i="5"/>
  <c r="AM45" i="5"/>
  <c r="M45" i="5"/>
  <c r="AH52" i="5"/>
  <c r="H52" i="5"/>
  <c r="L31" i="5"/>
  <c r="AM31" i="5"/>
  <c r="AL31" i="5"/>
  <c r="O31" i="5"/>
  <c r="L58" i="5"/>
  <c r="AM58" i="5"/>
  <c r="AL58" i="5"/>
  <c r="O58" i="5"/>
  <c r="L33" i="5"/>
  <c r="AM33" i="5"/>
  <c r="AL33" i="5"/>
  <c r="O33" i="5"/>
  <c r="K53" i="5"/>
  <c r="AK53" i="5"/>
  <c r="J30" i="5"/>
  <c r="AJ30" i="5"/>
  <c r="E27" i="5"/>
  <c r="AE27" i="5"/>
  <c r="O45" i="5"/>
  <c r="Y18" i="1"/>
  <c r="N63" i="5"/>
  <c r="X18" i="1"/>
  <c r="AI52" i="5"/>
  <c r="I52" i="5"/>
  <c r="J55" i="5"/>
  <c r="Z55" i="5"/>
  <c r="AJ55" i="5"/>
  <c r="R17" i="5"/>
  <c r="V17" i="5"/>
  <c r="Z17" i="5"/>
  <c r="U18" i="5"/>
  <c r="Y18" i="5"/>
  <c r="T55" i="5"/>
  <c r="X55" i="5"/>
  <c r="T29" i="5"/>
  <c r="X29" i="5"/>
  <c r="AB29" i="5"/>
  <c r="T33" i="5"/>
  <c r="X33" i="5"/>
  <c r="AB33" i="5"/>
  <c r="T50" i="5"/>
  <c r="X50" i="5"/>
  <c r="AB50" i="5"/>
  <c r="T41" i="5"/>
  <c r="X41" i="5"/>
  <c r="AB41" i="5"/>
  <c r="T20" i="5"/>
  <c r="X20" i="5"/>
  <c r="S6" i="5"/>
  <c r="W6" i="5"/>
  <c r="AA6" i="5"/>
  <c r="R39" i="5"/>
  <c r="V39" i="5"/>
  <c r="Z39" i="5"/>
  <c r="R37" i="5"/>
  <c r="V37" i="5"/>
  <c r="Z37" i="5"/>
  <c r="R32" i="5"/>
  <c r="R9" i="5"/>
  <c r="V9" i="5"/>
  <c r="Z9" i="5"/>
  <c r="U11" i="5"/>
  <c r="Y11" i="5"/>
  <c r="T10" i="5"/>
  <c r="S22" i="5"/>
  <c r="W22" i="5"/>
  <c r="R54" i="5"/>
  <c r="V54" i="5"/>
  <c r="Z54" i="5"/>
  <c r="R15" i="5"/>
  <c r="V15" i="5"/>
  <c r="Z15" i="5"/>
  <c r="U47" i="5"/>
  <c r="U42" i="5"/>
  <c r="U31" i="5"/>
  <c r="Y31" i="5"/>
  <c r="U49" i="5"/>
  <c r="Y49" i="5"/>
  <c r="U38" i="5"/>
  <c r="Y38" i="5"/>
  <c r="U13" i="5"/>
  <c r="T36" i="5"/>
  <c r="X36" i="5"/>
  <c r="T52" i="5"/>
  <c r="X52" i="5"/>
  <c r="T45" i="5"/>
  <c r="X45" i="5"/>
  <c r="AB45" i="5"/>
  <c r="T21" i="5"/>
  <c r="X21" i="5"/>
  <c r="AB21" i="5"/>
  <c r="S53" i="5"/>
  <c r="W53" i="5"/>
  <c r="AA53" i="5"/>
  <c r="S28" i="5"/>
  <c r="W28" i="5"/>
  <c r="AA28" i="5"/>
  <c r="R23" i="5"/>
  <c r="V23" i="5"/>
  <c r="Z23" i="5"/>
  <c r="U19" i="5"/>
  <c r="T40" i="5"/>
  <c r="T4" i="5"/>
  <c r="S46" i="5"/>
  <c r="W46" i="5"/>
  <c r="AA46" i="5"/>
  <c r="S5" i="5"/>
  <c r="R26" i="5"/>
  <c r="V26" i="5"/>
  <c r="Z26" i="5"/>
  <c r="U35" i="5"/>
  <c r="U30" i="5"/>
  <c r="Y30" i="5"/>
  <c r="U43" i="5"/>
  <c r="U27" i="5"/>
  <c r="T14" i="5"/>
  <c r="S16" i="5"/>
  <c r="W16" i="5"/>
  <c r="AA16" i="5"/>
  <c r="R7" i="5"/>
  <c r="V7" i="5"/>
  <c r="Z7" i="5"/>
  <c r="U8" i="5"/>
  <c r="Y8" i="5"/>
  <c r="T48" i="5"/>
  <c r="X48" i="5"/>
  <c r="AB48" i="5"/>
  <c r="T12" i="5"/>
  <c r="X12" i="5"/>
  <c r="AB12" i="5"/>
  <c r="S51" i="5"/>
  <c r="W51" i="5"/>
  <c r="S34" i="5"/>
  <c r="W34" i="5"/>
  <c r="S44" i="5"/>
  <c r="S25" i="5"/>
  <c r="W25" i="5"/>
  <c r="AB24" i="5"/>
  <c r="X24" i="5"/>
  <c r="U24" i="5"/>
  <c r="T17" i="5"/>
  <c r="Y17" i="5"/>
  <c r="R18" i="5"/>
  <c r="W18" i="5"/>
  <c r="AB18" i="5"/>
  <c r="U55" i="5"/>
  <c r="S29" i="5"/>
  <c r="Y29" i="5"/>
  <c r="R33" i="5"/>
  <c r="W33" i="5"/>
  <c r="V50" i="5"/>
  <c r="AA50" i="5"/>
  <c r="U41" i="5"/>
  <c r="X17" i="5"/>
  <c r="S18" i="5"/>
  <c r="Z18" i="5"/>
  <c r="S55" i="5"/>
  <c r="V29" i="5"/>
  <c r="Y33" i="5"/>
  <c r="S50" i="5"/>
  <c r="Z50" i="5"/>
  <c r="V41" i="5"/>
  <c r="AA41" i="5"/>
  <c r="U20" i="5"/>
  <c r="R6" i="5"/>
  <c r="X6" i="5"/>
  <c r="U39" i="5"/>
  <c r="T37" i="5"/>
  <c r="Y37" i="5"/>
  <c r="S32" i="5"/>
  <c r="W9" i="5"/>
  <c r="AB9" i="5"/>
  <c r="T11" i="5"/>
  <c r="Z11" i="5"/>
  <c r="R10" i="5"/>
  <c r="U22" i="5"/>
  <c r="S54" i="5"/>
  <c r="X54" i="5"/>
  <c r="W15" i="5"/>
  <c r="AB15" i="5"/>
  <c r="T47" i="5"/>
  <c r="S42" i="5"/>
  <c r="X42" i="5"/>
  <c r="R31" i="5"/>
  <c r="W31" i="5"/>
  <c r="AB31" i="5"/>
  <c r="V49" i="5"/>
  <c r="AA49" i="5"/>
  <c r="T38" i="5"/>
  <c r="Z38" i="5"/>
  <c r="S13" i="5"/>
  <c r="V36" i="5"/>
  <c r="U52" i="5"/>
  <c r="S45" i="5"/>
  <c r="Y45" i="5"/>
  <c r="R21" i="5"/>
  <c r="W21" i="5"/>
  <c r="S17" i="5"/>
  <c r="AA17" i="5"/>
  <c r="T18" i="5"/>
  <c r="AA18" i="5"/>
  <c r="V55" i="5"/>
  <c r="W29" i="5"/>
  <c r="S33" i="5"/>
  <c r="Z33" i="5"/>
  <c r="U50" i="5"/>
  <c r="W41" i="5"/>
  <c r="V20" i="5"/>
  <c r="T6" i="5"/>
  <c r="Y6" i="5"/>
  <c r="W39" i="5"/>
  <c r="U37" i="5"/>
  <c r="T32" i="5"/>
  <c r="S9" i="5"/>
  <c r="X9" i="5"/>
  <c r="V11" i="5"/>
  <c r="S10" i="5"/>
  <c r="V22" i="5"/>
  <c r="T54" i="5"/>
  <c r="Y54" i="5"/>
  <c r="S15" i="5"/>
  <c r="X15" i="5"/>
  <c r="V47" i="5"/>
  <c r="T42" i="5"/>
  <c r="S31" i="5"/>
  <c r="X31" i="5"/>
  <c r="R49" i="5"/>
  <c r="W49" i="5"/>
  <c r="AB49" i="5"/>
  <c r="V38" i="5"/>
  <c r="AA38" i="5"/>
  <c r="T13" i="5"/>
  <c r="R36" i="5"/>
  <c r="W36" i="5"/>
  <c r="V52" i="5"/>
  <c r="U17" i="5"/>
  <c r="AB17" i="5"/>
  <c r="V18" i="5"/>
  <c r="Y55" i="5"/>
  <c r="AA29" i="5"/>
  <c r="R50" i="5"/>
  <c r="S41" i="5"/>
  <c r="S20" i="5"/>
  <c r="AB6" i="5"/>
  <c r="Y39" i="5"/>
  <c r="X37" i="5"/>
  <c r="U9" i="5"/>
  <c r="S11" i="5"/>
  <c r="Y22" i="5"/>
  <c r="W54" i="5"/>
  <c r="U15" i="5"/>
  <c r="S47" i="5"/>
  <c r="R42" i="5"/>
  <c r="AA31" i="5"/>
  <c r="Z49" i="5"/>
  <c r="X38" i="5"/>
  <c r="W13" i="5"/>
  <c r="U36" i="5"/>
  <c r="S52" i="5"/>
  <c r="R45" i="5"/>
  <c r="Z45" i="5"/>
  <c r="U21" i="5"/>
  <c r="AA21" i="5"/>
  <c r="T53" i="5"/>
  <c r="Y53" i="5"/>
  <c r="X28" i="5"/>
  <c r="U23" i="5"/>
  <c r="AA23" i="5"/>
  <c r="S19" i="5"/>
  <c r="T43" i="5"/>
  <c r="X18" i="5"/>
  <c r="R29" i="5"/>
  <c r="U33" i="5"/>
  <c r="W50" i="5"/>
  <c r="Y41" i="5"/>
  <c r="W20" i="5"/>
  <c r="U6" i="5"/>
  <c r="S39" i="5"/>
  <c r="Y9" i="5"/>
  <c r="W11" i="5"/>
  <c r="U10" i="5"/>
  <c r="R22" i="5"/>
  <c r="AA54" i="5"/>
  <c r="Y15" i="5"/>
  <c r="V42" i="5"/>
  <c r="T31" i="5"/>
  <c r="S49" i="5"/>
  <c r="R38" i="5"/>
  <c r="AB38" i="5"/>
  <c r="Y36" i="5"/>
  <c r="W52" i="5"/>
  <c r="U45" i="5"/>
  <c r="AA45" i="5"/>
  <c r="V21" i="5"/>
  <c r="U53" i="5"/>
  <c r="Z53" i="5"/>
  <c r="T28" i="5"/>
  <c r="Y28" i="5"/>
  <c r="W23" i="5"/>
  <c r="AB23" i="5"/>
  <c r="T19" i="5"/>
  <c r="R40" i="5"/>
  <c r="V4" i="5"/>
  <c r="T46" i="5"/>
  <c r="Y46" i="5"/>
  <c r="R5" i="5"/>
  <c r="U26" i="5"/>
  <c r="AA26" i="5"/>
  <c r="S35" i="5"/>
  <c r="R30" i="5"/>
  <c r="W30" i="5"/>
  <c r="V43" i="5"/>
  <c r="T27" i="5"/>
  <c r="R14" i="5"/>
  <c r="U16" i="5"/>
  <c r="Z16" i="5"/>
  <c r="S7" i="5"/>
  <c r="X7" i="5"/>
  <c r="V8" i="5"/>
  <c r="AA8" i="5"/>
  <c r="S48" i="5"/>
  <c r="Y48" i="5"/>
  <c r="R12" i="5"/>
  <c r="W12" i="5"/>
  <c r="U51" i="5"/>
  <c r="Z51" i="5"/>
  <c r="T34" i="5"/>
  <c r="Y34" i="5"/>
  <c r="R44" i="5"/>
  <c r="V25" i="5"/>
  <c r="Z24" i="5"/>
  <c r="T24" i="5"/>
  <c r="Y24" i="5"/>
  <c r="W7" i="5"/>
  <c r="Z8" i="5"/>
  <c r="R34" i="5"/>
  <c r="Z25" i="5"/>
  <c r="R55" i="5"/>
  <c r="U29" i="5"/>
  <c r="V33" i="5"/>
  <c r="Y50" i="5"/>
  <c r="Z41" i="5"/>
  <c r="V6" i="5"/>
  <c r="T39" i="5"/>
  <c r="S37" i="5"/>
  <c r="AA9" i="5"/>
  <c r="X11" i="5"/>
  <c r="V10" i="5"/>
  <c r="T22" i="5"/>
  <c r="AB54" i="5"/>
  <c r="AA15" i="5"/>
  <c r="W42" i="5"/>
  <c r="V31" i="5"/>
  <c r="T49" i="5"/>
  <c r="S38" i="5"/>
  <c r="R13" i="5"/>
  <c r="Y52" i="5"/>
  <c r="V45" i="5"/>
  <c r="Y21" i="5"/>
  <c r="V53" i="5"/>
  <c r="U28" i="5"/>
  <c r="Z28" i="5"/>
  <c r="S23" i="5"/>
  <c r="X23" i="5"/>
  <c r="S40" i="5"/>
  <c r="R4" i="5"/>
  <c r="U46" i="5"/>
  <c r="Z46" i="5"/>
  <c r="T5" i="5"/>
  <c r="W26" i="5"/>
  <c r="AB26" i="5"/>
  <c r="T35" i="5"/>
  <c r="S30" i="5"/>
  <c r="X30" i="5"/>
  <c r="R43" i="5"/>
  <c r="W43" i="5"/>
  <c r="S14" i="5"/>
  <c r="V16" i="5"/>
  <c r="AB16" i="5"/>
  <c r="T7" i="5"/>
  <c r="Y7" i="5"/>
  <c r="R8" i="5"/>
  <c r="W8" i="5"/>
  <c r="AB8" i="5"/>
  <c r="U48" i="5"/>
  <c r="Z48" i="5"/>
  <c r="S12" i="5"/>
  <c r="Y12" i="5"/>
  <c r="V51" i="5"/>
  <c r="U34" i="5"/>
  <c r="Z34" i="5"/>
  <c r="T44" i="5"/>
  <c r="R25" i="5"/>
  <c r="X25" i="5"/>
  <c r="S24" i="5"/>
  <c r="AB7" i="5"/>
  <c r="W48" i="5"/>
  <c r="AA12" i="5"/>
  <c r="T51" i="5"/>
  <c r="U25" i="5"/>
  <c r="V24" i="5"/>
  <c r="W17" i="5"/>
  <c r="W55" i="5"/>
  <c r="Z29" i="5"/>
  <c r="AA33" i="5"/>
  <c r="R41" i="5"/>
  <c r="R20" i="5"/>
  <c r="Z6" i="5"/>
  <c r="X39" i="5"/>
  <c r="W37" i="5"/>
  <c r="U32" i="5"/>
  <c r="T9" i="5"/>
  <c r="R11" i="5"/>
  <c r="X22" i="5"/>
  <c r="U54" i="5"/>
  <c r="T15" i="5"/>
  <c r="R47" i="5"/>
  <c r="Z31" i="5"/>
  <c r="X49" i="5"/>
  <c r="W38" i="5"/>
  <c r="V13" i="5"/>
  <c r="S36" i="5"/>
  <c r="R52" i="5"/>
  <c r="W45" i="5"/>
  <c r="S21" i="5"/>
  <c r="Z21" i="5"/>
  <c r="R53" i="5"/>
  <c r="X53" i="5"/>
  <c r="V28" i="5"/>
  <c r="T23" i="5"/>
  <c r="Y23" i="5"/>
  <c r="R19" i="5"/>
  <c r="U40" i="5"/>
  <c r="S4" i="5"/>
  <c r="V46" i="5"/>
  <c r="U5" i="5"/>
  <c r="S26" i="5"/>
  <c r="X26" i="5"/>
  <c r="T30" i="5"/>
  <c r="Z30" i="5"/>
  <c r="S43" i="5"/>
  <c r="R27" i="5"/>
  <c r="U14" i="5"/>
  <c r="R16" i="5"/>
  <c r="X16" i="5"/>
  <c r="U7" i="5"/>
  <c r="AA7" i="5"/>
  <c r="S8" i="5"/>
  <c r="X8" i="5"/>
  <c r="V48" i="5"/>
  <c r="AA48" i="5"/>
  <c r="U12" i="5"/>
  <c r="Z12" i="5"/>
  <c r="R51" i="5"/>
  <c r="X51" i="5"/>
  <c r="V34" i="5"/>
  <c r="U44" i="5"/>
  <c r="T25" i="5"/>
  <c r="Y25" i="5"/>
  <c r="W24" i="5"/>
  <c r="R24" i="5"/>
  <c r="R28" i="5"/>
  <c r="U4" i="5"/>
  <c r="R46" i="5"/>
  <c r="X46" i="5"/>
  <c r="T26" i="5"/>
  <c r="Y26" i="5"/>
  <c r="R35" i="5"/>
  <c r="V30" i="5"/>
  <c r="S27" i="5"/>
  <c r="T16" i="5"/>
  <c r="Y16" i="5"/>
  <c r="T8" i="5"/>
  <c r="R48" i="5"/>
  <c r="N48" i="5"/>
  <c r="V12" i="5"/>
  <c r="Y51" i="5"/>
  <c r="X34" i="5"/>
  <c r="AA24" i="5"/>
  <c r="F27" i="5"/>
  <c r="AF27" i="5"/>
  <c r="AL53" i="5"/>
  <c r="L53" i="5"/>
  <c r="AM53" i="5"/>
  <c r="O53" i="5"/>
  <c r="M48" i="5"/>
  <c r="Y19" i="1"/>
  <c r="N64" i="5"/>
  <c r="X19" i="1"/>
  <c r="AF5" i="5"/>
  <c r="F5" i="5"/>
  <c r="H13" i="5"/>
  <c r="AH13" i="5"/>
  <c r="AM2" i="5"/>
  <c r="M2" i="5"/>
  <c r="AF35" i="5"/>
  <c r="F35" i="5"/>
  <c r="M23" i="5"/>
  <c r="M31" i="5"/>
  <c r="AM16" i="5"/>
  <c r="O16" i="5"/>
  <c r="U10" i="1"/>
  <c r="M16" i="5"/>
  <c r="K34" i="5"/>
  <c r="AK34" i="5"/>
  <c r="AK39" i="5"/>
  <c r="K39" i="5"/>
  <c r="AJ22" i="5"/>
  <c r="J22" i="5"/>
  <c r="Z22" i="5"/>
  <c r="AK51" i="5"/>
  <c r="K51" i="5"/>
  <c r="K37" i="5"/>
  <c r="AA37" i="5"/>
  <c r="AK37" i="5"/>
  <c r="AJ36" i="5"/>
  <c r="J36" i="5"/>
  <c r="O23" i="5"/>
  <c r="Y4" i="1"/>
  <c r="AK11" i="5"/>
  <c r="K11" i="5"/>
  <c r="AI62" i="5"/>
  <c r="I62" i="5"/>
  <c r="F44" i="5"/>
  <c r="AF44" i="5"/>
  <c r="L28" i="5"/>
  <c r="AL28" i="5"/>
  <c r="AF14" i="5"/>
  <c r="F14" i="5"/>
  <c r="G4" i="5"/>
  <c r="AG4" i="5"/>
  <c r="AF19" i="5"/>
  <c r="F19" i="5"/>
  <c r="AI66" i="5"/>
  <c r="I66" i="5"/>
  <c r="AM41" i="5"/>
  <c r="O41" i="5"/>
  <c r="M41" i="5"/>
  <c r="L60" i="5"/>
  <c r="AL60" i="5"/>
  <c r="AF40" i="5"/>
  <c r="F40" i="5"/>
  <c r="V40" i="5"/>
  <c r="AF32" i="5"/>
  <c r="F32" i="5"/>
  <c r="M53" i="5"/>
  <c r="AK30" i="5"/>
  <c r="K30" i="5"/>
  <c r="Y13" i="1"/>
  <c r="N58" i="5"/>
  <c r="X13" i="1"/>
  <c r="G10" i="5"/>
  <c r="AG10" i="5"/>
  <c r="AJ57" i="5"/>
  <c r="J57" i="5"/>
  <c r="K25" i="5"/>
  <c r="AK25" i="5"/>
  <c r="I20" i="5"/>
  <c r="AI20" i="5"/>
  <c r="O2" i="5"/>
  <c r="U2" i="1"/>
  <c r="AL46" i="5"/>
  <c r="L46" i="5"/>
  <c r="AM46" i="5"/>
  <c r="I42" i="5"/>
  <c r="AI42" i="5"/>
  <c r="H43" i="5"/>
  <c r="X43" i="5"/>
  <c r="AH43" i="5"/>
  <c r="AG47" i="5"/>
  <c r="G47" i="5"/>
  <c r="J65" i="5"/>
  <c r="AJ65" i="5"/>
  <c r="M58" i="5"/>
  <c r="M33" i="5"/>
  <c r="O46" i="5"/>
  <c r="N24" i="5"/>
  <c r="X6" i="1"/>
  <c r="N16" i="5"/>
  <c r="T10" i="1"/>
  <c r="N31" i="5"/>
  <c r="J42" i="5"/>
  <c r="AJ42" i="5"/>
  <c r="AL30" i="5"/>
  <c r="L30" i="5"/>
  <c r="AH47" i="5"/>
  <c r="H47" i="5"/>
  <c r="AM60" i="5"/>
  <c r="O60" i="5"/>
  <c r="M60" i="5"/>
  <c r="AG14" i="5"/>
  <c r="G14" i="5"/>
  <c r="AM28" i="5"/>
  <c r="M28" i="5"/>
  <c r="J62" i="5"/>
  <c r="AJ62" i="5"/>
  <c r="L39" i="5"/>
  <c r="AL39" i="5"/>
  <c r="Z36" i="5"/>
  <c r="N50" i="5"/>
  <c r="N49" i="5"/>
  <c r="N21" i="5"/>
  <c r="X2" i="1"/>
  <c r="AA39" i="5"/>
  <c r="N18" i="5"/>
  <c r="T12" i="1"/>
  <c r="AA34" i="5"/>
  <c r="N7" i="5"/>
  <c r="T4" i="1"/>
  <c r="N17" i="5"/>
  <c r="T7" i="1"/>
  <c r="AK57" i="5"/>
  <c r="K57" i="5"/>
  <c r="G44" i="5"/>
  <c r="AG44" i="5"/>
  <c r="AI43" i="5"/>
  <c r="I43" i="5"/>
  <c r="AL25" i="5"/>
  <c r="L25" i="5"/>
  <c r="AG32" i="5"/>
  <c r="G32" i="5"/>
  <c r="AJ66" i="5"/>
  <c r="J66" i="5"/>
  <c r="H4" i="5"/>
  <c r="AH4" i="5"/>
  <c r="AG5" i="5"/>
  <c r="G5" i="5"/>
  <c r="V35" i="5"/>
  <c r="AB28" i="5"/>
  <c r="N41" i="5"/>
  <c r="W4" i="5"/>
  <c r="V44" i="5"/>
  <c r="N12" i="5"/>
  <c r="T20" i="1"/>
  <c r="N29" i="5"/>
  <c r="N33" i="5"/>
  <c r="N26" i="5"/>
  <c r="X9" i="1"/>
  <c r="Y42" i="5"/>
  <c r="N9" i="5"/>
  <c r="T19" i="1"/>
  <c r="AH10" i="5"/>
  <c r="H10" i="5"/>
  <c r="L11" i="5"/>
  <c r="AL11" i="5"/>
  <c r="AJ20" i="5"/>
  <c r="J20" i="5"/>
  <c r="G19" i="5"/>
  <c r="AG19" i="5"/>
  <c r="M11" i="5"/>
  <c r="AL37" i="5"/>
  <c r="L37" i="5"/>
  <c r="M37" i="5"/>
  <c r="AK22" i="5"/>
  <c r="K22" i="5"/>
  <c r="N28" i="5"/>
  <c r="X8" i="1"/>
  <c r="AB46" i="5"/>
  <c r="N46" i="5"/>
  <c r="V19" i="5"/>
  <c r="Y20" i="5"/>
  <c r="N38" i="5"/>
  <c r="W47" i="5"/>
  <c r="N45" i="5"/>
  <c r="W10" i="5"/>
  <c r="AA25" i="5"/>
  <c r="N23" i="5"/>
  <c r="X4" i="1"/>
  <c r="N54" i="5"/>
  <c r="AK55" i="5"/>
  <c r="K55" i="5"/>
  <c r="M46" i="5"/>
  <c r="K65" i="5"/>
  <c r="AK65" i="5"/>
  <c r="G40" i="5"/>
  <c r="AG40" i="5"/>
  <c r="O28" i="5"/>
  <c r="Y8" i="1"/>
  <c r="AK36" i="5"/>
  <c r="K36" i="5"/>
  <c r="L51" i="5"/>
  <c r="AL51" i="5"/>
  <c r="L34" i="5"/>
  <c r="AL34" i="5"/>
  <c r="AG35" i="5"/>
  <c r="G35" i="5"/>
  <c r="AI13" i="5"/>
  <c r="I13" i="5"/>
  <c r="AG27" i="5"/>
  <c r="G27" i="5"/>
  <c r="V14" i="5"/>
  <c r="AA30" i="5"/>
  <c r="V5" i="5"/>
  <c r="N8" i="5"/>
  <c r="T16" i="1"/>
  <c r="V27" i="5"/>
  <c r="AB53" i="5"/>
  <c r="N53" i="5"/>
  <c r="AA11" i="5"/>
  <c r="X13" i="5"/>
  <c r="N6" i="5"/>
  <c r="T5" i="1"/>
  <c r="AA51" i="5"/>
  <c r="N15" i="5"/>
  <c r="T13" i="1"/>
  <c r="V32" i="5"/>
  <c r="AJ52" i="5"/>
  <c r="J52" i="5"/>
  <c r="Y14" i="1"/>
  <c r="N60" i="5"/>
  <c r="X14" i="1"/>
  <c r="AJ13" i="5"/>
  <c r="J13" i="5"/>
  <c r="Y13" i="5"/>
  <c r="H27" i="5"/>
  <c r="AH27" i="5"/>
  <c r="W27" i="5"/>
  <c r="AH35" i="5"/>
  <c r="H35" i="5"/>
  <c r="W35" i="5"/>
  <c r="AL55" i="5"/>
  <c r="L55" i="5"/>
  <c r="AA55" i="5"/>
  <c r="L22" i="5"/>
  <c r="M22" i="5"/>
  <c r="AL22" i="5"/>
  <c r="AA22" i="5"/>
  <c r="I4" i="5"/>
  <c r="AI4" i="5"/>
  <c r="X4" i="5"/>
  <c r="AM30" i="5"/>
  <c r="O30" i="5"/>
  <c r="M30" i="5"/>
  <c r="AB30" i="5"/>
  <c r="N30" i="5"/>
  <c r="AK42" i="5"/>
  <c r="K42" i="5"/>
  <c r="Z42" i="5"/>
  <c r="K52" i="5"/>
  <c r="AK52" i="5"/>
  <c r="Z52" i="5"/>
  <c r="AM51" i="5"/>
  <c r="O51" i="5"/>
  <c r="AB51" i="5"/>
  <c r="N51" i="5"/>
  <c r="M51" i="5"/>
  <c r="K20" i="5"/>
  <c r="AK20" i="5"/>
  <c r="Z20" i="5"/>
  <c r="AM11" i="5"/>
  <c r="O11" i="5"/>
  <c r="U18" i="1"/>
  <c r="AB11" i="5"/>
  <c r="N11" i="5"/>
  <c r="T18" i="1"/>
  <c r="AK66" i="5"/>
  <c r="K66" i="5"/>
  <c r="AM25" i="5"/>
  <c r="O25" i="5"/>
  <c r="Y7" i="1"/>
  <c r="M25" i="5"/>
  <c r="AB25" i="5"/>
  <c r="N25" i="5"/>
  <c r="X7" i="1"/>
  <c r="K62" i="5"/>
  <c r="AK62" i="5"/>
  <c r="AH14" i="5"/>
  <c r="H14" i="5"/>
  <c r="W14" i="5"/>
  <c r="AL36" i="5"/>
  <c r="L36" i="5"/>
  <c r="M36" i="5"/>
  <c r="AA36" i="5"/>
  <c r="L65" i="5"/>
  <c r="AM65" i="5"/>
  <c r="AL65" i="5"/>
  <c r="I10" i="5"/>
  <c r="AI10" i="5"/>
  <c r="X10" i="5"/>
  <c r="H5" i="5"/>
  <c r="AH5" i="5"/>
  <c r="W5" i="5"/>
  <c r="H44" i="5"/>
  <c r="AH44" i="5"/>
  <c r="W44" i="5"/>
  <c r="AM39" i="5"/>
  <c r="O39" i="5"/>
  <c r="AB39" i="5"/>
  <c r="N39" i="5"/>
  <c r="M39" i="5"/>
  <c r="I47" i="5"/>
  <c r="AI47" i="5"/>
  <c r="X47" i="5"/>
  <c r="AM34" i="5"/>
  <c r="O34" i="5"/>
  <c r="AB34" i="5"/>
  <c r="N34" i="5"/>
  <c r="H40" i="5"/>
  <c r="AH40" i="5"/>
  <c r="W40" i="5"/>
  <c r="AM37" i="5"/>
  <c r="O37" i="5"/>
  <c r="AB37" i="5"/>
  <c r="N37" i="5"/>
  <c r="H19" i="5"/>
  <c r="AH19" i="5"/>
  <c r="W19" i="5"/>
  <c r="AH32" i="5"/>
  <c r="H32" i="5"/>
  <c r="W32" i="5"/>
  <c r="AJ43" i="5"/>
  <c r="J43" i="5"/>
  <c r="Y43" i="5"/>
  <c r="AL57" i="5"/>
  <c r="L57" i="5"/>
  <c r="M34" i="5"/>
  <c r="I32" i="5"/>
  <c r="AI32" i="5"/>
  <c r="X32" i="5"/>
  <c r="AL20" i="5"/>
  <c r="L20" i="5"/>
  <c r="AA20" i="5"/>
  <c r="AM57" i="5"/>
  <c r="O57" i="5"/>
  <c r="M57" i="5"/>
  <c r="O65" i="5"/>
  <c r="AI40" i="5"/>
  <c r="I40" i="5"/>
  <c r="X40" i="5"/>
  <c r="J47" i="5"/>
  <c r="AJ47" i="5"/>
  <c r="Y47" i="5"/>
  <c r="AL62" i="5"/>
  <c r="L62" i="5"/>
  <c r="M65" i="5"/>
  <c r="K43" i="5"/>
  <c r="AK43" i="5"/>
  <c r="Z43" i="5"/>
  <c r="AI5" i="5"/>
  <c r="I5" i="5"/>
  <c r="X5" i="5"/>
  <c r="AM55" i="5"/>
  <c r="O55" i="5"/>
  <c r="AB55" i="5"/>
  <c r="N55" i="5"/>
  <c r="J10" i="5"/>
  <c r="AJ10" i="5"/>
  <c r="Y10" i="5"/>
  <c r="AM36" i="5"/>
  <c r="O36" i="5"/>
  <c r="AB36" i="5"/>
  <c r="N36" i="5"/>
  <c r="AI14" i="5"/>
  <c r="I14" i="5"/>
  <c r="X14" i="5"/>
  <c r="L52" i="5"/>
  <c r="AL52" i="5"/>
  <c r="AA52" i="5"/>
  <c r="M55" i="5"/>
  <c r="I35" i="5"/>
  <c r="AI35" i="5"/>
  <c r="X35" i="5"/>
  <c r="K13" i="5"/>
  <c r="AK13" i="5"/>
  <c r="Z13" i="5"/>
  <c r="AI44" i="5"/>
  <c r="I44" i="5"/>
  <c r="X44" i="5"/>
  <c r="I27" i="5"/>
  <c r="AI27" i="5"/>
  <c r="X27" i="5"/>
  <c r="AI19" i="5"/>
  <c r="I19" i="5"/>
  <c r="X19" i="5"/>
  <c r="AL66" i="5"/>
  <c r="L66" i="5"/>
  <c r="L42" i="5"/>
  <c r="AL42" i="5"/>
  <c r="AA42" i="5"/>
  <c r="AJ4" i="5"/>
  <c r="J4" i="5"/>
  <c r="Y4" i="5"/>
  <c r="AM22" i="5"/>
  <c r="O22" i="5"/>
  <c r="Y3" i="1"/>
  <c r="AB22" i="5"/>
  <c r="N22" i="5"/>
  <c r="X3" i="1"/>
  <c r="AK4" i="5"/>
  <c r="K4" i="5"/>
  <c r="Z4" i="5"/>
  <c r="AJ35" i="5"/>
  <c r="J35" i="5"/>
  <c r="Y35" i="5"/>
  <c r="J5" i="5"/>
  <c r="AJ5" i="5"/>
  <c r="Y5" i="5"/>
  <c r="AM20" i="5"/>
  <c r="O20" i="5"/>
  <c r="U9" i="1"/>
  <c r="AB20" i="5"/>
  <c r="N20" i="5"/>
  <c r="T9" i="1"/>
  <c r="AM66" i="5"/>
  <c r="O66" i="5"/>
  <c r="M66" i="5"/>
  <c r="L13" i="5"/>
  <c r="AL13" i="5"/>
  <c r="AA13" i="5"/>
  <c r="L43" i="5"/>
  <c r="AL43" i="5"/>
  <c r="AA43" i="5"/>
  <c r="K47" i="5"/>
  <c r="AK47" i="5"/>
  <c r="Z47" i="5"/>
  <c r="Y12" i="1"/>
  <c r="N57" i="5"/>
  <c r="X12" i="1"/>
  <c r="J32" i="5"/>
  <c r="AJ32" i="5"/>
  <c r="Y32" i="5"/>
  <c r="AJ44" i="5"/>
  <c r="J44" i="5"/>
  <c r="Y44" i="5"/>
  <c r="AJ14" i="5"/>
  <c r="J14" i="5"/>
  <c r="Y14" i="5"/>
  <c r="J19" i="5"/>
  <c r="AJ19" i="5"/>
  <c r="Y19" i="5"/>
  <c r="AJ27" i="5"/>
  <c r="J27" i="5"/>
  <c r="Y27" i="5"/>
  <c r="AM52" i="5"/>
  <c r="O52" i="5"/>
  <c r="AB52" i="5"/>
  <c r="N52" i="5"/>
  <c r="M52" i="5"/>
  <c r="M20" i="5"/>
  <c r="AM42" i="5"/>
  <c r="O42" i="5"/>
  <c r="AB42" i="5"/>
  <c r="N42" i="5"/>
  <c r="M42" i="5"/>
  <c r="K10" i="5"/>
  <c r="AK10" i="5"/>
  <c r="Z10" i="5"/>
  <c r="AM62" i="5"/>
  <c r="O62" i="5"/>
  <c r="M62" i="5"/>
  <c r="J40" i="5"/>
  <c r="AJ40" i="5"/>
  <c r="Y40" i="5"/>
  <c r="Y20" i="1"/>
  <c r="N65" i="5"/>
  <c r="X20" i="1"/>
  <c r="AK44" i="5"/>
  <c r="K44" i="5"/>
  <c r="Z44" i="5"/>
  <c r="AM43" i="5"/>
  <c r="O43" i="5"/>
  <c r="AB43" i="5"/>
  <c r="N43" i="5"/>
  <c r="K35" i="5"/>
  <c r="AK35" i="5"/>
  <c r="Z35" i="5"/>
  <c r="AL10" i="5"/>
  <c r="L10" i="5"/>
  <c r="AA10" i="5"/>
  <c r="AK32" i="5"/>
  <c r="K32" i="5"/>
  <c r="Z32" i="5"/>
  <c r="AK14" i="5"/>
  <c r="K14" i="5"/>
  <c r="Z14" i="5"/>
  <c r="AL47" i="5"/>
  <c r="L47" i="5"/>
  <c r="AA47" i="5"/>
  <c r="N66" i="5"/>
  <c r="X21" i="1"/>
  <c r="Y21" i="1"/>
  <c r="AK27" i="5"/>
  <c r="K27" i="5"/>
  <c r="Z27" i="5"/>
  <c r="Y17" i="1"/>
  <c r="N62" i="5"/>
  <c r="X17" i="1"/>
  <c r="AK40" i="5"/>
  <c r="K40" i="5"/>
  <c r="Z40" i="5"/>
  <c r="M43" i="5"/>
  <c r="K5" i="5"/>
  <c r="AK5" i="5"/>
  <c r="Z5" i="5"/>
  <c r="AK19" i="5"/>
  <c r="K19" i="5"/>
  <c r="Z19" i="5"/>
  <c r="AM13" i="5"/>
  <c r="O13" i="5"/>
  <c r="U21" i="1"/>
  <c r="AB13" i="5"/>
  <c r="N13" i="5"/>
  <c r="T21" i="1"/>
  <c r="M13" i="5"/>
  <c r="L4" i="5"/>
  <c r="AL4" i="5"/>
  <c r="AA4" i="5"/>
  <c r="AL27" i="5"/>
  <c r="L27" i="5"/>
  <c r="AA27" i="5"/>
  <c r="AM47" i="5"/>
  <c r="O47" i="5"/>
  <c r="AB47" i="5"/>
  <c r="N47" i="5"/>
  <c r="M47" i="5"/>
  <c r="L40" i="5"/>
  <c r="AL40" i="5"/>
  <c r="AA40" i="5"/>
  <c r="AL5" i="5"/>
  <c r="L5" i="5"/>
  <c r="AA5" i="5"/>
  <c r="L19" i="5"/>
  <c r="AL19" i="5"/>
  <c r="AA19" i="5"/>
  <c r="AM10" i="5"/>
  <c r="O10" i="5"/>
  <c r="U17" i="1"/>
  <c r="AB10" i="5"/>
  <c r="N10" i="5"/>
  <c r="T17" i="1"/>
  <c r="M10" i="5"/>
  <c r="L35" i="5"/>
  <c r="AL35" i="5"/>
  <c r="AA35" i="5"/>
  <c r="AL44" i="5"/>
  <c r="L44" i="5"/>
  <c r="AA44" i="5"/>
  <c r="AM4" i="5"/>
  <c r="O4" i="5"/>
  <c r="U3" i="1"/>
  <c r="AB4" i="5"/>
  <c r="N4" i="5"/>
  <c r="T3" i="1"/>
  <c r="M4" i="5"/>
  <c r="AL14" i="5"/>
  <c r="L14" i="5"/>
  <c r="AA14" i="5"/>
  <c r="AL32" i="5"/>
  <c r="L32" i="5"/>
  <c r="AA32" i="5"/>
  <c r="AM14" i="5"/>
  <c r="O14" i="5"/>
  <c r="U22" i="1"/>
  <c r="AB14" i="5"/>
  <c r="N14" i="5"/>
  <c r="T22" i="1"/>
  <c r="M14" i="5"/>
  <c r="AM32" i="5"/>
  <c r="O32" i="5"/>
  <c r="AB32" i="5"/>
  <c r="N32" i="5"/>
  <c r="M32" i="5"/>
  <c r="AM5" i="5"/>
  <c r="O5" i="5"/>
  <c r="U15" i="1"/>
  <c r="AB5" i="5"/>
  <c r="N5" i="5"/>
  <c r="T15" i="1"/>
  <c r="M5" i="5"/>
  <c r="AM40" i="5"/>
  <c r="O40" i="5"/>
  <c r="AB40" i="5"/>
  <c r="N40" i="5"/>
  <c r="M40" i="5"/>
  <c r="AM35" i="5"/>
  <c r="O35" i="5"/>
  <c r="AB35" i="5"/>
  <c r="N35" i="5"/>
  <c r="M35" i="5"/>
  <c r="AM27" i="5"/>
  <c r="O27" i="5"/>
  <c r="Y10" i="1"/>
  <c r="AB27" i="5"/>
  <c r="N27" i="5"/>
  <c r="X10" i="1"/>
  <c r="X11" i="1"/>
  <c r="M27" i="5"/>
  <c r="AM44" i="5"/>
  <c r="O44" i="5"/>
  <c r="AB44" i="5"/>
  <c r="N44" i="5"/>
  <c r="M44" i="5"/>
  <c r="AM19" i="5"/>
  <c r="O19" i="5"/>
  <c r="U11" i="1"/>
  <c r="AB19" i="5"/>
  <c r="N19" i="5"/>
  <c r="T11" i="1"/>
  <c r="M19" i="5"/>
</calcChain>
</file>

<file path=xl/sharedStrings.xml><?xml version="1.0" encoding="utf-8"?>
<sst xmlns="http://schemas.openxmlformats.org/spreadsheetml/2006/main" count="929" uniqueCount="380">
  <si>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</si>
  <si>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</si>
  <si>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</si>
  <si>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</si>
  <si>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</si>
  <si>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</si>
  <si>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</si>
  <si>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</si>
  <si>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</si>
  <si>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</si>
  <si>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神君の恩沢</t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</si>
  <si>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</si>
  <si>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</si>
  <si>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</si>
  <si>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神威</t>
    <rPh sb="0" eb="2">
      <t>カムイ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</si>
  <si>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</si>
  <si>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護法四天王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</si>
  <si>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</si>
  <si>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</si>
  <si>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</si>
  <si>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武運長久</t>
    <phoneticPr fontId="1"/>
  </si>
  <si>
    <t>鼓舞の鈴音</t>
  </si>
  <si>
    <t>積厚恩光</t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</si>
  <si>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</si>
  <si>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</si>
  <si>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鷹の天眼</t>
    <rPh sb="0" eb="1">
      <t>タカ</t>
    </rPh>
    <rPh sb="2" eb="4">
      <t>テンガン</t>
    </rPh>
    <phoneticPr fontId="1"/>
  </si>
  <si>
    <t>威光</t>
    <rPh sb="0" eb="2">
      <t>イコウ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</si>
  <si>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</si>
  <si>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</si>
  <si>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</si>
  <si>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</si>
  <si>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</si>
  <si>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</si>
  <si>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渚の葵紋</t>
    <rPh sb="0" eb="1">
      <t>ナギサ</t>
    </rPh>
    <rPh sb="2" eb="3">
      <t>アオイ</t>
    </rPh>
    <rPh sb="3" eb="4">
      <t>モン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</si>
  <si>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</si>
  <si>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機先巧手</t>
    <rPh sb="0" eb="2">
      <t>キセン</t>
    </rPh>
    <rPh sb="2" eb="4">
      <t>コウシュ</t>
    </rPh>
    <phoneticPr fontId="1"/>
  </si>
  <si>
    <t>阿吽</t>
  </si>
  <si>
    <t>万死一生</t>
    <rPh sb="0" eb="1">
      <t>マン</t>
    </rPh>
    <rPh sb="1" eb="2">
      <t>シ</t>
    </rPh>
    <rPh sb="2" eb="4">
      <t>イッショウ</t>
    </rPh>
    <phoneticPr fontId="1"/>
  </si>
  <si>
    <t>陰陽盛衰</t>
  </si>
  <si>
    <t>仙禽桜雲</t>
    <rPh sb="0" eb="1">
      <t>ヤマト</t>
    </rPh>
    <rPh sb="1" eb="2">
      <t>トリ</t>
    </rPh>
    <rPh sb="2" eb="4">
      <t>サクモ</t>
    </rPh>
    <phoneticPr fontId="1"/>
  </si>
  <si>
    <t>霊応</t>
    <rPh sb="0" eb="1">
      <t>レイ</t>
    </rPh>
    <rPh sb="1" eb="2">
      <t>オウ</t>
    </rPh>
    <phoneticPr fontId="1"/>
  </si>
  <si>
    <t>荒御魂</t>
    <rPh sb="0" eb="1">
      <t>アラ</t>
    </rPh>
    <rPh sb="1" eb="3">
      <t>ミタマ</t>
    </rPh>
    <phoneticPr fontId="1"/>
  </si>
  <si>
    <t>伊達の双璧</t>
    <rPh sb="0" eb="2">
      <t>ダテ</t>
    </rPh>
    <rPh sb="3" eb="5">
      <t>ソウヘキ</t>
    </rPh>
    <phoneticPr fontId="1"/>
  </si>
  <si>
    <t>修験之悟</t>
    <phoneticPr fontId="1"/>
  </si>
  <si>
    <t>三十六計</t>
    <rPh sb="0" eb="4">
      <t>サンジュウロッケイ</t>
    </rPh>
    <phoneticPr fontId="1"/>
  </si>
  <si>
    <t>桜花絢爛</t>
    <rPh sb="0" eb="2">
      <t>オウカ</t>
    </rPh>
    <rPh sb="2" eb="4">
      <t>ケンラン</t>
    </rPh>
    <phoneticPr fontId="1"/>
  </si>
  <si>
    <t>扶翼の誓い</t>
    <rPh sb="0" eb="2">
      <t>フヨク</t>
    </rPh>
    <rPh sb="3" eb="4">
      <t>チカ</t>
    </rPh>
    <phoneticPr fontId="1"/>
  </si>
  <si>
    <t>救いの手</t>
    <rPh sb="0" eb="1">
      <t>スク</t>
    </rPh>
    <rPh sb="3" eb="4">
      <t>テ</t>
    </rPh>
    <phoneticPr fontId="1"/>
  </si>
  <si>
    <t>天下布武</t>
    <rPh sb="0" eb="2">
      <t>テンカ</t>
    </rPh>
    <rPh sb="2" eb="3">
      <t>フ</t>
    </rPh>
    <rPh sb="3" eb="4">
      <t>ブ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</si>
  <si>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</si>
  <si>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桜&gt;&gt;</t>
    <rPh sb="0" eb="1">
      <t>サクラ</t>
    </rPh>
    <phoneticPr fontId="1"/>
  </si>
  <si>
    <t>千古不磨</t>
    <rPh sb="0" eb="2">
      <t>センコ</t>
    </rPh>
    <rPh sb="2" eb="4">
      <t>フマ</t>
    </rPh>
    <phoneticPr fontId="1"/>
  </si>
  <si>
    <t>灯光連綿</t>
  </si>
  <si>
    <t>毘沙門天</t>
  </si>
  <si>
    <t>草木皆兵</t>
    <rPh sb="0" eb="2">
      <t>クサキ</t>
    </rPh>
    <rPh sb="2" eb="3">
      <t>ミナ</t>
    </rPh>
    <rPh sb="3" eb="4">
      <t>ヘイ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</si>
  <si>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</si>
  <si>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振鼓</t>
    <rPh sb="0" eb="1">
      <t>フ</t>
    </rPh>
    <rPh sb="1" eb="2">
      <t>ツヅミ</t>
    </rPh>
    <phoneticPr fontId="1"/>
  </si>
  <si>
    <t>勇壮剣舞</t>
    <rPh sb="0" eb="2">
      <t>ユウソウ</t>
    </rPh>
    <rPh sb="2" eb="4">
      <t>ケンブ</t>
    </rPh>
    <phoneticPr fontId="1"/>
  </si>
  <si>
    <t>不如帰</t>
    <rPh sb="0" eb="3">
      <t>ホトトギス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</si>
  <si>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</si>
  <si>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</si>
  <si>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難中之醒</t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</si>
  <si>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</si>
  <si>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甲陽軍鑑</t>
    <rPh sb="0" eb="4">
      <t>コウヨウグンカン</t>
    </rPh>
    <phoneticPr fontId="1"/>
  </si>
  <si>
    <t>狂気の咆哮</t>
  </si>
  <si>
    <t>霊符</t>
    <rPh sb="0" eb="1">
      <t>レイ</t>
    </rPh>
    <rPh sb="1" eb="2">
      <t>フ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</si>
  <si>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</si>
  <si>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全上げ&gt;&gt;</t>
    <phoneticPr fontId="1"/>
  </si>
  <si>
    <t>覇王の恫喝</t>
    <phoneticPr fontId="1"/>
  </si>
  <si>
    <t>奇襲系</t>
    <rPh sb="0" eb="2">
      <t>キシュウ</t>
    </rPh>
    <rPh sb="2" eb="3">
      <t>ケイ</t>
    </rPh>
    <phoneticPr fontId="1"/>
  </si>
  <si>
    <t>天上花</t>
    <rPh sb="0" eb="2">
      <t>テンジョウ</t>
    </rPh>
    <rPh sb="2" eb="3">
      <t>ハナ</t>
    </rPh>
    <phoneticPr fontId="1"/>
  </si>
  <si>
    <t>才華湧昇</t>
    <rPh sb="0" eb="1">
      <t>サイ</t>
    </rPh>
    <rPh sb="1" eb="2">
      <t>カ</t>
    </rPh>
    <rPh sb="2" eb="3">
      <t>ユウ</t>
    </rPh>
    <rPh sb="3" eb="4">
      <t>ショウ</t>
    </rPh>
    <phoneticPr fontId="1"/>
  </si>
  <si>
    <t>人たらし</t>
    <rPh sb="0" eb="1">
      <t>ヒト</t>
    </rPh>
    <phoneticPr fontId="1"/>
  </si>
  <si>
    <t>万紅鬼魄</t>
    <rPh sb="0" eb="1">
      <t>マン</t>
    </rPh>
    <rPh sb="1" eb="2">
      <t>コウ</t>
    </rPh>
    <rPh sb="2" eb="3">
      <t>オニ</t>
    </rPh>
    <rPh sb="3" eb="4">
      <t>タマシイ</t>
    </rPh>
    <phoneticPr fontId="1"/>
  </si>
  <si>
    <t>大喝一声</t>
    <rPh sb="0" eb="2">
      <t>ダイカツ</t>
    </rPh>
    <rPh sb="2" eb="4">
      <t>イッセイ</t>
    </rPh>
    <phoneticPr fontId="1"/>
  </si>
  <si>
    <t>閃電系</t>
    <rPh sb="0" eb="2">
      <t>センデン</t>
    </rPh>
    <rPh sb="2" eb="3">
      <t>ケイ</t>
    </rPh>
    <phoneticPr fontId="1"/>
  </si>
  <si>
    <t>雄渾</t>
    <rPh sb="0" eb="2">
      <t>ユウコン</t>
    </rPh>
    <phoneticPr fontId="1"/>
  </si>
  <si>
    <t>軍神</t>
    <rPh sb="0" eb="2">
      <t>グンシン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</si>
  <si>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</si>
  <si>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威喝牽制</t>
    <rPh sb="0" eb="2">
      <t>イカツ</t>
    </rPh>
    <rPh sb="2" eb="4">
      <t>ケンセイ</t>
    </rPh>
    <phoneticPr fontId="1"/>
  </si>
  <si>
    <t>劫火奮迅</t>
    <rPh sb="0" eb="2">
      <t>ゴウカ</t>
    </rPh>
    <rPh sb="2" eb="4">
      <t>フンジン</t>
    </rPh>
    <phoneticPr fontId="1"/>
  </si>
  <si>
    <t>慈善の美徳</t>
    <rPh sb="0" eb="2">
      <t>ジゼン</t>
    </rPh>
    <rPh sb="3" eb="5">
      <t>ビトク</t>
    </rPh>
    <phoneticPr fontId="1"/>
  </si>
  <si>
    <t>豪気</t>
    <rPh sb="0" eb="2">
      <t>ゴウキ</t>
    </rPh>
    <phoneticPr fontId="1"/>
  </si>
  <si>
    <t>戦国大名</t>
    <rPh sb="0" eb="2">
      <t>センゴク</t>
    </rPh>
    <rPh sb="2" eb="4">
      <t>ダイミョウ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</si>
  <si>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</si>
  <si>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怨恨の念</t>
    <rPh sb="0" eb="2">
      <t>エンコン</t>
    </rPh>
    <rPh sb="3" eb="4">
      <t>ネン</t>
    </rPh>
    <phoneticPr fontId="1"/>
  </si>
  <si>
    <t>献身の徳</t>
    <rPh sb="0" eb="2">
      <t>ケンシン</t>
    </rPh>
    <rPh sb="3" eb="4">
      <t>トク</t>
    </rPh>
    <phoneticPr fontId="1"/>
  </si>
  <si>
    <t>範馬の血</t>
    <rPh sb="0" eb="1">
      <t>ハン</t>
    </rPh>
    <rPh sb="1" eb="2">
      <t>バ</t>
    </rPh>
    <rPh sb="3" eb="4">
      <t>チ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</si>
  <si>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</si>
  <si>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全ALL+孟&gt;&gt;</t>
    <phoneticPr fontId="1"/>
  </si>
  <si>
    <t>複数下げ&gt;&gt;</t>
    <rPh sb="0" eb="2">
      <t>フクスウ</t>
    </rPh>
    <rPh sb="2" eb="3">
      <t>サ</t>
    </rPh>
    <phoneticPr fontId="1"/>
  </si>
  <si>
    <t>離間系</t>
    <rPh sb="0" eb="2">
      <t>リカン</t>
    </rPh>
    <rPh sb="2" eb="3">
      <t>ケイ</t>
    </rPh>
    <phoneticPr fontId="1"/>
  </si>
  <si>
    <t>共鳴鼓舞</t>
    <rPh sb="0" eb="2">
      <t>キョウメイ</t>
    </rPh>
    <rPh sb="2" eb="4">
      <t>コブ</t>
    </rPh>
    <phoneticPr fontId="1"/>
  </si>
  <si>
    <t>聖夜の賜物</t>
    <rPh sb="0" eb="2">
      <t>セイヤ</t>
    </rPh>
    <rPh sb="3" eb="5">
      <t>タマモノ</t>
    </rPh>
    <phoneticPr fontId="1"/>
  </si>
  <si>
    <t>足軽軍法</t>
    <rPh sb="0" eb="2">
      <t>アシガル</t>
    </rPh>
    <rPh sb="2" eb="4">
      <t>グンポウ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</si>
  <si>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</si>
  <si>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</si>
  <si>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乱撃系</t>
    <rPh sb="0" eb="2">
      <t>ランゲキ</t>
    </rPh>
    <rPh sb="2" eb="3">
      <t>ケイ</t>
    </rPh>
    <phoneticPr fontId="1"/>
  </si>
  <si>
    <t>八徳</t>
    <rPh sb="0" eb="1">
      <t>ハチ</t>
    </rPh>
    <rPh sb="1" eb="2">
      <t>トク</t>
    </rPh>
    <phoneticPr fontId="1"/>
  </si>
  <si>
    <t>忠義の炎</t>
    <rPh sb="0" eb="2">
      <t>チュウギ</t>
    </rPh>
    <rPh sb="3" eb="4">
      <t>ホノオ</t>
    </rPh>
    <phoneticPr fontId="1"/>
  </si>
  <si>
    <t>一蓮托生</t>
    <rPh sb="0" eb="4">
      <t>イチレンタクショウ</t>
    </rPh>
    <phoneticPr fontId="1"/>
  </si>
  <si>
    <t>傾奇挑発</t>
    <rPh sb="0" eb="2">
      <t>カブキ</t>
    </rPh>
    <rPh sb="2" eb="4">
      <t>チョウハツ</t>
    </rPh>
    <phoneticPr fontId="1"/>
  </si>
  <si>
    <t>三段撃</t>
    <rPh sb="0" eb="2">
      <t>サンダン</t>
    </rPh>
    <rPh sb="2" eb="3">
      <t>ゲキ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</si>
  <si>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</si>
  <si>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公家礼法</t>
    <rPh sb="0" eb="2">
      <t>クゲ</t>
    </rPh>
    <rPh sb="2" eb="4">
      <t>レイホウ</t>
    </rPh>
    <phoneticPr fontId="1"/>
  </si>
  <si>
    <t>集中瞑想</t>
    <rPh sb="0" eb="2">
      <t>シュウチュウ</t>
    </rPh>
    <rPh sb="2" eb="4">
      <t>メイソウ</t>
    </rPh>
    <phoneticPr fontId="1"/>
  </si>
  <si>
    <t>小蕾生月</t>
    <rPh sb="0" eb="1">
      <t>ショウ</t>
    </rPh>
    <rPh sb="1" eb="2">
      <t>ツボミ</t>
    </rPh>
    <rPh sb="2" eb="3">
      <t>ナマ</t>
    </rPh>
    <rPh sb="3" eb="4">
      <t>ツキ</t>
    </rPh>
    <phoneticPr fontId="1"/>
  </si>
  <si>
    <t>後顧断憂</t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</si>
  <si>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</si>
  <si>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義憤</t>
  </si>
  <si>
    <t>地黄八幡</t>
    <rPh sb="0" eb="1">
      <t>チ</t>
    </rPh>
    <rPh sb="1" eb="2">
      <t>オウ</t>
    </rPh>
    <rPh sb="2" eb="4">
      <t>ハチマン</t>
    </rPh>
    <phoneticPr fontId="1"/>
  </si>
  <si>
    <t>冥護</t>
    <rPh sb="0" eb="1">
      <t>メイ</t>
    </rPh>
    <rPh sb="1" eb="2">
      <t>ゴ</t>
    </rPh>
    <phoneticPr fontId="1"/>
  </si>
  <si>
    <t>美女誘惑</t>
    <rPh sb="0" eb="2">
      <t>ビジョ</t>
    </rPh>
    <rPh sb="2" eb="4">
      <t>ユウワク</t>
    </rPh>
    <phoneticPr fontId="1"/>
  </si>
  <si>
    <t>他遠距離AP10</t>
    <rPh sb="0" eb="1">
      <t>タ</t>
    </rPh>
    <rPh sb="1" eb="4">
      <t>エンキョリ</t>
    </rPh>
    <phoneticPr fontId="1"/>
  </si>
  <si>
    <t>嚢中の勇</t>
    <rPh sb="0" eb="2">
      <t>ノウチュウ</t>
    </rPh>
    <rPh sb="3" eb="4">
      <t>ユウ</t>
    </rPh>
    <phoneticPr fontId="1"/>
  </si>
  <si>
    <t>才気煥発</t>
    <rPh sb="0" eb="4">
      <t>サイキカンパツ</t>
    </rPh>
    <phoneticPr fontId="1"/>
  </si>
  <si>
    <t>独眼竜</t>
    <rPh sb="0" eb="3">
      <t>ドクガンリュウ</t>
    </rPh>
    <phoneticPr fontId="1"/>
  </si>
  <si>
    <t>戦夜の英気</t>
    <phoneticPr fontId="1"/>
  </si>
  <si>
    <t>恫喝怒号</t>
    <rPh sb="0" eb="2">
      <t>ドウカツ</t>
    </rPh>
    <rPh sb="2" eb="4">
      <t>ドゴウ</t>
    </rPh>
    <phoneticPr fontId="1"/>
  </si>
  <si>
    <t>他遠距離AP20</t>
    <rPh sb="0" eb="1">
      <t>タ</t>
    </rPh>
    <rPh sb="1" eb="4">
      <t>エンキョリ</t>
    </rPh>
    <phoneticPr fontId="1"/>
  </si>
  <si>
    <t>嚢中の慧</t>
    <rPh sb="0" eb="2">
      <t>ノウチュウ</t>
    </rPh>
    <rPh sb="3" eb="4">
      <t>ケイ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</si>
  <si>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</si>
  <si>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妖狐冷罵</t>
    <rPh sb="0" eb="2">
      <t>ヨウコ</t>
    </rPh>
    <rPh sb="2" eb="4">
      <t>レイバ</t>
    </rPh>
    <phoneticPr fontId="1"/>
  </si>
  <si>
    <t>他遠距離AP25</t>
    <rPh sb="0" eb="1">
      <t>タ</t>
    </rPh>
    <rPh sb="1" eb="4">
      <t>エンキョリ</t>
    </rPh>
    <phoneticPr fontId="1"/>
  </si>
  <si>
    <t>風林火山</t>
    <rPh sb="0" eb="4">
      <t>フウリンカザン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</si>
  <si>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</si>
  <si>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優艶</t>
    <rPh sb="0" eb="2">
      <t>ユウエン</t>
    </rPh>
    <phoneticPr fontId="1"/>
  </si>
  <si>
    <t>他遠距離AP30</t>
    <rPh sb="0" eb="1">
      <t>タ</t>
    </rPh>
    <rPh sb="1" eb="4">
      <t>エンキョリ</t>
    </rPh>
    <phoneticPr fontId="1"/>
  </si>
  <si>
    <t>天下無双</t>
    <rPh sb="0" eb="2">
      <t>テンカ</t>
    </rPh>
    <rPh sb="2" eb="4">
      <t>ムソウ</t>
    </rPh>
    <phoneticPr fontId="1"/>
  </si>
  <si>
    <t>和敬清寂</t>
    <rPh sb="0" eb="4">
      <t>ワケイセイジャク</t>
    </rPh>
    <phoneticPr fontId="1"/>
  </si>
  <si>
    <t>強下げ&gt;&gt;</t>
    <rPh sb="0" eb="1">
      <t>キョウ</t>
    </rPh>
    <rPh sb="1" eb="2">
      <t>サ</t>
    </rPh>
    <phoneticPr fontId="1"/>
  </si>
  <si>
    <t>西国無双</t>
    <rPh sb="0" eb="2">
      <t>サイゴク</t>
    </rPh>
    <rPh sb="2" eb="4">
      <t>ムソウ</t>
    </rPh>
    <phoneticPr fontId="1"/>
  </si>
  <si>
    <t>軍配指揮</t>
    <rPh sb="0" eb="2">
      <t>グンバイ</t>
    </rPh>
    <rPh sb="2" eb="4">
      <t>シキ</t>
    </rPh>
    <phoneticPr fontId="1"/>
  </si>
  <si>
    <t>宿怨</t>
  </si>
  <si>
    <t>鬼神</t>
    <rPh sb="0" eb="2">
      <t>キジン</t>
    </rPh>
    <phoneticPr fontId="1"/>
  </si>
  <si>
    <t>決起の大号令</t>
    <rPh sb="0" eb="2">
      <t>ケッキ</t>
    </rPh>
    <rPh sb="3" eb="6">
      <t>ダイゴウレイ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</si>
  <si>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</si>
  <si>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闘志</t>
    <rPh sb="0" eb="2">
      <t>トウシ</t>
    </rPh>
    <phoneticPr fontId="1"/>
  </si>
  <si>
    <t>聖歌唱和</t>
    <phoneticPr fontId="1"/>
  </si>
  <si>
    <t>跳梁跋扈</t>
    <rPh sb="0" eb="2">
      <t>チョウリョウ</t>
    </rPh>
    <rPh sb="2" eb="4">
      <t>バッコ</t>
    </rPh>
    <phoneticPr fontId="1"/>
  </si>
  <si>
    <t>古今独歩</t>
    <rPh sb="0" eb="2">
      <t>ココン</t>
    </rPh>
    <rPh sb="2" eb="4">
      <t>ドッポ</t>
    </rPh>
    <phoneticPr fontId="1"/>
  </si>
  <si>
    <t>百花繚乱</t>
    <rPh sb="0" eb="4">
      <t>ヒャッカリョウラン</t>
    </rPh>
    <phoneticPr fontId="1"/>
  </si>
  <si>
    <t>暗中飛躍</t>
    <rPh sb="0" eb="4">
      <t>アンチュウヒヤク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</si>
  <si>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</si>
  <si>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直江状</t>
  </si>
  <si>
    <t>一念通天</t>
    <rPh sb="0" eb="2">
      <t>イチネン</t>
    </rPh>
    <rPh sb="2" eb="3">
      <t>ツウ</t>
    </rPh>
    <rPh sb="3" eb="4">
      <t>テン</t>
    </rPh>
    <phoneticPr fontId="1"/>
  </si>
  <si>
    <t>内助の功</t>
    <rPh sb="0" eb="2">
      <t>ナイジョ</t>
    </rPh>
    <rPh sb="3" eb="4">
      <t>コウ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</si>
  <si>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</si>
  <si>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誘爆</t>
    <rPh sb="0" eb="1">
      <t>サソ</t>
    </rPh>
    <rPh sb="1" eb="2">
      <t>バク</t>
    </rPh>
    <phoneticPr fontId="1"/>
  </si>
  <si>
    <t>夢幻泡影</t>
    <phoneticPr fontId="1"/>
  </si>
  <si>
    <t>天真爛漫</t>
    <phoneticPr fontId="1"/>
  </si>
  <si>
    <t>悲愴恋歌</t>
    <rPh sb="0" eb="2">
      <t>ヒソウ</t>
    </rPh>
    <rPh sb="2" eb="4">
      <t>レンカ</t>
    </rPh>
    <phoneticPr fontId="1"/>
  </si>
  <si>
    <t>知略縦横</t>
    <phoneticPr fontId="1"/>
  </si>
  <si>
    <t>急追の迷夢</t>
    <rPh sb="0" eb="2">
      <t>キュウツイ</t>
    </rPh>
    <rPh sb="3" eb="5">
      <t>メイム</t>
    </rPh>
    <phoneticPr fontId="1"/>
  </si>
  <si>
    <t>意気軒昂</t>
    <rPh sb="0" eb="4">
      <t>イキケンコウ</t>
    </rPh>
    <phoneticPr fontId="1"/>
  </si>
  <si>
    <t>郷愁歌</t>
    <rPh sb="0" eb="2">
      <t>キョウシュウ</t>
    </rPh>
    <rPh sb="2" eb="3">
      <t>カ</t>
    </rPh>
    <phoneticPr fontId="1"/>
  </si>
  <si>
    <t>祭政一致</t>
    <rPh sb="0" eb="2">
      <t>サイセイ</t>
    </rPh>
    <rPh sb="2" eb="4">
      <t>イッチ</t>
    </rPh>
    <phoneticPr fontId="1"/>
  </si>
  <si>
    <t>影縫い</t>
    <rPh sb="0" eb="1">
      <t>カゲ</t>
    </rPh>
    <rPh sb="1" eb="2">
      <t>ヌ</t>
    </rPh>
    <phoneticPr fontId="1"/>
  </si>
  <si>
    <t>山吹の歌道</t>
    <phoneticPr fontId="1"/>
  </si>
  <si>
    <t>威風堂々</t>
    <rPh sb="0" eb="4">
      <t>イフウドウドウ</t>
    </rPh>
    <phoneticPr fontId="1"/>
  </si>
  <si>
    <t>鼓舞激励</t>
    <rPh sb="0" eb="4">
      <t>コブゲキレイ</t>
    </rPh>
    <phoneticPr fontId="1"/>
  </si>
  <si>
    <t>美人薄命</t>
  </si>
  <si>
    <t>活気横溢</t>
    <rPh sb="0" eb="2">
      <t>カッキ</t>
    </rPh>
    <rPh sb="2" eb="3">
      <t>ヨコ</t>
    </rPh>
    <rPh sb="3" eb="4">
      <t>アフ</t>
    </rPh>
    <phoneticPr fontId="1"/>
  </si>
  <si>
    <t>搦め手</t>
    <rPh sb="0" eb="1">
      <t>カラ</t>
    </rPh>
    <rPh sb="2" eb="3">
      <t>テ</t>
    </rPh>
    <phoneticPr fontId="1"/>
  </si>
  <si>
    <t>一客一亭</t>
    <phoneticPr fontId="1"/>
  </si>
  <si>
    <t>怒号</t>
  </si>
  <si>
    <t>豊楽</t>
  </si>
  <si>
    <t>覇王奏者</t>
  </si>
  <si>
    <t>消力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</si>
  <si>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</si>
  <si>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力戦奮闘</t>
  </si>
  <si>
    <t>錦上添花</t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</si>
  <si>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</si>
  <si>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</si>
  <si>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</si>
  <si>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</si>
  <si>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</si>
  <si>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</si>
  <si>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</si>
  <si>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</si>
  <si>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4g</t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</si>
  <si>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</si>
  <si>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</si>
  <si>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</si>
  <si>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</si>
  <si>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</si>
  <si>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</si>
  <si>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</si>
  <si>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</si>
  <si>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</si>
  <si>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</si>
  <si>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</si>
  <si>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</si>
  <si>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</si>
  <si>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</si>
  <si>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立花宗茂</t>
  </si>
  <si>
    <t>戦夜の英気</t>
  </si>
  <si>
    <t>雷公の喝破</t>
  </si>
  <si>
    <t>知勇双全</t>
  </si>
  <si>
    <t>宮本武蔵</t>
    <rPh sb="0" eb="2">
      <t>ミヤモト</t>
    </rPh>
    <rPh sb="2" eb="4">
      <t>ムサシ</t>
    </rPh>
    <phoneticPr fontId="1"/>
  </si>
  <si>
    <t>佐々木小次郎</t>
  </si>
  <si>
    <t>一蓮托生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</si>
  <si>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</si>
  <si>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</si>
  <si>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</si>
  <si>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</si>
  <si>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</si>
  <si>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</si>
  <si>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前田利家</t>
    <rPh sb="0" eb="2">
      <t>マエダ</t>
    </rPh>
    <rPh sb="2" eb="4">
      <t>トシイエ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</si>
  <si>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</si>
  <si>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霊符</t>
  </si>
  <si>
    <t>上杉謙信</t>
    <rPh sb="0" eb="2">
      <t>ウエスギ</t>
    </rPh>
    <rPh sb="2" eb="4">
      <t>ケンシン</t>
    </rPh>
    <phoneticPr fontId="1"/>
  </si>
  <si>
    <t>毘沙門天</t>
    <rPh sb="0" eb="4">
      <t>ビシャモンテン</t>
    </rPh>
    <phoneticPr fontId="1"/>
  </si>
  <si>
    <t>徳川家康</t>
  </si>
  <si>
    <t>飛禽之益</t>
  </si>
  <si>
    <t>豊臣秀吉</t>
  </si>
  <si>
    <t>孟母断機</t>
  </si>
  <si>
    <t>知勇双全</t>
    <phoneticPr fontId="1"/>
  </si>
  <si>
    <t>結城秀康</t>
    <rPh sb="0" eb="2">
      <t>ユウキ</t>
    </rPh>
    <rPh sb="2" eb="4">
      <t>ヒデヤス</t>
    </rPh>
    <phoneticPr fontId="1"/>
  </si>
  <si>
    <t>宿怨</t>
    <rPh sb="0" eb="2">
      <t>シュクエン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</si>
  <si>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</si>
  <si>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島左近</t>
    <rPh sb="0" eb="1">
      <t>シマ</t>
    </rPh>
    <rPh sb="1" eb="3">
      <t>サコン</t>
    </rPh>
    <phoneticPr fontId="1"/>
  </si>
  <si>
    <t>義憤</t>
    <rPh sb="0" eb="2">
      <t>ギフン</t>
    </rPh>
    <phoneticPr fontId="1"/>
  </si>
  <si>
    <t>徳川家康</t>
    <rPh sb="0" eb="2">
      <t>トクガワ</t>
    </rPh>
    <rPh sb="2" eb="4">
      <t>イエヤス</t>
    </rPh>
    <phoneticPr fontId="1"/>
  </si>
  <si>
    <t>不如帰</t>
    <phoneticPr fontId="1"/>
  </si>
  <si>
    <t>仙石秀久</t>
    <rPh sb="0" eb="2">
      <t>センゴク</t>
    </rPh>
    <rPh sb="2" eb="4">
      <t>ヒデヒサ</t>
    </rPh>
    <phoneticPr fontId="1"/>
  </si>
  <si>
    <t>井伊直政</t>
    <rPh sb="0" eb="2">
      <t>イイ</t>
    </rPh>
    <rPh sb="2" eb="4">
      <t>ナオマサ</t>
    </rPh>
    <phoneticPr fontId="1"/>
  </si>
  <si>
    <t>修験之悟</t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</si>
  <si>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</si>
  <si>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</si>
  <si>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</si>
  <si>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</si>
  <si>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吉川元春</t>
    <rPh sb="0" eb="2">
      <t>ヨシカワ</t>
    </rPh>
    <rPh sb="2" eb="4">
      <t>モトハル</t>
    </rPh>
    <phoneticPr fontId="1"/>
  </si>
  <si>
    <t>武田信繁</t>
    <rPh sb="2" eb="4">
      <t>ノブシゲ</t>
    </rPh>
    <phoneticPr fontId="1"/>
  </si>
  <si>
    <t>島津義弘</t>
    <rPh sb="0" eb="2">
      <t>シマヅ</t>
    </rPh>
    <rPh sb="2" eb="4">
      <t>ヨシヒロ</t>
    </rPh>
    <phoneticPr fontId="1"/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</si>
  <si>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</si>
  <si>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</si>
  <si>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武田勝頼</t>
  </si>
  <si>
    <t>決起の大号令</t>
  </si>
  <si>
    <t>一蓮托生</t>
    <phoneticPr fontId="1"/>
  </si>
  <si>
    <t>豪気</t>
  </si>
  <si>
    <t>宇喜多秀家</t>
  </si>
  <si>
    <t>和敬清寂</t>
  </si>
  <si>
    <t>最上義光</t>
    <rPh sb="0" eb="2">
      <t>モガミ</t>
    </rPh>
    <rPh sb="2" eb="4">
      <t>ヨシミツ</t>
    </rPh>
    <phoneticPr fontId="1"/>
  </si>
  <si>
    <t>榊原康政</t>
    <rPh sb="0" eb="2">
      <t>サカキバラ</t>
    </rPh>
    <rPh sb="2" eb="4">
      <t>ヤスマサ</t>
    </rPh>
    <phoneticPr fontId="1"/>
  </si>
  <si>
    <t>、</t>
  </si>
  <si>
    <t>扶翼の誓い</t>
  </si>
  <si>
    <t>織田信忠</t>
    <rPh sb="0" eb="2">
      <t>オダ</t>
    </rPh>
    <rPh sb="2" eb="3">
      <t>ノブ</t>
    </rPh>
    <rPh sb="3" eb="4">
      <t>タダ</t>
    </rPh>
    <phoneticPr fontId="1"/>
  </si>
  <si>
    <t>長宗我部信親</t>
    <rPh sb="0" eb="4">
      <t>チョウソカベ</t>
    </rPh>
    <rPh sb="4" eb="5">
      <t>ノブ</t>
    </rPh>
    <rPh sb="5" eb="6">
      <t>オヤ</t>
    </rPh>
    <phoneticPr fontId="1"/>
  </si>
  <si>
    <t>雑賀孫一</t>
  </si>
  <si>
    <t>加藤清正</t>
    <rPh sb="0" eb="2">
      <t>カトウ</t>
    </rPh>
    <rPh sb="2" eb="4">
      <t>キヨマサ</t>
    </rPh>
    <phoneticPr fontId="1"/>
  </si>
  <si>
    <t>北畠具教</t>
  </si>
  <si>
    <t>百折不撓</t>
    <rPh sb="0" eb="4">
      <t>ヒャクセツフトウ</t>
    </rPh>
    <phoneticPr fontId="1"/>
  </si>
  <si>
    <t>ジャック・ハンマー</t>
  </si>
  <si>
    <t>周瑜</t>
  </si>
  <si>
    <t>龍造寺隆信</t>
  </si>
  <si>
    <t>井伊直孝</t>
    <rPh sb="0" eb="2">
      <t>イイ</t>
    </rPh>
    <rPh sb="2" eb="4">
      <t>ナオタカ</t>
    </rPh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</si>
  <si>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</si>
  <si>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威喝牽制</t>
  </si>
  <si>
    <t>上杉景勝</t>
  </si>
  <si>
    <t>才華湧昇</t>
    <rPh sb="0" eb="4">
      <t>サイカユウショウ</t>
    </rPh>
    <phoneticPr fontId="1"/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</si>
  <si>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</si>
  <si>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</si>
  <si>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松永久秀</t>
  </si>
  <si>
    <t>天花乱墜</t>
  </si>
  <si>
    <t>不如帰</t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</si>
  <si>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</si>
  <si>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</si>
  <si>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</si>
  <si>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</si>
  <si>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ルイス・フロイス</t>
    <phoneticPr fontId="1"/>
  </si>
  <si>
    <t>宇佐美定満</t>
    <rPh sb="0" eb="3">
      <t>ウサミ</t>
    </rPh>
    <rPh sb="3" eb="5">
      <t>サダミツ</t>
    </rPh>
    <phoneticPr fontId="1"/>
  </si>
  <si>
    <t>上杉景虎</t>
    <rPh sb="0" eb="2">
      <t>ウエスギ</t>
    </rPh>
    <rPh sb="2" eb="4">
      <t>カゲトラ</t>
    </rPh>
    <phoneticPr fontId="1"/>
  </si>
  <si>
    <t>護法四天王</t>
    <rPh sb="0" eb="2">
      <t>ゴホウ</t>
    </rPh>
    <rPh sb="2" eb="5">
      <t>シテンノウ</t>
    </rPh>
    <phoneticPr fontId="1"/>
  </si>
  <si>
    <t>石田三成</t>
    <phoneticPr fontId="1"/>
  </si>
  <si>
    <t>市姫</t>
    <rPh sb="0" eb="2">
      <t>イチ</t>
    </rPh>
    <phoneticPr fontId="1"/>
  </si>
  <si>
    <t>積厚恩光</t>
    <phoneticPr fontId="1"/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</si>
  <si>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</si>
  <si>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</si>
  <si>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山本勘助</t>
    <rPh sb="0" eb="2">
      <t>ヤマモト</t>
    </rPh>
    <rPh sb="2" eb="4">
      <t>カンスケ</t>
    </rPh>
    <phoneticPr fontId="1"/>
  </si>
  <si>
    <t>大馬印</t>
    <rPh sb="0" eb="1">
      <t>オオ</t>
    </rPh>
    <rPh sb="1" eb="2">
      <t>ウマ</t>
    </rPh>
    <rPh sb="2" eb="3">
      <t>シルシ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</si>
  <si>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</si>
  <si>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武運長久</t>
  </si>
  <si>
    <t>今川義元</t>
    <rPh sb="0" eb="2">
      <t>イマガワ</t>
    </rPh>
    <rPh sb="2" eb="4">
      <t>ヨシモト</t>
    </rPh>
    <phoneticPr fontId="1"/>
  </si>
  <si>
    <t>真田幸隆</t>
    <rPh sb="0" eb="2">
      <t>サナダ</t>
    </rPh>
    <rPh sb="2" eb="4">
      <t>ユキタカ</t>
    </rPh>
    <phoneticPr fontId="1"/>
  </si>
  <si>
    <t>愛姫</t>
    <rPh sb="0" eb="1">
      <t>アイ</t>
    </rPh>
    <rPh sb="1" eb="2">
      <t>ヒメ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</si>
  <si>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</si>
  <si>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毛利輝元</t>
    <rPh sb="0" eb="2">
      <t>モウリ</t>
    </rPh>
    <rPh sb="2" eb="4">
      <t>テルモト</t>
    </rPh>
    <phoneticPr fontId="1"/>
  </si>
  <si>
    <t>北条早雲</t>
    <rPh sb="0" eb="4">
      <t>ホウジョウソウウン</t>
    </rPh>
    <phoneticPr fontId="1"/>
  </si>
  <si>
    <t>範馬の血</t>
    <rPh sb="0" eb="2">
      <t>ハンマ</t>
    </rPh>
    <rPh sb="3" eb="4">
      <t>チ</t>
    </rPh>
    <phoneticPr fontId="1"/>
  </si>
  <si>
    <t>津軽為信</t>
    <rPh sb="0" eb="4">
      <t>ツガルタメノブ</t>
    </rPh>
    <phoneticPr fontId="1"/>
  </si>
  <si>
    <t>毛利勝永</t>
    <rPh sb="0" eb="2">
      <t>モウリ</t>
    </rPh>
    <rPh sb="2" eb="4">
      <t>カツナガ</t>
    </rPh>
    <phoneticPr fontId="1"/>
  </si>
  <si>
    <t>石川数正</t>
  </si>
  <si>
    <t>諸葛亮</t>
    <rPh sb="0" eb="3">
      <t>ショカツリョウ</t>
    </rPh>
    <phoneticPr fontId="1"/>
  </si>
  <si>
    <t>今川義元</t>
  </si>
  <si>
    <t>勇壮剣舞</t>
  </si>
  <si>
    <t>北条氏康</t>
  </si>
  <si>
    <t>陰陽盛衰</t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</si>
  <si>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</si>
  <si>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</si>
  <si>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天花乱墜</t>
    <rPh sb="0" eb="2">
      <t>テンカ</t>
    </rPh>
    <rPh sb="2" eb="3">
      <t>ラン</t>
    </rPh>
    <rPh sb="3" eb="4">
      <t>ツイ</t>
    </rPh>
    <phoneticPr fontId="1"/>
  </si>
  <si>
    <t>天草四郎</t>
  </si>
  <si>
    <t>宇喜多秀家</t>
    <phoneticPr fontId="1"/>
  </si>
  <si>
    <t>出雲阿国</t>
    <rPh sb="0" eb="4">
      <t>イズモノオクニ</t>
    </rPh>
    <phoneticPr fontId="1"/>
  </si>
  <si>
    <t>後顧断憂</t>
    <rPh sb="0" eb="2">
      <t>コウコ</t>
    </rPh>
    <rPh sb="2" eb="3">
      <t>ダン</t>
    </rPh>
    <rPh sb="3" eb="4">
      <t>ユウ</t>
    </rPh>
    <phoneticPr fontId="1"/>
  </si>
  <si>
    <t>上杉景勝</t>
    <rPh sb="0" eb="2">
      <t>ウエスギ</t>
    </rPh>
    <rPh sb="2" eb="4">
      <t>カゲカツ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</si>
  <si>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</si>
  <si>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</si>
  <si>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戦前の小歌踊</t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</si>
  <si>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</si>
  <si>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</si>
  <si>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服部半蔵</t>
    <rPh sb="0" eb="2">
      <t>ハットリ</t>
    </rPh>
    <rPh sb="2" eb="4">
      <t>ハンゾウ</t>
    </rPh>
    <phoneticPr fontId="1"/>
  </si>
  <si>
    <t>武田勝頼</t>
    <rPh sb="0" eb="2">
      <t>タケダ</t>
    </rPh>
    <rPh sb="2" eb="4">
      <t>カツヨリ</t>
    </rPh>
    <phoneticPr fontId="1"/>
  </si>
  <si>
    <t>武田信玄</t>
    <rPh sb="0" eb="2">
      <t>タケダ</t>
    </rPh>
    <rPh sb="2" eb="4">
      <t>シンゲン</t>
    </rPh>
    <phoneticPr fontId="1"/>
  </si>
  <si>
    <t>武田信繁</t>
    <rPh sb="0" eb="2">
      <t>タケダ</t>
    </rPh>
    <rPh sb="2" eb="4">
      <t>ノブシゲ</t>
    </rPh>
    <phoneticPr fontId="1"/>
  </si>
  <si>
    <t>立花道雪</t>
    <rPh sb="0" eb="2">
      <t>タチバナ</t>
    </rPh>
    <rPh sb="2" eb="4">
      <t>ドウセツ</t>
    </rPh>
    <phoneticPr fontId="1"/>
  </si>
  <si>
    <t>立花ぎん千代</t>
  </si>
  <si>
    <t>忠義の炎</t>
  </si>
  <si>
    <t>長宗我部元親</t>
    <rPh sb="0" eb="6">
      <t>チョウソカベモトチカ</t>
    </rPh>
    <phoneticPr fontId="1"/>
  </si>
  <si>
    <t>長曽我部盛親</t>
  </si>
  <si>
    <t>神君の恩沢</t>
    <rPh sb="0" eb="2">
      <t>シンクン</t>
    </rPh>
    <rPh sb="3" eb="5">
      <t>オンタク</t>
    </rPh>
    <phoneticPr fontId="1"/>
  </si>
  <si>
    <t>豊臣秀吉</t>
    <rPh sb="0" eb="2">
      <t>トヨトミ</t>
    </rPh>
    <rPh sb="2" eb="4">
      <t>ヒデヨシ</t>
    </rPh>
    <phoneticPr fontId="1"/>
  </si>
  <si>
    <t>直江兼続</t>
    <rPh sb="0" eb="2">
      <t>ナオエ</t>
    </rPh>
    <rPh sb="2" eb="4">
      <t>カネツグ</t>
    </rPh>
    <phoneticPr fontId="1"/>
  </si>
  <si>
    <t>細川藤孝</t>
    <rPh sb="0" eb="2">
      <t>ホソカワ</t>
    </rPh>
    <rPh sb="2" eb="4">
      <t>フジタカ</t>
    </rPh>
    <phoneticPr fontId="1"/>
  </si>
  <si>
    <t>山内一豊</t>
    <rPh sb="0" eb="2">
      <t>ヤマウチ</t>
    </rPh>
    <rPh sb="2" eb="4">
      <t>カズトヨ</t>
    </rPh>
    <phoneticPr fontId="1"/>
  </si>
  <si>
    <t>安東愛季</t>
  </si>
  <si>
    <t>甲斐宗雲</t>
  </si>
  <si>
    <t>悲恋槍歌</t>
  </si>
  <si>
    <t>宝蔵院胤栄</t>
    <rPh sb="0" eb="3">
      <t>ホウゾウイン</t>
    </rPh>
    <rPh sb="3" eb="4">
      <t>タネ</t>
    </rPh>
    <rPh sb="4" eb="5">
      <t>エイ</t>
    </rPh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</si>
  <si>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</si>
  <si>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</si>
  <si>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南光坊天海</t>
  </si>
  <si>
    <t>大喝一声</t>
  </si>
  <si>
    <t>南部晴政</t>
  </si>
  <si>
    <t>闇の独り舞</t>
  </si>
  <si>
    <t>鶴之舞</t>
  </si>
  <si>
    <t>豊臣秀頼</t>
  </si>
  <si>
    <t>怨恨の念</t>
  </si>
  <si>
    <t>あ</t>
    <phoneticPr fontId="1"/>
  </si>
  <si>
    <t>草木島津</t>
    <rPh sb="0" eb="2">
      <t>クサキ</t>
    </rPh>
    <rPh sb="2" eb="4">
      <t>シマヅ</t>
    </rPh>
    <phoneticPr fontId="1"/>
  </si>
  <si>
    <t>宇佐美定満</t>
  </si>
  <si>
    <t>ルイス</t>
  </si>
  <si>
    <t>諸葛亮</t>
  </si>
  <si>
    <t>極大</t>
  </si>
  <si>
    <t>特大</t>
  </si>
  <si>
    <t>大</t>
  </si>
  <si>
    <t>中</t>
  </si>
  <si>
    <t>震天勘助</t>
  </si>
  <si>
    <t>毛利</t>
  </si>
  <si>
    <t>ししお</t>
  </si>
  <si>
    <t>滝川</t>
  </si>
  <si>
    <t>結城</t>
    <rPh sb="0" eb="2">
      <t>ユウキ</t>
    </rPh>
    <phoneticPr fontId="1"/>
  </si>
  <si>
    <t>帰蝶</t>
  </si>
  <si>
    <t>はじめ</t>
  </si>
  <si>
    <t>毛利</t>
    <phoneticPr fontId="1"/>
  </si>
  <si>
    <t>ザビエル</t>
  </si>
  <si>
    <t>真田</t>
    <rPh sb="0" eb="2">
      <t>サナダ</t>
    </rPh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</si>
  <si>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</si>
  <si>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</si>
  <si>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</si>
  <si>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</si>
  <si>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ベース</t>
    <phoneticPr fontId="1"/>
  </si>
  <si>
    <t>レベル上昇値</t>
    <rPh sb="3" eb="5">
      <t>ジョウショウ</t>
    </rPh>
    <rPh sb="5" eb="6">
      <t>チ</t>
    </rPh>
    <phoneticPr fontId="1"/>
  </si>
  <si>
    <t>進化数</t>
    <rPh sb="0" eb="2">
      <t>シンカ</t>
    </rPh>
    <rPh sb="2" eb="3">
      <t>スウ</t>
    </rPh>
    <phoneticPr fontId="1"/>
  </si>
  <si>
    <t>進化ボーナス</t>
    <rPh sb="0" eb="2">
      <t>シンカ</t>
    </rPh>
    <phoneticPr fontId="1"/>
  </si>
  <si>
    <t>覚醒数</t>
    <rPh sb="0" eb="2">
      <t>カクセイ</t>
    </rPh>
    <rPh sb="2" eb="3">
      <t>スウ</t>
    </rPh>
    <phoneticPr fontId="1"/>
  </si>
  <si>
    <t>覚醒レベル</t>
    <rPh sb="0" eb="2">
      <t>カクセイ</t>
    </rPh>
    <phoneticPr fontId="1"/>
  </si>
  <si>
    <t>覚醒ボーナス</t>
    <rPh sb="0" eb="2">
      <t>カクセイ</t>
    </rPh>
    <phoneticPr fontId="1"/>
  </si>
  <si>
    <t>覚醒玉ボーナス</t>
    <rPh sb="0" eb="2">
      <t>カクセイ</t>
    </rPh>
    <rPh sb="2" eb="3">
      <t>ダマ</t>
    </rPh>
    <phoneticPr fontId="1"/>
  </si>
  <si>
    <t>振鼓</t>
  </si>
  <si>
    <t xml:space="preserve">半蔵 </t>
  </si>
  <si>
    <t>ぎん千代</t>
  </si>
  <si>
    <t>加藤段蔵</t>
  </si>
  <si>
    <t>北畠</t>
  </si>
  <si>
    <t>三成</t>
  </si>
  <si>
    <t>半兵衛</t>
  </si>
  <si>
    <t>25勘助</t>
  </si>
  <si>
    <t>景虎</t>
  </si>
  <si>
    <t>吉川</t>
  </si>
  <si>
    <t>大逆真田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</si>
</sst>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i/>
      <sz val="8"/>
      <color rgb="FFFF0000"/>
      <name val="游ゴシック"/>
      <family val="3"/>
      <charset val="128"/>
      <scheme val="minor"/>
    </font>
    <font>
      <i/>
      <sz val="8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8"/>
      <color theme="2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6" fillId="12" borderId="1" xfId="0" applyFont="1" applyFill="1" applyBorder="1">
      <alignment vertical="center"/>
    </xf>
    <xf numFmtId="0" fontId="6" fillId="12" borderId="9" xfId="0" applyFont="1" applyFill="1" applyBorder="1">
      <alignment vertical="center"/>
    </xf>
    <xf numFmtId="0" fontId="6" fillId="12" borderId="10" xfId="0" applyFont="1" applyFill="1" applyBorder="1">
      <alignment vertical="center"/>
    </xf>
    <xf numFmtId="0" fontId="6" fillId="12" borderId="11" xfId="0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5" xfId="0" applyFont="1" applyBorder="1">
      <alignment vertical="center"/>
    </xf>
    <xf numFmtId="0" fontId="7" fillId="11" borderId="3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11" borderId="12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12" xfId="0" applyFont="1" applyBorder="1">
      <alignment vertical="center"/>
    </xf>
    <xf numFmtId="0" fontId="6" fillId="12" borderId="16" xfId="0" applyFont="1" applyFill="1" applyBorder="1">
      <alignment vertical="center"/>
    </xf>
    <xf numFmtId="0" fontId="7" fillId="13" borderId="17" xfId="0" applyFont="1" applyFill="1" applyBorder="1">
      <alignment vertical="center"/>
    </xf>
    <xf numFmtId="0" fontId="7" fillId="13" borderId="18" xfId="0" applyFont="1" applyFill="1" applyBorder="1">
      <alignment vertical="center"/>
    </xf>
    <xf numFmtId="0" fontId="7" fillId="13" borderId="19" xfId="0" applyFont="1" applyFill="1" applyBorder="1">
      <alignment vertical="center"/>
    </xf>
    <xf numFmtId="0" fontId="7" fillId="13" borderId="1" xfId="0" applyFont="1" applyFill="1" applyBorder="1">
      <alignment vertical="center"/>
    </xf>
    <xf numFmtId="0" fontId="7" fillId="13" borderId="16" xfId="0" applyFont="1" applyFill="1" applyBorder="1">
      <alignment vertical="center"/>
    </xf>
    <xf numFmtId="0" fontId="7" fillId="13" borderId="9" xfId="0" applyFont="1" applyFill="1" applyBorder="1">
      <alignment vertical="center"/>
    </xf>
    <xf numFmtId="0" fontId="7" fillId="13" borderId="10" xfId="0" applyFont="1" applyFill="1" applyBorder="1">
      <alignment vertical="center"/>
    </xf>
    <xf numFmtId="0" fontId="6" fillId="13" borderId="11" xfId="0" applyFont="1" applyFill="1" applyBorder="1">
      <alignment vertical="center"/>
    </xf>
    <xf numFmtId="177" fontId="9" fillId="0" borderId="20" xfId="0" applyNumberFormat="1" applyFont="1" applyBorder="1">
      <alignment vertical="center"/>
    </xf>
    <xf numFmtId="177" fontId="7" fillId="13" borderId="17" xfId="0" applyNumberFormat="1" applyFont="1" applyFill="1" applyBorder="1">
      <alignment vertical="center"/>
    </xf>
    <xf numFmtId="177" fontId="7" fillId="13" borderId="18" xfId="0" applyNumberFormat="1" applyFont="1" applyFill="1" applyBorder="1">
      <alignment vertical="center"/>
    </xf>
    <xf numFmtId="177" fontId="7" fillId="13" borderId="19" xfId="0" applyNumberFormat="1" applyFont="1" applyFill="1" applyBorder="1">
      <alignment vertical="center"/>
    </xf>
    <xf numFmtId="0" fontId="8" fillId="0" borderId="20" xfId="0" applyFont="1" applyBorder="1">
      <alignment vertical="center"/>
    </xf>
    <xf numFmtId="0" fontId="7" fillId="4" borderId="18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12" xfId="0" applyFont="1" applyFill="1" applyBorder="1">
      <alignment vertical="center"/>
    </xf>
    <xf numFmtId="177" fontId="6" fillId="15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7" fillId="3" borderId="19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17" borderId="0" xfId="0" applyFont="1" applyFill="1">
      <alignment vertical="center"/>
    </xf>
    <xf numFmtId="0" fontId="5" fillId="0" borderId="2" xfId="0" applyFon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2" xfId="0" applyNumberFormat="1" applyFont="1" applyBorder="1">
      <alignment vertical="center"/>
    </xf>
    <xf numFmtId="180" fontId="10" fillId="0" borderId="2" xfId="0" applyNumberFormat="1" applyFont="1" applyBorder="1">
      <alignment vertical="center"/>
    </xf>
    <xf numFmtId="0" fontId="10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10" fillId="3" borderId="2" xfId="0" applyNumberFormat="1" applyFont="1" applyFill="1" applyBorder="1">
      <alignment vertical="center"/>
    </xf>
    <xf numFmtId="0" fontId="10" fillId="3" borderId="21" xfId="0" applyNumberFormat="1" applyFont="1" applyFill="1" applyBorder="1">
      <alignment vertical="center"/>
    </xf>
    <xf numFmtId="0" fontId="11" fillId="16" borderId="2" xfId="0" applyFont="1" applyFill="1" applyBorder="1">
      <alignment vertical="center"/>
    </xf>
    <xf numFmtId="0" fontId="11" fillId="16" borderId="2" xfId="0" applyNumberFormat="1" applyFont="1" applyFill="1" applyBorder="1">
      <alignment vertical="center"/>
    </xf>
    <xf numFmtId="0" fontId="10" fillId="16" borderId="2" xfId="0" applyNumberFormat="1" applyFont="1" applyFill="1" applyBorder="1">
      <alignment vertical="center"/>
    </xf>
    <xf numFmtId="0" fontId="11" fillId="6" borderId="2" xfId="0" applyFont="1" applyFill="1" applyBorder="1">
      <alignment vertical="center"/>
    </xf>
    <xf numFmtId="0" fontId="11" fillId="6" borderId="2" xfId="0" applyNumberFormat="1" applyFont="1" applyFill="1" applyBorder="1">
      <alignment vertical="center"/>
    </xf>
    <xf numFmtId="0" fontId="11" fillId="6" borderId="21" xfId="0" applyNumberFormat="1" applyFont="1" applyFill="1" applyBorder="1">
      <alignment vertical="center"/>
    </xf>
    <xf numFmtId="0" fontId="11" fillId="4" borderId="2" xfId="0" applyFont="1" applyFill="1" applyBorder="1">
      <alignment vertical="center"/>
    </xf>
    <xf numFmtId="180" fontId="11" fillId="4" borderId="21" xfId="0" applyNumberFormat="1" applyFont="1" applyFill="1" applyBorder="1">
      <alignment vertical="center"/>
    </xf>
    <xf numFmtId="0" fontId="13" fillId="0" borderId="2" xfId="0" applyNumberFormat="1" applyFont="1" applyBorder="1" applyAlignment="1">
      <alignment horizontal="right" vertical="center"/>
    </xf>
    <xf numFmtId="0" fontId="11" fillId="0" borderId="2" xfId="0" applyNumberFormat="1" applyFont="1" applyBorder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11" fillId="0" borderId="21" xfId="0" applyNumberFormat="1" applyFont="1" applyBorder="1">
      <alignment vertical="center"/>
    </xf>
    <xf numFmtId="0" fontId="10" fillId="9" borderId="2" xfId="0" applyFont="1" applyFill="1" applyBorder="1">
      <alignment vertical="center"/>
    </xf>
    <xf numFmtId="0" fontId="10" fillId="9" borderId="2" xfId="0" applyNumberFormat="1" applyFont="1" applyFill="1" applyBorder="1">
      <alignment vertical="center"/>
    </xf>
    <xf numFmtId="0" fontId="10" fillId="9" borderId="21" xfId="0" applyNumberFormat="1" applyFont="1" applyFill="1" applyBorder="1">
      <alignment vertical="center"/>
    </xf>
    <xf numFmtId="0" fontId="11" fillId="10" borderId="2" xfId="0" applyFont="1" applyFill="1" applyBorder="1">
      <alignment vertical="center"/>
    </xf>
    <xf numFmtId="0" fontId="11" fillId="10" borderId="2" xfId="0" applyNumberFormat="1" applyFont="1" applyFill="1" applyBorder="1">
      <alignment vertical="center"/>
    </xf>
    <xf numFmtId="0" fontId="10" fillId="10" borderId="2" xfId="0" applyNumberFormat="1" applyFont="1" applyFill="1" applyBorder="1">
      <alignment vertical="center"/>
    </xf>
    <xf numFmtId="0" fontId="11" fillId="14" borderId="2" xfId="0" applyFont="1" applyFill="1" applyBorder="1">
      <alignment vertical="center"/>
    </xf>
    <xf numFmtId="0" fontId="11" fillId="14" borderId="2" xfId="0" applyNumberFormat="1" applyFont="1" applyFill="1" applyBorder="1">
      <alignment vertical="center"/>
    </xf>
    <xf numFmtId="0" fontId="11" fillId="0" borderId="2" xfId="0" applyFont="1" applyBorder="1">
      <alignment vertical="center"/>
    </xf>
    <xf numFmtId="0" fontId="11" fillId="5" borderId="2" xfId="0" applyFont="1" applyFill="1" applyBorder="1">
      <alignment vertical="center"/>
    </xf>
    <xf numFmtId="180" fontId="11" fillId="5" borderId="21" xfId="0" applyNumberFormat="1" applyFont="1" applyFill="1" applyBorder="1">
      <alignment vertical="center"/>
    </xf>
    <xf numFmtId="0" fontId="10" fillId="0" borderId="21" xfId="0" applyNumberFormat="1" applyFont="1" applyBorder="1">
      <alignment vertical="center"/>
    </xf>
    <xf numFmtId="0" fontId="11" fillId="3" borderId="2" xfId="0" applyFont="1" applyFill="1" applyBorder="1">
      <alignment vertical="center"/>
    </xf>
    <xf numFmtId="0" fontId="11" fillId="3" borderId="2" xfId="0" applyNumberFormat="1" applyFont="1" applyFill="1" applyBorder="1">
      <alignment vertical="center"/>
    </xf>
    <xf numFmtId="0" fontId="11" fillId="3" borderId="21" xfId="0" applyNumberFormat="1" applyFont="1" applyFill="1" applyBorder="1">
      <alignment vertical="center"/>
    </xf>
    <xf numFmtId="0" fontId="10" fillId="10" borderId="2" xfId="0" applyFont="1" applyFill="1" applyBorder="1">
      <alignment vertical="center"/>
    </xf>
    <xf numFmtId="0" fontId="10" fillId="7" borderId="2" xfId="0" applyFont="1" applyFill="1" applyBorder="1">
      <alignment vertical="center"/>
    </xf>
    <xf numFmtId="0" fontId="10" fillId="7" borderId="2" xfId="0" applyNumberFormat="1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1" fillId="7" borderId="2" xfId="0" applyFont="1" applyFill="1" applyBorder="1">
      <alignment vertical="center"/>
    </xf>
    <xf numFmtId="0" fontId="11" fillId="7" borderId="2" xfId="0" applyNumberFormat="1" applyFont="1" applyFill="1" applyBorder="1">
      <alignment vertical="center"/>
    </xf>
    <xf numFmtId="0" fontId="10" fillId="8" borderId="2" xfId="0" applyFont="1" applyFill="1" applyBorder="1">
      <alignment vertical="center"/>
    </xf>
    <xf numFmtId="0" fontId="10" fillId="8" borderId="2" xfId="0" applyNumberFormat="1" applyFont="1" applyFill="1" applyBorder="1">
      <alignment vertical="center"/>
    </xf>
    <xf numFmtId="0" fontId="10" fillId="8" borderId="21" xfId="0" applyNumberFormat="1" applyFont="1" applyFill="1" applyBorder="1">
      <alignment vertical="center"/>
    </xf>
    <xf numFmtId="0" fontId="10" fillId="0" borderId="0" xfId="0" applyNumberFormat="1" applyFont="1">
      <alignment vertical="center"/>
    </xf>
    <xf numFmtId="0" fontId="10" fillId="0" borderId="2" xfId="0" applyFont="1" applyFill="1" applyBorder="1">
      <alignment vertical="center"/>
    </xf>
    <xf numFmtId="0" fontId="10" fillId="0" borderId="2" xfId="0" applyNumberFormat="1" applyFont="1" applyFill="1" applyBorder="1">
      <alignment vertical="center"/>
    </xf>
    <xf numFmtId="0" fontId="10" fillId="6" borderId="2" xfId="0" applyFont="1" applyFill="1" applyBorder="1">
      <alignment vertical="center"/>
    </xf>
    <xf numFmtId="0" fontId="10" fillId="6" borderId="21" xfId="0" applyFont="1" applyFill="1" applyBorder="1">
      <alignment vertical="center"/>
    </xf>
    <xf numFmtId="0" fontId="10" fillId="0" borderId="2" xfId="0" applyFont="1" applyBorder="1" applyAlignment="1">
      <alignment vertical="center" wrapText="1"/>
    </xf>
    <xf numFmtId="0" fontId="15" fillId="0" borderId="2" xfId="0" applyFont="1" applyBorder="1">
      <alignment vertical="center"/>
    </xf>
    <xf numFmtId="0" fontId="11" fillId="7" borderId="21" xfId="0" applyNumberFormat="1" applyFont="1" applyFill="1" applyBorder="1">
      <alignment vertical="center"/>
    </xf>
    <xf numFmtId="0" fontId="11" fillId="18" borderId="1" xfId="0" applyNumberFormat="1" applyFont="1" applyFill="1" applyBorder="1">
      <alignment vertical="center"/>
    </xf>
    <xf numFmtId="0" fontId="10" fillId="6" borderId="22" xfId="0" applyFont="1" applyFill="1" applyBorder="1">
      <alignment vertical="center"/>
    </xf>
    <xf numFmtId="0" fontId="10" fillId="0" borderId="0" xfId="0" applyFont="1" applyBorder="1">
      <alignment vertical="center"/>
    </xf>
    <xf numFmtId="0" fontId="10" fillId="0" borderId="0" xfId="0" applyNumberFormat="1" applyFont="1" applyBorder="1">
      <alignment vertical="center"/>
    </xf>
    <xf numFmtId="0" fontId="14" fillId="0" borderId="2" xfId="0" applyFont="1" applyFill="1" applyBorder="1">
      <alignment vertical="center"/>
    </xf>
    <xf numFmtId="0" fontId="14" fillId="0" borderId="2" xfId="0" applyNumberFormat="1" applyFont="1" applyFill="1" applyBorder="1">
      <alignment vertical="center"/>
    </xf>
    <xf numFmtId="0" fontId="14" fillId="0" borderId="21" xfId="0" applyNumberFormat="1" applyFont="1" applyFill="1" applyBorder="1">
      <alignment vertical="center"/>
    </xf>
    <xf numFmtId="0" fontId="10" fillId="0" borderId="21" xfId="0" applyNumberFormat="1" applyFont="1" applyFill="1" applyBorder="1">
      <alignment vertical="center"/>
    </xf>
    <xf numFmtId="0" fontId="8" fillId="0" borderId="0" xfId="0" applyFont="1" applyBorder="1">
      <alignment vertical="center"/>
    </xf>
    <xf numFmtId="0" fontId="7" fillId="0" borderId="1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0" xfId="0" applyFont="1" applyBorder="1">
      <alignment vertical="center"/>
    </xf>
    <xf numFmtId="0" fontId="11" fillId="5" borderId="22" xfId="0" applyFont="1" applyFill="1" applyBorder="1">
      <alignment vertical="center"/>
    </xf>
    <xf numFmtId="0" fontId="11" fillId="0" borderId="21" xfId="0" applyNumberFormat="1" applyFont="1" applyFill="1" applyBorder="1">
      <alignment vertical="center"/>
    </xf>
    <xf numFmtId="0" fontId="10" fillId="0" borderId="0" xfId="0" applyNumberFormat="1" applyFont="1" applyFill="1">
      <alignment vertical="center"/>
    </xf>
    <xf numFmtId="0" fontId="11" fillId="0" borderId="2" xfId="0" applyFont="1" applyFill="1" applyBorder="1">
      <alignment vertical="center"/>
    </xf>
    <xf numFmtId="180" fontId="11" fillId="0" borderId="21" xfId="0" applyNumberFormat="1" applyFont="1" applyFill="1" applyBorder="1">
      <alignment vertical="center"/>
    </xf>
    <xf numFmtId="0" fontId="11" fillId="8" borderId="2" xfId="0" applyFont="1" applyFill="1" applyBorder="1">
      <alignment vertical="center"/>
    </xf>
    <xf numFmtId="0" fontId="11" fillId="8" borderId="2" xfId="0" applyNumberFormat="1" applyFont="1" applyFill="1" applyBorder="1">
      <alignment vertical="center"/>
    </xf>
    <xf numFmtId="0" fontId="11" fillId="8" borderId="21" xfId="0" applyNumberFormat="1" applyFont="1" applyFill="1" applyBorder="1">
      <alignment vertical="center"/>
    </xf>
    <xf numFmtId="0" fontId="11" fillId="9" borderId="2" xfId="0" applyFont="1" applyFill="1" applyBorder="1">
      <alignment vertical="center"/>
    </xf>
    <xf numFmtId="0" fontId="11" fillId="9" borderId="2" xfId="0" applyNumberFormat="1" applyFont="1" applyFill="1" applyBorder="1">
      <alignment vertical="center"/>
    </xf>
    <xf numFmtId="0" fontId="11" fillId="9" borderId="21" xfId="0" applyNumberFormat="1" applyFont="1" applyFill="1" applyBorder="1">
      <alignment vertical="center"/>
    </xf>
    <xf numFmtId="0" fontId="10" fillId="7" borderId="21" xfId="0" applyNumberFormat="1" applyFont="1" applyFill="1" applyBorder="1">
      <alignment vertical="center"/>
    </xf>
    <xf numFmtId="0" fontId="11" fillId="6" borderId="22" xfId="0" applyFont="1" applyFill="1" applyBorder="1">
      <alignment vertical="center"/>
    </xf>
    <xf numFmtId="0" fontId="11" fillId="6" borderId="21" xfId="0" applyFont="1" applyFill="1" applyBorder="1">
      <alignment vertical="center"/>
    </xf>
    <xf numFmtId="177" fontId="8" fillId="0" borderId="20" xfId="0" applyNumberFormat="1" applyFont="1" applyBorder="1">
      <alignment vertical="center"/>
    </xf>
    <xf numFmtId="0" fontId="12" fillId="0" borderId="2" xfId="0" applyFont="1" applyBorder="1" applyAlignment="1">
      <alignment horizontal="right" vertical="center"/>
    </xf>
    <xf numFmtId="0" fontId="11" fillId="18" borderId="1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1" fillId="18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</cellXfs>
  <cellStyles count="2">
    <cellStyle name="Hyperlink" xfId="1" xr:uid="{00000000-0005-0000-0000-000000000000}"/>
    <cellStyle name="標準" xfId="0" builtinId="0"/>
  </cellStyles>
  <dxfs count="82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AB56"/>
  <sheetViews>
    <sheetView topLeftCell="V1" zoomScale="120" zoomScaleNormal="120" workbookViewId="0">
      <selection activeCell="Y24" sqref="Y24"/>
    </sheetView>
  </sheetViews>
  <sheetFormatPr defaultColWidth="8.82421875" defaultRowHeight="11.25" x14ac:dyDescent="0.2"/>
  <cols>
    <col min="1" max="1" width="8.703125" style="56" bestFit="1" customWidth="1"/>
    <col min="2" max="3" width="2.6953125" style="96" hidden="1" customWidth="1"/>
    <col min="4" max="4" width="3.18359375" style="96" customWidth="1"/>
    <col min="5" max="5" width="3.67578125" style="96" bestFit="1" customWidth="1"/>
    <col min="6" max="6" width="9.19140625" style="56" bestFit="1" customWidth="1"/>
    <col min="7" max="7" width="2.6953125" style="96" hidden="1" customWidth="1"/>
    <col min="8" max="8" width="3.67578125" style="96" hidden="1" customWidth="1"/>
    <col min="9" max="9" width="5.1484375" style="96" hidden="1" customWidth="1"/>
    <col min="10" max="10" width="3.67578125" style="96" hidden="1" customWidth="1"/>
    <col min="11" max="11" width="2.328125" style="96" hidden="1" customWidth="1"/>
    <col min="12" max="12" width="2.6953125" style="96" bestFit="1" customWidth="1"/>
    <col min="13" max="13" width="3.67578125" style="96" bestFit="1" customWidth="1"/>
    <col min="14" max="14" width="13.1171875" style="56" customWidth="1"/>
    <col min="15" max="15" width="3.18359375" style="96" hidden="1" customWidth="1"/>
    <col min="16" max="16" width="2.328125" style="96" hidden="1" customWidth="1"/>
    <col min="17" max="17" width="5.1484375" style="96" hidden="1" customWidth="1"/>
    <col min="18" max="18" width="4.16796875" style="96" customWidth="1"/>
    <col min="19" max="19" width="7.72265625" style="56" bestFit="1" customWidth="1"/>
    <col min="20" max="20" width="5.0234375" style="56" bestFit="1" customWidth="1"/>
    <col min="21" max="21" width="7.84375" style="56" bestFit="1" customWidth="1"/>
    <col min="22" max="22" width="2.57421875" style="56" bestFit="1" customWidth="1"/>
    <col min="23" max="23" width="7.72265625" style="56" bestFit="1" customWidth="1"/>
    <col min="24" max="24" width="6.12890625" style="56" bestFit="1" customWidth="1"/>
    <col min="25" max="25" width="12.01171875" style="56" bestFit="1" customWidth="1"/>
    <col min="26" max="26" width="2.57421875" style="118" bestFit="1" customWidth="1"/>
    <col min="27" max="27" width="9.19140625" style="56" bestFit="1" customWidth="1"/>
    <col min="28" max="28" width="2.328125" style="96" bestFit="1" customWidth="1"/>
    <col min="29" max="29" width="3.18359375" style="56" customWidth="1"/>
    <col min="30" max="30" width="3.67578125" style="56" customWidth="1"/>
    <col min="31" max="16384" width="8.82421875" style="56"/>
  </cols>
  <sheetData>
    <row r="1" spans="1:28" x14ac:dyDescent="0.2">
      <c r="A1" s="102">
        <v>1</v>
      </c>
      <c r="B1" s="54" t="s">
        <v>0</v>
      </c>
      <c r="C1" s="54"/>
      <c r="D1" s="54" t="s">
        <v>1</v>
      </c>
      <c r="E1" s="54" t="s">
        <v>2</v>
      </c>
      <c r="F1" s="53"/>
      <c r="G1" s="54" t="s">
        <v>3</v>
      </c>
      <c r="H1" s="54" t="s">
        <v>4</v>
      </c>
      <c r="I1" s="54" t="s">
        <v>5</v>
      </c>
      <c r="J1" s="54" t="s">
        <v>6</v>
      </c>
      <c r="K1" s="54"/>
      <c r="L1" s="54" t="s">
        <v>1</v>
      </c>
      <c r="M1" s="54" t="s">
        <v>2</v>
      </c>
      <c r="N1" s="53"/>
      <c r="O1" s="54" t="s">
        <v>0</v>
      </c>
      <c r="P1" s="54" t="s">
        <v>4</v>
      </c>
      <c r="Q1" s="54" t="s">
        <v>7</v>
      </c>
      <c r="R1" s="54" t="s">
        <v>1</v>
      </c>
      <c r="S1" s="53"/>
      <c r="T1" s="55" t="s">
        <v>8</v>
      </c>
      <c r="U1" s="55" t="s">
        <v>9</v>
      </c>
      <c r="V1" s="53" t="s">
        <v>1</v>
      </c>
      <c r="W1" s="53"/>
      <c r="X1" s="55" t="s">
        <v>8</v>
      </c>
      <c r="Y1" s="55" t="s">
        <v>9</v>
      </c>
      <c r="Z1" s="98" t="s">
        <v>1</v>
      </c>
      <c r="AA1" s="53"/>
      <c r="AB1" s="54" t="s">
        <v>1</v>
      </c>
    </row>
    <row r="2" spans="1:28" x14ac:dyDescent="0.2">
      <c r="A2" s="78" t="s">
        <v>10</v>
      </c>
      <c r="B2" s="79">
        <v>30</v>
      </c>
      <c r="C2" s="58">
        <f>IFERROR(IF(E2/D2&gt;=$A$1,D2,0),0)</f>
        <v>5</v>
      </c>
      <c r="D2" s="79">
        <f>IF(A2="","",SUMIF(デッキスキル名1,"*"&amp;A2&amp;"*",デッキスキル数1)+SUMIF(デッキスキル名2,"*"&amp;A2&amp;"*",デッキスキル数2)+SUMIF(デッキスキル名3,"*"&amp;A2&amp;"*",デッキスキル数3))</f>
        <v>5</v>
      </c>
      <c r="E2" s="79">
        <f>IF(A2="","",SUMIF(デッキスキル名1,"*"&amp;A2&amp;"*",デッキ小隊長スキル数1)+SUMIF(デッキスキル名2,"*"&amp;A2&amp;"*",デッキ小隊長スキル数2)+SUMIF(デッキスキル名3,"*"&amp;A2&amp;"*",デッキ小隊長スキル数3))</f>
        <v>5</v>
      </c>
      <c r="F2" s="60" t="s">
        <v>11</v>
      </c>
      <c r="G2" s="61">
        <v>30</v>
      </c>
      <c r="H2" s="62">
        <v>999</v>
      </c>
      <c r="I2" s="62">
        <f>IF(F2="","",SUMIF(デッキスキル名1,"*"&amp;F2&amp;"*",デッキスキル数1)+SUMIF(デッキスキル名2,"*"&amp;F2&amp;"*",デッキスキル数2)+SUMIF(デッキスキル名3,"*"&amp;F2&amp;"*",デッキスキル数3))</f>
        <v>10</v>
      </c>
      <c r="J2" s="62">
        <f>IF(F2="","",SUMIF(デッキスキル名1,"*"&amp;F2&amp;"*",デッキ小隊長スキル数1)+SUMIF(デッキスキル名2,"*"&amp;F2&amp;"*",デッキ小隊長スキル数2)+SUMIF(デッキスキル名3,"*"&amp;F2&amp;"*",デッキ小隊長スキル数3))</f>
        <v>10</v>
      </c>
      <c r="K2" s="58">
        <f t="shared" ref="K2:K4" si="0">IFERROR(IF(M2/L2&gt;=$A$1,L2,0),0)</f>
        <v>10</v>
      </c>
      <c r="L2" s="61">
        <f t="shared" ref="L2:L4" si="1">IF(I2&gt;$H2,$H2,I2)</f>
        <v>10</v>
      </c>
      <c r="M2" s="61">
        <f t="shared" ref="M2:M4" si="2">IF(J2&gt;$H2,$H2,J2)</f>
        <v>10</v>
      </c>
      <c r="N2" s="63" t="s">
        <v>12</v>
      </c>
      <c r="O2" s="64">
        <v>30</v>
      </c>
      <c r="P2" s="64">
        <v>999</v>
      </c>
      <c r="Q2" s="64">
        <f>IF(N2="","",SUMIF(デッキスキル名1,"*"&amp;N2&amp;"*",デッキスキル数1)+SUMIF(デッキスキル名2,"*"&amp;N2&amp;"*",デッキスキル数2)+SUMIF(デッキスキル名3,"*"&amp;N2&amp;"*",デッキスキル数3))</f>
        <v>0</v>
      </c>
      <c r="R2" s="65">
        <f>IF(Q2&gt;P2,P2,Q2)</f>
        <v>0</v>
      </c>
      <c r="S2" s="66" t="s">
        <v>13</v>
      </c>
      <c r="T2" s="67"/>
      <c r="U2" s="67" t="str">
        <f>IF(S2&lt;&gt;"",INDEX(補助計算!$O$2:$O$107,MATCH(S2,補助計算!$A$2:$A$107,0)),"")</f>
        <v xml:space="preserve">30x3 </v>
      </c>
      <c r="V2" s="66">
        <f t="shared" ref="V2:V21" si="3">IF(S2="","",COUNTIF(デッキ補助名1,"*"&amp;S2&amp;"*")+COUNTIF(デッキ補助名2,"*"&amp;S2&amp;"*")+COUNTIF(デッキ補助名3,"*"&amp;S2&amp;"*"))</f>
        <v>3</v>
      </c>
      <c r="W2" s="66" t="s">
        <v>14</v>
      </c>
      <c r="X2" s="67">
        <f>IF(W2&lt;&gt;"",INDEX(補助計算!$N$2:$N$107,MATCH(W2,補助計算!$A$2:$A$107,0)),"")</f>
        <v>21.35</v>
      </c>
      <c r="Y2" s="67" t="str">
        <f>IF(W2&lt;&gt;"",INDEX(補助計算!$O$2:$O$107,MATCH(W2,補助計算!$A$2:$A$107,0)),"")</f>
        <v xml:space="preserve">30x1 </v>
      </c>
      <c r="Z2" s="117">
        <f t="shared" ref="Z2:Z4" si="4">IF(W2="","",COUNTIF(デッキ補助名1,"*"&amp;W2&amp;"*")+COUNTIF(デッキ補助名2,"*"&amp;W2&amp;"*")+COUNTIF(デッキ補助名3,"*"&amp;W2&amp;"*"))</f>
        <v>1</v>
      </c>
      <c r="AA2" s="53" t="s">
        <v>15</v>
      </c>
      <c r="AB2" s="54">
        <f>IF(AA2="","",COUNTIF(デッキ補助名1,"*"&amp;AA2&amp;"*")+COUNTIF(デッキ補助名2,"*"&amp;AA2&amp;"*")+COUNTIF(デッキ補助名3,"*"&amp;AA2&amp;"*"))</f>
        <v>0</v>
      </c>
    </row>
    <row r="3" spans="1:28" x14ac:dyDescent="0.2">
      <c r="A3" s="57" t="s">
        <v>16</v>
      </c>
      <c r="B3" s="58">
        <v>30</v>
      </c>
      <c r="C3" s="58">
        <f t="shared" ref="C3:C16" si="5">IFERROR(IF(E3/D3&gt;=$A$1,D3,0),0)</f>
        <v>5</v>
      </c>
      <c r="D3" s="58">
        <f>IF(A3="","",SUMIF(デッキスキル名1,"*"&amp;A3&amp;"*",デッキスキル数1)+SUMIF(デッキスキル名2,"*"&amp;A3&amp;"*",デッキスキル数2)+SUMIF(デッキスキル名3,"*"&amp;A3&amp;"*",デッキスキル数3))</f>
        <v>5</v>
      </c>
      <c r="E3" s="59">
        <f>IF(A3="","",SUMIF(デッキスキル名1,"*"&amp;A3&amp;"*",デッキ小隊長スキル数1)+SUMIF(デッキスキル名2,"*"&amp;A3&amp;"*",デッキ小隊長スキル数2)+SUMIF(デッキスキル名3,"*"&amp;A3&amp;"*",デッキ小隊長スキル数3))</f>
        <v>5</v>
      </c>
      <c r="F3" s="60" t="s">
        <v>17</v>
      </c>
      <c r="G3" s="61">
        <v>30</v>
      </c>
      <c r="H3" s="62">
        <v>999</v>
      </c>
      <c r="I3" s="62">
        <f>IF(F3="","",SUMIF(デッキスキル名1,"*"&amp;F3&amp;"*",デッキスキル数1)+SUMIF(デッキスキル名2,"*"&amp;F3&amp;"*",デッキスキル数2)+SUMIF(デッキスキル名3,"*"&amp;F3&amp;"*",デッキスキル数3))</f>
        <v>40</v>
      </c>
      <c r="J3" s="62">
        <f>IF(F3="","",SUMIF(デッキスキル名1,"*"&amp;F3&amp;"*",デッキ小隊長スキル数1)+SUMIF(デッキスキル名2,"*"&amp;F3&amp;"*",デッキ小隊長スキル数2)+SUMIF(デッキスキル名3,"*"&amp;F3&amp;"*",デッキ小隊長スキル数3))</f>
        <v>40</v>
      </c>
      <c r="K3" s="58">
        <f t="shared" si="0"/>
        <v>40</v>
      </c>
      <c r="L3" s="61">
        <f>IF(I3&gt;$H3,$H3,I3)</f>
        <v>40</v>
      </c>
      <c r="M3" s="61">
        <f t="shared" si="2"/>
        <v>40</v>
      </c>
      <c r="N3" s="63" t="s">
        <v>18</v>
      </c>
      <c r="O3" s="64">
        <v>30</v>
      </c>
      <c r="P3" s="64">
        <v>999</v>
      </c>
      <c r="Q3" s="64">
        <f>IF(N3="","",SUMIF(デッキスキル名1,"*"&amp;N3&amp;"*",デッキスキル数1)+SUMIF(デッキスキル名2,"*"&amp;N3&amp;"*",デッキスキル数2)+SUMIF(デッキスキル名3,"*"&amp;N3&amp;"*",デッキスキル数3))</f>
        <v>5</v>
      </c>
      <c r="R3" s="65">
        <f>IF(Q3&gt;P3,P3,Q3)</f>
        <v>5</v>
      </c>
      <c r="S3" s="66" t="s">
        <v>19</v>
      </c>
      <c r="T3" s="67">
        <f>IF(S3&lt;&gt;"",INDEX(補助計算!$N$2:$N$107,MATCH(S3,補助計算!$A$2:$A$107,0)),"")</f>
        <v>49.469064287499997</v>
      </c>
      <c r="U3" s="67" t="str">
        <f>IF(S3&lt;&gt;"",INDEX(補助計算!$O$2:$O$107,MATCH(S3,補助計算!$A$2:$A$107,0)),"")</f>
        <v xml:space="preserve">20x1 30x2 </v>
      </c>
      <c r="V3" s="66">
        <f>IF(S3="","",COUNTIF(デッキ補助名1,"*"&amp;S3&amp;"*")+COUNTIF(デッキ補助名2,"*"&amp;S3&amp;"*")+COUNTIF(デッキ補助名3,"*"&amp;S3&amp;"*"))</f>
        <v>3</v>
      </c>
      <c r="W3" s="66" t="s">
        <v>20</v>
      </c>
      <c r="X3" s="67">
        <f>IF(W3&lt;&gt;"",INDEX(補助計算!$N$2:$N$107,MATCH(W3,補助計算!$A$2:$A$107,0)),"")</f>
        <v>88.68563365774375</v>
      </c>
      <c r="Y3" s="67" t="str">
        <f>IF(W3&lt;&gt;"",INDEX(補助計算!$O$2:$O$107,MATCH(W3,補助計算!$A$2:$A$107,0)),"")</f>
        <v xml:space="preserve">20x1 30x3 </v>
      </c>
      <c r="Z3" s="117">
        <f t="shared" si="4"/>
        <v>4</v>
      </c>
      <c r="AA3" s="53" t="s">
        <v>21</v>
      </c>
      <c r="AB3" s="54">
        <f t="shared" ref="AB3:AB8" si="6">COUNTIF(デッキ補助名1,AA3)+COUNTIF(デッキ補助名2,AA3)+COUNTIF(デッキ補助名3,AA3)</f>
        <v>8</v>
      </c>
    </row>
    <row r="4" spans="1:28" x14ac:dyDescent="0.2">
      <c r="A4" s="57" t="s">
        <v>22</v>
      </c>
      <c r="B4" s="58">
        <v>25</v>
      </c>
      <c r="C4" s="58">
        <f t="shared" si="5"/>
        <v>56</v>
      </c>
      <c r="D4" s="58">
        <f>IF(A4="","",SUMIF(デッキスキル名1,"*"&amp;A4&amp;"*",デッキスキル数1)+SUMIF(デッキスキル名2,"*"&amp;A4&amp;"*",デッキスキル数2)+SUMIF(デッキスキル名3,"*"&amp;A4&amp;"*",デッキスキル数3))</f>
        <v>56</v>
      </c>
      <c r="E4" s="59">
        <f>IF(A4="","",SUMIF(デッキスキル名1,"*"&amp;A4&amp;"*",デッキ小隊長スキル数1)+SUMIF(デッキスキル名2,"*"&amp;A4&amp;"*",デッキ小隊長スキル数2)+SUMIF(デッキスキル名3,"*"&amp;A4&amp;"*",デッキ小隊長スキル数3))</f>
        <v>56</v>
      </c>
      <c r="F4" s="60" t="s">
        <v>23</v>
      </c>
      <c r="G4" s="61">
        <v>30</v>
      </c>
      <c r="H4" s="62">
        <v>999</v>
      </c>
      <c r="I4" s="62">
        <f>IF(F4="","",SUMIF(デッキスキル名1,"*"&amp;F4&amp;"*",デッキスキル数1)+SUMIF(デッキスキル名2,"*"&amp;F4&amp;"*",デッキスキル数2)+SUMIF(デッキスキル名3,"*"&amp;F4&amp;"*",デッキスキル数3))</f>
        <v>39</v>
      </c>
      <c r="J4" s="62">
        <f>IF(F4="","",SUMIF(デッキスキル名1,"*"&amp;F4&amp;"*",デッキ小隊長スキル数1)+SUMIF(デッキスキル名2,"*"&amp;F4&amp;"*",デッキ小隊長スキル数2)+SUMIF(デッキスキル名3,"*"&amp;F4&amp;"*",デッキ小隊長スキル数3))</f>
        <v>5</v>
      </c>
      <c r="K4" s="58">
        <f t="shared" si="0"/>
        <v>0</v>
      </c>
      <c r="L4" s="61">
        <f t="shared" si="1"/>
        <v>39</v>
      </c>
      <c r="M4" s="61">
        <f t="shared" si="2"/>
        <v>5</v>
      </c>
      <c r="N4" s="63" t="s">
        <v>24</v>
      </c>
      <c r="O4" s="64">
        <v>30</v>
      </c>
      <c r="P4" s="64">
        <v>999</v>
      </c>
      <c r="Q4" s="64">
        <f>IF(N4="","",SUMIF(デッキスキル名1,"*"&amp;N4&amp;"*",デッキスキル数1)+SUMIF(デッキスキル名2,"*"&amp;N4&amp;"*",デッキスキル数2)+SUMIF(デッキスキル名3,"*"&amp;N4&amp;"*",デッキスキル数3))</f>
        <v>3</v>
      </c>
      <c r="R4" s="65">
        <f>IF(Q4&gt;P4,P4,Q4)</f>
        <v>3</v>
      </c>
      <c r="S4" s="66" t="s">
        <v>25</v>
      </c>
      <c r="T4" s="67">
        <f>IF(S4&lt;&gt;"",INDEX(補助計算!$N$2:$N$107,MATCH(S4,補助計算!$A$2:$A$107,0)),"")</f>
        <v>34.85</v>
      </c>
      <c r="U4" s="67" t="str">
        <f>IF(S4&lt;&gt;"",INDEX(補助計算!$O$2:$O$107,MATCH(S4,補助計算!$A$2:$A$107,0)),"")</f>
        <v xml:space="preserve">30x1 </v>
      </c>
      <c r="V4" s="66">
        <f>IF(S4="","",COUNTIF(デッキ補助名1,"*"&amp;S4&amp;"*")+COUNTIF(デッキ補助名2,"*"&amp;S4&amp;"*")+COUNTIF(デッキ補助名3,"*"&amp;S4&amp;"*"))</f>
        <v>1</v>
      </c>
      <c r="W4" s="66" t="s">
        <v>26</v>
      </c>
      <c r="X4" s="67">
        <f>IF(W4&lt;&gt;"",INDEX(補助計算!$N$2:$N$107,MATCH(W4,補助計算!$A$2:$A$107,0)),"")</f>
        <v>88.68563365774375</v>
      </c>
      <c r="Y4" s="67" t="str">
        <f>IF(W4&lt;&gt;"",INDEX(補助計算!$O$2:$O$107,MATCH(W4,補助計算!$A$2:$A$107,0)),"")</f>
        <v xml:space="preserve">20x1 30x3 </v>
      </c>
      <c r="Z4" s="117">
        <f t="shared" si="4"/>
        <v>4</v>
      </c>
      <c r="AA4" s="53" t="s">
        <v>27</v>
      </c>
      <c r="AB4" s="54">
        <f t="shared" si="6"/>
        <v>1</v>
      </c>
    </row>
    <row r="5" spans="1:28" x14ac:dyDescent="0.2">
      <c r="A5" s="57" t="s">
        <v>28</v>
      </c>
      <c r="B5" s="58">
        <v>25</v>
      </c>
      <c r="C5" s="58">
        <f t="shared" si="5"/>
        <v>0</v>
      </c>
      <c r="D5" s="58">
        <f t="shared" ref="D5:D11" si="7">IF(A5="","",SUMIF(デッキスキル名1,"*"&amp;A5&amp;"*",デッキスキル数1)+SUMIF(デッキスキル名2,"*"&amp;A5&amp;"*",デッキスキル数2)+SUMIF(デッキスキル名3,"*"&amp;A5&amp;"*",デッキスキル数3))</f>
        <v>15</v>
      </c>
      <c r="E5" s="59">
        <f t="shared" ref="E5:E11" si="8">IF(A5="","",SUMIF(デッキスキル名1,"*"&amp;A5&amp;"*",デッキ小隊長スキル数1)+SUMIF(デッキスキル名2,"*"&amp;A5&amp;"*",デッキ小隊長スキル数2)+SUMIF(デッキスキル名3,"*"&amp;A5&amp;"*",デッキ小隊長スキル数3))</f>
        <v>0</v>
      </c>
      <c r="F5" s="133" t="s">
        <v>29</v>
      </c>
      <c r="G5" s="133"/>
      <c r="H5" s="68"/>
      <c r="I5" s="54"/>
      <c r="J5" s="54"/>
      <c r="K5" s="69">
        <f>SUM(K2:K4)</f>
        <v>50</v>
      </c>
      <c r="L5" s="69">
        <f>SUM(L2:L4)</f>
        <v>89</v>
      </c>
      <c r="M5" s="69">
        <f>SUM(M2:M4)</f>
        <v>55</v>
      </c>
      <c r="N5" s="133" t="s">
        <v>30</v>
      </c>
      <c r="O5" s="133"/>
      <c r="P5" s="70"/>
      <c r="Q5" s="70"/>
      <c r="R5" s="71">
        <f>SUM(R2:R4)</f>
        <v>8</v>
      </c>
      <c r="S5" s="66" t="s">
        <v>31</v>
      </c>
      <c r="T5" s="67">
        <f>IF(S5&lt;&gt;"",INDEX(補助計算!$N$2:$N$107,MATCH(S5,補助計算!$A$2:$A$107,0)),"")</f>
        <v>69.030775000000006</v>
      </c>
      <c r="U5" s="67" t="str">
        <f>IF(S5&lt;&gt;"",INDEX(補助計算!$O$2:$O$107,MATCH(S5,補助計算!$A$2:$A$107,0)),"")</f>
        <v xml:space="preserve">30x2 </v>
      </c>
      <c r="V5" s="66">
        <f>IF(S5="","",COUNTIF(デッキ補助名1,"*"&amp;S5&amp;"*")+COUNTIF(デッキ補助名2,"*"&amp;S5&amp;"*")+COUNTIF(デッキ補助名3,"*"&amp;S5&amp;"*"))</f>
        <v>2</v>
      </c>
      <c r="W5" s="119"/>
      <c r="X5" s="120"/>
      <c r="Y5" s="120"/>
      <c r="Z5" s="117"/>
      <c r="AA5" s="53" t="s">
        <v>32</v>
      </c>
      <c r="AB5" s="54">
        <f t="shared" si="6"/>
        <v>0</v>
      </c>
    </row>
    <row r="6" spans="1:28" x14ac:dyDescent="0.2">
      <c r="A6" s="57" t="s">
        <v>33</v>
      </c>
      <c r="B6" s="58">
        <v>25</v>
      </c>
      <c r="C6" s="58">
        <f t="shared" si="5"/>
        <v>0</v>
      </c>
      <c r="D6" s="58">
        <f t="shared" si="7"/>
        <v>0</v>
      </c>
      <c r="E6" s="59">
        <f t="shared" si="8"/>
        <v>0</v>
      </c>
      <c r="F6" s="60" t="s">
        <v>34</v>
      </c>
      <c r="G6" s="61">
        <v>40</v>
      </c>
      <c r="H6" s="62">
        <v>8</v>
      </c>
      <c r="I6" s="62">
        <f t="shared" ref="I6:I15" si="9">IF(F6="","",SUMIF(デッキスキル名1,"*"&amp;F6&amp;"*",デッキスキル数1)+SUMIF(デッキスキル名2,"*"&amp;F6&amp;"*",デッキスキル数2)+SUMIF(デッキスキル名3,"*"&amp;F6&amp;"*",デッキスキル数3))</f>
        <v>6</v>
      </c>
      <c r="J6" s="62">
        <f t="shared" ref="J6:J15" si="10">IF(F6="","",SUMIF(デッキスキル名1,"*"&amp;F6&amp;"*",デッキ小隊長スキル数1)+SUMIF(デッキスキル名2,"*"&amp;F6&amp;"*",デッキ小隊長スキル数2)+SUMIF(デッキスキル名3,"*"&amp;F6&amp;"*",デッキ小隊長スキル数3))</f>
        <v>6</v>
      </c>
      <c r="K6" s="62"/>
      <c r="L6" s="61">
        <f t="shared" ref="L6" si="11">IF(I6&gt;H6,H6,I6)</f>
        <v>6</v>
      </c>
      <c r="M6" s="61">
        <f t="shared" ref="M6" si="12">IF(J6&gt;H6,H6,J6)</f>
        <v>6</v>
      </c>
      <c r="N6" s="131"/>
      <c r="O6" s="70"/>
      <c r="P6" s="70"/>
      <c r="Q6" s="70"/>
      <c r="R6" s="71"/>
      <c r="S6" s="119"/>
      <c r="T6" s="120"/>
      <c r="U6" s="120"/>
      <c r="V6" s="119"/>
      <c r="W6" s="66" t="s">
        <v>35</v>
      </c>
      <c r="X6" s="67">
        <f>IF(W6&lt;&gt;"",INDEX(補助計算!$N$2:$N$107,MATCH(W6,補助計算!$A$2:$A$107,0)),"")</f>
        <v>79.668703787499993</v>
      </c>
      <c r="Y6" s="67" t="str">
        <f>IF(W6&lt;&gt;"",INDEX(補助計算!$O$2:$O$107,MATCH(W6,補助計算!$A$2:$A$107,0)),"")</f>
        <v xml:space="preserve">20x1 30x2 </v>
      </c>
      <c r="Z6" s="117">
        <f>IF(W6="","",COUNTIF(デッキ補助名1,"*"&amp;W6&amp;"*")+COUNTIF(デッキ補助名2,"*"&amp;W6&amp;"*")+COUNTIF(デッキ補助名3,"*"&amp;W6&amp;"*"))</f>
        <v>3</v>
      </c>
      <c r="AA6" s="53" t="s">
        <v>36</v>
      </c>
      <c r="AB6" s="54">
        <f t="shared" si="6"/>
        <v>2</v>
      </c>
    </row>
    <row r="7" spans="1:28" x14ac:dyDescent="0.2">
      <c r="A7" s="57" t="s">
        <v>37</v>
      </c>
      <c r="B7" s="58">
        <v>25</v>
      </c>
      <c r="C7" s="58">
        <f t="shared" si="5"/>
        <v>0</v>
      </c>
      <c r="D7" s="58">
        <f t="shared" si="7"/>
        <v>5</v>
      </c>
      <c r="E7" s="59">
        <f t="shared" si="8"/>
        <v>0</v>
      </c>
      <c r="F7" s="60" t="s">
        <v>38</v>
      </c>
      <c r="G7" s="61">
        <v>20</v>
      </c>
      <c r="H7" s="62">
        <v>8</v>
      </c>
      <c r="I7" s="62">
        <f t="shared" ref="I7" si="13">IF(F7="","",SUMIF(デッキスキル名1,"*"&amp;F7&amp;"*",デッキスキル数1)+SUMIF(デッキスキル名2,"*"&amp;F7&amp;"*",デッキスキル数2)+SUMIF(デッキスキル名3,"*"&amp;F7&amp;"*",デッキスキル数3))</f>
        <v>7</v>
      </c>
      <c r="J7" s="62">
        <f t="shared" ref="J7" si="14">IF(F7="","",SUMIF(デッキスキル名1,"*"&amp;F7&amp;"*",デッキ小隊長スキル数1)+SUMIF(デッキスキル名2,"*"&amp;F7&amp;"*",デッキ小隊長スキル数2)+SUMIF(デッキスキル名3,"*"&amp;F7&amp;"*",デッキ小隊長スキル数3))</f>
        <v>3</v>
      </c>
      <c r="K7" s="62"/>
      <c r="L7" s="61">
        <f t="shared" ref="L7" si="15">IF(I7&gt;H7,H7,I7)</f>
        <v>7</v>
      </c>
      <c r="M7" s="61">
        <f t="shared" ref="M7" si="16">IF(J7&gt;H7,H7,J7)</f>
        <v>3</v>
      </c>
      <c r="N7" s="63" t="s">
        <v>39</v>
      </c>
      <c r="O7" s="64">
        <v>30</v>
      </c>
      <c r="P7" s="64">
        <v>1</v>
      </c>
      <c r="Q7" s="64">
        <f>IF(N7="","",SUMIF(デッキスキル名1,"*"&amp;N7&amp;"*",デッキスキル数1)+SUMIF(デッキスキル名2,"*"&amp;N7&amp;"*",デッキスキル数2)+SUMIF(デッキスキル名3,"*"&amp;N7&amp;"*",デッキスキル数3))</f>
        <v>0</v>
      </c>
      <c r="R7" s="65">
        <f>IF(Q7&gt;P7,P7,Q7)</f>
        <v>0</v>
      </c>
      <c r="S7" s="66" t="s">
        <v>40</v>
      </c>
      <c r="T7" s="67">
        <f>IF(S7&lt;&gt;"",INDEX(補助計算!$N$2:$N$107,MATCH(S7,補助計算!$A$2:$A$107,0)),"")</f>
        <v>29.849999999999998</v>
      </c>
      <c r="U7" s="67" t="str">
        <f>IF(S7&lt;&gt;"",INDEX(補助計算!$O$2:$O$107,MATCH(S7,補助計算!$A$2:$A$107,0)),"")</f>
        <v xml:space="preserve">30x1 </v>
      </c>
      <c r="V7" s="66">
        <f t="shared" ref="V7" si="17">IF(S7="","",COUNTIF(デッキ補助名1,"*"&amp;S7&amp;"*")+COUNTIF(デッキ補助名2,"*"&amp;S7&amp;"*")+COUNTIF(デッキ補助名3,"*"&amp;S7&amp;"*"))</f>
        <v>1</v>
      </c>
      <c r="W7" s="81" t="s">
        <v>41</v>
      </c>
      <c r="X7" s="82">
        <f>IF(W7&lt;&gt;"",INDEX(補助計算!$N$2:$N$107,MATCH(W7,補助計算!$A$2:$A$107,0)),"")</f>
        <v>86.652504036493752</v>
      </c>
      <c r="Y7" s="81" t="str">
        <f>IF(W7&lt;&gt;"",INDEX(補助計算!$O$2:$O$107,MATCH(W7,補助計算!$A$2:$A$107,0)),"")</f>
        <v xml:space="preserve">20x2 30x2 </v>
      </c>
      <c r="Z7" s="117">
        <f>IF(W7="","",COUNTIF(デッキ補助名1,"*"&amp;W7&amp;"*")+COUNTIF(デッキ補助名2,"*"&amp;W7&amp;"*")+COUNTIF(デッキ補助名3,"*"&amp;W7&amp;"*"))</f>
        <v>4</v>
      </c>
      <c r="AA7" s="53" t="s">
        <v>42</v>
      </c>
      <c r="AB7" s="54">
        <f t="shared" si="6"/>
        <v>0</v>
      </c>
    </row>
    <row r="8" spans="1:28" x14ac:dyDescent="0.2">
      <c r="A8" s="72" t="s">
        <v>43</v>
      </c>
      <c r="B8" s="73">
        <v>25</v>
      </c>
      <c r="C8" s="58">
        <f t="shared" si="5"/>
        <v>0</v>
      </c>
      <c r="D8" s="73">
        <f>IF(A8="","",SUMIF(デッキスキル名1,"*"&amp;A8&amp;"*",デッキスキル数1)+SUMIF(デッキスキル名2,"*"&amp;A8&amp;"*",デッキスキル数2)+SUMIF(デッキスキル名3,"*"&amp;A8&amp;"*",デッキスキル数3))</f>
        <v>15</v>
      </c>
      <c r="E8" s="74">
        <f>IF(A8="","",SUMIF(デッキスキル名1,"*"&amp;A8&amp;"*",デッキ小隊長スキル数1)+SUMIF(デッキスキル名2,"*"&amp;A8&amp;"*",デッキ小隊長スキル数2)+SUMIF(デッキスキル名3,"*"&amp;A8&amp;"*",デッキ小隊長スキル数3))</f>
        <v>5</v>
      </c>
      <c r="F8" s="75" t="s">
        <v>44</v>
      </c>
      <c r="G8" s="76">
        <v>40</v>
      </c>
      <c r="H8" s="77">
        <v>8</v>
      </c>
      <c r="I8" s="77">
        <f t="shared" si="9"/>
        <v>2</v>
      </c>
      <c r="J8" s="77">
        <f t="shared" si="10"/>
        <v>2</v>
      </c>
      <c r="K8" s="77"/>
      <c r="L8" s="76">
        <f>IF(I8&gt;$H8,$H8,I8)</f>
        <v>2</v>
      </c>
      <c r="M8" s="76">
        <f t="shared" ref="M8:M15" si="18">IF(J8&gt;$H8,$H8,J8)</f>
        <v>2</v>
      </c>
      <c r="N8" s="63" t="s">
        <v>45</v>
      </c>
      <c r="O8" s="64">
        <v>20</v>
      </c>
      <c r="P8" s="64">
        <v>3</v>
      </c>
      <c r="Q8" s="64">
        <f>IF(N8="","",SUMIF(デッキスキル名1,"*"&amp;N8&amp;"*",デッキスキル数1)+SUMIF(デッキスキル名2,"*"&amp;N8&amp;"*",デッキスキル数2)+SUMIF(デッキスキル名3,"*"&amp;N8&amp;"*",デッキスキル数3))</f>
        <v>5</v>
      </c>
      <c r="R8" s="65">
        <f>IF(Q8&gt;P8,P8,Q8)</f>
        <v>3</v>
      </c>
      <c r="S8" s="119"/>
      <c r="T8" s="120"/>
      <c r="U8" s="120"/>
      <c r="V8" s="119"/>
      <c r="W8" s="81" t="s">
        <v>46</v>
      </c>
      <c r="X8" s="82">
        <f>IF(W8&lt;&gt;"",INDEX(補助計算!$N$2:$N$107,MATCH(W8,補助計算!$A$2:$A$107,0)),"")</f>
        <v>71.705358787499989</v>
      </c>
      <c r="Y8" s="81" t="str">
        <f>IF(W8&lt;&gt;"",INDEX(補助計算!$O$2:$O$107,MATCH(W8,補助計算!$A$2:$A$107,0)),"")</f>
        <v xml:space="preserve">20x3 </v>
      </c>
      <c r="Z8" s="117">
        <f>IF(W8="","",COUNTIF(デッキ補助名1,"*"&amp;W8&amp;"*")+COUNTIF(デッキ補助名2,"*"&amp;W8&amp;"*")+COUNTIF(デッキ補助名3,"*"&amp;W8&amp;"*"))</f>
        <v>3</v>
      </c>
      <c r="AA8" s="53" t="s">
        <v>47</v>
      </c>
      <c r="AB8" s="54">
        <f t="shared" si="6"/>
        <v>0</v>
      </c>
    </row>
    <row r="9" spans="1:28" x14ac:dyDescent="0.2">
      <c r="A9" s="72" t="s">
        <v>48</v>
      </c>
      <c r="B9" s="73">
        <v>25</v>
      </c>
      <c r="C9" s="58">
        <f t="shared" si="5"/>
        <v>0</v>
      </c>
      <c r="D9" s="73">
        <f t="shared" si="7"/>
        <v>0</v>
      </c>
      <c r="E9" s="74">
        <f t="shared" si="8"/>
        <v>0</v>
      </c>
      <c r="F9" s="75" t="s">
        <v>49</v>
      </c>
      <c r="G9" s="76">
        <v>40</v>
      </c>
      <c r="H9" s="77">
        <v>8</v>
      </c>
      <c r="I9" s="77">
        <f t="shared" si="9"/>
        <v>3</v>
      </c>
      <c r="J9" s="77">
        <f t="shared" si="10"/>
        <v>3</v>
      </c>
      <c r="K9" s="77"/>
      <c r="L9" s="76">
        <f t="shared" ref="L9:L15" si="19">IF(I9&gt;$H9,$H9,I9)</f>
        <v>3</v>
      </c>
      <c r="M9" s="76">
        <f t="shared" si="18"/>
        <v>3</v>
      </c>
      <c r="N9" s="133" t="s">
        <v>50</v>
      </c>
      <c r="O9" s="133"/>
      <c r="P9" s="70"/>
      <c r="Q9" s="70"/>
      <c r="R9" s="71">
        <f>SUM(R7:R8)</f>
        <v>3</v>
      </c>
      <c r="S9" s="66" t="s">
        <v>51</v>
      </c>
      <c r="T9" s="67">
        <f>IF(S9&lt;&gt;"",INDEX(補助計算!$N$2:$N$107,MATCH(S9,補助計算!$A$2:$A$107,0)),"")</f>
        <v>20.350000000000001</v>
      </c>
      <c r="U9" s="67" t="str">
        <f>IF(S9&lt;&gt;"",INDEX(補助計算!$O$2:$O$107,MATCH(S9,補助計算!$A$2:$A$107,0)),"")</f>
        <v xml:space="preserve">30x1 </v>
      </c>
      <c r="V9" s="66">
        <f>IF(S9="","",COUNTIF(デッキ補助名1,"*"&amp;S9&amp;"*")+COUNTIF(デッキ補助名2,"*"&amp;S9&amp;"*")+COUNTIF(デッキ補助名3,"*"&amp;S9&amp;"*"))</f>
        <v>1</v>
      </c>
      <c r="W9" s="81" t="s">
        <v>52</v>
      </c>
      <c r="X9" s="82">
        <f>IF(W9&lt;&gt;"",INDEX(補助計算!$N$2:$N$107,MATCH(W9,補助計算!$A$2:$A$107,0)),"")</f>
        <v>0</v>
      </c>
      <c r="Y9" s="81" t="str">
        <f>IF(W9&lt;&gt;"",INDEX(補助計算!$O$2:$O$107,MATCH(W9,補助計算!$A$2:$A$107,0)),"")</f>
        <v/>
      </c>
      <c r="Z9" s="117">
        <f>IF(W9="","",COUNTIF(デッキ補助名1,"*"&amp;W9&amp;"*")+COUNTIF(デッキ補助名2,"*"&amp;W9&amp;"*")+COUNTIF(デッキ補助名3,"*"&amp;W9&amp;"*"))</f>
        <v>0</v>
      </c>
      <c r="AA9" s="53"/>
      <c r="AB9" s="54"/>
    </row>
    <row r="10" spans="1:28" x14ac:dyDescent="0.2">
      <c r="A10" s="72" t="s">
        <v>53</v>
      </c>
      <c r="B10" s="73">
        <v>25</v>
      </c>
      <c r="C10" s="58">
        <f t="shared" si="5"/>
        <v>0</v>
      </c>
      <c r="D10" s="73">
        <f t="shared" si="7"/>
        <v>4</v>
      </c>
      <c r="E10" s="74">
        <f t="shared" si="8"/>
        <v>0</v>
      </c>
      <c r="F10" s="75" t="s">
        <v>54</v>
      </c>
      <c r="G10" s="76">
        <v>10</v>
      </c>
      <c r="H10" s="77">
        <v>999</v>
      </c>
      <c r="I10" s="77">
        <f t="shared" si="9"/>
        <v>21</v>
      </c>
      <c r="J10" s="77">
        <f t="shared" si="10"/>
        <v>21</v>
      </c>
      <c r="K10" s="77"/>
      <c r="L10" s="76">
        <f t="shared" si="19"/>
        <v>21</v>
      </c>
      <c r="M10" s="76">
        <f t="shared" si="18"/>
        <v>21</v>
      </c>
      <c r="N10" s="80"/>
      <c r="O10" s="69"/>
      <c r="P10" s="69"/>
      <c r="Q10" s="69"/>
      <c r="R10" s="71"/>
      <c r="S10" s="66" t="s">
        <v>55</v>
      </c>
      <c r="T10" s="67">
        <f>IF(S10&lt;&gt;"",INDEX(補助計算!$N$2:$N$107,MATCH(S10,補助計算!$A$2:$A$107,0)),"")</f>
        <v>36.558774999999997</v>
      </c>
      <c r="U10" s="67" t="str">
        <f>IF(S10&lt;&gt;"",INDEX(補助計算!$O$2:$O$107,MATCH(S10,補助計算!$A$2:$A$107,0)),"")</f>
        <v xml:space="preserve">30x2 </v>
      </c>
      <c r="V10" s="66">
        <f>IF(S10="","",COUNTIF(デッキ補助名1,"*"&amp;S10&amp;"*")+COUNTIF(デッキ補助名2,"*"&amp;S10&amp;"*")+COUNTIF(デッキ補助名3,"*"&amp;S10&amp;"*"))</f>
        <v>2</v>
      </c>
      <c r="W10" s="116" t="s">
        <v>56</v>
      </c>
      <c r="X10" s="82">
        <f>IF(W10&lt;&gt;"",INDEX(補助計算!$N$2:$N$107,MATCH(W10,補助計算!$A$2:$A$107,0)),"")</f>
        <v>18.350000000000001</v>
      </c>
      <c r="Y10" s="81" t="str">
        <f>IF(W10&lt;&gt;"",INDEX(補助計算!$O$2:$O$107,MATCH(W10,補助計算!$A$2:$A$107,0)),"")</f>
        <v xml:space="preserve">20x1 </v>
      </c>
      <c r="Z10" s="117">
        <f>IF(W10="","",COUNTIF(デッキ補助名1,"*"&amp;W10&amp;"*")+COUNTIF(デッキ補助名2,"*"&amp;W10&amp;"*")+COUNTIF(デッキ補助名3,"*"&amp;W10&amp;"*"))</f>
        <v>1</v>
      </c>
      <c r="AA10" s="53" t="s">
        <v>57</v>
      </c>
      <c r="AB10" s="54">
        <f>COUNTIF(デッキ補助名1,AA10)+COUNTIF(デッキ補助名2,AA10)+COUNTIF(デッキ補助名3,AA10)</f>
        <v>1</v>
      </c>
    </row>
    <row r="11" spans="1:28" x14ac:dyDescent="0.2">
      <c r="A11" s="72" t="s">
        <v>58</v>
      </c>
      <c r="B11" s="73">
        <v>25</v>
      </c>
      <c r="C11" s="58">
        <f t="shared" si="5"/>
        <v>9</v>
      </c>
      <c r="D11" s="73">
        <f t="shared" si="7"/>
        <v>9</v>
      </c>
      <c r="E11" s="74">
        <f t="shared" si="8"/>
        <v>9</v>
      </c>
      <c r="F11" s="75" t="s">
        <v>59</v>
      </c>
      <c r="G11" s="76">
        <v>40</v>
      </c>
      <c r="H11" s="77">
        <v>8</v>
      </c>
      <c r="I11" s="77">
        <f t="shared" si="9"/>
        <v>6</v>
      </c>
      <c r="J11" s="77">
        <f t="shared" si="10"/>
        <v>6</v>
      </c>
      <c r="K11" s="77"/>
      <c r="L11" s="76">
        <f t="shared" si="19"/>
        <v>6</v>
      </c>
      <c r="M11" s="76">
        <f t="shared" si="18"/>
        <v>6</v>
      </c>
      <c r="N11" s="80" t="s">
        <v>60</v>
      </c>
      <c r="O11" s="69">
        <v>30</v>
      </c>
      <c r="P11" s="69">
        <v>1</v>
      </c>
      <c r="Q11" s="69">
        <f>IF(N11="","",SUMIF(デッキスキル名1,"*"&amp;N11&amp;"*",デッキスキル数1)+SUMIF(デッキスキル名2,"*"&amp;N11&amp;"*",デッキスキル数2)+SUMIF(デッキスキル名3,"*"&amp;N11&amp;"*",デッキスキル数3))</f>
        <v>0</v>
      </c>
      <c r="R11" s="71">
        <f>IF(Q11&gt;P11,P11,Q11)</f>
        <v>0</v>
      </c>
      <c r="S11" s="66" t="s">
        <v>61</v>
      </c>
      <c r="T11" s="67">
        <f>IF(S11&lt;&gt;"",INDEX(補助計算!$N$2:$N$107,MATCH(S11,補助計算!$A$2:$A$107,0)),"")</f>
        <v>20.350000000000001</v>
      </c>
      <c r="U11" s="67" t="str">
        <f>IF(S11&lt;&gt;"",INDEX(補助計算!$O$2:$O$107,MATCH(S11,補助計算!$A$2:$A$107,0)),"")</f>
        <v xml:space="preserve">30x1 </v>
      </c>
      <c r="V11" s="66">
        <f>IF(S11="","",COUNTIF(デッキ補助名1,"*"&amp;S11&amp;"*")+COUNTIF(デッキ補助名2,"*"&amp;S11&amp;"*")+COUNTIF(デッキ補助名3,"*"&amp;S11&amp;"*"))</f>
        <v>1</v>
      </c>
      <c r="W11" s="119"/>
      <c r="X11" s="120">
        <f>SUM(X6:X10)</f>
        <v>256.37656661149373</v>
      </c>
      <c r="Y11" s="120"/>
      <c r="Z11" s="117"/>
      <c r="AA11" s="53" t="s">
        <v>62</v>
      </c>
      <c r="AB11" s="54">
        <f>COUNTIF(デッキ補助名1,AA11)+COUNTIF(デッキ補助名2,AA11)+COUNTIF(デッキ補助名3,AA11)</f>
        <v>1</v>
      </c>
    </row>
    <row r="12" spans="1:28" x14ac:dyDescent="0.2">
      <c r="A12" s="72" t="s">
        <v>63</v>
      </c>
      <c r="B12" s="73">
        <v>25</v>
      </c>
      <c r="C12" s="58">
        <f t="shared" si="5"/>
        <v>0</v>
      </c>
      <c r="D12" s="73">
        <f>IF(A12="","",SUMIF(デッキスキル名1,"*"&amp;A12&amp;"*",デッキスキル数1)+SUMIF(デッキスキル名2,"*"&amp;A12&amp;"*",デッキスキル数2)+SUMIF(デッキスキル名3,"*"&amp;A12&amp;"*",デッキスキル数3))</f>
        <v>0</v>
      </c>
      <c r="E12" s="74">
        <f>IF(A12="","",SUMIF(デッキスキル名1,"*"&amp;A12&amp;"*",デッキ小隊長スキル数1)+SUMIF(デッキスキル名2,"*"&amp;A12&amp;"*",デッキ小隊長スキル数2)+SUMIF(デッキスキル名3,"*"&amp;A12&amp;"*",デッキ小隊長スキル数3))</f>
        <v>0</v>
      </c>
      <c r="F12" s="75" t="s">
        <v>64</v>
      </c>
      <c r="G12" s="76">
        <v>30</v>
      </c>
      <c r="H12" s="77">
        <v>8</v>
      </c>
      <c r="I12" s="77">
        <f t="shared" si="9"/>
        <v>2</v>
      </c>
      <c r="J12" s="77">
        <f t="shared" si="10"/>
        <v>2</v>
      </c>
      <c r="K12" s="77"/>
      <c r="L12" s="76">
        <f t="shared" si="19"/>
        <v>2</v>
      </c>
      <c r="M12" s="76">
        <f t="shared" si="18"/>
        <v>2</v>
      </c>
      <c r="N12" s="53"/>
      <c r="O12" s="54"/>
      <c r="P12" s="54"/>
      <c r="Q12" s="54"/>
      <c r="R12" s="83"/>
      <c r="S12" s="66" t="s">
        <v>65</v>
      </c>
      <c r="T12" s="67">
        <f>IF(S12&lt;&gt;"",INDEX(補助計算!$N$2:$N$107,MATCH(S12,補助計算!$A$2:$A$107,0)),"")</f>
        <v>50.789774999999992</v>
      </c>
      <c r="U12" s="67" t="str">
        <f>IF(S12&lt;&gt;"",INDEX(補助計算!$O$2:$O$107,MATCH(S12,補助計算!$A$2:$A$107,0)),"")</f>
        <v xml:space="preserve">30x2 </v>
      </c>
      <c r="V12" s="66">
        <f>IF(S12="","",COUNTIF(デッキ補助名1,"*"&amp;S12&amp;"*")+COUNTIF(デッキ補助名2,"*"&amp;S12&amp;"*")+COUNTIF(デッキ補助名3,"*"&amp;S12&amp;"*"))</f>
        <v>2</v>
      </c>
      <c r="W12" s="128" t="s">
        <v>66</v>
      </c>
      <c r="X12" s="129">
        <f>IF(W12&lt;&gt;"",INDEX(補助計算!$N$2:$N$107,MATCH(W12,補助計算!$A$2:$A$107,0)),"")</f>
        <v>100</v>
      </c>
      <c r="Y12" s="129" t="str">
        <f>IF(W12&lt;&gt;"",INDEX(補助計算!$O$2:$O$107,MATCH(W12,補助計算!$A$2:$A$107,0)),"")</f>
        <v xml:space="preserve">20x23 21x2 26x1 30x6 </v>
      </c>
      <c r="Z12" s="117">
        <f t="shared" ref="Z12:Z18" si="20">IF(W12="","",COUNTIF(デッキ補助名1,"*"&amp;W12&amp;"*")+COUNTIF(デッキ補助名2,"*"&amp;W12&amp;"*")+COUNTIF(デッキ補助名3,"*"&amp;W12&amp;"*"))</f>
        <v>32</v>
      </c>
      <c r="AA12" s="53"/>
      <c r="AB12" s="54"/>
    </row>
    <row r="13" spans="1:28" x14ac:dyDescent="0.2">
      <c r="A13" s="133" t="s">
        <v>67</v>
      </c>
      <c r="B13" s="133"/>
      <c r="C13" s="69">
        <f>SUM(C2:C12)</f>
        <v>75</v>
      </c>
      <c r="D13" s="69">
        <f>SUM(D2:D12)</f>
        <v>114</v>
      </c>
      <c r="E13" s="69">
        <f>SUM(E2:E12)</f>
        <v>80</v>
      </c>
      <c r="F13" s="87" t="s">
        <v>68</v>
      </c>
      <c r="G13" s="77">
        <v>40</v>
      </c>
      <c r="H13" s="77">
        <v>8</v>
      </c>
      <c r="I13" s="77">
        <f t="shared" si="9"/>
        <v>0</v>
      </c>
      <c r="J13" s="77">
        <f t="shared" si="10"/>
        <v>0</v>
      </c>
      <c r="K13" s="77"/>
      <c r="L13" s="77">
        <f t="shared" si="19"/>
        <v>0</v>
      </c>
      <c r="M13" s="77">
        <f t="shared" si="18"/>
        <v>0</v>
      </c>
      <c r="N13" s="53" t="s">
        <v>69</v>
      </c>
      <c r="O13" s="54">
        <v>10</v>
      </c>
      <c r="P13" s="54">
        <v>999</v>
      </c>
      <c r="Q13" s="54">
        <f t="shared" ref="Q13:Q24" si="21">IF(N13="","",SUMIF(デッキスキル名1,"*"&amp;N13&amp;"*",デッキスキル数1)+SUMIF(デッキスキル名2,"*"&amp;N13&amp;"*",デッキスキル数2)+SUMIF(デッキスキル名3,"*"&amp;N13&amp;"*",デッキスキル数3))</f>
        <v>5</v>
      </c>
      <c r="R13" s="83">
        <f t="shared" ref="R13:R24" si="22">IF(Q13&gt;P13,P13,Q13)</f>
        <v>5</v>
      </c>
      <c r="S13" s="66" t="s">
        <v>70</v>
      </c>
      <c r="T13" s="67">
        <f>IF(S13&lt;&gt;"",INDEX(補助計算!$N$2:$N$107,MATCH(S13,補助計算!$A$2:$A$107,0)),"")</f>
        <v>20.350000000000001</v>
      </c>
      <c r="U13" s="67" t="str">
        <f>IF(S13&lt;&gt;"",INDEX(補助計算!$O$2:$O$107,MATCH(S13,補助計算!$A$2:$A$107,0)),"")</f>
        <v xml:space="preserve">30x1 </v>
      </c>
      <c r="V13" s="66">
        <f t="shared" si="3"/>
        <v>1</v>
      </c>
      <c r="W13" s="128" t="s">
        <v>71</v>
      </c>
      <c r="X13" s="129">
        <f>IF(W13&lt;&gt;"",INDEX(補助計算!$N$2:$N$107,MATCH(W13,補助計算!$A$2:$A$107,0)),"")</f>
        <v>100</v>
      </c>
      <c r="Y13" s="129" t="str">
        <f>IF(W13&lt;&gt;"",INDEX(補助計算!$O$2:$O$107,MATCH(W13,補助計算!$A$2:$A$107,0)),"")</f>
        <v xml:space="preserve">20x1 30x1 </v>
      </c>
      <c r="Z13" s="117">
        <f t="shared" si="20"/>
        <v>2</v>
      </c>
      <c r="AA13" s="53" t="s">
        <v>72</v>
      </c>
      <c r="AB13" s="54">
        <f>COUNTIF(デッキ補助名1,AA13)+COUNTIF(デッキ補助名2,AA13)+COUNTIF(デッキ補助名3,AA13)</f>
        <v>0</v>
      </c>
    </row>
    <row r="14" spans="1:28" x14ac:dyDescent="0.2">
      <c r="A14" s="78" t="s">
        <v>73</v>
      </c>
      <c r="B14" s="79">
        <v>40</v>
      </c>
      <c r="C14" s="58">
        <f t="shared" si="5"/>
        <v>0</v>
      </c>
      <c r="D14" s="79">
        <f>IF(A14="","",SUMIF(デッキスキル名1,"*"&amp;A14&amp;"*",デッキスキル数1)+SUMIF(デッキスキル名2,"*"&amp;A14&amp;"*",デッキスキル数2)+SUMIF(デッキスキル名3,"*"&amp;A14&amp;"*",デッキスキル数3))</f>
        <v>0</v>
      </c>
      <c r="E14" s="79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F14" s="90" t="s">
        <v>74</v>
      </c>
      <c r="G14" s="90">
        <v>25</v>
      </c>
      <c r="H14" s="90">
        <v>999</v>
      </c>
      <c r="I14" s="90">
        <f t="shared" si="9"/>
        <v>4</v>
      </c>
      <c r="J14" s="90">
        <f t="shared" si="10"/>
        <v>4</v>
      </c>
      <c r="K14" s="90"/>
      <c r="L14" s="90">
        <f>IF(I14&gt;$H14,$H14,I14)</f>
        <v>4</v>
      </c>
      <c r="M14" s="90">
        <f>IF(J14&gt;$H14,$H14,J14)</f>
        <v>4</v>
      </c>
      <c r="N14" s="108" t="s">
        <v>75</v>
      </c>
      <c r="O14" s="109">
        <v>20</v>
      </c>
      <c r="P14" s="109">
        <v>999</v>
      </c>
      <c r="Q14" s="109">
        <f t="shared" si="21"/>
        <v>0</v>
      </c>
      <c r="R14" s="110">
        <f t="shared" si="22"/>
        <v>0</v>
      </c>
      <c r="S14" s="119"/>
      <c r="T14" s="120"/>
      <c r="U14" s="120"/>
      <c r="V14" s="119"/>
      <c r="W14" s="128" t="s">
        <v>76</v>
      </c>
      <c r="X14" s="129">
        <f>IF(W14&lt;&gt;"",INDEX(補助計算!$N$2:$N$107,MATCH(W14,補助計算!$A$2:$A$107,0)),"")</f>
        <v>100</v>
      </c>
      <c r="Y14" s="129" t="str">
        <f>IF(W14&lt;&gt;"",INDEX(補助計算!$O$2:$O$107,MATCH(W14,補助計算!$A$2:$A$107,0)),"")</f>
        <v xml:space="preserve">20x2 30x1 </v>
      </c>
      <c r="Z14" s="117">
        <f>IF(W14="","",COUNTIF(デッキ補助名1,"*"&amp;W14&amp;"*")+COUNTIF(デッキ補助名2,"*"&amp;W14&amp;"*")+COUNTIF(デッキ補助名3,"*"&amp;W14&amp;"*"))</f>
        <v>3</v>
      </c>
      <c r="AA14" s="53" t="s">
        <v>77</v>
      </c>
      <c r="AB14" s="54">
        <f>COUNTIF(デッキ補助名1,AA14)+COUNTIF(デッキ補助名2,AA14)+COUNTIF(デッキ補助名3,AA14)</f>
        <v>0</v>
      </c>
    </row>
    <row r="15" spans="1:28" x14ac:dyDescent="0.2">
      <c r="A15" s="84" t="s">
        <v>78</v>
      </c>
      <c r="B15" s="85">
        <v>40</v>
      </c>
      <c r="C15" s="58">
        <f t="shared" si="5"/>
        <v>0</v>
      </c>
      <c r="D15" s="85">
        <f>IF(A15="","",SUMIF(デッキスキル名1,"*"&amp;A15&amp;"*",デッキスキル数1)+SUMIF(デッキスキル名2,"*"&amp;A15&amp;"*",デッキスキル数2)+SUMIF(デッキスキル名3,"*"&amp;A15&amp;"*",デッキスキル数3))</f>
        <v>21</v>
      </c>
      <c r="E15" s="86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1</v>
      </c>
      <c r="F15" s="90" t="s">
        <v>79</v>
      </c>
      <c r="G15" s="90">
        <v>20</v>
      </c>
      <c r="H15" s="90">
        <v>999</v>
      </c>
      <c r="I15" s="90">
        <f t="shared" si="9"/>
        <v>41</v>
      </c>
      <c r="J15" s="90">
        <f t="shared" si="10"/>
        <v>18</v>
      </c>
      <c r="K15" s="90"/>
      <c r="L15" s="90">
        <f t="shared" si="19"/>
        <v>41</v>
      </c>
      <c r="M15" s="90">
        <f t="shared" si="18"/>
        <v>18</v>
      </c>
      <c r="N15" s="53" t="s">
        <v>80</v>
      </c>
      <c r="O15" s="54">
        <v>15</v>
      </c>
      <c r="P15" s="54">
        <v>999</v>
      </c>
      <c r="Q15" s="54">
        <f t="shared" si="21"/>
        <v>0</v>
      </c>
      <c r="R15" s="83">
        <f t="shared" si="22"/>
        <v>0</v>
      </c>
      <c r="S15" s="66" t="s">
        <v>81</v>
      </c>
      <c r="T15" s="67">
        <f>IF(S15&lt;&gt;"",INDEX(補助計算!$N$2:$N$107,MATCH(S15,補助計算!$A$2:$A$107,0)),"")</f>
        <v>90.40907102899375</v>
      </c>
      <c r="U15" s="67" t="str">
        <f>IF(S15&lt;&gt;"",INDEX(補助計算!$O$2:$O$107,MATCH(S15,補助計算!$A$2:$A$107,0)),"")</f>
        <v xml:space="preserve">30x4 </v>
      </c>
      <c r="V15" s="66">
        <f t="shared" si="3"/>
        <v>4</v>
      </c>
      <c r="W15" s="105" t="s">
        <v>82</v>
      </c>
      <c r="X15" s="100">
        <f>IF(W15&lt;&gt;"",INDEX(補助計算!$N$2:$N$107,MATCH(W15,補助計算!$A$2:$A$107,0)),"")</f>
        <v>100</v>
      </c>
      <c r="Y15" s="100" t="str">
        <f>IF(W15&lt;&gt;"",INDEX(補助計算!$O$2:$O$107,MATCH(W15,補助計算!$A$2:$A$107,0)),"")</f>
        <v xml:space="preserve">20x3 21x1 30x4 </v>
      </c>
      <c r="Z15" s="111">
        <f t="shared" si="20"/>
        <v>8</v>
      </c>
      <c r="AA15" s="53" t="s">
        <v>83</v>
      </c>
      <c r="AB15" s="54">
        <f>COUNTIF(デッキ補助名1,AA15)+COUNTIF(デッキ補助名2,AA15)+COUNTIF(デッキ補助名3,AA15)</f>
        <v>0</v>
      </c>
    </row>
    <row r="16" spans="1:28" x14ac:dyDescent="0.2">
      <c r="A16" s="72" t="s">
        <v>84</v>
      </c>
      <c r="B16" s="73">
        <v>40</v>
      </c>
      <c r="C16" s="58">
        <f t="shared" si="5"/>
        <v>0</v>
      </c>
      <c r="D16" s="73">
        <f>IF(A16="","",SUMIF(デッキスキル名1,"*"&amp;A16&amp;"*",デッキスキル数1)+SUMIF(デッキスキル名2,"*"&amp;A16&amp;"*",デッキスキル数2)+SUMIF(デッキスキル名3,"*"&amp;A16&amp;"*",デッキスキル数3))</f>
        <v>6</v>
      </c>
      <c r="E16" s="74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F16" s="88" t="s">
        <v>85</v>
      </c>
      <c r="G16" s="89">
        <v>30</v>
      </c>
      <c r="H16" s="89">
        <v>8</v>
      </c>
      <c r="I16" s="89">
        <f>IF(F16="","",SUMIF(デッキスキル名1,"*"&amp;F16&amp;"*",デッキスキル数1)+SUMIF(デッキスキル名2,"*"&amp;F16&amp;"*",デッキスキル数2)+SUMIF(デッキスキル名3,"*"&amp;F16&amp;"*",デッキスキル数3))</f>
        <v>5</v>
      </c>
      <c r="J16" s="89">
        <f>IF(F16="","",SUMIF(デッキスキル名1,"*"&amp;F16&amp;"*",デッキ小隊長スキル数1)+SUMIF(デッキスキル名2,"*"&amp;F16&amp;"*",デッキ小隊長スキル数2)+SUMIF(デッキスキル名3,"*"&amp;F16&amp;"*",デッキ小隊長スキル数3))</f>
        <v>0</v>
      </c>
      <c r="K16" s="89"/>
      <c r="L16" s="89">
        <f>IF(I16&gt;$H16,$H16,I16)</f>
        <v>5</v>
      </c>
      <c r="M16" s="89">
        <f>IF(J16&gt;$H16,$H16,J16)</f>
        <v>0</v>
      </c>
      <c r="N16" s="53"/>
      <c r="O16" s="54"/>
      <c r="P16" s="54"/>
      <c r="Q16" s="54" t="str">
        <f t="shared" si="21"/>
        <v/>
      </c>
      <c r="R16" s="83" t="str">
        <f t="shared" si="22"/>
        <v/>
      </c>
      <c r="S16" s="66" t="s">
        <v>86</v>
      </c>
      <c r="T16" s="67">
        <f>IF(S16&lt;&gt;"",INDEX(補助計算!$N$2:$N$107,MATCH(S16,補助計算!$A$2:$A$107,0)),"")</f>
        <v>94.662648027635015</v>
      </c>
      <c r="U16" s="67" t="str">
        <f>IF(S16&lt;&gt;"",INDEX(補助計算!$O$2:$O$107,MATCH(S16,補助計算!$A$2:$A$107,0)),"")</f>
        <v xml:space="preserve">30x5 </v>
      </c>
      <c r="V16" s="66">
        <f t="shared" si="3"/>
        <v>5</v>
      </c>
      <c r="W16" s="99" t="s">
        <v>87</v>
      </c>
      <c r="X16" s="100">
        <f>IF(W16&lt;&gt;"",INDEX(補助計算!$N$2:$N$107,MATCH(W16,補助計算!$A$2:$A$107,0)),"")</f>
        <v>100</v>
      </c>
      <c r="Y16" s="100" t="str">
        <f>IF(W16&lt;&gt;"",INDEX(補助計算!$O$2:$O$107,MATCH(W16,補助計算!$A$2:$A$107,0)),"")</f>
        <v xml:space="preserve">30x1 </v>
      </c>
      <c r="Z16" s="111">
        <f t="shared" si="20"/>
        <v>1</v>
      </c>
      <c r="AA16" s="53" t="s">
        <v>88</v>
      </c>
      <c r="AB16" s="54">
        <f>COUNTIF(デッキ補助名1,AA16)+COUNTIF(デッキ補助名2,AA16)+COUNTIF(デッキ補助名3,AA16)</f>
        <v>0</v>
      </c>
    </row>
    <row r="17" spans="1:28" x14ac:dyDescent="0.2">
      <c r="A17" s="133" t="s">
        <v>89</v>
      </c>
      <c r="B17" s="133"/>
      <c r="C17" s="131"/>
      <c r="D17" s="69">
        <f>SUM(D13:D16)+L5</f>
        <v>230</v>
      </c>
      <c r="E17" s="69">
        <f>SUM(E13:E16)+M5</f>
        <v>136</v>
      </c>
      <c r="F17" s="133" t="s">
        <v>90</v>
      </c>
      <c r="G17" s="133"/>
      <c r="H17" s="68"/>
      <c r="I17" s="54"/>
      <c r="J17" s="54"/>
      <c r="K17" s="54"/>
      <c r="L17" s="69">
        <f>SUM(L8:L15)+L6</f>
        <v>85</v>
      </c>
      <c r="M17" s="69">
        <f>SUM(M8:M15)+M6</f>
        <v>62</v>
      </c>
      <c r="N17" s="53" t="s">
        <v>91</v>
      </c>
      <c r="O17" s="54">
        <v>10</v>
      </c>
      <c r="P17" s="54">
        <v>999</v>
      </c>
      <c r="Q17" s="54">
        <f>IF(N17="","",SUMIF(デッキスキル名1,"*"&amp;N17&amp;"*",デッキスキル数1)+SUMIF(デッキスキル名2,"*"&amp;N17&amp;"*",デッキスキル数2)+SUMIF(デッキスキル名3,"*"&amp;N17&amp;"*",デッキスキル数3))</f>
        <v>0</v>
      </c>
      <c r="R17" s="83">
        <f>IF(Q17&gt;P17,P17,Q17)</f>
        <v>0</v>
      </c>
      <c r="S17" s="66" t="s">
        <v>92</v>
      </c>
      <c r="T17" s="67">
        <f>IF(S17&lt;&gt;"",INDEX(補助計算!$N$2:$N$107,MATCH(S17,補助計算!$A$2:$A$107,0)),"")</f>
        <v>96.762896028760636</v>
      </c>
      <c r="U17" s="67" t="str">
        <f>IF(S17&lt;&gt;"",INDEX(補助計算!$O$2:$O$107,MATCH(S17,補助計算!$A$2:$A$107,0)),"")</f>
        <v xml:space="preserve">25x1 30x5 </v>
      </c>
      <c r="V17" s="66">
        <f t="shared" si="3"/>
        <v>6</v>
      </c>
      <c r="W17" s="99" t="s">
        <v>93</v>
      </c>
      <c r="X17" s="100">
        <f>IF(W17&lt;&gt;"",INDEX(補助計算!$N$2:$N$107,MATCH(W17,補助計算!$A$2:$A$107,0)),"")</f>
        <v>100</v>
      </c>
      <c r="Y17" s="100" t="str">
        <f>IF(W17&lt;&gt;"",INDEX(補助計算!$O$2:$O$107,MATCH(W17,補助計算!$A$2:$A$107,0)),"")</f>
        <v xml:space="preserve">20x1 </v>
      </c>
      <c r="Z17" s="111">
        <f t="shared" si="20"/>
        <v>1</v>
      </c>
      <c r="AA17" s="53" t="s">
        <v>94</v>
      </c>
      <c r="AB17" s="54">
        <f>COUNTIF(デッキ補助名1,AA17)+COUNTIF(デッキ補助名2,AA17)+COUNTIF(デッキ補助名3,AA17)</f>
        <v>0</v>
      </c>
    </row>
    <row r="18" spans="1:28" x14ac:dyDescent="0.2">
      <c r="A18" s="84" t="s">
        <v>95</v>
      </c>
      <c r="B18" s="85">
        <v>20</v>
      </c>
      <c r="C18" s="85"/>
      <c r="D18" s="85">
        <f>IF(A18="","",SUMIF(デッキスキル名1,"*"&amp;A18&amp;"*",デッキスキル数1)+SUMIF(デッキスキル名2,"*"&amp;A18&amp;"*",デッキスキル数2)+SUMIF(デッキスキル名3,"*"&amp;A18&amp;"*",デッキスキル数3))</f>
        <v>3</v>
      </c>
      <c r="E18" s="86">
        <f>IF(A18="","",SUMIF(デッキスキル名1,"*"&amp;A18&amp;"*",デッキ小隊長スキル数1)+SUMIF(デッキスキル名2,"*"&amp;A18&amp;"*",デッキ小隊長スキル数2)+SUMIF(デッキスキル名3,"*"&amp;A18&amp;"*",デッキ小隊長スキル数3))</f>
        <v>0</v>
      </c>
      <c r="F18" s="90" t="s">
        <v>96</v>
      </c>
      <c r="G18" s="90">
        <v>20</v>
      </c>
      <c r="H18" s="90">
        <v>8</v>
      </c>
      <c r="I18" s="90">
        <f t="shared" ref="I18:I24" si="23">IF(F18="","",SUMIF(デッキスキル名1,"*"&amp;F18&amp;"*",デッキスキル数1)+SUMIF(デッキスキル名2,"*"&amp;F18&amp;"*",デッキスキル数2)+SUMIF(デッキスキル名3,"*"&amp;F18&amp;"*",デッキスキル数3))</f>
        <v>5</v>
      </c>
      <c r="J18" s="90">
        <f t="shared" ref="J18:J24" si="24">IF(F18="","",SUMIF(デッキスキル名1,"*"&amp;F18&amp;"*",デッキ小隊長スキル数1)+SUMIF(デッキスキル名2,"*"&amp;F18&amp;"*",デッキ小隊長スキル数2)+SUMIF(デッキスキル名3,"*"&amp;F18&amp;"*",デッキ小隊長スキル数3))</f>
        <v>0</v>
      </c>
      <c r="K18" s="90"/>
      <c r="L18" s="90">
        <f t="shared" ref="L18:L24" si="25">IF(I18&gt;H18,H18,I18)</f>
        <v>5</v>
      </c>
      <c r="M18" s="90">
        <f t="shared" ref="M18:M24" si="26">IF(J18&gt;H18,H18,J18)</f>
        <v>0</v>
      </c>
      <c r="N18" s="97" t="s">
        <v>97</v>
      </c>
      <c r="O18" s="98">
        <v>25</v>
      </c>
      <c r="P18" s="98">
        <v>999</v>
      </c>
      <c r="Q18" s="98">
        <f t="shared" si="21"/>
        <v>0</v>
      </c>
      <c r="R18" s="111">
        <f t="shared" si="22"/>
        <v>0</v>
      </c>
      <c r="S18" s="81" t="s">
        <v>98</v>
      </c>
      <c r="T18" s="82">
        <f>IF(S18&lt;&gt;"",INDEX(補助計算!$N$2:$N$107,MATCH(S18,補助計算!$A$2:$A$107,0)),"")</f>
        <v>98.985215787499996</v>
      </c>
      <c r="U18" s="81" t="str">
        <f>IF(S18&lt;&gt;"",INDEX(補助計算!$O$2:$O$107,MATCH(S18,補助計算!$A$2:$A$107,0)),"")</f>
        <v xml:space="preserve">30x3 </v>
      </c>
      <c r="V18" s="81">
        <f t="shared" si="3"/>
        <v>3</v>
      </c>
      <c r="W18" s="99" t="s">
        <v>99</v>
      </c>
      <c r="X18" s="100">
        <f>IF(W18&lt;&gt;"",INDEX(補助計算!$N$2:$N$107,MATCH(W18,補助計算!$A$2:$A$107,0)),"")</f>
        <v>100</v>
      </c>
      <c r="Y18" s="100" t="str">
        <f>IF(W18&lt;&gt;"",INDEX(補助計算!$O$2:$O$107,MATCH(W18,補助計算!$A$2:$A$107,0)),"")</f>
        <v xml:space="preserve">20x1 </v>
      </c>
      <c r="Z18" s="111">
        <f t="shared" si="20"/>
        <v>1</v>
      </c>
      <c r="AA18" s="53"/>
      <c r="AB18" s="54"/>
    </row>
    <row r="19" spans="1:28" x14ac:dyDescent="0.2">
      <c r="A19" s="84" t="s">
        <v>100</v>
      </c>
      <c r="B19" s="85">
        <v>10</v>
      </c>
      <c r="C19" s="85"/>
      <c r="D19" s="85">
        <f>IF(A19="","",SUMIF(デッキスキル名1,"*"&amp;A19&amp;"*",デッキスキル数1)+SUMIF(デッキスキル名2,"*"&amp;A19&amp;"*",デッキスキル数2)+SUMIF(デッキスキル名3,"*"&amp;A19&amp;"*",デッキスキル数3))</f>
        <v>39</v>
      </c>
      <c r="E19" s="86">
        <f>IF(A19="","",SUMIF(デッキスキル名1,"*"&amp;A19&amp;"*",デッキ小隊長スキル数1)+SUMIF(デッキスキル名2,"*"&amp;A19&amp;"*",デッキ小隊長スキル数2)+SUMIF(デッキスキル名3,"*"&amp;A19&amp;"*",デッキ小隊長スキル数3))</f>
        <v>0</v>
      </c>
      <c r="F19" s="90" t="s">
        <v>101</v>
      </c>
      <c r="G19" s="90">
        <v>20</v>
      </c>
      <c r="H19" s="90">
        <v>8</v>
      </c>
      <c r="I19" s="90">
        <f t="shared" si="23"/>
        <v>0</v>
      </c>
      <c r="J19" s="90">
        <f t="shared" si="24"/>
        <v>0</v>
      </c>
      <c r="K19" s="90"/>
      <c r="L19" s="90">
        <f t="shared" si="25"/>
        <v>0</v>
      </c>
      <c r="M19" s="90">
        <f t="shared" si="26"/>
        <v>0</v>
      </c>
      <c r="N19" s="97" t="s">
        <v>102</v>
      </c>
      <c r="O19" s="98">
        <v>20</v>
      </c>
      <c r="P19" s="98">
        <v>999</v>
      </c>
      <c r="Q19" s="98">
        <f t="shared" si="21"/>
        <v>0</v>
      </c>
      <c r="R19" s="111">
        <f t="shared" si="22"/>
        <v>0</v>
      </c>
      <c r="S19" s="66" t="s">
        <v>103</v>
      </c>
      <c r="T19" s="67">
        <f>IF(S19&lt;&gt;"",INDEX(補助計算!$N$2:$N$107,MATCH(S19,補助計算!$A$2:$A$107,0)),"")</f>
        <v>87.09755485797109</v>
      </c>
      <c r="U19" s="67" t="str">
        <f>IF(S19&lt;&gt;"",INDEX(補助計算!$O$2:$O$107,MATCH(S19,補助計算!$A$2:$A$107,0)),"")</f>
        <v xml:space="preserve">20x1 30x8 </v>
      </c>
      <c r="V19" s="66">
        <f>IF(S19="","",COUNTIF(デッキ補助名1,"*"&amp;S19&amp;"*")+COUNTIF(デッキ補助名2,"*"&amp;S19&amp;"*")+COUNTIF(デッキ補助名3,"*"&amp;S19&amp;"*"))</f>
        <v>9</v>
      </c>
      <c r="W19" s="53" t="s">
        <v>104</v>
      </c>
      <c r="X19" s="53">
        <f>IF(W19&lt;&gt;"",INDEX(補助計算!$N$2:$N$107,MATCH(W19,補助計算!$A$2:$A$107,0)),"")</f>
        <v>100</v>
      </c>
      <c r="Y19" s="53" t="str">
        <f>IF(W19&lt;&gt;"",INDEX(補助計算!$O$2:$O$107,MATCH(W19,補助計算!$A$2:$A$107,0)),"")</f>
        <v xml:space="preserve">20x1 </v>
      </c>
      <c r="Z19" s="98">
        <f>IF(W19="","",COUNTIF(デッキ補助名1,"*"&amp;W19&amp;"*")+COUNTIF(デッキ補助名2,"*"&amp;W19&amp;"*")+COUNTIF(デッキ補助名3,"*"&amp;W19&amp;"*"))</f>
        <v>1</v>
      </c>
      <c r="AA19" s="53" t="s">
        <v>105</v>
      </c>
      <c r="AB19" s="54">
        <f>COUNTIF(デッキ補助名1,AA19)+COUNTIF(デッキ補助名2,AA19)+COUNTIF(デッキ補助名3,AA19)</f>
        <v>0</v>
      </c>
    </row>
    <row r="20" spans="1:28" x14ac:dyDescent="0.2">
      <c r="A20" s="84" t="s">
        <v>106</v>
      </c>
      <c r="B20" s="85">
        <v>10</v>
      </c>
      <c r="C20" s="85"/>
      <c r="D20" s="85">
        <f>IF(A20="","",SUMIF(デッキスキル名1,"*"&amp;A20&amp;"*",デッキスキル数1)+SUMIF(デッキスキル名2,"*"&amp;A20&amp;"*",デッキスキル数2)+SUMIF(デッキスキル名3,"*"&amp;A20&amp;"*",デッキスキル数3))</f>
        <v>12</v>
      </c>
      <c r="E20" s="86">
        <f>IF(A20="","",SUMIF(デッキスキル名1,"*"&amp;A20&amp;"*",デッキ小隊長スキル数1)+SUMIF(デッキスキル名2,"*"&amp;A20&amp;"*",デッキ小隊長スキル数2)+SUMIF(デッキスキル名3,"*"&amp;A20&amp;"*",デッキ小隊長スキル数3))</f>
        <v>0</v>
      </c>
      <c r="F20" s="90" t="s">
        <v>107</v>
      </c>
      <c r="G20" s="90">
        <v>20</v>
      </c>
      <c r="H20" s="90">
        <v>8</v>
      </c>
      <c r="I20" s="90">
        <f t="shared" si="23"/>
        <v>0</v>
      </c>
      <c r="J20" s="90">
        <f t="shared" si="24"/>
        <v>0</v>
      </c>
      <c r="K20" s="90"/>
      <c r="L20" s="90">
        <f t="shared" si="25"/>
        <v>0</v>
      </c>
      <c r="M20" s="90">
        <f t="shared" si="26"/>
        <v>0</v>
      </c>
      <c r="N20" s="53" t="s">
        <v>108</v>
      </c>
      <c r="O20" s="54">
        <v>0</v>
      </c>
      <c r="P20" s="54">
        <v>999</v>
      </c>
      <c r="Q20" s="54">
        <f t="shared" si="21"/>
        <v>0</v>
      </c>
      <c r="R20" s="83">
        <f t="shared" si="22"/>
        <v>0</v>
      </c>
      <c r="S20" s="66" t="s">
        <v>109</v>
      </c>
      <c r="T20" s="67">
        <f>IF(S20&lt;&gt;"",INDEX(補助計算!$N$2:$N$107,MATCH(S20,補助計算!$A$2:$A$107,0)),"")</f>
        <v>87.09755485797109</v>
      </c>
      <c r="U20" s="67" t="str">
        <f>IF(S20&lt;&gt;"",INDEX(補助計算!$O$2:$O$107,MATCH(S20,補助計算!$A$2:$A$107,0)),"")</f>
        <v xml:space="preserve">20x3 30x6 </v>
      </c>
      <c r="V20" s="66">
        <f t="shared" si="3"/>
        <v>9</v>
      </c>
      <c r="W20" s="53" t="s">
        <v>110</v>
      </c>
      <c r="X20" s="53" t="str">
        <f>IF(W20&lt;&gt;"",INDEX(補助計算!$N$2:$N$107,MATCH(W20,補助計算!$A$2:$A$107,0)),"")</f>
        <v/>
      </c>
      <c r="Y20" s="53" t="str">
        <f>IF(W20&lt;&gt;"",INDEX(補助計算!$O$2:$O$107,MATCH(W20,補助計算!$A$2:$A$107,0)),"")</f>
        <v/>
      </c>
      <c r="Z20" s="98">
        <f>IF(W20="","",COUNTIF(デッキ補助名1,"*"&amp;W20&amp;"*")+COUNTIF(デッキ補助名2,"*"&amp;W20&amp;"*")+COUNTIF(デッキ補助名3,"*"&amp;W20&amp;"*"))</f>
        <v>0</v>
      </c>
      <c r="AA20" s="53" t="s">
        <v>111</v>
      </c>
      <c r="AB20" s="54">
        <f>COUNTIF(デッキ補助名1,AA20)+COUNTIF(デッキ補助名2,AA20)+COUNTIF(デッキ補助名3,AA20)</f>
        <v>0</v>
      </c>
    </row>
    <row r="21" spans="1:28" x14ac:dyDescent="0.2">
      <c r="A21" s="53"/>
      <c r="B21" s="54"/>
      <c r="C21" s="54"/>
      <c r="D21" s="54" t="str">
        <f t="shared" ref="D21" si="27">IF(A21="","",SUMIF(デッキスキル名1,"*"&amp;A21&amp;"*",デッキスキル数1)+SUMIF(デッキスキル名2,"*"&amp;A21&amp;"*",デッキスキル数2)+SUMIF(デッキスキル名3,"*"&amp;A21&amp;"*",デッキスキル数3))</f>
        <v/>
      </c>
      <c r="E21" s="83" t="str">
        <f t="shared" ref="E21" si="28">IF(A21="","",SUMIF(デッキスキル名1,"*"&amp;A21&amp;"*",デッキ小隊長スキル数1)+SUMIF(デッキスキル名2,"*"&amp;A21&amp;"*",デッキ小隊長スキル数2)+SUMIF(デッキスキル名3,"*"&amp;A21&amp;"*",デッキ小隊長スキル数3))</f>
        <v/>
      </c>
      <c r="F21" s="97" t="s">
        <v>112</v>
      </c>
      <c r="G21" s="98">
        <v>20</v>
      </c>
      <c r="H21" s="98">
        <v>8</v>
      </c>
      <c r="I21" s="98">
        <f t="shared" si="23"/>
        <v>0</v>
      </c>
      <c r="J21" s="98">
        <f t="shared" si="24"/>
        <v>0</v>
      </c>
      <c r="K21" s="98"/>
      <c r="L21" s="98">
        <f t="shared" si="25"/>
        <v>0</v>
      </c>
      <c r="M21" s="98">
        <f t="shared" si="26"/>
        <v>0</v>
      </c>
      <c r="N21" s="53" t="s">
        <v>113</v>
      </c>
      <c r="O21" s="54">
        <v>10</v>
      </c>
      <c r="P21" s="54">
        <v>999</v>
      </c>
      <c r="Q21" s="54">
        <f t="shared" si="21"/>
        <v>0</v>
      </c>
      <c r="R21" s="83">
        <f t="shared" si="22"/>
        <v>0</v>
      </c>
      <c r="S21" s="66" t="s">
        <v>114</v>
      </c>
      <c r="T21" s="67">
        <f>IF(S21&lt;&gt;"",INDEX(補助計算!$N$2:$N$107,MATCH(S21,補助計算!$A$2:$A$107,0)),"")</f>
        <v>89.723202444373968</v>
      </c>
      <c r="U21" s="67" t="str">
        <f>IF(S21&lt;&gt;"",INDEX(補助計算!$O$2:$O$107,MATCH(S21,補助計算!$A$2:$A$107,0)),"")</f>
        <v xml:space="preserve">30x10 </v>
      </c>
      <c r="V21" s="66">
        <f t="shared" si="3"/>
        <v>10</v>
      </c>
      <c r="W21" s="53" t="s">
        <v>115</v>
      </c>
      <c r="X21" s="53" t="str">
        <f>IF(W21&lt;&gt;"",INDEX(補助計算!$N$2:$N$107,MATCH(W21,補助計算!$A$2:$A$107,0)),"")</f>
        <v/>
      </c>
      <c r="Y21" s="53" t="str">
        <f>IF(W21&lt;&gt;"",INDEX(補助計算!$O$2:$O$107,MATCH(W21,補助計算!$A$2:$A$107,0)),"")</f>
        <v/>
      </c>
      <c r="Z21" s="98">
        <f>IF(W21="","",COUNTIF(デッキ補助名1,"*"&amp;W21&amp;"*")+COUNTIF(デッキ補助名2,"*"&amp;W21&amp;"*")+COUNTIF(デッキ補助名3,"*"&amp;W21&amp;"*"))</f>
        <v>0</v>
      </c>
      <c r="AA21" s="53" t="s">
        <v>116</v>
      </c>
      <c r="AB21" s="54">
        <f>COUNTIF(デッキ補助名1,AA21)+COUNTIF(デッキ補助名2,AA21)+COUNTIF(デッキ補助名3,AA21)</f>
        <v>0</v>
      </c>
    </row>
    <row r="22" spans="1:28" x14ac:dyDescent="0.2">
      <c r="A22" s="124" t="s">
        <v>117</v>
      </c>
      <c r="B22" s="125">
        <v>25</v>
      </c>
      <c r="C22" s="85"/>
      <c r="D22" s="125">
        <f t="shared" ref="D22" si="29">IF(A22="","",SUMIF(デッキスキル名1,"*"&amp;A22&amp;"*",デッキスキル数1)+SUMIF(デッキスキル名2,"*"&amp;A22&amp;"*",デッキスキル数2)+SUMIF(デッキスキル名3,"*"&amp;A22&amp;"*",デッキスキル数3))</f>
        <v>3</v>
      </c>
      <c r="E22" s="126">
        <f t="shared" ref="E22" si="30">IF(A22="","",SUMIF(デッキスキル名1,"*"&amp;A22&amp;"*",デッキ小隊長スキル数1)+SUMIF(デッキスキル名2,"*"&amp;A22&amp;"*",デッキ小隊長スキル数2)+SUMIF(デッキスキル名3,"*"&amp;A22&amp;"*",デッキ小隊長スキル数3))</f>
        <v>3</v>
      </c>
      <c r="F22" s="97" t="s">
        <v>118</v>
      </c>
      <c r="G22" s="98">
        <v>20</v>
      </c>
      <c r="H22" s="98">
        <v>8</v>
      </c>
      <c r="I22" s="98">
        <f t="shared" si="23"/>
        <v>0</v>
      </c>
      <c r="J22" s="98">
        <f t="shared" si="24"/>
        <v>0</v>
      </c>
      <c r="K22" s="98"/>
      <c r="L22" s="98">
        <f t="shared" si="25"/>
        <v>0</v>
      </c>
      <c r="M22" s="98">
        <f t="shared" si="26"/>
        <v>0</v>
      </c>
      <c r="N22" s="53" t="s">
        <v>119</v>
      </c>
      <c r="O22" s="54">
        <v>20</v>
      </c>
      <c r="P22" s="54">
        <v>999</v>
      </c>
      <c r="Q22" s="54">
        <f t="shared" si="21"/>
        <v>0</v>
      </c>
      <c r="R22" s="83">
        <f t="shared" si="22"/>
        <v>0</v>
      </c>
      <c r="S22" s="81" t="s">
        <v>120</v>
      </c>
      <c r="T22" s="82">
        <f>IF(S22&lt;&gt;"",INDEX(補助計算!$N$2:$N$107,MATCH(S22,補助計算!$A$2:$A$107,0)),"")</f>
        <v>36.558774999999997</v>
      </c>
      <c r="U22" s="81" t="str">
        <f>IF(S22&lt;&gt;"",INDEX(補助計算!$O$2:$O$107,MATCH(S22,補助計算!$A$2:$A$107,0)),"")</f>
        <v xml:space="preserve">30x2 </v>
      </c>
      <c r="V22" s="81">
        <f>IF(S22="","",COUNTIF(デッキ補助名1,"*"&amp;S22&amp;"*")+COUNTIF(デッキ補助名2,"*"&amp;S22&amp;"*")+COUNTIF(デッキ補助名3,"*"&amp;S22&amp;"*"))</f>
        <v>2</v>
      </c>
    </row>
    <row r="23" spans="1:28" x14ac:dyDescent="0.2">
      <c r="A23" s="121" t="s">
        <v>121</v>
      </c>
      <c r="B23" s="122">
        <v>20</v>
      </c>
      <c r="C23" s="122">
        <f t="shared" ref="C23" si="31">IFERROR(IF(E23/D23&gt;$A$1,D23,0),0)</f>
        <v>0</v>
      </c>
      <c r="D23" s="122">
        <f>IF(A23="","",SUMIF(デッキスキル名1,"*"&amp;A23&amp;"*",デッキスキル数1)+SUMIF(デッキスキル名2,"*"&amp;A23&amp;"*",デッキスキル数2)+SUMIF(デッキスキル名3,"*"&amp;A23&amp;"*",デッキスキル数3))</f>
        <v>10</v>
      </c>
      <c r="E23" s="123">
        <f>IF(A23="","",SUMIF(デッキスキル名1,"*"&amp;A23&amp;"*",デッキ小隊長スキル数1)+SUMIF(デッキスキル名2,"*"&amp;A23&amp;"*",デッキ小隊長スキル数2)+SUMIF(デッキスキル名3,"*"&amp;A23&amp;"*",デッキ小隊長スキル数3))</f>
        <v>0</v>
      </c>
      <c r="F23" s="97" t="s">
        <v>122</v>
      </c>
      <c r="G23" s="98">
        <v>20</v>
      </c>
      <c r="H23" s="98">
        <v>8</v>
      </c>
      <c r="I23" s="98">
        <f t="shared" si="23"/>
        <v>2</v>
      </c>
      <c r="J23" s="98">
        <f t="shared" si="24"/>
        <v>0</v>
      </c>
      <c r="K23" s="98"/>
      <c r="L23" s="98">
        <f t="shared" si="25"/>
        <v>2</v>
      </c>
      <c r="M23" s="98">
        <f t="shared" si="26"/>
        <v>0</v>
      </c>
      <c r="N23" s="53" t="s">
        <v>123</v>
      </c>
      <c r="O23" s="54">
        <v>25</v>
      </c>
      <c r="P23" s="54">
        <v>999</v>
      </c>
      <c r="Q23" s="54">
        <f t="shared" si="21"/>
        <v>0</v>
      </c>
      <c r="R23" s="83">
        <f t="shared" si="22"/>
        <v>0</v>
      </c>
      <c r="Y23" s="56" t="str">
        <f>IF(W23&lt;&gt;"",INDEX(補助計算!$O$2:$O$107,MATCH(W23,補助計算!$A$2:$A$107,0)),"")</f>
        <v/>
      </c>
      <c r="AA23" s="53" t="s">
        <v>124</v>
      </c>
      <c r="AB23" s="54">
        <f>COUNTIF(デッキ!$S$4:$S$73,AA23)+COUNTIF(デッキ!$U$4:$U$73,AA23)+COUNTIF(デッキ!$W$4:$W101,AA23)</f>
        <v>0</v>
      </c>
    </row>
    <row r="24" spans="1:28" x14ac:dyDescent="0.2">
      <c r="A24" s="93" t="s">
        <v>125</v>
      </c>
      <c r="B24" s="94">
        <v>25</v>
      </c>
      <c r="C24" s="94"/>
      <c r="D24" s="94">
        <f>IF(A24="","",SUMIF(デッキスキル名1,"*"&amp;A24&amp;"*",デッキスキル数1)+SUMIF(デッキスキル名2,"*"&amp;A24&amp;"*",デッキスキル数2)+SUMIF(デッキスキル名3,"*"&amp;A24&amp;"*",デッキスキル数3))</f>
        <v>5</v>
      </c>
      <c r="E24" s="95">
        <f>IF(A24="","",SUMIF(デッキスキル名1,"*"&amp;A24&amp;"*",デッキ小隊長スキル数1)+SUMIF(デッキスキル名2,"*"&amp;A24&amp;"*",デッキ小隊長スキル数2)+SUMIF(デッキスキル名3,"*"&amp;A24&amp;"*",デッキ小隊長スキル数3))</f>
        <v>0</v>
      </c>
      <c r="F24" s="97" t="s">
        <v>126</v>
      </c>
      <c r="G24" s="98">
        <v>20</v>
      </c>
      <c r="H24" s="98">
        <v>8</v>
      </c>
      <c r="I24" s="98">
        <f t="shared" si="23"/>
        <v>0</v>
      </c>
      <c r="J24" s="98">
        <f t="shared" si="24"/>
        <v>0</v>
      </c>
      <c r="K24" s="98"/>
      <c r="L24" s="98">
        <f t="shared" si="25"/>
        <v>0</v>
      </c>
      <c r="M24" s="98">
        <f t="shared" si="26"/>
        <v>0</v>
      </c>
      <c r="N24" s="53" t="s">
        <v>127</v>
      </c>
      <c r="O24" s="54">
        <v>30</v>
      </c>
      <c r="P24" s="54">
        <v>999</v>
      </c>
      <c r="Q24" s="54">
        <f t="shared" si="21"/>
        <v>0</v>
      </c>
      <c r="R24" s="83">
        <f t="shared" si="22"/>
        <v>0</v>
      </c>
      <c r="U24" s="56" t="str">
        <f>IF(S24&lt;&gt;"",INDEX(補助計算!$O$2:$O$107,MATCH(S24,補助計算!$A$2:$A$107,0)),"")</f>
        <v/>
      </c>
      <c r="AA24" s="53" t="s">
        <v>128</v>
      </c>
      <c r="AB24" s="54">
        <f>COUNTIF(デッキ!$S$4:$S$73,AA24)+COUNTIF(デッキ!$U$4:$U$73,AA24)+COUNTIF(デッキ!$W$4:$W108,AA24)</f>
        <v>1</v>
      </c>
    </row>
    <row r="25" spans="1:28" x14ac:dyDescent="0.2">
      <c r="A25" s="93" t="s">
        <v>129</v>
      </c>
      <c r="B25" s="94">
        <v>25</v>
      </c>
      <c r="C25" s="94"/>
      <c r="D25" s="94">
        <f>IF(A25="","",SUMIF(デッキスキル名1,"*"&amp;A25&amp;"*",デッキスキル数1)+SUMIF(デッキスキル名2,"*"&amp;A25&amp;"*",デッキスキル数2)+SUMIF(デッキスキル名3,"*"&amp;A25&amp;"*",デッキスキル数3))</f>
        <v>38</v>
      </c>
      <c r="E25" s="95">
        <f>IF(A25="","",SUMIF(デッキスキル名1,"*"&amp;A25&amp;"*",デッキ小隊長スキル数1)+SUMIF(デッキスキル名2,"*"&amp;A25&amp;"*",デッキ小隊長スキル数2)+SUMIF(デッキスキル名3,"*"&amp;A25&amp;"*",デッキ小隊長スキル数3))</f>
        <v>0</v>
      </c>
      <c r="F25" s="133" t="s">
        <v>130</v>
      </c>
      <c r="G25" s="133"/>
      <c r="H25" s="68"/>
      <c r="I25" s="54"/>
      <c r="J25" s="54"/>
      <c r="K25" s="54"/>
      <c r="L25" s="69">
        <f>SUM(L18:L24)</f>
        <v>7</v>
      </c>
      <c r="M25" s="69">
        <f>SUM(M18:M24)</f>
        <v>0</v>
      </c>
      <c r="N25" s="106"/>
      <c r="O25" s="107"/>
      <c r="P25" s="107"/>
      <c r="Q25" s="107"/>
      <c r="R25" s="107"/>
      <c r="S25" s="134" t="str">
        <f>"小隊"&amp;$A$1*100&amp;"%全上+千紫"</f>
        <v>小隊100%全上+千紫</v>
      </c>
      <c r="T25" s="134"/>
      <c r="U25" s="104"/>
      <c r="V25" s="132">
        <f>SUM(C13,K5,C15,C14,C16)</f>
        <v>125</v>
      </c>
      <c r="W25" s="132"/>
      <c r="Z25" s="56"/>
      <c r="AA25" s="53" t="s">
        <v>131</v>
      </c>
      <c r="AB25" s="54">
        <f>COUNTIF(デッキ!$S$4:$S$73,AA25)+COUNTIF(デッキ!$U$4:$U$73,AA25)+COUNTIF(デッキ!$W$4:$W121,AA25)</f>
        <v>1</v>
      </c>
    </row>
    <row r="26" spans="1:28" x14ac:dyDescent="0.2">
      <c r="A26" s="93" t="s">
        <v>132</v>
      </c>
      <c r="B26" s="94">
        <v>25</v>
      </c>
      <c r="C26" s="94"/>
      <c r="D26" s="94">
        <f t="shared" ref="D26:D56" si="32">IF(A26="","",SUMIF(デッキスキル名1,"*"&amp;A26&amp;"*",デッキスキル数1)+SUMIF(デッキスキル名2,"*"&amp;A26&amp;"*",デッキスキル数2)+SUMIF(デッキスキル名3,"*"&amp;A26&amp;"*",デッキスキル数3))</f>
        <v>4</v>
      </c>
      <c r="E26" s="95">
        <f t="shared" ref="E26:E56" si="33">IF(A26="","",SUMIF(デッキスキル名1,"*"&amp;A26&amp;"*",デッキ小隊長スキル数1)+SUMIF(デッキスキル名2,"*"&amp;A26&amp;"*",デッキ小隊長スキル数2)+SUMIF(デッキスキル名3,"*"&amp;A26&amp;"*",デッキ小隊長スキル数3))</f>
        <v>4</v>
      </c>
      <c r="F26" s="91" t="s">
        <v>133</v>
      </c>
      <c r="G26" s="92">
        <v>40</v>
      </c>
      <c r="H26" s="92">
        <v>8</v>
      </c>
      <c r="I26" s="92">
        <f>IF(F26="","",SUMIF(デッキスキル名1,"*"&amp;F26&amp;"*",デッキスキル数1)+SUMIF(デッキスキル名2,"*"&amp;F26&amp;"*",デッキスキル数2)+SUMIF(デッキスキル名3,"*"&amp;F26&amp;"*",デッキスキル数3))</f>
        <v>6</v>
      </c>
      <c r="J26" s="92">
        <f>IF(F26="","",SUMIF(デッキスキル名1,"*"&amp;F26&amp;"*",デッキ小隊長スキル数1)+SUMIF(デッキスキル名2,"*"&amp;F26&amp;"*",デッキ小隊長スキル数2)+SUMIF(デッキスキル名3,"*"&amp;F26&amp;"*",デッキ小隊長スキル数3))</f>
        <v>0</v>
      </c>
      <c r="K26" s="92"/>
      <c r="L26" s="92">
        <f>IF(I26&gt;H26,H26,I26)</f>
        <v>6</v>
      </c>
      <c r="M26" s="103">
        <f>IF(J26&gt;H26,H26,J26)</f>
        <v>0</v>
      </c>
      <c r="Z26" s="56"/>
      <c r="AA26" s="53" t="s">
        <v>134</v>
      </c>
      <c r="AB26" s="54">
        <f>COUNTIF(デッキ!$S$4:$S$73,AA26)+COUNTIF(デッキ!$U$4:$U$73,AA26)+COUNTIF(デッキ!$W$4:$W146,AA26)</f>
        <v>0</v>
      </c>
    </row>
    <row r="27" spans="1:28" x14ac:dyDescent="0.2">
      <c r="A27" s="93" t="s">
        <v>135</v>
      </c>
      <c r="B27" s="94">
        <v>25</v>
      </c>
      <c r="C27" s="94"/>
      <c r="D27" s="94">
        <f t="shared" si="32"/>
        <v>24</v>
      </c>
      <c r="E27" s="95">
        <f t="shared" si="33"/>
        <v>4</v>
      </c>
      <c r="F27" s="90" t="s">
        <v>136</v>
      </c>
      <c r="G27" s="90">
        <v>40</v>
      </c>
      <c r="H27" s="90">
        <v>8</v>
      </c>
      <c r="I27" s="90">
        <f>IF(F27="","",SUMIF(デッキスキル名1,"*"&amp;F27&amp;"*",デッキスキル数1)+SUMIF(デッキスキル名2,"*"&amp;F27&amp;"*",デッキスキル数2)+SUMIF(デッキスキル名3,"*"&amp;F27&amp;"*",デッキスキル数3))</f>
        <v>0</v>
      </c>
      <c r="J27" s="90">
        <f>IF(F27="","",SUMIF(デッキスキル名1,"*"&amp;F27&amp;"*",デッキ小隊長スキル数1)+SUMIF(デッキスキル名2,"*"&amp;F27&amp;"*",デッキ小隊長スキル数2)+SUMIF(デッキスキル名3,"*"&amp;F27&amp;"*",デッキ小隊長スキル数3))</f>
        <v>0</v>
      </c>
      <c r="K27" s="90"/>
      <c r="L27" s="90">
        <f>IF(I27&gt;H27,H27,I27)</f>
        <v>0</v>
      </c>
      <c r="M27" s="90">
        <f>IF(J27&gt;H27,H27,J27)</f>
        <v>0</v>
      </c>
      <c r="Z27" s="56"/>
      <c r="AA27" s="53" t="s">
        <v>137</v>
      </c>
      <c r="AB27" s="54">
        <f>COUNTIF(デッキ!$S$4:$S$73,AA27)+COUNTIF(デッキ!$U$4:$U$73,AA27)+COUNTIF(デッキ!$W$4:$W146,AA27)</f>
        <v>1</v>
      </c>
    </row>
    <row r="28" spans="1:28" x14ac:dyDescent="0.2">
      <c r="A28" s="93" t="s">
        <v>138</v>
      </c>
      <c r="B28" s="94">
        <v>20</v>
      </c>
      <c r="C28" s="94"/>
      <c r="D28" s="94">
        <f t="shared" si="32"/>
        <v>0</v>
      </c>
      <c r="E28" s="95">
        <f t="shared" si="33"/>
        <v>0</v>
      </c>
      <c r="F28" s="80" t="s">
        <v>139</v>
      </c>
      <c r="G28" s="80">
        <v>10</v>
      </c>
      <c r="H28" s="80">
        <v>999</v>
      </c>
      <c r="I28" s="80">
        <f>IF(F28="","",SUMIF(デッキスキル名1,"*"&amp;F28&amp;"*",デッキスキル数1)+SUMIF(デッキスキル名2,"*"&amp;F28&amp;"*",デッキスキル数2)+SUMIF(デッキスキル名3,"*"&amp;F28&amp;"*",デッキスキル数3))</f>
        <v>0</v>
      </c>
      <c r="J28" s="80">
        <f>IF(F28="","",SUMIF(デッキスキル名1,"*"&amp;F28&amp;"*",デッキ小隊長スキル数1)+SUMIF(デッキスキル名2,"*"&amp;F28&amp;"*",デッキ小隊長スキル数2)+SUMIF(デッキスキル名3,"*"&amp;F28&amp;"*",デッキ小隊長スキル数3))</f>
        <v>0</v>
      </c>
      <c r="K28" s="80"/>
      <c r="L28" s="80">
        <f>IF(I28&gt;$H28,$H28,I28)</f>
        <v>0</v>
      </c>
      <c r="M28" s="80">
        <f>IF(J28&gt;$H28,$H28,J28)</f>
        <v>0</v>
      </c>
      <c r="Z28" s="56"/>
      <c r="AA28" s="53" t="s">
        <v>140</v>
      </c>
      <c r="AB28" s="54">
        <f>COUNTIF(デッキ!$S$4:$S$73,AA28)+COUNTIF(デッキ!$U$4:$U$73,AA28)+COUNTIF(デッキ!$W$4:$W100,AA28)</f>
        <v>0</v>
      </c>
    </row>
    <row r="29" spans="1:28" x14ac:dyDescent="0.2">
      <c r="A29" s="93" t="s">
        <v>141</v>
      </c>
      <c r="B29" s="94">
        <v>20</v>
      </c>
      <c r="C29" s="94"/>
      <c r="D29" s="94">
        <f t="shared" si="32"/>
        <v>10</v>
      </c>
      <c r="E29" s="95">
        <f t="shared" si="33"/>
        <v>5</v>
      </c>
      <c r="F29" s="53" t="s">
        <v>142</v>
      </c>
      <c r="G29" s="53">
        <v>10</v>
      </c>
      <c r="H29" s="53">
        <v>999</v>
      </c>
      <c r="I29" s="53">
        <f>IF(F29="","",SUMIF(デッキスキル名1,"*"&amp;F29&amp;"*",デッキスキル数1)+SUMIF(デッキスキル名2,"*"&amp;F29&amp;"*",デッキスキル数2)+SUMIF(デッキスキル名3,"*"&amp;F29&amp;"*",デッキスキル数3))</f>
        <v>0</v>
      </c>
      <c r="J29" s="53">
        <f>IF(F29="","",SUMIF(デッキスキル名1,"*"&amp;F29&amp;"*",デッキ小隊長スキル数1)+SUMIF(デッキスキル名2,"*"&amp;F29&amp;"*",デッキ小隊長スキル数2)+SUMIF(デッキスキル名3,"*"&amp;F29&amp;"*",デッキ小隊長スキル数3))</f>
        <v>0</v>
      </c>
      <c r="K29" s="53"/>
      <c r="L29" s="53">
        <f>IF(I29&gt;$H29,$H29,I29)</f>
        <v>0</v>
      </c>
      <c r="M29" s="53">
        <f>IF(J29&gt;$H29,$H29,J29)</f>
        <v>0</v>
      </c>
      <c r="U29" s="56" t="str">
        <f>IF(S29&lt;&gt;"",INDEX(補助計算!$O$2:$O$107,MATCH(S29,補助計算!$A$2:$A$107,0)),"")</f>
        <v/>
      </c>
      <c r="Y29" s="56" t="str">
        <f>IF(W29&lt;&gt;"",INDEX(補助計算!$O$2:$O$107,MATCH(W29,補助計算!$A$2:$A$107,0)),"")</f>
        <v/>
      </c>
      <c r="AA29" s="53" t="s">
        <v>143</v>
      </c>
      <c r="AB29" s="54">
        <f>COUNTIF(デッキ!$S$4:$S$73,AA29)+COUNTIF(デッキ!$U$4:$U$73,AA29)+COUNTIF(デッキ!$W$4:$W101,AA29)</f>
        <v>0</v>
      </c>
    </row>
    <row r="30" spans="1:28" x14ac:dyDescent="0.2">
      <c r="A30" s="80" t="s">
        <v>144</v>
      </c>
      <c r="B30" s="69">
        <v>10</v>
      </c>
      <c r="C30" s="85">
        <f t="shared" ref="C30:C31" si="34">IFERROR(IF(E30/D30&gt;$A$1,D30,0),0)</f>
        <v>0</v>
      </c>
      <c r="D30" s="69">
        <f>IF(A30="","",SUMIF(デッキスキル名1,"*"&amp;A30&amp;"*",デッキスキル数1)+SUMIF(デッキスキル名2,"*"&amp;A30&amp;"*",デッキスキル数2)+SUMIF(デッキスキル名3,"*"&amp;A30&amp;"*",デッキスキル数3))</f>
        <v>0</v>
      </c>
      <c r="E30" s="71">
        <f>IF(A30="","",SUMIF(デッキスキル名1,"*"&amp;A30&amp;"*",デッキ小隊長スキル数1)+SUMIF(デッキスキル名2,"*"&amp;A30&amp;"*",デッキ小隊長スキル数2)+SUMIF(デッキスキル名3,"*"&amp;A30&amp;"*",デッキ小隊長スキル数3))</f>
        <v>0</v>
      </c>
      <c r="F30" s="53"/>
      <c r="G30" s="54"/>
      <c r="H30" s="54"/>
      <c r="I30" s="54" t="str">
        <f t="shared" ref="I30" si="35">IF(F30="","",SUMIF(デッキスキル名1,"*"&amp;F30&amp;"*",デッキスキル数1)+SUMIF(デッキスキル名2,"*"&amp;F30&amp;"*",デッキスキル数2)+SUMIF(デッキスキル名3,"*"&amp;F30&amp;"*",デッキスキル数3))</f>
        <v/>
      </c>
      <c r="J30" s="54" t="str">
        <f t="shared" ref="J30" si="36">IF(F30="","",SUMIF(デッキスキル名1,"*"&amp;F30&amp;"*",デッキ小隊長スキル数1)+SUMIF(デッキスキル名2,"*"&amp;F30&amp;"*",デッキ小隊長スキル数2)+SUMIF(デッキスキル名3,"*"&amp;F30&amp;"*",デッキ小隊長スキル数3))</f>
        <v/>
      </c>
      <c r="K30" s="54"/>
      <c r="L30" s="69"/>
      <c r="M30" s="54"/>
      <c r="U30" s="56" t="str">
        <f>IF(S30&lt;&gt;"",INDEX(補助計算!$O$2:$O$107,MATCH(S30,補助計算!$A$2:$A$107,0)),"")</f>
        <v/>
      </c>
      <c r="Y30" s="56" t="str">
        <f>IF(W30&lt;&gt;"",INDEX(補助計算!$O$2:$O$107,MATCH(W30,補助計算!$A$2:$A$107,0)),"")</f>
        <v/>
      </c>
      <c r="AA30" s="53" t="s">
        <v>145</v>
      </c>
      <c r="AB30" s="54">
        <f>COUNTIF(デッキ!$S$4:$S$73,AA30)+COUNTIF(デッキ!$U$4:$U$73,AA30)+COUNTIF(デッキ!$W$4:$W147,AA30)</f>
        <v>0</v>
      </c>
    </row>
    <row r="31" spans="1:28" x14ac:dyDescent="0.2">
      <c r="A31" s="80" t="s">
        <v>146</v>
      </c>
      <c r="B31" s="69">
        <v>10</v>
      </c>
      <c r="C31" s="85">
        <f t="shared" si="34"/>
        <v>0</v>
      </c>
      <c r="D31" s="69">
        <f>IF(A31="","",SUMIF(デッキスキル名1,"*"&amp;A31&amp;"*",デッキスキル数1)+SUMIF(デッキスキル名2,"*"&amp;A31&amp;"*",デッキスキル数2)+SUMIF(デッキスキル名3,"*"&amp;A31&amp;"*",デッキスキル数3))</f>
        <v>0</v>
      </c>
      <c r="E31" s="71">
        <f>IF(A31="","",SUMIF(デッキスキル名1,"*"&amp;A31&amp;"*",デッキ小隊長スキル数1)+SUMIF(デッキスキル名2,"*"&amp;A31&amp;"*",デッキ小隊長スキル数2)+SUMIF(デッキスキル名3,"*"&amp;A31&amp;"*",デッキ小隊長スキル数3))</f>
        <v>0</v>
      </c>
      <c r="F31" s="88" t="s">
        <v>147</v>
      </c>
      <c r="G31" s="89">
        <v>40</v>
      </c>
      <c r="H31" s="89">
        <v>8</v>
      </c>
      <c r="I31" s="89">
        <f t="shared" ref="I31:I45" si="37">IF(F31="","",SUMIF(デッキスキル名1,"*"&amp;F31&amp;"*",デッキスキル数1)+SUMIF(デッキスキル名2,"*"&amp;F31&amp;"*",デッキスキル数2)+SUMIF(デッキスキル名3,"*"&amp;F31&amp;"*",デッキスキル数3))</f>
        <v>0</v>
      </c>
      <c r="J31" s="89">
        <f t="shared" ref="J31:J45" si="38">IF(F31="","",SUMIF(デッキスキル名1,"*"&amp;F31&amp;"*",デッキ小隊長スキル数1)+SUMIF(デッキスキル名2,"*"&amp;F31&amp;"*",デッキ小隊長スキル数2)+SUMIF(デッキスキル名3,"*"&amp;F31&amp;"*",デッキ小隊長スキル数3))</f>
        <v>0</v>
      </c>
      <c r="K31" s="89"/>
      <c r="L31" s="89">
        <f t="shared" ref="L31" si="39">IF(I31&gt;H31,H31,I31)</f>
        <v>0</v>
      </c>
      <c r="M31" s="127">
        <f>IF(J31&gt;H31,H31,J31)</f>
        <v>0</v>
      </c>
      <c r="U31" s="56" t="str">
        <f>IF(S31&lt;&gt;"",INDEX(補助計算!$O$2:$O$107,MATCH(S31,補助計算!$A$2:$A$107,0)),"")</f>
        <v/>
      </c>
      <c r="Y31" s="56" t="str">
        <f>IF(W31&lt;&gt;"",INDEX(補助計算!$O$2:$O$107,MATCH(W31,補助計算!$A$2:$A$107,0)),"")</f>
        <v/>
      </c>
      <c r="AA31" s="53" t="s">
        <v>148</v>
      </c>
      <c r="AB31" s="54">
        <f>COUNTIF(デッキ!$S$4:$S$73,AA31)+COUNTIF(デッキ!$U$4:$U$73,AA31)+COUNTIF(デッキ!$W$4:$W148,AA31)</f>
        <v>0</v>
      </c>
    </row>
    <row r="32" spans="1:28" x14ac:dyDescent="0.2">
      <c r="A32" s="53"/>
      <c r="B32" s="54"/>
      <c r="C32" s="54"/>
      <c r="D32" s="54" t="str">
        <f t="shared" ref="D32" si="40">IF(A32="","",SUMIF(デッキスキル名1,"*"&amp;A32&amp;"*",デッキスキル数1)+SUMIF(デッキスキル名2,"*"&amp;A32&amp;"*",デッキスキル数2)+SUMIF(デッキスキル名3,"*"&amp;A32&amp;"*",デッキスキル数3))</f>
        <v/>
      </c>
      <c r="E32" s="83" t="str">
        <f t="shared" ref="E32" si="41">IF(A32="","",SUMIF(デッキスキル名1,"*"&amp;A32&amp;"*",デッキ小隊長スキル数1)+SUMIF(デッキスキル名2,"*"&amp;A32&amp;"*",デッキ小隊長スキル数2)+SUMIF(デッキスキル名3,"*"&amp;A32&amp;"*",デッキ小隊長スキル数3))</f>
        <v/>
      </c>
      <c r="F32" s="53" t="s">
        <v>149</v>
      </c>
      <c r="G32" s="53">
        <v>25</v>
      </c>
      <c r="H32" s="53">
        <v>999</v>
      </c>
      <c r="I32" s="53">
        <f t="shared" si="37"/>
        <v>4</v>
      </c>
      <c r="J32" s="53">
        <f t="shared" si="38"/>
        <v>0</v>
      </c>
      <c r="K32" s="53"/>
      <c r="L32" s="53">
        <f t="shared" ref="L32:L33" si="42">IF(I32&gt;$H32,$H32,I32)</f>
        <v>4</v>
      </c>
      <c r="M32" s="53">
        <f t="shared" ref="M32:M33" si="43">IF(J32&gt;$H32,$H32,J32)</f>
        <v>0</v>
      </c>
      <c r="U32" s="56" t="str">
        <f>IF(S32&lt;&gt;"",INDEX(補助計算!$O$2:$O$107,MATCH(S32,補助計算!$A$2:$A$107,0)),"")</f>
        <v/>
      </c>
      <c r="Y32" s="56" t="str">
        <f>IF(W32&lt;&gt;"",INDEX(補助計算!$O$2:$O$107,MATCH(W32,補助計算!$A$2:$A$107,0)),"")</f>
        <v/>
      </c>
    </row>
    <row r="33" spans="1:28" x14ac:dyDescent="0.2">
      <c r="A33" s="53" t="s">
        <v>150</v>
      </c>
      <c r="B33" s="53">
        <v>20</v>
      </c>
      <c r="C33" s="53"/>
      <c r="D33" s="53">
        <f t="shared" si="32"/>
        <v>0</v>
      </c>
      <c r="E33" s="53">
        <f t="shared" si="33"/>
        <v>0</v>
      </c>
      <c r="F33" s="53" t="s">
        <v>151</v>
      </c>
      <c r="G33" s="53">
        <v>25</v>
      </c>
      <c r="H33" s="53">
        <v>999</v>
      </c>
      <c r="I33" s="53">
        <f t="shared" si="37"/>
        <v>16</v>
      </c>
      <c r="J33" s="53">
        <f t="shared" si="38"/>
        <v>0</v>
      </c>
      <c r="K33" s="53"/>
      <c r="L33" s="53">
        <f t="shared" si="42"/>
        <v>16</v>
      </c>
      <c r="M33" s="53">
        <f t="shared" si="43"/>
        <v>0</v>
      </c>
      <c r="U33" s="56" t="str">
        <f>IF(S33&lt;&gt;"",INDEX(補助計算!$O$2:$O$107,MATCH(S33,補助計算!$A$2:$A$107,0)),"")</f>
        <v/>
      </c>
      <c r="Y33" s="56" t="str">
        <f>IF(W33&lt;&gt;"",INDEX(補助計算!$O$2:$O$107,MATCH(W33,補助計算!$A$2:$A$107,0)),"")</f>
        <v/>
      </c>
      <c r="AB33" s="56"/>
    </row>
    <row r="34" spans="1:28" x14ac:dyDescent="0.2">
      <c r="A34" s="53" t="s">
        <v>152</v>
      </c>
      <c r="B34" s="53">
        <v>20</v>
      </c>
      <c r="C34" s="53"/>
      <c r="D34" s="53">
        <f t="shared" si="32"/>
        <v>0</v>
      </c>
      <c r="E34" s="53">
        <f t="shared" si="33"/>
        <v>0</v>
      </c>
      <c r="F34" s="53" t="s">
        <v>153</v>
      </c>
      <c r="G34" s="53">
        <v>20</v>
      </c>
      <c r="H34" s="53">
        <v>8</v>
      </c>
      <c r="I34" s="53">
        <f t="shared" si="37"/>
        <v>0</v>
      </c>
      <c r="J34" s="53">
        <f t="shared" si="38"/>
        <v>0</v>
      </c>
      <c r="K34" s="53"/>
      <c r="L34" s="53">
        <f t="shared" ref="L34" si="44">IF(I34&gt;$H34,$H34,I34)</f>
        <v>0</v>
      </c>
      <c r="M34" s="53">
        <f t="shared" ref="M34" si="45">IF(J34&gt;$H34,$H34,J34)</f>
        <v>0</v>
      </c>
      <c r="U34" s="56" t="str">
        <f>IF(S34&lt;&gt;"",INDEX(補助計算!$O$2:$O$107,MATCH(S34,補助計算!$A$2:$A$107,0)),"")</f>
        <v/>
      </c>
      <c r="Y34" s="56" t="str">
        <f>IF(W34&lt;&gt;"",INDEX(補助計算!$O$2:$O$107,MATCH(W34,補助計算!$A$2:$A$107,0)),"")</f>
        <v/>
      </c>
      <c r="AB34" s="56"/>
    </row>
    <row r="35" spans="1:28" x14ac:dyDescent="0.2">
      <c r="A35" s="53" t="s">
        <v>154</v>
      </c>
      <c r="B35" s="54">
        <v>25</v>
      </c>
      <c r="C35" s="54"/>
      <c r="D35" s="54">
        <f t="shared" si="32"/>
        <v>4</v>
      </c>
      <c r="E35" s="83">
        <f t="shared" si="33"/>
        <v>0</v>
      </c>
      <c r="F35" s="53" t="s">
        <v>155</v>
      </c>
      <c r="G35" s="54">
        <v>20</v>
      </c>
      <c r="H35" s="54">
        <v>999</v>
      </c>
      <c r="I35" s="54">
        <f t="shared" si="37"/>
        <v>0</v>
      </c>
      <c r="J35" s="54">
        <f t="shared" si="38"/>
        <v>0</v>
      </c>
      <c r="K35" s="54"/>
      <c r="L35" s="54">
        <f t="shared" ref="L35" si="46">IF(I35&gt;$H35,$H35,I35)</f>
        <v>0</v>
      </c>
      <c r="M35" s="54">
        <f t="shared" ref="M35" si="47">IF(J35&gt;$H35,$H35,J35)</f>
        <v>0</v>
      </c>
      <c r="U35" s="56" t="str">
        <f>IF(S35&lt;&gt;"",INDEX(補助計算!$O$2:$O$107,MATCH(S35,補助計算!$A$2:$A$107,0)),"")</f>
        <v/>
      </c>
      <c r="Y35" s="56" t="str">
        <f>IF(W35&lt;&gt;"",INDEX(補助計算!$O$2:$O$107,MATCH(W35,補助計算!$A$2:$A$107,0)),"")</f>
        <v/>
      </c>
      <c r="AB35" s="56"/>
    </row>
    <row r="36" spans="1:28" x14ac:dyDescent="0.2">
      <c r="A36" s="53" t="s">
        <v>156</v>
      </c>
      <c r="B36" s="54">
        <v>25</v>
      </c>
      <c r="C36" s="54"/>
      <c r="D36" s="54">
        <f t="shared" si="32"/>
        <v>0</v>
      </c>
      <c r="E36" s="83">
        <f t="shared" si="33"/>
        <v>0</v>
      </c>
      <c r="F36" s="53"/>
      <c r="G36" s="54"/>
      <c r="H36" s="54"/>
      <c r="I36" s="54" t="str">
        <f t="shared" si="37"/>
        <v/>
      </c>
      <c r="J36" s="54" t="str">
        <f t="shared" si="38"/>
        <v/>
      </c>
      <c r="K36" s="54"/>
      <c r="L36" s="69"/>
      <c r="M36" s="54"/>
      <c r="U36" s="56" t="str">
        <f>IF(S36&lt;&gt;"",INDEX(補助計算!$O$2:$O$107,MATCH(S36,補助計算!$A$2:$A$107,0)),"")</f>
        <v/>
      </c>
      <c r="Y36" s="56" t="str">
        <f>IF(W36&lt;&gt;"",INDEX(補助計算!$O$2:$O$107,MATCH(W36,補助計算!$A$2:$A$107,0)),"")</f>
        <v/>
      </c>
    </row>
    <row r="37" spans="1:28" x14ac:dyDescent="0.2">
      <c r="A37" s="53"/>
      <c r="B37" s="54"/>
      <c r="C37" s="54"/>
      <c r="D37" s="54" t="str">
        <f t="shared" si="32"/>
        <v/>
      </c>
      <c r="E37" s="83" t="str">
        <f t="shared" si="33"/>
        <v/>
      </c>
      <c r="F37" s="53" t="s">
        <v>157</v>
      </c>
      <c r="G37" s="54">
        <v>10</v>
      </c>
      <c r="H37" s="54">
        <v>999</v>
      </c>
      <c r="I37" s="54">
        <f t="shared" si="37"/>
        <v>0</v>
      </c>
      <c r="J37" s="54">
        <f t="shared" si="38"/>
        <v>0</v>
      </c>
      <c r="K37" s="54"/>
      <c r="L37" s="54">
        <f t="shared" ref="L37:L45" si="48">IF(I37&gt;$H37,$H37,I37)</f>
        <v>0</v>
      </c>
      <c r="M37" s="54">
        <f t="shared" ref="M37:M45" si="49">IF(J37&gt;$H37,$H37,J37)</f>
        <v>0</v>
      </c>
      <c r="U37" s="56" t="str">
        <f>IF(S37&lt;&gt;"",INDEX(補助計算!$O$2:$O$107,MATCH(S37,補助計算!$A$2:$A$107,0)),"")</f>
        <v/>
      </c>
      <c r="Y37" s="56" t="str">
        <f>IF(W37&lt;&gt;"",INDEX(補助計算!$O$2:$O$107,MATCH(W37,補助計算!$A$2:$A$107,0)),"")</f>
        <v/>
      </c>
    </row>
    <row r="38" spans="1:28" x14ac:dyDescent="0.15">
      <c r="A38" s="101" t="s">
        <v>158</v>
      </c>
      <c r="B38" s="54">
        <v>25</v>
      </c>
      <c r="C38" s="54"/>
      <c r="D38" s="54">
        <f t="shared" si="32"/>
        <v>0</v>
      </c>
      <c r="E38" s="83">
        <f t="shared" si="33"/>
        <v>0</v>
      </c>
      <c r="F38" s="53" t="s">
        <v>159</v>
      </c>
      <c r="G38" s="54">
        <v>10</v>
      </c>
      <c r="H38" s="54">
        <v>999</v>
      </c>
      <c r="I38" s="54">
        <f t="shared" si="37"/>
        <v>0</v>
      </c>
      <c r="J38" s="54">
        <f t="shared" si="38"/>
        <v>0</v>
      </c>
      <c r="K38" s="54"/>
      <c r="L38" s="54">
        <f t="shared" si="48"/>
        <v>0</v>
      </c>
      <c r="M38" s="54">
        <f t="shared" si="49"/>
        <v>0</v>
      </c>
      <c r="U38" s="56" t="str">
        <f>IF(S38&lt;&gt;"",INDEX(補助計算!$O$2:$O$107,MATCH(S38,補助計算!$A$2:$A$107,0)),"")</f>
        <v/>
      </c>
      <c r="Y38" s="56" t="str">
        <f>IF(W38&lt;&gt;"",INDEX(補助計算!$O$2:$O$107,MATCH(W38,補助計算!$A$2:$A$107,0)),"")</f>
        <v/>
      </c>
    </row>
    <row r="39" spans="1:28" x14ac:dyDescent="0.2">
      <c r="A39" s="53" t="s">
        <v>160</v>
      </c>
      <c r="B39" s="54">
        <v>25</v>
      </c>
      <c r="C39" s="54"/>
      <c r="D39" s="54">
        <f t="shared" si="32"/>
        <v>0</v>
      </c>
      <c r="E39" s="83">
        <f t="shared" si="33"/>
        <v>0</v>
      </c>
      <c r="F39" s="53" t="s">
        <v>161</v>
      </c>
      <c r="G39" s="54">
        <v>10</v>
      </c>
      <c r="H39" s="54">
        <v>999</v>
      </c>
      <c r="I39" s="54">
        <f t="shared" si="37"/>
        <v>0</v>
      </c>
      <c r="J39" s="54">
        <f t="shared" si="38"/>
        <v>0</v>
      </c>
      <c r="K39" s="54"/>
      <c r="L39" s="54">
        <f t="shared" si="48"/>
        <v>0</v>
      </c>
      <c r="M39" s="54">
        <f t="shared" si="49"/>
        <v>0</v>
      </c>
      <c r="U39" s="56" t="str">
        <f>IF(S39&lt;&gt;"",INDEX(補助計算!$O$2:$O$107,MATCH(S39,補助計算!$A$2:$A$107,0)),"")</f>
        <v/>
      </c>
      <c r="Y39" s="56" t="str">
        <f>IF(W39&lt;&gt;"",INDEX(補助計算!$O$2:$O$107,MATCH(W39,補助計算!$A$2:$A$107,0)),"")</f>
        <v/>
      </c>
    </row>
    <row r="40" spans="1:28" x14ac:dyDescent="0.2">
      <c r="A40" s="53" t="s">
        <v>162</v>
      </c>
      <c r="B40" s="54">
        <v>15</v>
      </c>
      <c r="C40" s="54"/>
      <c r="D40" s="54">
        <f t="shared" si="32"/>
        <v>0</v>
      </c>
      <c r="E40" s="83">
        <f t="shared" si="33"/>
        <v>0</v>
      </c>
      <c r="F40" s="53"/>
      <c r="G40" s="54"/>
      <c r="H40" s="54"/>
      <c r="I40" s="54" t="str">
        <f t="shared" si="37"/>
        <v/>
      </c>
      <c r="J40" s="54" t="str">
        <f t="shared" si="38"/>
        <v/>
      </c>
      <c r="K40" s="54"/>
      <c r="L40" s="54" t="str">
        <f t="shared" si="48"/>
        <v/>
      </c>
      <c r="M40" s="54" t="str">
        <f t="shared" si="49"/>
        <v/>
      </c>
      <c r="U40" s="56" t="str">
        <f>IF(S40&lt;&gt;"",INDEX(補助計算!$O$2:$O$107,MATCH(S40,補助計算!$A$2:$A$107,0)),"")</f>
        <v/>
      </c>
      <c r="Y40" s="56" t="str">
        <f>IF(W40&lt;&gt;"",INDEX(補助計算!$O$2:$O$107,MATCH(W40,補助計算!$A$2:$A$107,0)),"")</f>
        <v/>
      </c>
    </row>
    <row r="41" spans="1:28" x14ac:dyDescent="0.2">
      <c r="A41" s="53"/>
      <c r="B41" s="54"/>
      <c r="C41" s="54"/>
      <c r="D41" s="54" t="str">
        <f t="shared" si="32"/>
        <v/>
      </c>
      <c r="E41" s="83" t="str">
        <f t="shared" si="33"/>
        <v/>
      </c>
      <c r="F41" s="53" t="s">
        <v>163</v>
      </c>
      <c r="G41" s="54">
        <v>10</v>
      </c>
      <c r="H41" s="54">
        <v>999</v>
      </c>
      <c r="I41" s="54">
        <f t="shared" si="37"/>
        <v>0</v>
      </c>
      <c r="J41" s="54">
        <f t="shared" si="38"/>
        <v>0</v>
      </c>
      <c r="K41" s="54"/>
      <c r="L41" s="54">
        <f t="shared" si="48"/>
        <v>0</v>
      </c>
      <c r="M41" s="54">
        <f t="shared" si="49"/>
        <v>0</v>
      </c>
      <c r="U41" s="56" t="str">
        <f>IF(S41&lt;&gt;"",INDEX(補助計算!$O$2:$O$107,MATCH(S41,補助計算!$A$2:$A$107,0)),"")</f>
        <v/>
      </c>
      <c r="Y41" s="56" t="str">
        <f>IF(W41&lt;&gt;"",INDEX(補助計算!$O$2:$O$107,MATCH(W41,補助計算!$A$2:$A$107,0)),"")</f>
        <v/>
      </c>
    </row>
    <row r="42" spans="1:28" x14ac:dyDescent="0.2">
      <c r="A42" s="53" t="s">
        <v>164</v>
      </c>
      <c r="B42" s="54">
        <v>10</v>
      </c>
      <c r="C42" s="85">
        <f t="shared" ref="C42:C44" si="50">IFERROR(IF(E42/D42&gt;$A$1,D42,0),0)</f>
        <v>0</v>
      </c>
      <c r="D42" s="54">
        <f t="shared" si="32"/>
        <v>0</v>
      </c>
      <c r="E42" s="83">
        <f t="shared" si="33"/>
        <v>0</v>
      </c>
      <c r="F42" s="53" t="s">
        <v>165</v>
      </c>
      <c r="G42" s="54">
        <v>10</v>
      </c>
      <c r="H42" s="54">
        <v>999</v>
      </c>
      <c r="I42" s="54">
        <f t="shared" si="37"/>
        <v>0</v>
      </c>
      <c r="J42" s="54">
        <f t="shared" si="38"/>
        <v>0</v>
      </c>
      <c r="K42" s="54"/>
      <c r="L42" s="54">
        <f t="shared" si="48"/>
        <v>0</v>
      </c>
      <c r="M42" s="54">
        <f t="shared" si="49"/>
        <v>0</v>
      </c>
      <c r="U42" s="56" t="str">
        <f>IF(S42&lt;&gt;"",INDEX(補助計算!$O$2:$O$107,MATCH(S42,補助計算!$A$2:$A$107,0)),"")</f>
        <v/>
      </c>
      <c r="Y42" s="56" t="str">
        <f>IF(W42&lt;&gt;"",INDEX(補助計算!$O$2:$O$107,MATCH(W42,補助計算!$A$2:$A$107,0)),"")</f>
        <v/>
      </c>
    </row>
    <row r="43" spans="1:28" x14ac:dyDescent="0.2">
      <c r="A43" s="53" t="s">
        <v>166</v>
      </c>
      <c r="B43" s="54">
        <v>10</v>
      </c>
      <c r="C43" s="85">
        <f t="shared" si="50"/>
        <v>0</v>
      </c>
      <c r="D43" s="54">
        <f t="shared" si="32"/>
        <v>0</v>
      </c>
      <c r="E43" s="83">
        <f t="shared" si="33"/>
        <v>0</v>
      </c>
      <c r="F43" s="53"/>
      <c r="G43" s="54"/>
      <c r="H43" s="54"/>
      <c r="I43" s="54" t="str">
        <f t="shared" si="37"/>
        <v/>
      </c>
      <c r="J43" s="54" t="str">
        <f t="shared" si="38"/>
        <v/>
      </c>
      <c r="K43" s="54"/>
      <c r="L43" s="54" t="str">
        <f t="shared" si="48"/>
        <v/>
      </c>
      <c r="M43" s="54" t="str">
        <f t="shared" si="49"/>
        <v/>
      </c>
      <c r="U43" s="56" t="str">
        <f>IF(S43&lt;&gt;"",INDEX(補助計算!$O$2:$O$107,MATCH(S43,補助計算!$A$2:$A$107,0)),"")</f>
        <v/>
      </c>
      <c r="Y43" s="56" t="str">
        <f>IF(W43&lt;&gt;"",INDEX(補助計算!$O$2:$O$107,MATCH(W43,補助計算!$A$2:$A$107,0)),"")</f>
        <v/>
      </c>
    </row>
    <row r="44" spans="1:28" x14ac:dyDescent="0.2">
      <c r="A44" s="53" t="s">
        <v>167</v>
      </c>
      <c r="B44" s="54">
        <v>10</v>
      </c>
      <c r="C44" s="85">
        <f t="shared" si="50"/>
        <v>0</v>
      </c>
      <c r="D44" s="54">
        <f t="shared" si="32"/>
        <v>0</v>
      </c>
      <c r="E44" s="83">
        <f t="shared" si="33"/>
        <v>0</v>
      </c>
      <c r="F44" s="53" t="s">
        <v>168</v>
      </c>
      <c r="G44" s="54">
        <v>30</v>
      </c>
      <c r="H44" s="54">
        <v>999</v>
      </c>
      <c r="I44" s="54">
        <f t="shared" si="37"/>
        <v>0</v>
      </c>
      <c r="J44" s="54">
        <f t="shared" si="38"/>
        <v>0</v>
      </c>
      <c r="K44" s="54"/>
      <c r="L44" s="54">
        <f t="shared" si="48"/>
        <v>0</v>
      </c>
      <c r="M44" s="54">
        <f t="shared" si="49"/>
        <v>0</v>
      </c>
      <c r="U44" s="56" t="str">
        <f>IF(S44&lt;&gt;"",INDEX(補助計算!$O$2:$O$107,MATCH(S44,補助計算!$A$2:$A$107,0)),"")</f>
        <v/>
      </c>
      <c r="Y44" s="56" t="str">
        <f>IF(W44&lt;&gt;"",INDEX(補助計算!$O$2:$O$107,MATCH(W44,補助計算!$A$2:$A$107,0)),"")</f>
        <v/>
      </c>
    </row>
    <row r="45" spans="1:28" x14ac:dyDescent="0.2">
      <c r="A45" s="53"/>
      <c r="B45" s="54"/>
      <c r="C45" s="54"/>
      <c r="D45" s="54" t="str">
        <f t="shared" si="32"/>
        <v/>
      </c>
      <c r="E45" s="83" t="str">
        <f t="shared" si="33"/>
        <v/>
      </c>
      <c r="F45" s="53" t="s">
        <v>169</v>
      </c>
      <c r="G45" s="54">
        <v>25</v>
      </c>
      <c r="H45" s="54">
        <v>999</v>
      </c>
      <c r="I45" s="54">
        <f t="shared" si="37"/>
        <v>0</v>
      </c>
      <c r="J45" s="54">
        <f t="shared" si="38"/>
        <v>0</v>
      </c>
      <c r="K45" s="54"/>
      <c r="L45" s="54">
        <f t="shared" si="48"/>
        <v>0</v>
      </c>
      <c r="M45" s="54">
        <f t="shared" si="49"/>
        <v>0</v>
      </c>
      <c r="U45" s="56" t="str">
        <f>IF(S45&lt;&gt;"",INDEX(補助計算!$O$2:$O$107,MATCH(S45,補助計算!$A$2:$A$107,0)),"")</f>
        <v/>
      </c>
    </row>
    <row r="46" spans="1:28" x14ac:dyDescent="0.2">
      <c r="A46" s="53" t="s">
        <v>170</v>
      </c>
      <c r="B46" s="54">
        <v>10</v>
      </c>
      <c r="C46" s="54"/>
      <c r="D46" s="54">
        <f t="shared" si="32"/>
        <v>3</v>
      </c>
      <c r="E46" s="83">
        <f t="shared" si="33"/>
        <v>0</v>
      </c>
    </row>
    <row r="47" spans="1:28" x14ac:dyDescent="0.2">
      <c r="A47" s="53" t="s">
        <v>171</v>
      </c>
      <c r="B47" s="54">
        <v>10</v>
      </c>
      <c r="C47" s="54"/>
      <c r="D47" s="54">
        <f t="shared" si="32"/>
        <v>0</v>
      </c>
      <c r="E47" s="83">
        <f t="shared" si="33"/>
        <v>0</v>
      </c>
    </row>
    <row r="48" spans="1:28" x14ac:dyDescent="0.2">
      <c r="A48" s="53" t="s">
        <v>172</v>
      </c>
      <c r="B48" s="54">
        <v>10</v>
      </c>
      <c r="C48" s="54"/>
      <c r="D48" s="54">
        <f t="shared" si="32"/>
        <v>0</v>
      </c>
      <c r="E48" s="83">
        <f t="shared" si="33"/>
        <v>0</v>
      </c>
    </row>
    <row r="49" spans="1:5" x14ac:dyDescent="0.2">
      <c r="A49" s="53"/>
      <c r="B49" s="54"/>
      <c r="C49" s="54"/>
      <c r="D49" s="54" t="str">
        <f t="shared" si="32"/>
        <v/>
      </c>
      <c r="E49" s="83" t="str">
        <f t="shared" si="33"/>
        <v/>
      </c>
    </row>
    <row r="50" spans="1:5" x14ac:dyDescent="0.2">
      <c r="A50" s="53" t="s">
        <v>173</v>
      </c>
      <c r="B50" s="54">
        <v>10</v>
      </c>
      <c r="C50" s="54"/>
      <c r="D50" s="54">
        <f t="shared" si="32"/>
        <v>0</v>
      </c>
      <c r="E50" s="83">
        <f t="shared" si="33"/>
        <v>0</v>
      </c>
    </row>
    <row r="51" spans="1:5" x14ac:dyDescent="0.2">
      <c r="A51" s="53" t="s">
        <v>174</v>
      </c>
      <c r="B51" s="54">
        <v>10</v>
      </c>
      <c r="C51" s="54"/>
      <c r="D51" s="54">
        <f t="shared" si="32"/>
        <v>0</v>
      </c>
      <c r="E51" s="54">
        <f t="shared" si="33"/>
        <v>0</v>
      </c>
    </row>
    <row r="52" spans="1:5" x14ac:dyDescent="0.2">
      <c r="A52" s="53" t="s">
        <v>175</v>
      </c>
      <c r="B52" s="54">
        <v>10</v>
      </c>
      <c r="C52" s="54"/>
      <c r="D52" s="54">
        <f t="shared" si="32"/>
        <v>0</v>
      </c>
      <c r="E52" s="54">
        <f t="shared" si="33"/>
        <v>0</v>
      </c>
    </row>
    <row r="53" spans="1:5" x14ac:dyDescent="0.2">
      <c r="A53" s="53" t="s">
        <v>176</v>
      </c>
      <c r="B53" s="54">
        <v>10</v>
      </c>
      <c r="C53" s="54"/>
      <c r="D53" s="54">
        <f t="shared" si="32"/>
        <v>0</v>
      </c>
      <c r="E53" s="54">
        <f t="shared" si="33"/>
        <v>0</v>
      </c>
    </row>
    <row r="54" spans="1:5" x14ac:dyDescent="0.2">
      <c r="A54" s="53" t="s">
        <v>177</v>
      </c>
      <c r="B54" s="54">
        <v>5</v>
      </c>
      <c r="C54" s="54"/>
      <c r="D54" s="54">
        <f t="shared" si="32"/>
        <v>0</v>
      </c>
      <c r="E54" s="54">
        <f t="shared" si="33"/>
        <v>0</v>
      </c>
    </row>
    <row r="55" spans="1:5" x14ac:dyDescent="0.2">
      <c r="A55" s="53"/>
      <c r="B55" s="54"/>
      <c r="C55" s="54"/>
      <c r="D55" s="54" t="str">
        <f t="shared" si="32"/>
        <v/>
      </c>
      <c r="E55" s="54" t="str">
        <f t="shared" si="33"/>
        <v/>
      </c>
    </row>
    <row r="56" spans="1:5" x14ac:dyDescent="0.15">
      <c r="A56" s="101" t="s">
        <v>178</v>
      </c>
      <c r="B56" s="54">
        <v>10</v>
      </c>
      <c r="C56" s="54"/>
      <c r="D56" s="54">
        <f t="shared" si="32"/>
        <v>0</v>
      </c>
      <c r="E56" s="54">
        <f t="shared" si="33"/>
        <v>0</v>
      </c>
    </row>
  </sheetData>
  <mergeCells count="9">
    <mergeCell ref="V25:W25"/>
    <mergeCell ref="A17:B17"/>
    <mergeCell ref="F17:G17"/>
    <mergeCell ref="A13:B13"/>
    <mergeCell ref="N5:O5"/>
    <mergeCell ref="N9:O9"/>
    <mergeCell ref="F5:G5"/>
    <mergeCell ref="F25:G25"/>
    <mergeCell ref="S25:T25"/>
  </mergeCells>
  <phoneticPr fontId="1"/>
  <conditionalFormatting sqref="L21:L24 L13 L15:L16 L26">
    <cfRule type="expression" dxfId="81" priority="8">
      <formula>$I13&gt;$H13</formula>
    </cfRule>
  </conditionalFormatting>
  <conditionalFormatting sqref="R8">
    <cfRule type="expression" dxfId="80" priority="15">
      <formula>$I33&gt;$H33</formula>
    </cfRule>
  </conditionalFormatting>
  <conditionalFormatting sqref="L14">
    <cfRule type="expression" dxfId="79" priority="4">
      <formula>$I14&gt;$H14</formula>
    </cfRule>
  </conditionalFormatting>
  <conditionalFormatting sqref="R7">
    <cfRule type="expression" dxfId="78" priority="86">
      <formula>$I27&gt;$H27</formula>
    </cfRule>
  </conditionalFormatting>
  <conditionalFormatting sqref="L31">
    <cfRule type="expression" dxfId="77" priority="1">
      <formula>$I31&gt;$H31</formula>
    </cfRule>
  </conditionalFormatting>
  <pageMargins left="0.25" right="0.25" top="0.75" bottom="0.75" header="0.3" footer="0.3"/>
  <pageSetup paperSize="9" orientation="landscape" r:id="rId1"/>
  <ignoredErrors>
    <ignoredError sqref="L25:M25 D13:E13 D17:E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X135"/>
  <sheetViews>
    <sheetView zoomScale="120" zoomScaleNormal="120" zoomScaleSheetLayoutView="100" workbookViewId="0">
      <pane xSplit="2" ySplit="1" topLeftCell="Q40" activePane="bottomRight" state="frozen"/>
      <selection pane="bottomLeft" activeCell="A2" sqref="A2"/>
      <selection pane="topRight" activeCell="C1" sqref="C1"/>
      <selection pane="bottomRight" activeCell="X6" sqref="X6"/>
    </sheetView>
  </sheetViews>
  <sheetFormatPr defaultColWidth="8.82421875" defaultRowHeight="13.5" x14ac:dyDescent="0.2"/>
  <cols>
    <col min="1" max="1" width="2.6953125" style="14" bestFit="1" customWidth="1"/>
    <col min="2" max="2" width="16.671875" style="14" bestFit="1" customWidth="1"/>
    <col min="3" max="3" width="5.1484375" style="14" bestFit="1" customWidth="1"/>
    <col min="4" max="4" width="6.6171875" style="14" bestFit="1" customWidth="1"/>
    <col min="5" max="5" width="4.90234375" style="14" bestFit="1" customWidth="1"/>
    <col min="6" max="6" width="9.19140625" style="14" bestFit="1" customWidth="1"/>
    <col min="7" max="7" width="9.8046875" style="14" bestFit="1" customWidth="1"/>
    <col min="8" max="8" width="9.19140625" style="14" bestFit="1" customWidth="1"/>
    <col min="9" max="9" width="9.8046875" style="14" bestFit="1" customWidth="1"/>
    <col min="10" max="10" width="11.15234375" style="14" bestFit="1" customWidth="1"/>
    <col min="11" max="11" width="4.90234375" style="14" bestFit="1" customWidth="1"/>
    <col min="12" max="12" width="6.6171875" style="14" bestFit="1" customWidth="1"/>
    <col min="13" max="13" width="10.6640625" style="14" bestFit="1" customWidth="1"/>
    <col min="14" max="14" width="4.90234375" style="14" bestFit="1" customWidth="1"/>
    <col min="15" max="15" width="6.6171875" style="14" bestFit="1" customWidth="1"/>
    <col min="16" max="16" width="10.6640625" style="14" bestFit="1" customWidth="1"/>
    <col min="17" max="17" width="4.90234375" style="14" bestFit="1" customWidth="1"/>
    <col min="18" max="18" width="6.6171875" style="14" bestFit="1" customWidth="1"/>
    <col min="19" max="19" width="11.15234375" style="14" bestFit="1" customWidth="1"/>
    <col min="20" max="20" width="5.1484375" style="14" bestFit="1" customWidth="1"/>
    <col min="21" max="21" width="9.19140625" style="14" bestFit="1" customWidth="1"/>
    <col min="22" max="22" width="5.1484375" style="14" bestFit="1" customWidth="1"/>
    <col min="23" max="23" width="9.19140625" style="14" bestFit="1" customWidth="1"/>
    <col min="24" max="24" width="5.1484375" style="14" bestFit="1" customWidth="1"/>
    <col min="25" max="16384" width="8.82421875" style="14"/>
  </cols>
  <sheetData>
    <row r="1" spans="2:24" x14ac:dyDescent="0.2">
      <c r="B1" s="135" t="s">
        <v>179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33"/>
      <c r="O1" s="33"/>
      <c r="P1" s="33"/>
      <c r="Q1" s="33"/>
      <c r="R1" s="33"/>
      <c r="S1" s="33"/>
      <c r="T1" s="33"/>
      <c r="U1" s="33"/>
      <c r="V1" s="112"/>
      <c r="X1" s="33"/>
    </row>
    <row r="2" spans="2:24" ht="18.399999999999999" customHeight="1" x14ac:dyDescent="0.2">
      <c r="B2" s="33"/>
      <c r="C2" s="33"/>
      <c r="D2" s="33"/>
      <c r="E2" s="33"/>
      <c r="F2" s="130">
        <f>F43</f>
        <v>2686603</v>
      </c>
      <c r="G2" s="130">
        <f>G43</f>
        <v>204007</v>
      </c>
      <c r="H2" s="130">
        <f>H43</f>
        <v>2433579</v>
      </c>
      <c r="I2" s="130">
        <f>I43</f>
        <v>175586</v>
      </c>
      <c r="J2" s="130">
        <f>F2+G2</f>
        <v>2890610</v>
      </c>
      <c r="K2" s="136">
        <f>H2+I2</f>
        <v>2609165</v>
      </c>
      <c r="L2" s="136"/>
      <c r="M2" s="33"/>
      <c r="N2" s="33"/>
      <c r="O2" s="33"/>
      <c r="P2" s="33"/>
      <c r="Q2" s="33"/>
      <c r="R2" s="33"/>
      <c r="S2" s="33"/>
      <c r="T2" s="33"/>
      <c r="U2" s="33"/>
      <c r="V2" s="112"/>
      <c r="X2" s="33"/>
    </row>
    <row r="3" spans="2:24" ht="19.5" x14ac:dyDescent="0.2">
      <c r="B3" s="29">
        <f>SUM(F43:I43,F74:I74)</f>
        <v>9769426</v>
      </c>
      <c r="C3" s="33"/>
      <c r="D3" s="33"/>
      <c r="E3" s="33"/>
      <c r="F3" s="130">
        <f>F74</f>
        <v>2019833</v>
      </c>
      <c r="G3" s="130">
        <f t="shared" ref="G3:I3" si="0">G74</f>
        <v>168971</v>
      </c>
      <c r="H3" s="130">
        <f t="shared" si="0"/>
        <v>1918072</v>
      </c>
      <c r="I3" s="130">
        <f t="shared" si="0"/>
        <v>162775</v>
      </c>
      <c r="J3" s="130" t="s">
        <v>180</v>
      </c>
      <c r="K3" s="136">
        <f>H3+I3</f>
        <v>2080847</v>
      </c>
      <c r="L3" s="136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2:24" x14ac:dyDescent="0.2">
      <c r="B4" s="1" t="s">
        <v>181</v>
      </c>
      <c r="C4" s="20" t="s">
        <v>182</v>
      </c>
      <c r="D4" s="20" t="s">
        <v>183</v>
      </c>
      <c r="E4" s="20" t="s">
        <v>184</v>
      </c>
      <c r="F4" s="20" t="s">
        <v>185</v>
      </c>
      <c r="G4" s="20" t="s">
        <v>186</v>
      </c>
      <c r="H4" s="20" t="s">
        <v>187</v>
      </c>
      <c r="I4" s="20" t="s">
        <v>188</v>
      </c>
      <c r="J4" s="2" t="s">
        <v>189</v>
      </c>
      <c r="K4" s="3" t="s">
        <v>1</v>
      </c>
      <c r="L4" s="4" t="s">
        <v>2</v>
      </c>
      <c r="M4" s="2" t="s">
        <v>190</v>
      </c>
      <c r="N4" s="3" t="s">
        <v>1</v>
      </c>
      <c r="O4" s="4" t="s">
        <v>2</v>
      </c>
      <c r="P4" s="2" t="s">
        <v>191</v>
      </c>
      <c r="Q4" s="3" t="s">
        <v>1</v>
      </c>
      <c r="R4" s="4" t="s">
        <v>2</v>
      </c>
      <c r="S4" s="1" t="s">
        <v>192</v>
      </c>
      <c r="T4" s="1" t="s">
        <v>182</v>
      </c>
      <c r="U4" s="1" t="s">
        <v>193</v>
      </c>
      <c r="V4" s="1" t="s">
        <v>182</v>
      </c>
      <c r="W4" s="1" t="s">
        <v>194</v>
      </c>
      <c r="X4" s="1" t="s">
        <v>182</v>
      </c>
    </row>
    <row r="5" spans="2:24" x14ac:dyDescent="0.2">
      <c r="B5" s="15" t="s">
        <v>195</v>
      </c>
      <c r="C5" s="23">
        <v>180</v>
      </c>
      <c r="D5" s="23">
        <v>5</v>
      </c>
      <c r="E5" s="34">
        <v>8</v>
      </c>
      <c r="F5" s="32">
        <v>161924</v>
      </c>
      <c r="G5" s="31">
        <v>56350</v>
      </c>
      <c r="H5" s="32">
        <v>128078</v>
      </c>
      <c r="I5" s="31">
        <v>44572</v>
      </c>
      <c r="J5" s="6" t="s">
        <v>17</v>
      </c>
      <c r="K5" s="17">
        <v>5</v>
      </c>
      <c r="L5" s="8">
        <f>IF($G5&gt;0,IF(K5="","",K5),"")</f>
        <v>5</v>
      </c>
      <c r="M5" s="16" t="s">
        <v>196</v>
      </c>
      <c r="N5" s="17">
        <v>3</v>
      </c>
      <c r="O5" s="8">
        <f>IF($G5&gt;0,IF(N5="","",N5),"")</f>
        <v>3</v>
      </c>
      <c r="P5" s="16" t="s">
        <v>197</v>
      </c>
      <c r="Q5" s="17">
        <v>3</v>
      </c>
      <c r="R5" s="8">
        <f>IF($G5&gt;0,IF(Q5="","",Q5),"")</f>
        <v>3</v>
      </c>
      <c r="S5" s="13" t="s">
        <v>114</v>
      </c>
      <c r="T5" s="13">
        <v>30</v>
      </c>
      <c r="U5" s="38" t="s">
        <v>198</v>
      </c>
      <c r="V5" s="47">
        <v>20</v>
      </c>
      <c r="W5" s="19" t="s">
        <v>369</v>
      </c>
      <c r="X5" s="19">
        <v>20</v>
      </c>
    </row>
    <row r="6" spans="2:24" x14ac:dyDescent="0.2">
      <c r="B6" s="10" t="s">
        <v>199</v>
      </c>
      <c r="C6" s="22">
        <v>180</v>
      </c>
      <c r="D6" s="22">
        <v>5</v>
      </c>
      <c r="E6" s="34">
        <v>8</v>
      </c>
      <c r="F6" s="31">
        <v>83017</v>
      </c>
      <c r="G6" s="31"/>
      <c r="H6" s="31">
        <v>72954</v>
      </c>
      <c r="I6" s="31"/>
      <c r="J6" s="11" t="s">
        <v>23</v>
      </c>
      <c r="K6" s="12">
        <v>3</v>
      </c>
      <c r="L6" s="8" t="str">
        <f t="shared" ref="L6:L40" si="1">IF($G6&gt;0,IF(K6="","",K6),"")</f>
        <v/>
      </c>
      <c r="M6" s="11"/>
      <c r="N6" s="12"/>
      <c r="O6" s="8" t="str">
        <f t="shared" ref="O6:O40" si="2">IF($G6&gt;0,IF(N6="","",N6),"")</f>
        <v/>
      </c>
      <c r="P6" s="11"/>
      <c r="Q6" s="12"/>
      <c r="R6" s="8" t="str">
        <f t="shared" ref="R6:R40" si="3">IF($G6&gt;0,IF(Q6="","",Q6),"")</f>
        <v/>
      </c>
      <c r="S6" s="13" t="s">
        <v>14</v>
      </c>
      <c r="T6" s="13">
        <v>30</v>
      </c>
      <c r="U6" s="38" t="s">
        <v>198</v>
      </c>
      <c r="V6" s="47">
        <v>20</v>
      </c>
      <c r="W6" s="13"/>
      <c r="X6" s="9"/>
    </row>
    <row r="7" spans="2:24" x14ac:dyDescent="0.2">
      <c r="B7" s="10" t="s">
        <v>200</v>
      </c>
      <c r="C7" s="22">
        <v>180</v>
      </c>
      <c r="D7" s="22">
        <v>5</v>
      </c>
      <c r="E7" s="34">
        <v>8</v>
      </c>
      <c r="F7" s="31">
        <v>77985</v>
      </c>
      <c r="G7" s="31"/>
      <c r="H7" s="31">
        <v>77985</v>
      </c>
      <c r="I7" s="31"/>
      <c r="J7" s="11" t="s">
        <v>23</v>
      </c>
      <c r="K7" s="12">
        <v>3</v>
      </c>
      <c r="L7" s="8" t="str">
        <f t="shared" si="1"/>
        <v/>
      </c>
      <c r="M7" s="36" t="s">
        <v>201</v>
      </c>
      <c r="N7" s="12">
        <v>3</v>
      </c>
      <c r="O7" s="8" t="str">
        <f t="shared" si="2"/>
        <v/>
      </c>
      <c r="P7" s="11"/>
      <c r="Q7" s="12"/>
      <c r="R7" s="8" t="str">
        <f t="shared" si="3"/>
        <v/>
      </c>
      <c r="S7" s="13" t="s">
        <v>198</v>
      </c>
      <c r="T7" s="13">
        <v>30</v>
      </c>
      <c r="U7" s="13" t="s">
        <v>202</v>
      </c>
      <c r="V7" s="13">
        <v>30</v>
      </c>
      <c r="W7" s="13"/>
      <c r="X7" s="13"/>
    </row>
    <row r="8" spans="2:24" x14ac:dyDescent="0.2">
      <c r="B8" s="10" t="s">
        <v>199</v>
      </c>
      <c r="C8" s="22">
        <v>180</v>
      </c>
      <c r="D8" s="22">
        <v>5</v>
      </c>
      <c r="E8" s="34">
        <v>8</v>
      </c>
      <c r="F8" s="31">
        <v>78443</v>
      </c>
      <c r="G8" s="31"/>
      <c r="H8" s="31">
        <v>69048</v>
      </c>
      <c r="I8" s="31"/>
      <c r="J8" s="11" t="s">
        <v>154</v>
      </c>
      <c r="K8" s="12">
        <v>4</v>
      </c>
      <c r="L8" s="8" t="str">
        <f t="shared" si="1"/>
        <v/>
      </c>
      <c r="M8" s="11"/>
      <c r="N8" s="12"/>
      <c r="O8" s="8" t="str">
        <f t="shared" si="2"/>
        <v/>
      </c>
      <c r="P8" s="11"/>
      <c r="Q8" s="12"/>
      <c r="R8" s="8" t="str">
        <f t="shared" si="3"/>
        <v/>
      </c>
      <c r="S8" s="11" t="s">
        <v>203</v>
      </c>
      <c r="T8" s="45">
        <v>24</v>
      </c>
      <c r="U8" s="13" t="s">
        <v>204</v>
      </c>
      <c r="V8" s="13">
        <v>30</v>
      </c>
      <c r="W8" s="13"/>
      <c r="X8" s="9"/>
    </row>
    <row r="9" spans="2:24" x14ac:dyDescent="0.2">
      <c r="B9" s="5" t="s">
        <v>205</v>
      </c>
      <c r="C9" s="21">
        <v>180</v>
      </c>
      <c r="D9" s="21">
        <v>5</v>
      </c>
      <c r="E9" s="34">
        <v>8</v>
      </c>
      <c r="F9" s="30">
        <v>75308</v>
      </c>
      <c r="G9" s="30">
        <v>20221</v>
      </c>
      <c r="H9" s="30">
        <v>72183</v>
      </c>
      <c r="I9" s="30">
        <v>19382</v>
      </c>
      <c r="J9" s="6" t="s">
        <v>17</v>
      </c>
      <c r="K9" s="7">
        <v>5</v>
      </c>
      <c r="L9" s="8">
        <f>IF($G9&gt;0,IF(K9="","",K9),"")</f>
        <v>5</v>
      </c>
      <c r="M9" s="6" t="s">
        <v>11</v>
      </c>
      <c r="N9" s="7">
        <v>5</v>
      </c>
      <c r="O9" s="8">
        <f>IF($G9&gt;0,IF(N9="","",N9),"")</f>
        <v>5</v>
      </c>
      <c r="P9" s="36" t="s">
        <v>22</v>
      </c>
      <c r="Q9" s="7">
        <v>3</v>
      </c>
      <c r="R9" s="8">
        <f>IF($G9&gt;0,IF(Q9="","",Q9),"")</f>
        <v>3</v>
      </c>
      <c r="S9" s="9" t="s">
        <v>98</v>
      </c>
      <c r="T9" s="9">
        <v>30</v>
      </c>
      <c r="U9" s="9" t="s">
        <v>86</v>
      </c>
      <c r="V9" s="9">
        <v>30</v>
      </c>
      <c r="W9" s="9"/>
      <c r="X9" s="9"/>
    </row>
    <row r="10" spans="2:24" x14ac:dyDescent="0.2">
      <c r="B10" s="10" t="s">
        <v>206</v>
      </c>
      <c r="C10" s="22">
        <v>180</v>
      </c>
      <c r="D10" s="22">
        <v>5</v>
      </c>
      <c r="E10" s="34">
        <v>8</v>
      </c>
      <c r="F10" s="31">
        <v>70933</v>
      </c>
      <c r="G10" s="31"/>
      <c r="H10" s="31">
        <v>74068</v>
      </c>
      <c r="I10" s="31"/>
      <c r="J10" s="11" t="s">
        <v>151</v>
      </c>
      <c r="K10" s="12">
        <v>5</v>
      </c>
      <c r="L10" s="8" t="str">
        <f t="shared" si="1"/>
        <v/>
      </c>
      <c r="M10" s="36" t="s">
        <v>45</v>
      </c>
      <c r="N10" s="12">
        <v>1</v>
      </c>
      <c r="O10" s="8" t="str">
        <f t="shared" si="2"/>
        <v/>
      </c>
      <c r="P10" s="11"/>
      <c r="Q10" s="12"/>
      <c r="R10" s="8" t="str">
        <f t="shared" si="3"/>
        <v/>
      </c>
      <c r="S10" s="13" t="s">
        <v>92</v>
      </c>
      <c r="T10" s="13">
        <v>30</v>
      </c>
      <c r="U10" s="13" t="s">
        <v>41</v>
      </c>
      <c r="V10" s="13">
        <v>30</v>
      </c>
      <c r="W10" s="13" t="s">
        <v>81</v>
      </c>
      <c r="X10" s="13">
        <v>30</v>
      </c>
    </row>
    <row r="11" spans="2:24" x14ac:dyDescent="0.2">
      <c r="B11" s="10" t="s">
        <v>207</v>
      </c>
      <c r="C11" s="22">
        <v>180</v>
      </c>
      <c r="D11" s="22">
        <v>5</v>
      </c>
      <c r="E11" s="34">
        <v>8</v>
      </c>
      <c r="F11" s="31">
        <v>72183</v>
      </c>
      <c r="G11" s="31"/>
      <c r="H11" s="31">
        <v>72808</v>
      </c>
      <c r="I11" s="31"/>
      <c r="J11" s="11" t="s">
        <v>129</v>
      </c>
      <c r="K11" s="12">
        <v>4</v>
      </c>
      <c r="L11" s="8" t="str">
        <f t="shared" si="1"/>
        <v/>
      </c>
      <c r="M11" s="36" t="s">
        <v>23</v>
      </c>
      <c r="N11" s="12">
        <v>3</v>
      </c>
      <c r="O11" s="8" t="str">
        <f t="shared" si="2"/>
        <v/>
      </c>
      <c r="P11" s="11"/>
      <c r="Q11" s="12"/>
      <c r="R11" s="8" t="str">
        <f t="shared" si="3"/>
        <v/>
      </c>
      <c r="S11" s="13" t="s">
        <v>98</v>
      </c>
      <c r="T11" s="13">
        <v>30</v>
      </c>
      <c r="U11" s="13" t="s">
        <v>81</v>
      </c>
      <c r="V11" s="13">
        <v>30</v>
      </c>
      <c r="W11" s="13"/>
      <c r="X11" s="13"/>
    </row>
    <row r="12" spans="2:24" x14ac:dyDescent="0.2">
      <c r="B12" s="15" t="s">
        <v>208</v>
      </c>
      <c r="C12" s="22">
        <v>180</v>
      </c>
      <c r="D12" s="22">
        <v>5</v>
      </c>
      <c r="E12" s="34">
        <v>8</v>
      </c>
      <c r="F12" s="32">
        <v>71465</v>
      </c>
      <c r="G12" s="32"/>
      <c r="H12" s="32">
        <v>68456</v>
      </c>
      <c r="I12" s="32"/>
      <c r="J12" s="11" t="s">
        <v>209</v>
      </c>
      <c r="K12" s="12">
        <v>5</v>
      </c>
      <c r="L12" s="8" t="str">
        <f t="shared" si="1"/>
        <v/>
      </c>
      <c r="M12" s="11" t="s">
        <v>78</v>
      </c>
      <c r="N12" s="12">
        <v>3</v>
      </c>
      <c r="O12" s="18" t="str">
        <f t="shared" ref="O12" si="4">IF($G12&gt;0,N12,"")</f>
        <v/>
      </c>
      <c r="P12" s="36" t="s">
        <v>201</v>
      </c>
      <c r="Q12" s="12">
        <v>3</v>
      </c>
      <c r="R12" s="8" t="str">
        <f t="shared" si="3"/>
        <v/>
      </c>
      <c r="S12" s="13" t="s">
        <v>92</v>
      </c>
      <c r="T12" s="13">
        <v>25</v>
      </c>
      <c r="U12" s="13" t="s">
        <v>210</v>
      </c>
      <c r="V12" s="13">
        <v>30</v>
      </c>
      <c r="W12" s="13"/>
      <c r="X12" s="19"/>
    </row>
    <row r="13" spans="2:24" x14ac:dyDescent="0.2">
      <c r="B13" s="10" t="s">
        <v>211</v>
      </c>
      <c r="C13" s="22">
        <v>180</v>
      </c>
      <c r="D13" s="22">
        <v>5</v>
      </c>
      <c r="E13" s="34">
        <v>8</v>
      </c>
      <c r="F13" s="31">
        <v>70166</v>
      </c>
      <c r="G13" s="31"/>
      <c r="H13" s="31">
        <v>68917</v>
      </c>
      <c r="I13" s="31"/>
      <c r="J13" s="11" t="s">
        <v>212</v>
      </c>
      <c r="K13" s="12">
        <v>4</v>
      </c>
      <c r="L13" s="8" t="str">
        <f t="shared" si="1"/>
        <v/>
      </c>
      <c r="M13" s="36" t="s">
        <v>23</v>
      </c>
      <c r="N13" s="12">
        <v>3</v>
      </c>
      <c r="O13" s="8" t="str">
        <f t="shared" si="2"/>
        <v/>
      </c>
      <c r="P13" s="11"/>
      <c r="Q13" s="12"/>
      <c r="R13" s="8" t="str">
        <f t="shared" si="3"/>
        <v/>
      </c>
      <c r="S13" s="13" t="s">
        <v>98</v>
      </c>
      <c r="T13" s="13">
        <v>30</v>
      </c>
      <c r="U13" s="13" t="s">
        <v>86</v>
      </c>
      <c r="V13" s="13">
        <v>30</v>
      </c>
      <c r="W13" s="13"/>
      <c r="X13" s="13"/>
    </row>
    <row r="14" spans="2:24" x14ac:dyDescent="0.2">
      <c r="B14" s="10" t="s">
        <v>213</v>
      </c>
      <c r="C14" s="22">
        <v>160</v>
      </c>
      <c r="D14" s="22">
        <v>5</v>
      </c>
      <c r="E14" s="34">
        <v>4</v>
      </c>
      <c r="F14" s="31">
        <v>72214</v>
      </c>
      <c r="G14" s="31"/>
      <c r="H14" s="31">
        <v>66422</v>
      </c>
      <c r="I14" s="31"/>
      <c r="J14" s="11" t="s">
        <v>23</v>
      </c>
      <c r="K14" s="12">
        <v>3</v>
      </c>
      <c r="L14" s="8" t="str">
        <f t="shared" si="1"/>
        <v/>
      </c>
      <c r="M14" s="36" t="s">
        <v>201</v>
      </c>
      <c r="N14" s="12">
        <v>3</v>
      </c>
      <c r="O14" s="8" t="str">
        <f t="shared" si="2"/>
        <v/>
      </c>
      <c r="P14" s="11"/>
      <c r="Q14" s="12"/>
      <c r="R14" s="8" t="str">
        <f t="shared" si="3"/>
        <v/>
      </c>
      <c r="S14" s="13" t="s">
        <v>214</v>
      </c>
      <c r="T14" s="13">
        <v>30</v>
      </c>
      <c r="U14" s="13"/>
      <c r="V14" s="13"/>
      <c r="W14" s="13"/>
      <c r="X14" s="13"/>
    </row>
    <row r="15" spans="2:24" x14ac:dyDescent="0.2">
      <c r="B15" s="10" t="s">
        <v>215</v>
      </c>
      <c r="C15" s="22">
        <v>160</v>
      </c>
      <c r="D15" s="22">
        <v>5</v>
      </c>
      <c r="E15" s="34">
        <v>4</v>
      </c>
      <c r="F15" s="31">
        <v>73368</v>
      </c>
      <c r="G15" s="31">
        <v>11006</v>
      </c>
      <c r="H15" s="31">
        <v>65267</v>
      </c>
      <c r="I15" s="31">
        <v>9791</v>
      </c>
      <c r="J15" s="26" t="s">
        <v>216</v>
      </c>
      <c r="K15" s="14">
        <v>3</v>
      </c>
      <c r="L15" s="8">
        <f>IF($G15&gt;0,IF(K15="","",K15),"")</f>
        <v>3</v>
      </c>
      <c r="M15" s="36" t="s">
        <v>22</v>
      </c>
      <c r="N15" s="12">
        <v>3</v>
      </c>
      <c r="O15" s="8">
        <f>IF($G15&gt;0,IF(N15="","",N15),"")</f>
        <v>3</v>
      </c>
      <c r="P15" s="11"/>
      <c r="Q15" s="12"/>
      <c r="R15" s="8" t="str">
        <f>IF($G15&gt;0,IF(Q15="","",Q15),"")</f>
        <v/>
      </c>
      <c r="S15" s="19" t="s">
        <v>217</v>
      </c>
      <c r="T15" s="13">
        <v>30</v>
      </c>
      <c r="U15" s="13" t="s">
        <v>55</v>
      </c>
      <c r="V15" s="13">
        <v>30</v>
      </c>
      <c r="W15" s="13"/>
      <c r="X15" s="19"/>
    </row>
    <row r="16" spans="2:24" x14ac:dyDescent="0.2">
      <c r="B16" s="10" t="s">
        <v>218</v>
      </c>
      <c r="C16" s="22">
        <v>180</v>
      </c>
      <c r="D16" s="22">
        <v>5</v>
      </c>
      <c r="E16" s="34">
        <v>8</v>
      </c>
      <c r="F16" s="31">
        <v>72363</v>
      </c>
      <c r="G16" s="31"/>
      <c r="H16" s="31">
        <v>64231</v>
      </c>
      <c r="I16" s="31"/>
      <c r="J16" s="11" t="s">
        <v>135</v>
      </c>
      <c r="K16" s="12">
        <v>5</v>
      </c>
      <c r="L16" s="8" t="str">
        <f>IF($G16&gt;0,IF(K16="","",K16),"")</f>
        <v/>
      </c>
      <c r="M16" s="11" t="s">
        <v>219</v>
      </c>
      <c r="N16" s="12">
        <v>3</v>
      </c>
      <c r="O16" s="8" t="str">
        <f>IF($G16&gt;0,IF(N16="","",N16),"")</f>
        <v/>
      </c>
      <c r="P16" s="36" t="s">
        <v>23</v>
      </c>
      <c r="Q16" s="12">
        <v>3</v>
      </c>
      <c r="R16" s="8" t="str">
        <f>IF($G16&gt;0,IF(Q16="","",Q16),"")</f>
        <v/>
      </c>
      <c r="S16" s="13" t="s">
        <v>220</v>
      </c>
      <c r="T16" s="13">
        <v>20</v>
      </c>
      <c r="U16" s="13" t="s">
        <v>103</v>
      </c>
      <c r="V16" s="13">
        <v>20</v>
      </c>
      <c r="W16" s="13"/>
      <c r="X16" s="13"/>
    </row>
    <row r="17" spans="2:24" x14ac:dyDescent="0.2">
      <c r="B17" s="10" t="s">
        <v>221</v>
      </c>
      <c r="C17" s="22">
        <v>180</v>
      </c>
      <c r="D17" s="22">
        <v>5</v>
      </c>
      <c r="E17" s="34">
        <v>8</v>
      </c>
      <c r="F17" s="31">
        <v>75490</v>
      </c>
      <c r="G17" s="31">
        <v>19024</v>
      </c>
      <c r="H17" s="31">
        <v>61104</v>
      </c>
      <c r="I17" s="31">
        <v>15399</v>
      </c>
      <c r="J17" s="11" t="s">
        <v>79</v>
      </c>
      <c r="K17" s="12">
        <v>5</v>
      </c>
      <c r="L17" s="8">
        <f t="shared" si="1"/>
        <v>5</v>
      </c>
      <c r="M17" s="11" t="s">
        <v>54</v>
      </c>
      <c r="N17" s="12">
        <v>5</v>
      </c>
      <c r="O17" s="8">
        <f t="shared" si="2"/>
        <v>5</v>
      </c>
      <c r="P17" s="36" t="s">
        <v>22</v>
      </c>
      <c r="Q17" s="12">
        <v>3</v>
      </c>
      <c r="R17" s="8">
        <f t="shared" si="3"/>
        <v>3</v>
      </c>
      <c r="S17" s="13" t="s">
        <v>220</v>
      </c>
      <c r="T17" s="13">
        <v>30</v>
      </c>
      <c r="U17" s="13" t="s">
        <v>222</v>
      </c>
      <c r="V17" s="13">
        <v>30</v>
      </c>
      <c r="W17" s="13"/>
      <c r="X17" s="13"/>
    </row>
    <row r="18" spans="2:24" x14ac:dyDescent="0.2">
      <c r="B18" s="15" t="s">
        <v>223</v>
      </c>
      <c r="C18" s="23">
        <v>180</v>
      </c>
      <c r="D18" s="23">
        <v>5</v>
      </c>
      <c r="E18" s="34">
        <v>8</v>
      </c>
      <c r="F18" s="32">
        <v>74545</v>
      </c>
      <c r="G18" s="32">
        <v>18786</v>
      </c>
      <c r="H18" s="32">
        <v>62039</v>
      </c>
      <c r="I18" s="32">
        <v>15634</v>
      </c>
      <c r="J18" s="16" t="s">
        <v>224</v>
      </c>
      <c r="K18" s="17">
        <v>5</v>
      </c>
      <c r="L18" s="8">
        <f>IF($G18&gt;0,IF(K18="","",K18),"")</f>
        <v>5</v>
      </c>
      <c r="M18" s="113" t="s">
        <v>34</v>
      </c>
      <c r="N18" s="17">
        <v>3</v>
      </c>
      <c r="O18" s="8">
        <f>IF($G18&gt;0,IF(N18="","",N18),"")</f>
        <v>3</v>
      </c>
      <c r="P18" s="16" t="s">
        <v>10</v>
      </c>
      <c r="Q18" s="17">
        <v>5</v>
      </c>
      <c r="R18" s="8">
        <f>IF($G18&gt;0,IF(Q18="","",Q18),"")</f>
        <v>5</v>
      </c>
      <c r="S18" s="19" t="s">
        <v>217</v>
      </c>
      <c r="T18" s="13">
        <v>21</v>
      </c>
      <c r="U18" s="39" t="s">
        <v>114</v>
      </c>
      <c r="V18" s="38">
        <v>30</v>
      </c>
      <c r="W18" s="13"/>
      <c r="X18" s="19"/>
    </row>
    <row r="19" spans="2:24" x14ac:dyDescent="0.2">
      <c r="B19" s="10" t="s">
        <v>225</v>
      </c>
      <c r="C19" s="22">
        <v>180</v>
      </c>
      <c r="D19" s="22">
        <v>5</v>
      </c>
      <c r="E19" s="34">
        <v>8</v>
      </c>
      <c r="F19" s="31">
        <f>70482</f>
        <v>70482</v>
      </c>
      <c r="G19" s="31">
        <v>17128</v>
      </c>
      <c r="H19" s="31">
        <f>66102</f>
        <v>66102</v>
      </c>
      <c r="I19" s="31">
        <v>16063</v>
      </c>
      <c r="J19" s="11" t="s">
        <v>141</v>
      </c>
      <c r="K19" s="12">
        <v>5</v>
      </c>
      <c r="L19" s="8">
        <f t="shared" si="1"/>
        <v>5</v>
      </c>
      <c r="M19" s="11" t="s">
        <v>54</v>
      </c>
      <c r="N19" s="12">
        <v>5</v>
      </c>
      <c r="O19" s="8">
        <f t="shared" si="2"/>
        <v>5</v>
      </c>
      <c r="P19" s="36" t="s">
        <v>22</v>
      </c>
      <c r="Q19" s="12">
        <v>3</v>
      </c>
      <c r="R19" s="8">
        <f t="shared" si="3"/>
        <v>3</v>
      </c>
      <c r="S19" s="13" t="s">
        <v>220</v>
      </c>
      <c r="T19" s="13">
        <v>30</v>
      </c>
      <c r="U19" s="13" t="s">
        <v>103</v>
      </c>
      <c r="V19" s="13">
        <v>30</v>
      </c>
      <c r="W19" s="13"/>
      <c r="X19" s="13"/>
    </row>
    <row r="20" spans="2:24" x14ac:dyDescent="0.2">
      <c r="B20" s="10" t="s">
        <v>226</v>
      </c>
      <c r="C20" s="22">
        <v>180</v>
      </c>
      <c r="D20" s="22">
        <v>5</v>
      </c>
      <c r="E20" s="34">
        <v>8</v>
      </c>
      <c r="F20" s="31">
        <v>71417</v>
      </c>
      <c r="G20" s="31"/>
      <c r="H20" s="31">
        <v>65166</v>
      </c>
      <c r="I20" s="31"/>
      <c r="J20" s="11" t="s">
        <v>227</v>
      </c>
      <c r="K20" s="12">
        <v>5</v>
      </c>
      <c r="L20" s="8" t="str">
        <f t="shared" si="1"/>
        <v/>
      </c>
      <c r="M20" s="11" t="s">
        <v>37</v>
      </c>
      <c r="N20" s="12">
        <v>5</v>
      </c>
      <c r="O20" s="8" t="str">
        <f t="shared" si="2"/>
        <v/>
      </c>
      <c r="P20" s="11" t="s">
        <v>228</v>
      </c>
      <c r="Q20" s="12">
        <v>3</v>
      </c>
      <c r="R20" s="8" t="str">
        <f t="shared" si="3"/>
        <v/>
      </c>
      <c r="S20" s="13" t="s">
        <v>198</v>
      </c>
      <c r="T20" s="13">
        <v>20</v>
      </c>
      <c r="U20" s="38" t="s">
        <v>114</v>
      </c>
      <c r="V20" s="38">
        <v>30</v>
      </c>
      <c r="W20" s="13"/>
      <c r="X20" s="13"/>
    </row>
    <row r="21" spans="2:24" x14ac:dyDescent="0.2">
      <c r="B21" s="10" t="s">
        <v>229</v>
      </c>
      <c r="C21" s="22">
        <v>180</v>
      </c>
      <c r="D21" s="22">
        <v>5</v>
      </c>
      <c r="E21" s="34">
        <v>8</v>
      </c>
      <c r="F21" s="31">
        <v>67047</v>
      </c>
      <c r="G21" s="31"/>
      <c r="H21" s="31">
        <v>67047</v>
      </c>
      <c r="I21" s="31"/>
      <c r="J21" s="11" t="s">
        <v>230</v>
      </c>
      <c r="K21" s="12">
        <v>4</v>
      </c>
      <c r="L21" s="8" t="str">
        <f t="shared" si="1"/>
        <v/>
      </c>
      <c r="M21" s="11"/>
      <c r="N21" s="12"/>
      <c r="O21" s="8" t="str">
        <f t="shared" si="2"/>
        <v/>
      </c>
      <c r="P21" s="11"/>
      <c r="Q21" s="12"/>
      <c r="R21" s="8" t="str">
        <f t="shared" si="3"/>
        <v/>
      </c>
      <c r="S21" s="13" t="s">
        <v>231</v>
      </c>
      <c r="T21" s="13">
        <v>27</v>
      </c>
      <c r="U21" s="13" t="s">
        <v>13</v>
      </c>
      <c r="V21" s="13">
        <v>30</v>
      </c>
      <c r="W21" s="13"/>
      <c r="X21" s="13"/>
    </row>
    <row r="22" spans="2:24" x14ac:dyDescent="0.2">
      <c r="B22" s="15" t="s">
        <v>232</v>
      </c>
      <c r="C22" s="23">
        <v>180</v>
      </c>
      <c r="D22" s="23">
        <v>5</v>
      </c>
      <c r="E22" s="34">
        <v>8</v>
      </c>
      <c r="F22" s="32">
        <v>70486</v>
      </c>
      <c r="G22" s="32">
        <v>15437</v>
      </c>
      <c r="H22" s="32">
        <v>63608</v>
      </c>
      <c r="I22" s="32">
        <v>13931</v>
      </c>
      <c r="J22" s="16" t="s">
        <v>79</v>
      </c>
      <c r="K22" s="17">
        <v>5</v>
      </c>
      <c r="L22" s="8">
        <f t="shared" si="1"/>
        <v>5</v>
      </c>
      <c r="M22" s="16" t="s">
        <v>49</v>
      </c>
      <c r="N22" s="17">
        <v>3</v>
      </c>
      <c r="O22" s="8">
        <f t="shared" si="2"/>
        <v>3</v>
      </c>
      <c r="P22" s="36" t="s">
        <v>22</v>
      </c>
      <c r="Q22" s="17">
        <v>3</v>
      </c>
      <c r="R22" s="8">
        <f t="shared" si="3"/>
        <v>3</v>
      </c>
      <c r="S22" s="19" t="s">
        <v>217</v>
      </c>
      <c r="T22" s="19">
        <v>20</v>
      </c>
      <c r="U22" s="13" t="s">
        <v>41</v>
      </c>
      <c r="V22" s="13">
        <v>20</v>
      </c>
      <c r="W22" s="13"/>
      <c r="X22" s="19"/>
    </row>
    <row r="23" spans="2:24" x14ac:dyDescent="0.2">
      <c r="B23" s="10" t="s">
        <v>233</v>
      </c>
      <c r="C23" s="22">
        <v>180</v>
      </c>
      <c r="D23" s="22">
        <v>5</v>
      </c>
      <c r="E23" s="34">
        <v>8</v>
      </c>
      <c r="F23" s="31">
        <v>71110</v>
      </c>
      <c r="G23" s="31"/>
      <c r="H23" s="31">
        <v>62974</v>
      </c>
      <c r="I23" s="31"/>
      <c r="J23" s="11" t="s">
        <v>135</v>
      </c>
      <c r="K23" s="12">
        <v>5</v>
      </c>
      <c r="L23" s="8" t="str">
        <f t="shared" si="1"/>
        <v/>
      </c>
      <c r="M23" s="11" t="s">
        <v>78</v>
      </c>
      <c r="N23" s="12">
        <v>3</v>
      </c>
      <c r="O23" s="8" t="str">
        <f t="shared" si="2"/>
        <v/>
      </c>
      <c r="P23" s="11"/>
      <c r="Q23" s="12"/>
      <c r="R23" s="8" t="str">
        <f t="shared" si="3"/>
        <v/>
      </c>
      <c r="S23" s="13" t="s">
        <v>114</v>
      </c>
      <c r="T23" s="13">
        <v>30</v>
      </c>
      <c r="U23" s="13" t="s">
        <v>41</v>
      </c>
      <c r="V23" s="13">
        <v>20</v>
      </c>
      <c r="W23" s="39" t="s">
        <v>217</v>
      </c>
      <c r="X23" s="38">
        <v>20</v>
      </c>
    </row>
    <row r="24" spans="2:24" x14ac:dyDescent="0.2">
      <c r="B24" s="10" t="s">
        <v>234</v>
      </c>
      <c r="C24" s="22">
        <v>180</v>
      </c>
      <c r="D24" s="22">
        <v>5</v>
      </c>
      <c r="E24" s="34">
        <v>8</v>
      </c>
      <c r="F24" s="31">
        <v>72041</v>
      </c>
      <c r="G24" s="31">
        <v>14589</v>
      </c>
      <c r="H24" s="31">
        <v>62043</v>
      </c>
      <c r="I24" s="31">
        <v>12564</v>
      </c>
      <c r="J24" s="11" t="s">
        <v>135</v>
      </c>
      <c r="K24" s="12">
        <v>4</v>
      </c>
      <c r="L24" s="8">
        <f>IF($G24&gt;0,IF(K24="","",K24),"")</f>
        <v>4</v>
      </c>
      <c r="M24" s="11" t="s">
        <v>69</v>
      </c>
      <c r="N24" s="12">
        <v>2</v>
      </c>
      <c r="O24" s="8">
        <f>IF($G24&gt;0,IF(N24="","",N24),"")</f>
        <v>2</v>
      </c>
      <c r="P24" s="11" t="s">
        <v>54</v>
      </c>
      <c r="Q24" s="12">
        <v>4</v>
      </c>
      <c r="R24" s="8">
        <f>IF($G24&gt;0,IF(Q24="","",Q24),"")</f>
        <v>4</v>
      </c>
      <c r="S24" s="13" t="s">
        <v>131</v>
      </c>
      <c r="T24" s="13">
        <v>20</v>
      </c>
      <c r="U24" s="39" t="s">
        <v>217</v>
      </c>
      <c r="V24" s="47">
        <v>20</v>
      </c>
      <c r="W24" s="13"/>
      <c r="X24" s="13"/>
    </row>
    <row r="25" spans="2:24" x14ac:dyDescent="0.2">
      <c r="B25" s="15" t="s">
        <v>195</v>
      </c>
      <c r="C25" s="23">
        <v>180</v>
      </c>
      <c r="D25" s="23">
        <v>5</v>
      </c>
      <c r="E25" s="34">
        <v>8</v>
      </c>
      <c r="F25" s="32">
        <v>68606</v>
      </c>
      <c r="G25" s="31">
        <v>12041</v>
      </c>
      <c r="H25" s="32">
        <v>65478</v>
      </c>
      <c r="I25" s="31">
        <v>11492</v>
      </c>
      <c r="J25" s="16" t="s">
        <v>22</v>
      </c>
      <c r="K25" s="17">
        <v>5</v>
      </c>
      <c r="L25" s="8">
        <f t="shared" si="1"/>
        <v>5</v>
      </c>
      <c r="M25" s="16" t="s">
        <v>197</v>
      </c>
      <c r="N25" s="17">
        <v>3</v>
      </c>
      <c r="O25" s="8">
        <f t="shared" si="2"/>
        <v>3</v>
      </c>
      <c r="P25" s="35" t="s">
        <v>17</v>
      </c>
      <c r="Q25" s="17">
        <v>3</v>
      </c>
      <c r="R25" s="8">
        <f t="shared" si="3"/>
        <v>3</v>
      </c>
      <c r="S25" s="19" t="s">
        <v>21</v>
      </c>
      <c r="T25" s="19">
        <v>29</v>
      </c>
      <c r="U25" s="13" t="s">
        <v>235</v>
      </c>
      <c r="V25" s="19">
        <v>30</v>
      </c>
      <c r="W25" s="19"/>
      <c r="X25" s="19"/>
    </row>
    <row r="26" spans="2:24" x14ac:dyDescent="0.2">
      <c r="B26" s="10" t="s">
        <v>236</v>
      </c>
      <c r="C26" s="22">
        <v>180</v>
      </c>
      <c r="D26" s="22">
        <v>5</v>
      </c>
      <c r="E26" s="34">
        <v>8</v>
      </c>
      <c r="F26" s="31">
        <f>70798</f>
        <v>70798</v>
      </c>
      <c r="G26" s="31">
        <v>10620</v>
      </c>
      <c r="H26" s="31">
        <f>63286</f>
        <v>63286</v>
      </c>
      <c r="I26" s="31">
        <v>9493</v>
      </c>
      <c r="J26" s="11" t="s">
        <v>79</v>
      </c>
      <c r="K26" s="12">
        <v>4</v>
      </c>
      <c r="L26" s="8">
        <f t="shared" si="1"/>
        <v>4</v>
      </c>
      <c r="M26" s="11" t="s">
        <v>74</v>
      </c>
      <c r="N26" s="12">
        <v>4</v>
      </c>
      <c r="O26" s="8">
        <f t="shared" si="2"/>
        <v>4</v>
      </c>
      <c r="P26" s="11" t="s">
        <v>54</v>
      </c>
      <c r="Q26" s="12">
        <v>4</v>
      </c>
      <c r="R26" s="8">
        <f t="shared" si="3"/>
        <v>4</v>
      </c>
      <c r="S26" s="13" t="s">
        <v>137</v>
      </c>
      <c r="T26" s="46">
        <v>20</v>
      </c>
      <c r="U26" s="39" t="s">
        <v>217</v>
      </c>
      <c r="V26" s="47">
        <v>21</v>
      </c>
      <c r="W26" s="13"/>
      <c r="X26" s="19"/>
    </row>
    <row r="27" spans="2:24" x14ac:dyDescent="0.2">
      <c r="B27" s="15" t="s">
        <v>237</v>
      </c>
      <c r="C27" s="23">
        <v>180</v>
      </c>
      <c r="D27" s="23">
        <v>5</v>
      </c>
      <c r="E27" s="34">
        <v>8</v>
      </c>
      <c r="F27" s="32">
        <v>67670</v>
      </c>
      <c r="G27" s="32"/>
      <c r="H27" s="32">
        <v>66413</v>
      </c>
      <c r="I27" s="32"/>
      <c r="J27" s="16" t="s">
        <v>238</v>
      </c>
      <c r="K27" s="17">
        <v>5</v>
      </c>
      <c r="L27" s="8" t="str">
        <f>IF($G27&gt;0,IF(K27="","",K27),"")</f>
        <v/>
      </c>
      <c r="M27" s="36" t="s">
        <v>239</v>
      </c>
      <c r="N27" s="12">
        <v>3</v>
      </c>
      <c r="O27" s="8" t="str">
        <f>IF($G27&gt;0,IF(N27="","",N27),"")</f>
        <v/>
      </c>
      <c r="P27" s="16"/>
      <c r="Q27" s="17"/>
      <c r="R27" s="8" t="str">
        <f>IF($G27&gt;0,IF(Q27="","",Q27),"")</f>
        <v/>
      </c>
      <c r="S27" s="19" t="s">
        <v>240</v>
      </c>
      <c r="T27" s="19">
        <v>30</v>
      </c>
      <c r="U27" s="13" t="s">
        <v>86</v>
      </c>
      <c r="V27" s="13">
        <v>30</v>
      </c>
      <c r="W27" s="13" t="s">
        <v>26</v>
      </c>
      <c r="X27" s="19">
        <v>30</v>
      </c>
    </row>
    <row r="28" spans="2:24" x14ac:dyDescent="0.2">
      <c r="B28" s="15" t="s">
        <v>241</v>
      </c>
      <c r="C28" s="23">
        <v>180</v>
      </c>
      <c r="D28" s="23">
        <v>5</v>
      </c>
      <c r="E28" s="34">
        <v>8</v>
      </c>
      <c r="F28" s="32">
        <v>69115</v>
      </c>
      <c r="G28" s="32"/>
      <c r="H28" s="32">
        <v>62240</v>
      </c>
      <c r="I28" s="32"/>
      <c r="J28" s="16" t="s">
        <v>242</v>
      </c>
      <c r="K28" s="17">
        <v>5</v>
      </c>
      <c r="L28" s="8" t="str">
        <f t="shared" si="1"/>
        <v/>
      </c>
      <c r="M28" s="36" t="s">
        <v>239</v>
      </c>
      <c r="N28" s="17">
        <v>3</v>
      </c>
      <c r="O28" s="8" t="str">
        <f t="shared" si="2"/>
        <v/>
      </c>
      <c r="P28" s="16"/>
      <c r="Q28" s="17"/>
      <c r="R28" s="8" t="str">
        <f t="shared" si="3"/>
        <v/>
      </c>
      <c r="S28" s="19" t="s">
        <v>21</v>
      </c>
      <c r="T28" s="19">
        <v>30</v>
      </c>
      <c r="U28" s="13" t="s">
        <v>92</v>
      </c>
      <c r="V28" s="13">
        <v>30</v>
      </c>
      <c r="W28" s="13" t="s">
        <v>103</v>
      </c>
      <c r="X28" s="19">
        <v>30</v>
      </c>
    </row>
    <row r="29" spans="2:24" x14ac:dyDescent="0.2">
      <c r="B29" s="10" t="s">
        <v>243</v>
      </c>
      <c r="C29" s="22">
        <v>180</v>
      </c>
      <c r="D29" s="22">
        <v>5</v>
      </c>
      <c r="E29" s="34">
        <v>8</v>
      </c>
      <c r="F29" s="31">
        <v>65050</v>
      </c>
      <c r="G29" s="31"/>
      <c r="H29" s="31">
        <v>63805</v>
      </c>
      <c r="I29" s="31"/>
      <c r="J29" s="11" t="s">
        <v>129</v>
      </c>
      <c r="K29" s="12">
        <v>5</v>
      </c>
      <c r="L29" s="8" t="str">
        <f>IF($G29&gt;0,IF(K29="","",K29),"")</f>
        <v/>
      </c>
      <c r="M29" s="11" t="s">
        <v>78</v>
      </c>
      <c r="N29" s="12">
        <v>3</v>
      </c>
      <c r="O29" s="8" t="str">
        <f>IF($G29&gt;0,IF(N29="","",N29),"")</f>
        <v/>
      </c>
      <c r="P29" s="11"/>
      <c r="Q29" s="12"/>
      <c r="R29" s="8" t="str">
        <f>IF($G29&gt;0,IF(Q29="","",Q29),"")</f>
        <v/>
      </c>
      <c r="S29" s="19" t="s">
        <v>217</v>
      </c>
      <c r="T29" s="13">
        <v>30</v>
      </c>
      <c r="U29" s="13" t="s">
        <v>222</v>
      </c>
      <c r="V29" s="13">
        <v>30</v>
      </c>
      <c r="W29" s="39" t="s">
        <v>114</v>
      </c>
      <c r="X29" s="38">
        <v>30</v>
      </c>
    </row>
    <row r="30" spans="2:24" x14ac:dyDescent="0.2">
      <c r="B30" s="10" t="s">
        <v>244</v>
      </c>
      <c r="C30" s="22">
        <v>180</v>
      </c>
      <c r="D30" s="22">
        <v>5</v>
      </c>
      <c r="E30" s="34" t="s">
        <v>245</v>
      </c>
      <c r="F30" s="31">
        <v>60996</v>
      </c>
      <c r="G30" s="31"/>
      <c r="H30" s="31">
        <v>67859</v>
      </c>
      <c r="I30" s="31"/>
      <c r="J30" s="11" t="s">
        <v>79</v>
      </c>
      <c r="K30" s="12">
        <v>5</v>
      </c>
      <c r="L30" s="8" t="str">
        <f>IF($G30&gt;0,IF(K30="","",K30),"")</f>
        <v/>
      </c>
      <c r="M30" s="11" t="s">
        <v>219</v>
      </c>
      <c r="N30" s="12">
        <v>3</v>
      </c>
      <c r="O30" s="8" t="str">
        <f>IF($G30&gt;0,IF(N30="","",N30),"")</f>
        <v/>
      </c>
      <c r="P30" s="36" t="s">
        <v>239</v>
      </c>
      <c r="Q30" s="12">
        <v>3</v>
      </c>
      <c r="R30" s="8" t="str">
        <f>IF($G30&gt;0,IF(Q30="","",Q30),"")</f>
        <v/>
      </c>
      <c r="S30" s="13" t="s">
        <v>82</v>
      </c>
      <c r="T30" s="13">
        <v>20</v>
      </c>
      <c r="U30" s="13" t="s">
        <v>246</v>
      </c>
      <c r="V30" s="13">
        <v>20</v>
      </c>
      <c r="W30" s="13"/>
      <c r="X30" s="13"/>
    </row>
    <row r="31" spans="2:24" x14ac:dyDescent="0.2">
      <c r="B31" s="10" t="s">
        <v>247</v>
      </c>
      <c r="C31" s="22">
        <v>180</v>
      </c>
      <c r="D31" s="22">
        <v>5</v>
      </c>
      <c r="E31" s="34">
        <v>8</v>
      </c>
      <c r="F31" s="31">
        <v>65361</v>
      </c>
      <c r="G31" s="31"/>
      <c r="H31" s="31">
        <v>63494</v>
      </c>
      <c r="I31" s="31"/>
      <c r="J31" s="11" t="s">
        <v>129</v>
      </c>
      <c r="K31" s="12">
        <v>5</v>
      </c>
      <c r="L31" s="8" t="str">
        <f>IF($G31&gt;0,IF(K31="","",K31),"")</f>
        <v/>
      </c>
      <c r="M31" s="35" t="s">
        <v>201</v>
      </c>
      <c r="N31" s="12">
        <v>3</v>
      </c>
      <c r="O31" s="8" t="str">
        <f>IF($G31&gt;0,IF(N31="","",N31),"")</f>
        <v/>
      </c>
      <c r="P31" s="11"/>
      <c r="Q31" s="12"/>
      <c r="R31" s="8" t="str">
        <f>IF($G31&gt;0,IF(Q31="","",Q31),"")</f>
        <v/>
      </c>
      <c r="S31" s="13" t="s">
        <v>82</v>
      </c>
      <c r="T31" s="13">
        <v>30</v>
      </c>
      <c r="U31" s="13" t="s">
        <v>76</v>
      </c>
      <c r="V31" s="13">
        <v>30</v>
      </c>
      <c r="W31" s="13" t="s">
        <v>222</v>
      </c>
      <c r="X31" s="13">
        <v>30</v>
      </c>
    </row>
    <row r="32" spans="2:24" x14ac:dyDescent="0.2">
      <c r="B32" s="10" t="s">
        <v>248</v>
      </c>
      <c r="C32" s="22">
        <v>180</v>
      </c>
      <c r="D32" s="22">
        <v>5</v>
      </c>
      <c r="E32" s="34">
        <v>8</v>
      </c>
      <c r="F32" s="31">
        <v>67128</v>
      </c>
      <c r="G32" s="31"/>
      <c r="H32" s="31">
        <v>59020</v>
      </c>
      <c r="I32" s="31"/>
      <c r="J32" s="11" t="s">
        <v>79</v>
      </c>
      <c r="K32" s="12">
        <v>5</v>
      </c>
      <c r="L32" s="8" t="str">
        <f>IF($G32&gt;0,IF(K32="","",K32),"")</f>
        <v/>
      </c>
      <c r="M32" s="11" t="s">
        <v>85</v>
      </c>
      <c r="N32" s="12">
        <v>3</v>
      </c>
      <c r="O32" s="8" t="str">
        <f>IF($G32&gt;0,IF(N32="","",N32),"")</f>
        <v/>
      </c>
      <c r="P32" s="11"/>
      <c r="Q32" s="12"/>
      <c r="R32" s="8" t="str">
        <f>IF($G32&gt;0,IF(Q32="","",Q32),"")</f>
        <v/>
      </c>
      <c r="S32" s="13" t="s">
        <v>82</v>
      </c>
      <c r="T32" s="13">
        <v>20</v>
      </c>
      <c r="U32" s="13" t="s">
        <v>76</v>
      </c>
      <c r="V32" s="13">
        <v>20</v>
      </c>
      <c r="W32" s="39" t="s">
        <v>217</v>
      </c>
      <c r="X32" s="38">
        <v>20</v>
      </c>
    </row>
    <row r="33" spans="2:24" x14ac:dyDescent="0.2">
      <c r="B33" s="10" t="s">
        <v>249</v>
      </c>
      <c r="C33" s="22">
        <v>145</v>
      </c>
      <c r="D33" s="22">
        <v>5</v>
      </c>
      <c r="E33" s="34">
        <v>1</v>
      </c>
      <c r="F33" s="31">
        <v>68155</v>
      </c>
      <c r="G33" s="31"/>
      <c r="H33" s="31">
        <v>56229</v>
      </c>
      <c r="I33" s="31"/>
      <c r="J33" s="11" t="s">
        <v>23</v>
      </c>
      <c r="K33" s="12">
        <v>4</v>
      </c>
      <c r="L33" s="8" t="str">
        <f>IF($G33&gt;0,IF(K33="","",K33),"")</f>
        <v/>
      </c>
      <c r="M33" s="36" t="s">
        <v>201</v>
      </c>
      <c r="N33" s="12">
        <v>3</v>
      </c>
      <c r="O33" s="8" t="str">
        <f>IF($G33&gt;0,IF(N33="","",N33),"")</f>
        <v/>
      </c>
      <c r="P33" s="11"/>
      <c r="Q33" s="12"/>
      <c r="R33" s="8" t="str">
        <f>IF($G33&gt;0,IF(Q33="","",Q33),"")</f>
        <v/>
      </c>
      <c r="S33" s="19" t="s">
        <v>217</v>
      </c>
      <c r="T33" s="13">
        <v>30</v>
      </c>
      <c r="U33" s="19" t="s">
        <v>61</v>
      </c>
      <c r="V33" s="13">
        <v>30</v>
      </c>
      <c r="W33" s="13"/>
      <c r="X33" s="13"/>
    </row>
    <row r="34" spans="2:24" x14ac:dyDescent="0.2">
      <c r="B34" s="15" t="s">
        <v>250</v>
      </c>
      <c r="C34" s="23">
        <v>155</v>
      </c>
      <c r="D34" s="23">
        <v>5</v>
      </c>
      <c r="E34" s="34">
        <v>3</v>
      </c>
      <c r="F34" s="32">
        <v>68563</v>
      </c>
      <c r="G34" s="32"/>
      <c r="H34" s="32">
        <v>54736</v>
      </c>
      <c r="I34" s="32"/>
      <c r="J34" s="11" t="s">
        <v>78</v>
      </c>
      <c r="K34" s="17">
        <v>3</v>
      </c>
      <c r="L34" s="8" t="str">
        <f t="shared" si="1"/>
        <v/>
      </c>
      <c r="M34" s="36" t="s">
        <v>239</v>
      </c>
      <c r="N34" s="17">
        <v>3</v>
      </c>
      <c r="O34" s="8" t="str">
        <f t="shared" si="2"/>
        <v/>
      </c>
      <c r="P34" s="16"/>
      <c r="Q34" s="17"/>
      <c r="R34" s="8" t="str">
        <f t="shared" si="3"/>
        <v/>
      </c>
      <c r="S34" s="19" t="s">
        <v>114</v>
      </c>
      <c r="T34" s="13">
        <v>30</v>
      </c>
      <c r="U34" s="13" t="s">
        <v>65</v>
      </c>
      <c r="V34" s="13">
        <v>30</v>
      </c>
      <c r="W34" s="13"/>
      <c r="X34" s="19"/>
    </row>
    <row r="35" spans="2:24" x14ac:dyDescent="0.2">
      <c r="B35" s="15" t="s">
        <v>251</v>
      </c>
      <c r="C35" s="22">
        <v>160</v>
      </c>
      <c r="D35" s="22">
        <v>5</v>
      </c>
      <c r="E35" s="34">
        <v>4</v>
      </c>
      <c r="F35" s="32">
        <v>62234</v>
      </c>
      <c r="G35" s="32"/>
      <c r="H35" s="32">
        <v>56457</v>
      </c>
      <c r="I35" s="32"/>
      <c r="J35" s="11" t="s">
        <v>252</v>
      </c>
      <c r="K35" s="12">
        <v>5</v>
      </c>
      <c r="L35" s="8" t="str">
        <f t="shared" ref="L35:L38" si="5">IF($G35&gt;0,IF(K35="","",K35),"")</f>
        <v/>
      </c>
      <c r="M35" s="11" t="s">
        <v>78</v>
      </c>
      <c r="N35" s="12">
        <v>3</v>
      </c>
      <c r="O35" s="8" t="str">
        <f t="shared" ref="O35:O38" si="6">IF($G35&gt;0,IF(N35="","",N35),"")</f>
        <v/>
      </c>
      <c r="P35" s="16"/>
      <c r="Q35" s="17"/>
      <c r="R35" s="8" t="str">
        <f t="shared" ref="R35:R38" si="7">IF($G35&gt;0,IF(Q35="","",Q35),"")</f>
        <v/>
      </c>
      <c r="S35" s="13" t="s">
        <v>114</v>
      </c>
      <c r="T35" s="13">
        <v>30</v>
      </c>
      <c r="U35" s="38" t="s">
        <v>66</v>
      </c>
      <c r="V35" s="38">
        <v>20</v>
      </c>
      <c r="W35" s="13"/>
      <c r="X35" s="19"/>
    </row>
    <row r="36" spans="2:24" x14ac:dyDescent="0.2">
      <c r="B36" s="10" t="s">
        <v>253</v>
      </c>
      <c r="C36" s="22">
        <v>160</v>
      </c>
      <c r="D36" s="22">
        <v>5</v>
      </c>
      <c r="E36" s="34">
        <v>4</v>
      </c>
      <c r="F36" s="31">
        <v>63798</v>
      </c>
      <c r="G36" s="31">
        <v>8805</v>
      </c>
      <c r="H36" s="31">
        <v>52642</v>
      </c>
      <c r="I36" s="31">
        <v>7265</v>
      </c>
      <c r="J36" s="11" t="s">
        <v>79</v>
      </c>
      <c r="K36" s="12">
        <v>4</v>
      </c>
      <c r="L36" s="8">
        <f t="shared" si="5"/>
        <v>4</v>
      </c>
      <c r="M36" s="11" t="s">
        <v>64</v>
      </c>
      <c r="N36" s="12">
        <v>2</v>
      </c>
      <c r="O36" s="8">
        <f t="shared" si="6"/>
        <v>2</v>
      </c>
      <c r="P36" s="36" t="s">
        <v>22</v>
      </c>
      <c r="Q36" s="12">
        <v>3</v>
      </c>
      <c r="R36" s="8">
        <f t="shared" si="7"/>
        <v>3</v>
      </c>
      <c r="S36" s="13" t="s">
        <v>240</v>
      </c>
      <c r="T36" s="13">
        <v>21</v>
      </c>
      <c r="U36" s="13"/>
      <c r="V36" s="13"/>
      <c r="W36" s="13"/>
      <c r="X36" s="13"/>
    </row>
    <row r="37" spans="2:24" x14ac:dyDescent="0.2">
      <c r="B37" s="10" t="s">
        <v>254</v>
      </c>
      <c r="C37" s="22">
        <v>155</v>
      </c>
      <c r="D37" s="22">
        <v>5</v>
      </c>
      <c r="E37" s="34">
        <v>3</v>
      </c>
      <c r="F37" s="31">
        <v>63129</v>
      </c>
      <c r="G37" s="31"/>
      <c r="H37" s="31">
        <v>52951</v>
      </c>
      <c r="I37" s="31"/>
      <c r="J37" s="11" t="s">
        <v>38</v>
      </c>
      <c r="K37" s="12">
        <v>2</v>
      </c>
      <c r="L37" s="8" t="str">
        <f t="shared" si="5"/>
        <v/>
      </c>
      <c r="M37" s="35" t="s">
        <v>201</v>
      </c>
      <c r="N37" s="17">
        <v>3</v>
      </c>
      <c r="O37" s="8" t="str">
        <f t="shared" si="6"/>
        <v/>
      </c>
      <c r="P37" s="11"/>
      <c r="Q37" s="12"/>
      <c r="R37" s="8" t="str">
        <f t="shared" si="7"/>
        <v/>
      </c>
      <c r="S37" s="13" t="s">
        <v>114</v>
      </c>
      <c r="T37" s="13">
        <v>30</v>
      </c>
      <c r="U37" s="13" t="s">
        <v>222</v>
      </c>
      <c r="V37" s="13">
        <v>30</v>
      </c>
      <c r="W37" s="13"/>
      <c r="X37" s="13"/>
    </row>
    <row r="38" spans="2:24" x14ac:dyDescent="0.2">
      <c r="B38" s="10" t="s">
        <v>255</v>
      </c>
      <c r="C38" s="22">
        <v>140</v>
      </c>
      <c r="D38" s="22">
        <v>5</v>
      </c>
      <c r="E38" s="34">
        <v>0</v>
      </c>
      <c r="F38" s="31">
        <v>61770</v>
      </c>
      <c r="G38" s="31"/>
      <c r="H38" s="31">
        <v>51670</v>
      </c>
      <c r="I38" s="31"/>
      <c r="J38" s="11" t="s">
        <v>23</v>
      </c>
      <c r="K38" s="12">
        <v>3</v>
      </c>
      <c r="L38" s="8" t="str">
        <f t="shared" si="5"/>
        <v/>
      </c>
      <c r="M38" s="35" t="s">
        <v>201</v>
      </c>
      <c r="N38" s="12">
        <v>3</v>
      </c>
      <c r="O38" s="8" t="str">
        <f t="shared" si="6"/>
        <v/>
      </c>
      <c r="P38" s="11"/>
      <c r="Q38" s="12"/>
      <c r="R38" s="8" t="str">
        <f t="shared" si="7"/>
        <v/>
      </c>
      <c r="S38" s="19" t="s">
        <v>217</v>
      </c>
      <c r="T38" s="13">
        <v>26</v>
      </c>
      <c r="U38" s="19" t="s">
        <v>40</v>
      </c>
      <c r="V38" s="13">
        <v>30</v>
      </c>
      <c r="W38" s="39" t="s">
        <v>214</v>
      </c>
      <c r="X38" s="39">
        <v>20</v>
      </c>
    </row>
    <row r="39" spans="2:24" x14ac:dyDescent="0.2">
      <c r="B39" s="10" t="s">
        <v>199</v>
      </c>
      <c r="C39" s="22">
        <v>165</v>
      </c>
      <c r="D39" s="22">
        <v>5</v>
      </c>
      <c r="E39" s="34">
        <v>5</v>
      </c>
      <c r="F39" s="31">
        <v>61020</v>
      </c>
      <c r="G39" s="31"/>
      <c r="H39" s="31">
        <v>52063</v>
      </c>
      <c r="I39" s="31"/>
      <c r="J39" s="11" t="s">
        <v>100</v>
      </c>
      <c r="K39" s="12">
        <v>3</v>
      </c>
      <c r="L39" s="8" t="str">
        <f>IF($G39&gt;0,IF(K39="","",K39),"")</f>
        <v/>
      </c>
      <c r="M39" s="36" t="s">
        <v>45</v>
      </c>
      <c r="N39" s="12">
        <v>1</v>
      </c>
      <c r="O39" s="8" t="str">
        <f>IF($G39&gt;0,IF(N39="","",N39),"")</f>
        <v/>
      </c>
      <c r="P39" s="11"/>
      <c r="Q39" s="12"/>
      <c r="R39" s="8" t="str">
        <f>IF($G39&gt;0,IF(Q39="","",Q39),"")</f>
        <v/>
      </c>
      <c r="S39" s="13" t="s">
        <v>82</v>
      </c>
      <c r="T39" s="13">
        <v>30</v>
      </c>
      <c r="U39" s="13" t="s">
        <v>204</v>
      </c>
      <c r="V39" s="13">
        <v>30</v>
      </c>
      <c r="W39" s="13"/>
      <c r="X39" s="13"/>
    </row>
    <row r="40" spans="2:24" x14ac:dyDescent="0.2">
      <c r="B40" s="10" t="s">
        <v>256</v>
      </c>
      <c r="C40" s="22">
        <v>160</v>
      </c>
      <c r="D40" s="22">
        <v>5</v>
      </c>
      <c r="E40" s="34">
        <v>4</v>
      </c>
      <c r="F40" s="31">
        <v>53267</v>
      </c>
      <c r="G40" s="31"/>
      <c r="H40" s="31">
        <v>45037</v>
      </c>
      <c r="I40" s="31"/>
      <c r="J40" s="12" t="s">
        <v>69</v>
      </c>
      <c r="K40" s="12">
        <v>3</v>
      </c>
      <c r="L40" s="8" t="str">
        <f t="shared" si="1"/>
        <v/>
      </c>
      <c r="M40" s="11"/>
      <c r="N40" s="12"/>
      <c r="O40" s="8" t="str">
        <f t="shared" si="2"/>
        <v/>
      </c>
      <c r="P40" s="11"/>
      <c r="Q40" s="12"/>
      <c r="R40" s="8" t="str">
        <f t="shared" si="3"/>
        <v/>
      </c>
      <c r="S40" s="13" t="s">
        <v>82</v>
      </c>
      <c r="T40" s="13">
        <v>20</v>
      </c>
      <c r="U40" s="13" t="s">
        <v>76</v>
      </c>
      <c r="V40" s="13">
        <v>20</v>
      </c>
      <c r="W40" s="39" t="s">
        <v>217</v>
      </c>
      <c r="X40" s="38">
        <v>20</v>
      </c>
    </row>
    <row r="41" spans="2:24" x14ac:dyDescent="0.2">
      <c r="B41" s="10" t="s">
        <v>257</v>
      </c>
      <c r="C41" s="22">
        <v>155</v>
      </c>
      <c r="D41" s="22">
        <v>5</v>
      </c>
      <c r="E41" s="34">
        <v>4</v>
      </c>
      <c r="F41" s="31">
        <v>50027</v>
      </c>
      <c r="G41" s="31"/>
      <c r="H41" s="31">
        <v>47527</v>
      </c>
      <c r="I41" s="31"/>
      <c r="J41" s="11" t="s">
        <v>258</v>
      </c>
      <c r="K41" s="12">
        <v>4</v>
      </c>
      <c r="L41" s="8" t="str">
        <f>IF($G41&gt;0,IF(K41="","",K41),"")</f>
        <v/>
      </c>
      <c r="M41" s="11"/>
      <c r="N41" s="12"/>
      <c r="O41" s="8" t="str">
        <f>IF($G41&gt;0,IF(N41="","",N41),"")</f>
        <v/>
      </c>
      <c r="P41" s="11"/>
      <c r="Q41" s="12"/>
      <c r="R41" s="8" t="str">
        <f>IF($G41&gt;0,IF(Q41="","",Q41),"")</f>
        <v/>
      </c>
      <c r="S41" s="19" t="s">
        <v>217</v>
      </c>
      <c r="T41" s="13">
        <v>20</v>
      </c>
      <c r="U41" s="13" t="s">
        <v>93</v>
      </c>
      <c r="V41" s="13">
        <v>20</v>
      </c>
      <c r="W41" s="39" t="s">
        <v>114</v>
      </c>
      <c r="X41" s="38">
        <v>30</v>
      </c>
    </row>
    <row r="42" spans="2:24" x14ac:dyDescent="0.2">
      <c r="B42" s="10" t="s">
        <v>259</v>
      </c>
      <c r="C42" s="22">
        <v>145</v>
      </c>
      <c r="D42" s="22">
        <v>5</v>
      </c>
      <c r="E42" s="34">
        <v>1</v>
      </c>
      <c r="F42" s="31">
        <v>47929</v>
      </c>
      <c r="G42" s="31"/>
      <c r="H42" s="31">
        <v>42172</v>
      </c>
      <c r="I42" s="31"/>
      <c r="J42" s="11" t="s">
        <v>258</v>
      </c>
      <c r="K42" s="12">
        <v>4</v>
      </c>
      <c r="L42" s="8" t="str">
        <f>IF($G42&gt;0,IF(K42="","",K42),"")</f>
        <v/>
      </c>
      <c r="M42" s="36" t="s">
        <v>239</v>
      </c>
      <c r="N42" s="12">
        <v>3</v>
      </c>
      <c r="O42" s="8" t="str">
        <f>IF($G42&gt;0,IF(N42="","",N42),"")</f>
        <v/>
      </c>
      <c r="P42" s="11"/>
      <c r="Q42" s="12"/>
      <c r="R42" s="8" t="str">
        <f>IF($G42&gt;0,IF(Q42="","",Q42),"")</f>
        <v/>
      </c>
      <c r="S42" s="19" t="s">
        <v>66</v>
      </c>
      <c r="T42" s="19">
        <v>20</v>
      </c>
      <c r="U42" s="19" t="s">
        <v>260</v>
      </c>
      <c r="V42" s="19">
        <v>20</v>
      </c>
      <c r="W42" s="13"/>
      <c r="X42" s="13"/>
    </row>
    <row r="43" spans="2:24" x14ac:dyDescent="0.2">
      <c r="B43" s="24"/>
      <c r="C43" s="25"/>
      <c r="D43" s="25"/>
      <c r="E43" s="25"/>
      <c r="F43" s="40">
        <f>SUM(F5:F42)</f>
        <v>2686603</v>
      </c>
      <c r="G43" s="40">
        <f>SUM(G5:G42)</f>
        <v>204007</v>
      </c>
      <c r="H43" s="40">
        <f>SUM(H5:H42)</f>
        <v>2433579</v>
      </c>
      <c r="I43" s="40">
        <f>SUM(I5:I42)</f>
        <v>175586</v>
      </c>
      <c r="J43" s="26"/>
      <c r="K43" s="27"/>
      <c r="L43" s="28"/>
      <c r="M43" s="26"/>
      <c r="N43" s="27"/>
      <c r="O43" s="28"/>
      <c r="P43" s="26"/>
      <c r="Q43" s="27"/>
      <c r="R43" s="28"/>
      <c r="S43" s="24"/>
      <c r="T43" s="24"/>
      <c r="U43" s="24"/>
      <c r="V43" s="24"/>
      <c r="W43" s="24"/>
      <c r="X43" s="24"/>
    </row>
    <row r="44" spans="2:24" x14ac:dyDescent="0.2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</row>
    <row r="45" spans="2:24" x14ac:dyDescent="0.2">
      <c r="B45" s="10" t="s">
        <v>261</v>
      </c>
      <c r="C45" s="22">
        <v>180</v>
      </c>
      <c r="D45" s="22">
        <v>5</v>
      </c>
      <c r="E45" s="34">
        <v>8</v>
      </c>
      <c r="F45" s="31">
        <v>154718</v>
      </c>
      <c r="G45" s="31">
        <v>47344</v>
      </c>
      <c r="H45" s="31">
        <v>157224</v>
      </c>
      <c r="I45" s="31">
        <v>48111</v>
      </c>
      <c r="J45" s="11" t="s">
        <v>17</v>
      </c>
      <c r="K45" s="12">
        <v>5</v>
      </c>
      <c r="L45" s="8">
        <f t="shared" ref="L45:L73" si="8">IF($G45&gt;0,IF(K45="","",K45),"")</f>
        <v>5</v>
      </c>
      <c r="M45" s="11" t="s">
        <v>262</v>
      </c>
      <c r="N45" s="12">
        <v>5</v>
      </c>
      <c r="O45" s="8">
        <f t="shared" ref="O45:O73" si="9">IF($G45&gt;0,IF(N45="","",N45),"")</f>
        <v>5</v>
      </c>
      <c r="P45" s="36" t="s">
        <v>22</v>
      </c>
      <c r="Q45" s="12">
        <v>3</v>
      </c>
      <c r="R45" s="8">
        <f>IF($G45&gt;0,IF(Q45="","",Q45),"")</f>
        <v>3</v>
      </c>
      <c r="S45" s="13" t="s">
        <v>92</v>
      </c>
      <c r="T45" s="13">
        <v>30</v>
      </c>
      <c r="U45" s="13" t="s">
        <v>81</v>
      </c>
      <c r="V45" s="13">
        <v>30</v>
      </c>
      <c r="W45" s="36" t="s">
        <v>66</v>
      </c>
      <c r="X45" s="38">
        <v>20</v>
      </c>
    </row>
    <row r="46" spans="2:24" x14ac:dyDescent="0.2">
      <c r="B46" s="10" t="s">
        <v>263</v>
      </c>
      <c r="C46" s="22">
        <v>180</v>
      </c>
      <c r="D46" s="22">
        <v>5</v>
      </c>
      <c r="E46" s="34">
        <v>8</v>
      </c>
      <c r="F46" s="31">
        <v>77985</v>
      </c>
      <c r="G46" s="31"/>
      <c r="H46" s="31">
        <v>77985</v>
      </c>
      <c r="I46" s="31"/>
      <c r="J46" s="11" t="s">
        <v>84</v>
      </c>
      <c r="K46" s="12">
        <v>3</v>
      </c>
      <c r="L46" s="8" t="str">
        <f>IF($G46&gt;0,IF(K46="","",K46),"")</f>
        <v/>
      </c>
      <c r="M46" s="11" t="s">
        <v>264</v>
      </c>
      <c r="N46" s="12">
        <v>3</v>
      </c>
      <c r="O46" s="8" t="str">
        <f>IF($G46&gt;0,IF(N46="","",N46),"")</f>
        <v/>
      </c>
      <c r="P46" s="35" t="s">
        <v>78</v>
      </c>
      <c r="Q46" s="17">
        <v>1</v>
      </c>
      <c r="R46" s="8" t="str">
        <f>IF($G46&gt;0,IF(Q46="","",Q46),"")</f>
        <v/>
      </c>
      <c r="S46" s="13" t="s">
        <v>120</v>
      </c>
      <c r="T46" s="13">
        <v>30</v>
      </c>
      <c r="U46" s="13" t="s">
        <v>51</v>
      </c>
      <c r="V46" s="13">
        <v>30</v>
      </c>
      <c r="W46" s="38" t="s">
        <v>66</v>
      </c>
      <c r="X46" s="38">
        <v>20</v>
      </c>
    </row>
    <row r="47" spans="2:24" x14ac:dyDescent="0.2">
      <c r="B47" s="15" t="s">
        <v>215</v>
      </c>
      <c r="C47" s="23">
        <v>180</v>
      </c>
      <c r="D47" s="23">
        <v>5</v>
      </c>
      <c r="E47" s="34">
        <v>8</v>
      </c>
      <c r="F47" s="32">
        <v>76568</v>
      </c>
      <c r="G47" s="32">
        <v>11486</v>
      </c>
      <c r="H47" s="32">
        <v>70933</v>
      </c>
      <c r="I47" s="32">
        <v>10640</v>
      </c>
      <c r="J47" s="16" t="s">
        <v>265</v>
      </c>
      <c r="K47" s="17">
        <v>4</v>
      </c>
      <c r="L47" s="8">
        <f t="shared" si="8"/>
        <v>4</v>
      </c>
      <c r="M47" s="36" t="s">
        <v>22</v>
      </c>
      <c r="N47" s="17">
        <v>3</v>
      </c>
      <c r="O47" s="8">
        <f t="shared" si="9"/>
        <v>3</v>
      </c>
      <c r="P47" s="16"/>
      <c r="Q47" s="17"/>
      <c r="R47" s="8" t="str">
        <f t="shared" ref="R47:R73" si="10">IF($G47&gt;0,IF(Q47="","",Q47),"")</f>
        <v/>
      </c>
      <c r="S47" s="13" t="s">
        <v>92</v>
      </c>
      <c r="T47" s="13">
        <v>30</v>
      </c>
      <c r="U47" s="13" t="s">
        <v>103</v>
      </c>
      <c r="V47" s="13">
        <v>30</v>
      </c>
      <c r="W47" s="13" t="s">
        <v>25</v>
      </c>
      <c r="X47" s="13">
        <v>30</v>
      </c>
    </row>
    <row r="48" spans="2:24" x14ac:dyDescent="0.2">
      <c r="B48" s="10" t="s">
        <v>266</v>
      </c>
      <c r="C48" s="22">
        <v>180</v>
      </c>
      <c r="D48" s="22">
        <v>5</v>
      </c>
      <c r="E48" s="34">
        <v>8</v>
      </c>
      <c r="F48" s="31">
        <v>73433</v>
      </c>
      <c r="G48" s="31">
        <v>17404</v>
      </c>
      <c r="H48" s="31">
        <v>74068</v>
      </c>
      <c r="I48" s="31">
        <v>17555</v>
      </c>
      <c r="J48" s="11" t="s">
        <v>132</v>
      </c>
      <c r="K48" s="12">
        <v>4</v>
      </c>
      <c r="L48" s="8">
        <f t="shared" si="8"/>
        <v>4</v>
      </c>
      <c r="M48" s="11" t="s">
        <v>267</v>
      </c>
      <c r="N48" s="12">
        <v>2</v>
      </c>
      <c r="O48" s="8">
        <f t="shared" si="9"/>
        <v>2</v>
      </c>
      <c r="P48" s="11"/>
      <c r="Q48" s="12"/>
      <c r="R48" s="8" t="str">
        <f t="shared" si="10"/>
        <v/>
      </c>
      <c r="S48" s="13" t="s">
        <v>235</v>
      </c>
      <c r="T48" s="13">
        <v>30</v>
      </c>
      <c r="U48" s="13"/>
      <c r="V48" s="13"/>
      <c r="W48" s="13"/>
      <c r="X48" s="13"/>
    </row>
    <row r="49" spans="2:24" x14ac:dyDescent="0.2">
      <c r="B49" s="10" t="s">
        <v>268</v>
      </c>
      <c r="C49" s="22">
        <v>180</v>
      </c>
      <c r="D49" s="22">
        <v>5</v>
      </c>
      <c r="E49" s="34">
        <v>8</v>
      </c>
      <c r="F49" s="31">
        <v>75005</v>
      </c>
      <c r="G49" s="31">
        <v>16652</v>
      </c>
      <c r="H49" s="31">
        <v>69996</v>
      </c>
      <c r="I49" s="32">
        <v>15540</v>
      </c>
      <c r="J49" s="16" t="s">
        <v>22</v>
      </c>
      <c r="K49" s="12">
        <v>5</v>
      </c>
      <c r="L49" s="8">
        <f t="shared" si="8"/>
        <v>5</v>
      </c>
      <c r="M49" s="6" t="s">
        <v>11</v>
      </c>
      <c r="N49" s="12">
        <v>5</v>
      </c>
      <c r="O49" s="8">
        <f t="shared" si="9"/>
        <v>5</v>
      </c>
      <c r="P49" s="35" t="s">
        <v>17</v>
      </c>
      <c r="Q49" s="12">
        <v>3</v>
      </c>
      <c r="R49" s="8">
        <f t="shared" si="10"/>
        <v>3</v>
      </c>
      <c r="S49" s="13" t="s">
        <v>92</v>
      </c>
      <c r="T49" s="13">
        <v>30</v>
      </c>
      <c r="U49" s="13" t="s">
        <v>35</v>
      </c>
      <c r="V49" s="13">
        <v>30</v>
      </c>
      <c r="W49" s="13"/>
      <c r="X49" s="13"/>
    </row>
    <row r="50" spans="2:24" x14ac:dyDescent="0.2">
      <c r="B50" s="10" t="s">
        <v>269</v>
      </c>
      <c r="C50" s="22">
        <v>180</v>
      </c>
      <c r="D50" s="22">
        <v>5</v>
      </c>
      <c r="E50" s="34">
        <v>8</v>
      </c>
      <c r="F50" s="31">
        <v>75943</v>
      </c>
      <c r="G50" s="31"/>
      <c r="H50" s="31">
        <v>69048</v>
      </c>
      <c r="I50" s="31"/>
      <c r="J50" s="11" t="s">
        <v>135</v>
      </c>
      <c r="K50" s="12">
        <v>5</v>
      </c>
      <c r="L50" s="8" t="str">
        <f t="shared" si="8"/>
        <v/>
      </c>
      <c r="M50" s="36" t="s">
        <v>45</v>
      </c>
      <c r="N50" s="12">
        <v>3</v>
      </c>
      <c r="O50" s="8" t="str">
        <f t="shared" si="9"/>
        <v/>
      </c>
      <c r="Q50" s="12"/>
      <c r="R50" s="8" t="str">
        <f t="shared" si="10"/>
        <v/>
      </c>
      <c r="S50" s="13" t="s">
        <v>82</v>
      </c>
      <c r="T50" s="13">
        <v>30</v>
      </c>
      <c r="U50" s="13" t="s">
        <v>41</v>
      </c>
      <c r="V50" s="13">
        <v>30</v>
      </c>
      <c r="W50" s="13" t="s">
        <v>81</v>
      </c>
      <c r="X50" s="13">
        <v>30</v>
      </c>
    </row>
    <row r="51" spans="2:24" x14ac:dyDescent="0.2">
      <c r="B51" s="10" t="s">
        <v>270</v>
      </c>
      <c r="C51" s="22">
        <v>180</v>
      </c>
      <c r="D51" s="22">
        <v>5</v>
      </c>
      <c r="E51" s="34">
        <v>8</v>
      </c>
      <c r="F51" s="31">
        <v>72363</v>
      </c>
      <c r="G51" s="31"/>
      <c r="H51" s="31">
        <v>64231</v>
      </c>
      <c r="I51" s="31"/>
      <c r="J51" s="11" t="s">
        <v>252</v>
      </c>
      <c r="K51" s="12">
        <v>5</v>
      </c>
      <c r="L51" s="8" t="str">
        <f>IF($G51&gt;0,IF(K51="","",K51),"")</f>
        <v/>
      </c>
      <c r="M51" s="11" t="s">
        <v>125</v>
      </c>
      <c r="N51" s="12">
        <v>5</v>
      </c>
      <c r="O51" s="8" t="str">
        <f>IF($G51&gt;0,IF(N51="","",N51),"")</f>
        <v/>
      </c>
      <c r="P51" s="35" t="s">
        <v>78</v>
      </c>
      <c r="Q51" s="17">
        <v>1</v>
      </c>
      <c r="R51" s="8" t="str">
        <f>IF($G51&gt;0,IF(Q51="","",Q51),"")</f>
        <v/>
      </c>
      <c r="S51" s="13" t="s">
        <v>66</v>
      </c>
      <c r="T51" s="13">
        <v>20</v>
      </c>
      <c r="U51" s="13" t="s">
        <v>35</v>
      </c>
      <c r="V51" s="13">
        <v>20</v>
      </c>
      <c r="W51" s="13"/>
      <c r="X51" s="13"/>
    </row>
    <row r="52" spans="2:24" x14ac:dyDescent="0.2">
      <c r="B52" s="15" t="s">
        <v>271</v>
      </c>
      <c r="C52" s="23">
        <v>180</v>
      </c>
      <c r="D52" s="23">
        <v>5</v>
      </c>
      <c r="E52" s="34">
        <v>8</v>
      </c>
      <c r="F52" s="32">
        <v>72674</v>
      </c>
      <c r="G52" s="32">
        <v>14390</v>
      </c>
      <c r="H52" s="32">
        <v>63920</v>
      </c>
      <c r="I52" s="32">
        <v>12657</v>
      </c>
      <c r="J52" s="16" t="s">
        <v>22</v>
      </c>
      <c r="K52" s="17">
        <v>5</v>
      </c>
      <c r="L52" s="8">
        <f>IF($G52&gt;0,IF(K52="","",K52),"")</f>
        <v>5</v>
      </c>
      <c r="M52" s="113" t="s">
        <v>17</v>
      </c>
      <c r="N52" s="17">
        <v>5</v>
      </c>
      <c r="O52" s="18">
        <f>IF($G52&gt;0,IF(N52="","",N52),"")</f>
        <v>5</v>
      </c>
      <c r="P52" s="35" t="s">
        <v>78</v>
      </c>
      <c r="Q52" s="17">
        <v>1</v>
      </c>
      <c r="R52" s="8">
        <f>IF($G52&gt;0,IF(Q52="","",Q52),"")</f>
        <v>1</v>
      </c>
      <c r="S52" s="19" t="s">
        <v>66</v>
      </c>
      <c r="T52" s="19">
        <v>30</v>
      </c>
      <c r="U52" s="19" t="s">
        <v>260</v>
      </c>
      <c r="V52" s="19">
        <v>30</v>
      </c>
      <c r="W52" s="13"/>
      <c r="X52" s="19"/>
    </row>
    <row r="53" spans="2:24" x14ac:dyDescent="0.2">
      <c r="B53" s="15" t="s">
        <v>272</v>
      </c>
      <c r="C53" s="23">
        <v>180</v>
      </c>
      <c r="D53" s="23">
        <v>5</v>
      </c>
      <c r="E53" s="34">
        <v>8</v>
      </c>
      <c r="F53" s="32">
        <v>68602</v>
      </c>
      <c r="G53" s="32">
        <v>11423</v>
      </c>
      <c r="H53" s="32">
        <v>67982</v>
      </c>
      <c r="I53" s="32">
        <v>11320</v>
      </c>
      <c r="J53" s="16" t="s">
        <v>227</v>
      </c>
      <c r="K53" s="17">
        <v>5</v>
      </c>
      <c r="L53" s="8">
        <f>IF($G53&gt;0,IF(K53="","",K53),"")</f>
        <v>5</v>
      </c>
      <c r="M53" s="16" t="s">
        <v>273</v>
      </c>
      <c r="N53" s="17">
        <v>5</v>
      </c>
      <c r="O53" s="8">
        <f>IF($G53&gt;0,IF(N53="","",N53),"")</f>
        <v>5</v>
      </c>
      <c r="P53" s="36" t="s">
        <v>22</v>
      </c>
      <c r="Q53" s="17">
        <v>3</v>
      </c>
      <c r="R53" s="8">
        <f>IF($G53&gt;0,IF(Q53="","",Q53),"")</f>
        <v>3</v>
      </c>
      <c r="S53" s="13" t="s">
        <v>220</v>
      </c>
      <c r="T53" s="13">
        <v>30</v>
      </c>
      <c r="U53" s="19" t="s">
        <v>86</v>
      </c>
      <c r="V53" s="13">
        <v>30</v>
      </c>
      <c r="W53" s="19"/>
      <c r="X53" s="19"/>
    </row>
    <row r="54" spans="2:24" x14ac:dyDescent="0.2">
      <c r="B54" s="15" t="s">
        <v>274</v>
      </c>
      <c r="C54" s="23">
        <v>180</v>
      </c>
      <c r="D54" s="23">
        <v>5</v>
      </c>
      <c r="E54" s="34">
        <v>8</v>
      </c>
      <c r="F54" s="32">
        <v>66735</v>
      </c>
      <c r="G54" s="32"/>
      <c r="H54" s="32">
        <v>67359</v>
      </c>
      <c r="I54" s="32"/>
      <c r="J54" s="16" t="s">
        <v>252</v>
      </c>
      <c r="K54" s="17">
        <v>5</v>
      </c>
      <c r="L54" s="8" t="str">
        <f t="shared" si="8"/>
        <v/>
      </c>
      <c r="M54" s="36" t="s">
        <v>23</v>
      </c>
      <c r="N54" s="17">
        <v>3</v>
      </c>
      <c r="O54" s="8" t="str">
        <f t="shared" si="9"/>
        <v/>
      </c>
      <c r="P54" s="11"/>
      <c r="Q54" s="17"/>
      <c r="R54" s="8" t="str">
        <f t="shared" si="10"/>
        <v/>
      </c>
      <c r="S54" s="13" t="s">
        <v>66</v>
      </c>
      <c r="T54" s="13">
        <v>30</v>
      </c>
      <c r="U54" s="19" t="s">
        <v>222</v>
      </c>
      <c r="V54" s="13">
        <v>30</v>
      </c>
      <c r="W54" s="19" t="s">
        <v>103</v>
      </c>
      <c r="X54" s="13">
        <v>30</v>
      </c>
    </row>
    <row r="55" spans="2:24" x14ac:dyDescent="0.2">
      <c r="B55" s="10" t="s">
        <v>275</v>
      </c>
      <c r="C55" s="22">
        <v>180</v>
      </c>
      <c r="D55" s="22">
        <v>5</v>
      </c>
      <c r="E55" s="34">
        <v>8</v>
      </c>
      <c r="F55" s="31">
        <v>72990</v>
      </c>
      <c r="G55" s="31">
        <v>11934</v>
      </c>
      <c r="H55" s="31">
        <v>61104</v>
      </c>
      <c r="I55" s="32">
        <v>9991</v>
      </c>
      <c r="J55" s="16" t="s">
        <v>276</v>
      </c>
      <c r="K55" s="12">
        <v>5</v>
      </c>
      <c r="L55" s="8">
        <f>IF($G55&gt;0,IF(K55="","",K55),"")</f>
        <v>5</v>
      </c>
      <c r="M55" s="35" t="s">
        <v>17</v>
      </c>
      <c r="N55" s="12">
        <v>3</v>
      </c>
      <c r="O55" s="8">
        <f>IF($G55&gt;0,IF(N55="","",N55),"")</f>
        <v>3</v>
      </c>
      <c r="P55" s="11"/>
      <c r="Q55" s="12"/>
      <c r="R55" s="8" t="str">
        <f>IF($G55&gt;0,IF(Q55="","",Q55),"")</f>
        <v/>
      </c>
      <c r="S55" s="13" t="s">
        <v>62</v>
      </c>
      <c r="T55" s="13">
        <v>30</v>
      </c>
      <c r="U55" s="13" t="s">
        <v>70</v>
      </c>
      <c r="V55" s="13">
        <v>30</v>
      </c>
      <c r="W55" s="13" t="s">
        <v>109</v>
      </c>
      <c r="X55" s="13">
        <v>30</v>
      </c>
    </row>
    <row r="56" spans="2:24" x14ac:dyDescent="0.2">
      <c r="B56" s="10" t="s">
        <v>277</v>
      </c>
      <c r="C56" s="22">
        <v>180</v>
      </c>
      <c r="D56" s="22">
        <v>5</v>
      </c>
      <c r="E56" s="34">
        <v>8</v>
      </c>
      <c r="F56" s="31">
        <v>72045</v>
      </c>
      <c r="G56" s="31"/>
      <c r="H56" s="31">
        <v>62039</v>
      </c>
      <c r="I56" s="31"/>
      <c r="J56" s="11" t="s">
        <v>129</v>
      </c>
      <c r="K56" s="12">
        <v>4</v>
      </c>
      <c r="L56" s="8" t="str">
        <f t="shared" si="8"/>
        <v/>
      </c>
      <c r="M56" s="36" t="s">
        <v>106</v>
      </c>
      <c r="N56" s="12">
        <v>3</v>
      </c>
      <c r="O56" s="8" t="str">
        <f t="shared" si="9"/>
        <v/>
      </c>
      <c r="P56" s="11"/>
      <c r="Q56" s="12"/>
      <c r="R56" s="8" t="str">
        <f t="shared" si="10"/>
        <v/>
      </c>
      <c r="S56" s="13" t="s">
        <v>103</v>
      </c>
      <c r="T56" s="13">
        <v>30</v>
      </c>
      <c r="U56" s="13"/>
      <c r="V56" s="13"/>
      <c r="W56" s="13"/>
      <c r="X56" s="13"/>
    </row>
    <row r="57" spans="2:24" x14ac:dyDescent="0.2">
      <c r="B57" s="10" t="s">
        <v>278</v>
      </c>
      <c r="C57" s="22">
        <v>180</v>
      </c>
      <c r="D57" s="22">
        <v>5</v>
      </c>
      <c r="E57" s="34">
        <v>8</v>
      </c>
      <c r="F57" s="31">
        <v>70798</v>
      </c>
      <c r="G57" s="31"/>
      <c r="H57" s="31">
        <v>63286</v>
      </c>
      <c r="I57" s="31"/>
      <c r="J57" s="11" t="s">
        <v>151</v>
      </c>
      <c r="K57" s="12">
        <v>4</v>
      </c>
      <c r="L57" s="8" t="str">
        <f t="shared" si="8"/>
        <v/>
      </c>
      <c r="M57" s="11"/>
      <c r="N57" s="12"/>
      <c r="O57" s="8" t="str">
        <f t="shared" si="9"/>
        <v/>
      </c>
      <c r="P57" s="11"/>
      <c r="Q57" s="12"/>
      <c r="R57" s="8" t="str">
        <f t="shared" si="10"/>
        <v/>
      </c>
      <c r="S57" s="13" t="s">
        <v>13</v>
      </c>
      <c r="T57" s="13">
        <v>30</v>
      </c>
      <c r="U57" s="36" t="s">
        <v>66</v>
      </c>
      <c r="V57" s="38">
        <v>20</v>
      </c>
      <c r="W57" s="13"/>
      <c r="X57" s="13"/>
    </row>
    <row r="58" spans="2:24" x14ac:dyDescent="0.2">
      <c r="B58" s="10" t="s">
        <v>279</v>
      </c>
      <c r="C58" s="22">
        <v>180</v>
      </c>
      <c r="D58" s="22">
        <v>5</v>
      </c>
      <c r="E58" s="34">
        <v>8</v>
      </c>
      <c r="F58" s="31">
        <v>64543</v>
      </c>
      <c r="G58" s="31"/>
      <c r="H58" s="31">
        <v>69541</v>
      </c>
      <c r="I58" s="31"/>
      <c r="J58" s="11" t="s">
        <v>141</v>
      </c>
      <c r="K58" s="12">
        <v>5</v>
      </c>
      <c r="L58" s="8" t="str">
        <f>IF($G58&gt;0,IF(K58="","",K58),"")</f>
        <v/>
      </c>
      <c r="M58" s="11"/>
      <c r="N58" s="12"/>
      <c r="O58" s="8" t="str">
        <f>IF($G58&gt;0,IF(N58="","",N58),"")</f>
        <v/>
      </c>
      <c r="P58" s="11"/>
      <c r="Q58" s="12"/>
      <c r="R58" s="8" t="str">
        <f>IF($G58&gt;0,IF(Q58="","",Q58),"")</f>
        <v/>
      </c>
      <c r="S58" s="13" t="s">
        <v>86</v>
      </c>
      <c r="T58" s="13">
        <v>30</v>
      </c>
      <c r="U58" s="13" t="s">
        <v>280</v>
      </c>
      <c r="V58" s="13">
        <v>30</v>
      </c>
      <c r="W58" s="13"/>
      <c r="X58" s="13"/>
    </row>
    <row r="59" spans="2:24" x14ac:dyDescent="0.2">
      <c r="B59" s="10" t="s">
        <v>281</v>
      </c>
      <c r="C59" s="22">
        <v>180</v>
      </c>
      <c r="D59" s="22">
        <v>5</v>
      </c>
      <c r="E59" s="34">
        <v>8</v>
      </c>
      <c r="F59" s="31">
        <v>71733</v>
      </c>
      <c r="G59" s="31"/>
      <c r="H59" s="31">
        <v>62351</v>
      </c>
      <c r="I59" s="31"/>
      <c r="J59" s="11" t="s">
        <v>129</v>
      </c>
      <c r="K59" s="12">
        <v>5</v>
      </c>
      <c r="L59" s="8" t="str">
        <f t="shared" ref="L59" si="11">IF($G59&gt;0,IF(K59="","",K59),"")</f>
        <v/>
      </c>
      <c r="M59" s="11" t="s">
        <v>84</v>
      </c>
      <c r="N59" s="12">
        <v>3</v>
      </c>
      <c r="O59" s="8" t="str">
        <f>IF($G59&gt;0,IF(N59="","",N59),"")</f>
        <v/>
      </c>
      <c r="P59" s="11"/>
      <c r="Q59" s="12"/>
      <c r="R59" s="8" t="str">
        <f t="shared" ref="R59" si="12">IF($G59&gt;0,IF(Q59="","",Q59),"")</f>
        <v/>
      </c>
      <c r="S59" s="13" t="s">
        <v>120</v>
      </c>
      <c r="T59" s="13">
        <v>30</v>
      </c>
      <c r="U59" s="13" t="s">
        <v>282</v>
      </c>
      <c r="V59" s="13">
        <v>30</v>
      </c>
      <c r="W59" s="38" t="s">
        <v>66</v>
      </c>
      <c r="X59" s="38">
        <v>20</v>
      </c>
    </row>
    <row r="60" spans="2:24" x14ac:dyDescent="0.2">
      <c r="B60" s="10" t="s">
        <v>283</v>
      </c>
      <c r="C60" s="22">
        <v>180</v>
      </c>
      <c r="D60" s="22">
        <v>5</v>
      </c>
      <c r="E60" s="34">
        <v>8</v>
      </c>
      <c r="F60" s="31">
        <v>64855</v>
      </c>
      <c r="G60" s="31">
        <v>9437</v>
      </c>
      <c r="H60" s="31">
        <v>69229</v>
      </c>
      <c r="I60" s="32">
        <v>10073</v>
      </c>
      <c r="J60" s="16" t="s">
        <v>22</v>
      </c>
      <c r="K60" s="12">
        <v>6</v>
      </c>
      <c r="L60" s="8">
        <f t="shared" si="8"/>
        <v>6</v>
      </c>
      <c r="M60" s="35" t="s">
        <v>17</v>
      </c>
      <c r="N60" s="12">
        <v>3</v>
      </c>
      <c r="O60" s="8">
        <f t="shared" si="9"/>
        <v>3</v>
      </c>
      <c r="P60" s="11"/>
      <c r="Q60" s="12"/>
      <c r="R60" s="8" t="str">
        <f t="shared" si="10"/>
        <v/>
      </c>
      <c r="S60" s="13" t="s">
        <v>103</v>
      </c>
      <c r="T60" s="13">
        <v>30</v>
      </c>
      <c r="U60" s="13" t="s">
        <v>35</v>
      </c>
      <c r="V60" s="13">
        <v>30</v>
      </c>
      <c r="W60" s="13"/>
      <c r="X60" s="13"/>
    </row>
    <row r="61" spans="2:24" x14ac:dyDescent="0.2">
      <c r="B61" s="10" t="s">
        <v>284</v>
      </c>
      <c r="C61" s="22">
        <v>180</v>
      </c>
      <c r="D61" s="22">
        <v>5</v>
      </c>
      <c r="E61" s="34">
        <v>8</v>
      </c>
      <c r="F61" s="31">
        <v>66927</v>
      </c>
      <c r="G61" s="31"/>
      <c r="H61" s="31">
        <v>64427</v>
      </c>
      <c r="I61" s="31"/>
      <c r="J61" s="11" t="s">
        <v>43</v>
      </c>
      <c r="K61" s="12">
        <v>5</v>
      </c>
      <c r="L61" s="8" t="str">
        <f t="shared" si="8"/>
        <v/>
      </c>
      <c r="M61" s="11" t="s">
        <v>209</v>
      </c>
      <c r="N61" s="12">
        <v>5</v>
      </c>
      <c r="O61" s="8" t="str">
        <f t="shared" si="9"/>
        <v/>
      </c>
      <c r="P61" s="36" t="s">
        <v>23</v>
      </c>
      <c r="Q61" s="12">
        <v>3</v>
      </c>
      <c r="R61" s="8" t="str">
        <f t="shared" si="10"/>
        <v/>
      </c>
      <c r="S61" s="13" t="s">
        <v>220</v>
      </c>
      <c r="T61" s="13">
        <v>20</v>
      </c>
      <c r="U61" s="19" t="s">
        <v>222</v>
      </c>
      <c r="V61" s="13">
        <v>20</v>
      </c>
      <c r="W61" s="13"/>
      <c r="X61" s="19"/>
    </row>
    <row r="62" spans="2:24" x14ac:dyDescent="0.2">
      <c r="B62" s="10" t="s">
        <v>285</v>
      </c>
      <c r="C62" s="22">
        <v>180</v>
      </c>
      <c r="D62" s="22">
        <v>5</v>
      </c>
      <c r="E62" s="34">
        <v>8</v>
      </c>
      <c r="F62" s="31">
        <v>62242</v>
      </c>
      <c r="G62" s="31"/>
      <c r="H62" s="31">
        <v>69103</v>
      </c>
      <c r="I62" s="31"/>
      <c r="J62" s="11" t="s">
        <v>129</v>
      </c>
      <c r="K62" s="12">
        <v>5</v>
      </c>
      <c r="L62" s="8" t="str">
        <f t="shared" si="8"/>
        <v/>
      </c>
      <c r="M62" s="36" t="s">
        <v>23</v>
      </c>
      <c r="N62" s="12">
        <v>3</v>
      </c>
      <c r="O62" s="8" t="str">
        <f t="shared" si="9"/>
        <v/>
      </c>
      <c r="P62" s="11"/>
      <c r="Q62" s="12"/>
      <c r="R62" s="8" t="str">
        <f t="shared" si="10"/>
        <v/>
      </c>
      <c r="S62" s="13" t="s">
        <v>286</v>
      </c>
      <c r="T62" s="13">
        <v>30</v>
      </c>
      <c r="U62" s="13" t="s">
        <v>26</v>
      </c>
      <c r="V62" s="13">
        <v>30</v>
      </c>
      <c r="W62" s="19" t="s">
        <v>103</v>
      </c>
      <c r="X62" s="13">
        <v>30</v>
      </c>
    </row>
    <row r="63" spans="2:24" x14ac:dyDescent="0.2">
      <c r="B63" s="10" t="s">
        <v>287</v>
      </c>
      <c r="C63" s="22">
        <v>180</v>
      </c>
      <c r="D63" s="22">
        <v>5</v>
      </c>
      <c r="E63" s="34">
        <v>8</v>
      </c>
      <c r="F63" s="31">
        <v>62862</v>
      </c>
      <c r="G63" s="31"/>
      <c r="H63" s="31">
        <v>65983</v>
      </c>
      <c r="I63" s="31"/>
      <c r="J63" s="11" t="s">
        <v>129</v>
      </c>
      <c r="K63" s="12">
        <v>5</v>
      </c>
      <c r="L63" s="8" t="str">
        <f t="shared" si="8"/>
        <v/>
      </c>
      <c r="M63" s="36" t="s">
        <v>106</v>
      </c>
      <c r="N63" s="12">
        <v>3</v>
      </c>
      <c r="O63" s="8" t="str">
        <f t="shared" si="9"/>
        <v/>
      </c>
      <c r="P63" s="11"/>
      <c r="Q63" s="12"/>
      <c r="R63" s="8" t="str">
        <f t="shared" si="10"/>
        <v/>
      </c>
      <c r="S63" s="13" t="s">
        <v>220</v>
      </c>
      <c r="T63" s="13">
        <v>20</v>
      </c>
      <c r="U63" s="19" t="s">
        <v>222</v>
      </c>
      <c r="V63" s="13">
        <v>20</v>
      </c>
      <c r="W63" s="13" t="s">
        <v>46</v>
      </c>
      <c r="X63" s="13">
        <v>20</v>
      </c>
    </row>
    <row r="64" spans="2:24" x14ac:dyDescent="0.2">
      <c r="B64" s="10" t="s">
        <v>288</v>
      </c>
      <c r="C64" s="22">
        <v>160</v>
      </c>
      <c r="D64" s="22">
        <v>5</v>
      </c>
      <c r="E64" s="34">
        <v>4</v>
      </c>
      <c r="F64" s="31">
        <v>68662</v>
      </c>
      <c r="G64" s="31">
        <v>7931</v>
      </c>
      <c r="H64" s="31">
        <v>59985</v>
      </c>
      <c r="I64" s="31">
        <v>6929</v>
      </c>
      <c r="J64" s="114" t="s">
        <v>17</v>
      </c>
      <c r="K64" s="12">
        <v>5</v>
      </c>
      <c r="L64" s="8">
        <f>IF($G64&gt;0,IF(K64="","",K64),"")</f>
        <v>5</v>
      </c>
      <c r="M64" s="11"/>
      <c r="N64" s="12"/>
      <c r="O64" s="8" t="str">
        <f>IF($G64&gt;0,IF(N64="","",N64),"")</f>
        <v/>
      </c>
      <c r="P64" s="11"/>
      <c r="Q64" s="12"/>
      <c r="R64" s="8" t="str">
        <f>IF($G64&gt;0,IF(Q64="","",Q64),"")</f>
        <v/>
      </c>
      <c r="S64" s="13" t="s">
        <v>66</v>
      </c>
      <c r="T64" s="13">
        <v>20</v>
      </c>
      <c r="U64" s="13" t="s">
        <v>282</v>
      </c>
      <c r="V64" s="13">
        <v>20</v>
      </c>
      <c r="W64" s="39" t="s">
        <v>289</v>
      </c>
      <c r="X64" s="38">
        <v>30</v>
      </c>
    </row>
    <row r="65" spans="2:24" x14ac:dyDescent="0.2">
      <c r="B65" s="10" t="s">
        <v>290</v>
      </c>
      <c r="C65" s="22">
        <v>180</v>
      </c>
      <c r="D65" s="22">
        <v>5</v>
      </c>
      <c r="E65" s="34">
        <v>8</v>
      </c>
      <c r="F65" s="31">
        <v>60893</v>
      </c>
      <c r="G65" s="31"/>
      <c r="H65" s="31">
        <v>62755</v>
      </c>
      <c r="I65" s="31"/>
      <c r="J65" s="11" t="s">
        <v>18</v>
      </c>
      <c r="K65" s="12">
        <v>5</v>
      </c>
      <c r="L65" s="8" t="str">
        <f>IF($G65&gt;0,IF(K65="","",K65),"")</f>
        <v/>
      </c>
      <c r="M65" s="11" t="s">
        <v>151</v>
      </c>
      <c r="N65" s="12">
        <v>7</v>
      </c>
      <c r="O65" s="8" t="str">
        <f>IF($G65&gt;0,IF(N65="","",N65),"")</f>
        <v/>
      </c>
      <c r="P65" s="11"/>
      <c r="Q65" s="12"/>
      <c r="R65" s="8" t="str">
        <f>IF($G65&gt;0,IF(Q65="","",Q65),"")</f>
        <v/>
      </c>
      <c r="S65" s="13" t="s">
        <v>231</v>
      </c>
      <c r="T65" s="13">
        <v>20</v>
      </c>
      <c r="U65" s="13" t="s">
        <v>46</v>
      </c>
      <c r="V65" s="13">
        <v>20</v>
      </c>
      <c r="W65" s="36" t="s">
        <v>66</v>
      </c>
      <c r="X65" s="38">
        <v>20</v>
      </c>
    </row>
    <row r="66" spans="2:24" x14ac:dyDescent="0.2">
      <c r="B66" s="10" t="s">
        <v>291</v>
      </c>
      <c r="C66" s="22">
        <v>180</v>
      </c>
      <c r="D66" s="22">
        <v>5</v>
      </c>
      <c r="E66" s="34">
        <v>8</v>
      </c>
      <c r="F66" s="31">
        <v>64007</v>
      </c>
      <c r="G66" s="31"/>
      <c r="H66" s="31">
        <v>59641</v>
      </c>
      <c r="I66" s="31"/>
      <c r="J66" s="11" t="s">
        <v>24</v>
      </c>
      <c r="K66" s="12">
        <v>3</v>
      </c>
      <c r="L66" s="8" t="str">
        <f>IF($G66&gt;0,IF(K66="","",K66),"")</f>
        <v/>
      </c>
      <c r="M66" s="11" t="s">
        <v>95</v>
      </c>
      <c r="N66" s="12">
        <v>3</v>
      </c>
      <c r="O66" s="8" t="str">
        <f>IF($G66&gt;0,IF(N66="","",N66),"")</f>
        <v/>
      </c>
      <c r="P66" s="11"/>
      <c r="Q66" s="12"/>
      <c r="R66" s="8" t="str">
        <f>IF($G66&gt;0,IF(Q66="","",Q66),"")</f>
        <v/>
      </c>
      <c r="S66" s="13" t="s">
        <v>104</v>
      </c>
      <c r="T66" s="13">
        <v>20</v>
      </c>
      <c r="U66" s="19" t="s">
        <v>99</v>
      </c>
      <c r="V66" s="13">
        <v>20</v>
      </c>
      <c r="W66" s="36" t="s">
        <v>66</v>
      </c>
      <c r="X66" s="38">
        <v>20</v>
      </c>
    </row>
    <row r="67" spans="2:24" x14ac:dyDescent="0.2">
      <c r="B67" s="10" t="s">
        <v>278</v>
      </c>
      <c r="C67" s="22">
        <v>180</v>
      </c>
      <c r="D67" s="22">
        <v>5</v>
      </c>
      <c r="E67" s="34">
        <v>8</v>
      </c>
      <c r="F67" s="31">
        <v>60509</v>
      </c>
      <c r="G67" s="31">
        <v>11800</v>
      </c>
      <c r="H67" s="31">
        <v>61724</v>
      </c>
      <c r="I67" s="31">
        <v>12037</v>
      </c>
      <c r="J67" s="11" t="s">
        <v>54</v>
      </c>
      <c r="K67" s="12">
        <v>3</v>
      </c>
      <c r="L67" s="8">
        <f t="shared" si="8"/>
        <v>3</v>
      </c>
      <c r="M67" s="11"/>
      <c r="N67" s="12"/>
      <c r="O67" s="8" t="str">
        <f t="shared" si="9"/>
        <v/>
      </c>
      <c r="P67" s="11"/>
      <c r="Q67" s="12"/>
      <c r="R67" s="8" t="str">
        <f t="shared" si="10"/>
        <v/>
      </c>
      <c r="S67" s="36" t="s">
        <v>66</v>
      </c>
      <c r="T67" s="38">
        <v>20</v>
      </c>
      <c r="U67" s="13"/>
      <c r="V67" s="13"/>
      <c r="W67" s="13"/>
      <c r="X67" s="19"/>
    </row>
    <row r="68" spans="2:24" x14ac:dyDescent="0.2">
      <c r="B68" s="10" t="s">
        <v>292</v>
      </c>
      <c r="C68" s="22">
        <v>160</v>
      </c>
      <c r="D68" s="22">
        <v>5</v>
      </c>
      <c r="E68" s="34">
        <v>4</v>
      </c>
      <c r="F68" s="31">
        <v>63674</v>
      </c>
      <c r="G68" s="31"/>
      <c r="H68" s="31">
        <v>55007</v>
      </c>
      <c r="I68" s="31"/>
      <c r="J68" s="11"/>
      <c r="K68" s="12"/>
      <c r="L68" s="8" t="str">
        <f>IF($G68&gt;0,IF(K68="","",K68),"")</f>
        <v/>
      </c>
      <c r="M68" s="11"/>
      <c r="N68" s="12"/>
      <c r="O68" s="8" t="str">
        <f>IF($G68&gt;0,IF(N68="","",N68),"")</f>
        <v/>
      </c>
      <c r="P68" s="115"/>
      <c r="Q68" s="12"/>
      <c r="R68" s="8" t="str">
        <f>IF($G68&gt;0,IF(Q68="","",Q68),"")</f>
        <v/>
      </c>
      <c r="S68" s="11" t="s">
        <v>26</v>
      </c>
      <c r="T68" s="13">
        <v>20</v>
      </c>
      <c r="U68" s="38" t="s">
        <v>66</v>
      </c>
      <c r="V68" s="38">
        <v>20</v>
      </c>
      <c r="W68" s="11"/>
      <c r="X68" s="13"/>
    </row>
    <row r="69" spans="2:24" x14ac:dyDescent="0.2">
      <c r="B69" s="10" t="s">
        <v>293</v>
      </c>
      <c r="C69" s="22">
        <v>160</v>
      </c>
      <c r="D69" s="22">
        <v>5</v>
      </c>
      <c r="E69" s="34">
        <v>4</v>
      </c>
      <c r="F69" s="31">
        <v>63674</v>
      </c>
      <c r="G69" s="31">
        <v>9170</v>
      </c>
      <c r="H69" s="31">
        <v>55007</v>
      </c>
      <c r="I69" s="31">
        <v>7922</v>
      </c>
      <c r="J69" s="11" t="s">
        <v>38</v>
      </c>
      <c r="K69" s="12">
        <v>3</v>
      </c>
      <c r="L69" s="8">
        <f>IF($G69&gt;0,IF(K69="","",K69),"")</f>
        <v>3</v>
      </c>
      <c r="M69" s="113" t="s">
        <v>34</v>
      </c>
      <c r="N69" s="12">
        <v>3</v>
      </c>
      <c r="O69" s="8">
        <f>IF($G69&gt;0,IF(N69="","",N69),"")</f>
        <v>3</v>
      </c>
      <c r="P69" s="36" t="s">
        <v>22</v>
      </c>
      <c r="Q69" s="12">
        <v>3</v>
      </c>
      <c r="R69" s="8">
        <f>IF($G69&gt;0,IF(Q69="","",Q69),"")</f>
        <v>3</v>
      </c>
      <c r="S69" s="13" t="s">
        <v>66</v>
      </c>
      <c r="T69" s="13">
        <v>20</v>
      </c>
      <c r="U69" s="13"/>
      <c r="V69" s="13"/>
      <c r="W69" s="13"/>
      <c r="X69" s="13"/>
    </row>
    <row r="70" spans="2:24" x14ac:dyDescent="0.2">
      <c r="B70" s="10" t="s">
        <v>294</v>
      </c>
      <c r="C70" s="22">
        <v>160</v>
      </c>
      <c r="D70" s="22">
        <v>5</v>
      </c>
      <c r="E70" s="34">
        <v>4</v>
      </c>
      <c r="F70" s="31">
        <v>61298</v>
      </c>
      <c r="G70" s="31"/>
      <c r="H70" s="31">
        <v>52642</v>
      </c>
      <c r="I70" s="31"/>
      <c r="J70" s="11" t="s">
        <v>258</v>
      </c>
      <c r="K70" s="12">
        <v>5</v>
      </c>
      <c r="L70" s="8" t="str">
        <f t="shared" si="8"/>
        <v/>
      </c>
      <c r="M70" s="36" t="s">
        <v>106</v>
      </c>
      <c r="N70" s="12">
        <v>3</v>
      </c>
      <c r="O70" s="8" t="str">
        <f t="shared" si="9"/>
        <v/>
      </c>
      <c r="P70" s="11"/>
      <c r="Q70" s="12"/>
      <c r="R70" s="8" t="str">
        <f t="shared" si="10"/>
        <v/>
      </c>
      <c r="S70" s="13" t="s">
        <v>295</v>
      </c>
      <c r="T70" s="13">
        <v>20</v>
      </c>
      <c r="U70" s="13" t="s">
        <v>109</v>
      </c>
      <c r="V70" s="13">
        <v>20</v>
      </c>
      <c r="W70" s="13"/>
      <c r="X70" s="13"/>
    </row>
    <row r="71" spans="2:24" x14ac:dyDescent="0.2">
      <c r="B71" s="15" t="s">
        <v>296</v>
      </c>
      <c r="C71" s="23">
        <v>150</v>
      </c>
      <c r="D71" s="23">
        <v>5</v>
      </c>
      <c r="E71" s="34">
        <v>2</v>
      </c>
      <c r="F71" s="32">
        <v>63387</v>
      </c>
      <c r="G71" s="32"/>
      <c r="H71" s="32">
        <v>47592</v>
      </c>
      <c r="I71" s="32"/>
      <c r="J71" s="16" t="s">
        <v>297</v>
      </c>
      <c r="K71" s="17">
        <v>2</v>
      </c>
      <c r="L71" s="8" t="str">
        <f>IF($G71&gt;0,IF(K71="","",K71),"")</f>
        <v/>
      </c>
      <c r="M71" s="113" t="s">
        <v>85</v>
      </c>
      <c r="N71" s="17">
        <v>2</v>
      </c>
      <c r="O71" s="18" t="str">
        <f>IF($G71&gt;0,IF(N71="","",N71),"")</f>
        <v/>
      </c>
      <c r="P71" s="11"/>
      <c r="Q71" s="12"/>
      <c r="R71" s="8" t="str">
        <f>IF($G71&gt;0,IF(Q71="","",Q71),"")</f>
        <v/>
      </c>
      <c r="S71" s="19" t="s">
        <v>66</v>
      </c>
      <c r="T71" s="19">
        <v>20</v>
      </c>
      <c r="U71" s="39" t="s">
        <v>114</v>
      </c>
      <c r="V71" s="38">
        <v>30</v>
      </c>
      <c r="W71" s="13"/>
      <c r="X71" s="19"/>
    </row>
    <row r="72" spans="2:24" x14ac:dyDescent="0.2">
      <c r="B72" s="10" t="s">
        <v>298</v>
      </c>
      <c r="C72" s="22">
        <v>170</v>
      </c>
      <c r="D72" s="22">
        <v>5</v>
      </c>
      <c r="E72" s="34">
        <v>8</v>
      </c>
      <c r="F72" s="31">
        <v>46384</v>
      </c>
      <c r="G72" s="31"/>
      <c r="H72" s="31">
        <v>47420</v>
      </c>
      <c r="I72" s="31"/>
      <c r="J72" s="11" t="s">
        <v>299</v>
      </c>
      <c r="K72" s="12">
        <v>3</v>
      </c>
      <c r="L72" s="8" t="str">
        <f>IF($G72&gt;0,IF(K72="","",K72),"")</f>
        <v/>
      </c>
      <c r="M72" s="11"/>
      <c r="N72" s="12"/>
      <c r="O72" s="8" t="str">
        <f>IF($G72&gt;0,IF(N72="","",N72),"")</f>
        <v/>
      </c>
      <c r="P72" s="11"/>
      <c r="Q72" s="12"/>
      <c r="R72" s="8" t="str">
        <f>IF($G72&gt;0,IF(Q72="","",Q72),"")</f>
        <v/>
      </c>
      <c r="S72" s="13" t="s">
        <v>13</v>
      </c>
      <c r="T72" s="13">
        <v>30</v>
      </c>
      <c r="U72" s="13" t="s">
        <v>26</v>
      </c>
      <c r="V72" s="13">
        <v>30</v>
      </c>
      <c r="W72" s="13"/>
      <c r="X72" s="13"/>
    </row>
    <row r="73" spans="2:24" x14ac:dyDescent="0.2">
      <c r="B73" s="10" t="s">
        <v>277</v>
      </c>
      <c r="C73" s="22">
        <v>170</v>
      </c>
      <c r="D73" s="22">
        <v>5</v>
      </c>
      <c r="E73" s="34">
        <v>8</v>
      </c>
      <c r="F73" s="31">
        <v>44324</v>
      </c>
      <c r="G73" s="31"/>
      <c r="H73" s="31">
        <v>46490</v>
      </c>
      <c r="I73" s="31"/>
      <c r="J73" s="11" t="s">
        <v>122</v>
      </c>
      <c r="K73" s="12">
        <v>2</v>
      </c>
      <c r="L73" s="8" t="str">
        <f t="shared" si="8"/>
        <v/>
      </c>
      <c r="M73" s="11" t="s">
        <v>300</v>
      </c>
      <c r="N73" s="12">
        <v>2</v>
      </c>
      <c r="O73" s="8" t="str">
        <f t="shared" si="9"/>
        <v/>
      </c>
      <c r="P73" s="36" t="s">
        <v>106</v>
      </c>
      <c r="Q73" s="12">
        <v>3</v>
      </c>
      <c r="R73" s="8" t="str">
        <f t="shared" si="10"/>
        <v/>
      </c>
      <c r="S73" s="13" t="s">
        <v>103</v>
      </c>
      <c r="T73" s="13">
        <v>30</v>
      </c>
      <c r="U73" s="13"/>
      <c r="V73" s="13"/>
      <c r="W73" s="13"/>
      <c r="X73" s="13"/>
    </row>
    <row r="74" spans="2:24" x14ac:dyDescent="0.2">
      <c r="B74" s="24"/>
      <c r="C74" s="25"/>
      <c r="D74" s="25"/>
      <c r="E74" s="25"/>
      <c r="F74" s="40">
        <f>SUM(F45:F73)</f>
        <v>2019833</v>
      </c>
      <c r="G74" s="40">
        <f>SUM(G45:G73)</f>
        <v>168971</v>
      </c>
      <c r="H74" s="40">
        <f>SUM(H45:H73)</f>
        <v>1918072</v>
      </c>
      <c r="I74" s="40">
        <f>SUM(I45:I73)</f>
        <v>162775</v>
      </c>
      <c r="J74" s="26"/>
      <c r="K74" s="27"/>
      <c r="L74" s="28"/>
      <c r="M74" s="26"/>
      <c r="N74" s="27"/>
      <c r="O74" s="28"/>
      <c r="P74" s="26"/>
      <c r="Q74" s="27"/>
      <c r="R74" s="28"/>
      <c r="S74" s="24"/>
      <c r="T74" s="24"/>
      <c r="U74" s="24"/>
      <c r="V74" s="24"/>
      <c r="W74" s="24"/>
      <c r="X74" s="24"/>
    </row>
    <row r="75" spans="2:24" x14ac:dyDescent="0.2">
      <c r="K75" s="14">
        <f>SUM(K5:K73)</f>
        <v>282</v>
      </c>
      <c r="L75" s="14">
        <f>SUM(L5:L73)</f>
        <v>100</v>
      </c>
      <c r="N75" s="14">
        <f>SUM(N5:N73)</f>
        <v>184</v>
      </c>
      <c r="O75" s="14">
        <f>SUM(O5:O73)</f>
        <v>72</v>
      </c>
      <c r="Q75" s="14">
        <f>SUM(Q5:Q73)</f>
        <v>67</v>
      </c>
      <c r="R75" s="14">
        <f>SUM(R5:R73)</f>
        <v>47</v>
      </c>
      <c r="S75" s="14">
        <f>COUNTA(S6:S73)</f>
        <v>66</v>
      </c>
      <c r="U75" s="14">
        <f>COUNTA(U6:U73)</f>
        <v>59</v>
      </c>
      <c r="W75" s="14">
        <f>COUNTA(W5:W73)</f>
        <v>23</v>
      </c>
    </row>
    <row r="84" spans="2:24" ht="14.25" x14ac:dyDescent="0.2">
      <c r="J84"/>
      <c r="K84"/>
    </row>
    <row r="85" spans="2:24" ht="14.25" x14ac:dyDescent="0.2">
      <c r="J85"/>
      <c r="K85"/>
    </row>
    <row r="93" spans="2:24" x14ac:dyDescent="0.2">
      <c r="B93" s="10" t="s">
        <v>281</v>
      </c>
      <c r="C93" s="22">
        <v>180</v>
      </c>
      <c r="D93" s="22">
        <v>5</v>
      </c>
      <c r="E93" s="34">
        <v>8</v>
      </c>
      <c r="F93" s="31">
        <v>71733</v>
      </c>
      <c r="G93" s="31"/>
      <c r="H93" s="31">
        <v>62351</v>
      </c>
      <c r="I93" s="31"/>
      <c r="J93" s="11" t="s">
        <v>129</v>
      </c>
      <c r="K93" s="12">
        <v>5</v>
      </c>
      <c r="L93" s="8" t="str">
        <f t="shared" ref="L93:L135" si="13">IF($G93&gt;0,IF(K93="","",K93),"")</f>
        <v/>
      </c>
      <c r="M93" s="11" t="s">
        <v>84</v>
      </c>
      <c r="N93" s="12">
        <v>3</v>
      </c>
      <c r="O93" s="8" t="str">
        <f>IF($G93&gt;0,IF(N93="","",N93),"")</f>
        <v/>
      </c>
      <c r="P93" s="11"/>
      <c r="Q93" s="12"/>
      <c r="R93" s="8" t="str">
        <f t="shared" ref="R93:R135" si="14">IF($G93&gt;0,IF(Q93="","",Q93),"")</f>
        <v/>
      </c>
      <c r="S93" s="13" t="s">
        <v>120</v>
      </c>
      <c r="T93" s="13">
        <v>30</v>
      </c>
      <c r="U93" s="13" t="s">
        <v>282</v>
      </c>
      <c r="V93" s="13">
        <v>30</v>
      </c>
      <c r="W93" s="38" t="s">
        <v>66</v>
      </c>
      <c r="X93" s="38">
        <v>20</v>
      </c>
    </row>
    <row r="94" spans="2:24" x14ac:dyDescent="0.2">
      <c r="B94" s="10" t="s">
        <v>269</v>
      </c>
      <c r="C94" s="22">
        <v>140</v>
      </c>
      <c r="D94" s="22">
        <v>1</v>
      </c>
      <c r="E94" s="34">
        <v>8</v>
      </c>
      <c r="F94" s="31">
        <v>52322</v>
      </c>
      <c r="G94" s="31"/>
      <c r="H94" s="31">
        <v>49046</v>
      </c>
      <c r="I94" s="31"/>
      <c r="J94" s="11" t="s">
        <v>136</v>
      </c>
      <c r="K94" s="12">
        <v>3</v>
      </c>
      <c r="L94" s="8" t="str">
        <f t="shared" si="13"/>
        <v/>
      </c>
      <c r="M94" s="11" t="s">
        <v>219</v>
      </c>
      <c r="N94" s="12">
        <v>3</v>
      </c>
      <c r="O94" s="18" t="str">
        <f>IF($G94&gt;0,IF(N94="","",N94),"")</f>
        <v/>
      </c>
      <c r="P94" s="11"/>
      <c r="Q94" s="12"/>
      <c r="R94" s="8" t="str">
        <f t="shared" si="14"/>
        <v/>
      </c>
      <c r="S94" s="13" t="s">
        <v>66</v>
      </c>
      <c r="T94" s="13">
        <v>20</v>
      </c>
      <c r="U94" s="38" t="s">
        <v>114</v>
      </c>
      <c r="V94" s="38">
        <v>20</v>
      </c>
      <c r="W94" s="13"/>
      <c r="X94" s="13"/>
    </row>
    <row r="95" spans="2:24" x14ac:dyDescent="0.2">
      <c r="B95" s="15" t="s">
        <v>301</v>
      </c>
      <c r="C95" s="23">
        <v>95</v>
      </c>
      <c r="D95" s="23"/>
      <c r="E95" s="34">
        <v>1</v>
      </c>
      <c r="F95" s="32">
        <v>27663</v>
      </c>
      <c r="G95" s="32"/>
      <c r="H95" s="32">
        <v>22245</v>
      </c>
      <c r="I95" s="32"/>
      <c r="J95" s="16"/>
      <c r="K95" s="17"/>
      <c r="L95" s="8" t="str">
        <f>IF($G95&gt;0,IF(K95="","",K95),"")</f>
        <v/>
      </c>
      <c r="M95" s="113"/>
      <c r="N95" s="17"/>
      <c r="O95" s="18" t="str">
        <f>IF($G95&gt;0,IF(N95="","",N95),"")</f>
        <v/>
      </c>
      <c r="P95" s="11"/>
      <c r="Q95" s="12"/>
      <c r="R95" s="8" t="str">
        <f>IF($G95&gt;0,IF(Q95="","",Q95),"")</f>
        <v/>
      </c>
      <c r="S95" s="19" t="s">
        <v>66</v>
      </c>
      <c r="T95" s="19">
        <v>20</v>
      </c>
      <c r="U95" s="19" t="s">
        <v>260</v>
      </c>
      <c r="V95" s="19">
        <v>20</v>
      </c>
      <c r="W95" s="13"/>
      <c r="X95" s="19"/>
    </row>
    <row r="96" spans="2:24" x14ac:dyDescent="0.2">
      <c r="B96" s="10" t="s">
        <v>226</v>
      </c>
      <c r="C96" s="22">
        <v>160</v>
      </c>
      <c r="D96" s="22">
        <v>5</v>
      </c>
      <c r="E96" s="34">
        <v>4</v>
      </c>
      <c r="F96" s="31">
        <v>67211</v>
      </c>
      <c r="G96" s="31"/>
      <c r="H96" s="31">
        <v>61426</v>
      </c>
      <c r="I96" s="31"/>
      <c r="J96" s="11" t="s">
        <v>17</v>
      </c>
      <c r="K96" s="12">
        <v>5</v>
      </c>
      <c r="L96" s="8" t="str">
        <f t="shared" si="13"/>
        <v/>
      </c>
      <c r="M96" s="36" t="s">
        <v>23</v>
      </c>
      <c r="N96" s="12">
        <v>3</v>
      </c>
      <c r="O96" s="18" t="str">
        <f>IF($G96&gt;0,N96,"")</f>
        <v/>
      </c>
      <c r="P96" s="11"/>
      <c r="Q96" s="12"/>
      <c r="R96" s="8" t="str">
        <f t="shared" si="14"/>
        <v/>
      </c>
      <c r="S96" s="13" t="s">
        <v>92</v>
      </c>
      <c r="T96" s="13">
        <v>20</v>
      </c>
      <c r="U96" s="13" t="s">
        <v>15</v>
      </c>
      <c r="V96" s="13">
        <v>20</v>
      </c>
      <c r="W96" s="13"/>
      <c r="X96" s="13"/>
    </row>
    <row r="97" spans="2:24" x14ac:dyDescent="0.2">
      <c r="B97" s="10" t="s">
        <v>302</v>
      </c>
      <c r="C97" s="22">
        <v>140</v>
      </c>
      <c r="D97" s="22">
        <v>5</v>
      </c>
      <c r="E97" s="34">
        <v>0</v>
      </c>
      <c r="F97" s="31">
        <v>46152</v>
      </c>
      <c r="G97" s="31"/>
      <c r="H97" s="31">
        <v>45216</v>
      </c>
      <c r="I97" s="31"/>
      <c r="J97" s="11" t="s">
        <v>252</v>
      </c>
      <c r="K97" s="12">
        <v>3</v>
      </c>
      <c r="L97" s="8" t="str">
        <f>IF($G97&gt;0,IF(K97="","",K97),"")</f>
        <v/>
      </c>
      <c r="M97" s="11"/>
      <c r="N97" s="12"/>
      <c r="O97" s="8" t="str">
        <f>IF($G97&gt;0,IF(N97="","",N97),"")</f>
        <v/>
      </c>
      <c r="P97" s="11"/>
      <c r="Q97" s="12"/>
      <c r="R97" s="8" t="str">
        <f>IF($G97&gt;0,IF(Q97="","",Q97),"")</f>
        <v/>
      </c>
      <c r="S97" s="19" t="s">
        <v>66</v>
      </c>
      <c r="T97" s="19">
        <v>20</v>
      </c>
      <c r="U97" s="19" t="s">
        <v>260</v>
      </c>
      <c r="V97" s="19">
        <v>20</v>
      </c>
      <c r="W97" s="13"/>
      <c r="X97" s="13"/>
    </row>
    <row r="98" spans="2:24" x14ac:dyDescent="0.2">
      <c r="B98" s="10" t="s">
        <v>303</v>
      </c>
      <c r="C98" s="22">
        <v>170</v>
      </c>
      <c r="D98" s="22">
        <v>5</v>
      </c>
      <c r="E98" s="34">
        <v>8</v>
      </c>
      <c r="F98" s="31">
        <v>44709</v>
      </c>
      <c r="G98" s="31"/>
      <c r="H98" s="31">
        <v>54089</v>
      </c>
      <c r="I98" s="31"/>
      <c r="J98" s="11" t="s">
        <v>18</v>
      </c>
      <c r="K98" s="12">
        <v>4</v>
      </c>
      <c r="L98" s="8" t="str">
        <f t="shared" si="13"/>
        <v/>
      </c>
      <c r="M98" s="11" t="s">
        <v>24</v>
      </c>
      <c r="N98" s="12">
        <v>4</v>
      </c>
      <c r="O98" s="18" t="str">
        <f>IF($G98&gt;0,N98,"")</f>
        <v/>
      </c>
      <c r="P98" s="11"/>
      <c r="Q98" s="12"/>
      <c r="R98" s="8" t="str">
        <f t="shared" si="14"/>
        <v/>
      </c>
      <c r="S98" s="11" t="s">
        <v>286</v>
      </c>
      <c r="T98" s="45"/>
      <c r="U98" s="13" t="s">
        <v>103</v>
      </c>
      <c r="V98" s="13"/>
      <c r="W98" s="13"/>
      <c r="X98" s="45"/>
    </row>
    <row r="99" spans="2:24" x14ac:dyDescent="0.2">
      <c r="B99" s="10" t="s">
        <v>257</v>
      </c>
      <c r="C99" s="22">
        <v>180</v>
      </c>
      <c r="D99" s="22">
        <v>5</v>
      </c>
      <c r="E99" s="34">
        <v>8</v>
      </c>
      <c r="F99" s="31">
        <v>71729</v>
      </c>
      <c r="G99" s="31"/>
      <c r="H99" s="31">
        <v>64855</v>
      </c>
      <c r="I99" s="31"/>
      <c r="J99" s="11" t="s">
        <v>304</v>
      </c>
      <c r="K99" s="12">
        <v>3</v>
      </c>
      <c r="L99" s="8" t="str">
        <f>IF($G99&gt;0,IF(K99="","",K99),"")</f>
        <v/>
      </c>
      <c r="M99" s="11" t="s">
        <v>96</v>
      </c>
      <c r="N99" s="12">
        <v>3</v>
      </c>
      <c r="O99" s="8" t="str">
        <f>IF($G99&gt;0,IF(N99="","",N99),"")</f>
        <v/>
      </c>
      <c r="P99" s="36" t="s">
        <v>239</v>
      </c>
      <c r="Q99" s="12">
        <v>3</v>
      </c>
      <c r="R99" s="8" t="str">
        <f>IF($G99&gt;0,IF(Q99="","",Q99),"")</f>
        <v/>
      </c>
      <c r="S99" s="13" t="s">
        <v>98</v>
      </c>
      <c r="T99" s="13">
        <v>20</v>
      </c>
      <c r="U99" s="13" t="s">
        <v>103</v>
      </c>
      <c r="V99" s="13">
        <v>20</v>
      </c>
      <c r="W99" s="13"/>
      <c r="X99" s="13"/>
    </row>
    <row r="100" spans="2:24" x14ac:dyDescent="0.2">
      <c r="B100" s="10" t="s">
        <v>305</v>
      </c>
      <c r="C100" s="22">
        <v>180</v>
      </c>
      <c r="D100" s="22">
        <v>5</v>
      </c>
      <c r="E100" s="34">
        <v>8</v>
      </c>
      <c r="F100" s="31">
        <v>68913</v>
      </c>
      <c r="G100" s="31"/>
      <c r="H100" s="31">
        <v>67670</v>
      </c>
      <c r="I100" s="31"/>
      <c r="J100" s="11" t="s">
        <v>159</v>
      </c>
      <c r="K100" s="12">
        <v>4</v>
      </c>
      <c r="L100" s="8" t="str">
        <f t="shared" si="13"/>
        <v/>
      </c>
      <c r="M100" s="11" t="s">
        <v>212</v>
      </c>
      <c r="N100" s="12">
        <v>4</v>
      </c>
      <c r="O100" s="18" t="str">
        <f>IF($G100&gt;0,N100,"")</f>
        <v/>
      </c>
      <c r="P100" s="11"/>
      <c r="Q100" s="12"/>
      <c r="R100" s="8" t="str">
        <f t="shared" si="14"/>
        <v/>
      </c>
      <c r="S100" s="13" t="s">
        <v>111</v>
      </c>
      <c r="T100" s="13">
        <v>30</v>
      </c>
      <c r="U100" s="13" t="s">
        <v>86</v>
      </c>
      <c r="V100" s="13">
        <v>30</v>
      </c>
      <c r="W100" s="13"/>
      <c r="X100" s="13"/>
    </row>
    <row r="101" spans="2:24" x14ac:dyDescent="0.2">
      <c r="B101" s="15" t="s">
        <v>271</v>
      </c>
      <c r="C101" s="23">
        <v>160</v>
      </c>
      <c r="D101" s="23">
        <v>5</v>
      </c>
      <c r="E101" s="34">
        <v>4</v>
      </c>
      <c r="F101" s="32">
        <v>58464</v>
      </c>
      <c r="G101" s="32">
        <v>6139</v>
      </c>
      <c r="H101" s="32">
        <v>50807</v>
      </c>
      <c r="I101" s="32">
        <v>5335</v>
      </c>
      <c r="J101" s="16" t="s">
        <v>22</v>
      </c>
      <c r="K101" s="17">
        <v>4</v>
      </c>
      <c r="L101" s="8">
        <f t="shared" si="13"/>
        <v>4</v>
      </c>
      <c r="M101" s="113" t="s">
        <v>17</v>
      </c>
      <c r="N101" s="17">
        <v>4</v>
      </c>
      <c r="O101" s="18">
        <f>IF($G101&gt;0,IF(N101="","",N101),"")</f>
        <v>4</v>
      </c>
      <c r="P101" s="37" t="s">
        <v>23</v>
      </c>
      <c r="Q101" s="17">
        <v>3</v>
      </c>
      <c r="R101" s="8">
        <f t="shared" si="14"/>
        <v>3</v>
      </c>
      <c r="S101" s="19" t="s">
        <v>66</v>
      </c>
      <c r="T101" s="19">
        <v>20</v>
      </c>
      <c r="U101" s="19"/>
      <c r="V101" s="19"/>
      <c r="W101" s="13"/>
      <c r="X101" s="19"/>
    </row>
    <row r="102" spans="2:24" x14ac:dyDescent="0.2">
      <c r="B102" s="10" t="s">
        <v>306</v>
      </c>
      <c r="C102" s="22">
        <v>115</v>
      </c>
      <c r="D102" s="22"/>
      <c r="E102" s="34">
        <v>5</v>
      </c>
      <c r="F102" s="31">
        <v>34857</v>
      </c>
      <c r="G102" s="31"/>
      <c r="H102" s="31">
        <v>34767</v>
      </c>
      <c r="I102" s="31"/>
      <c r="J102" s="11" t="s">
        <v>24</v>
      </c>
      <c r="K102" s="12">
        <v>1</v>
      </c>
      <c r="L102" s="8" t="str">
        <f t="shared" si="13"/>
        <v/>
      </c>
      <c r="M102" s="11" t="s">
        <v>307</v>
      </c>
      <c r="N102" s="12">
        <v>1</v>
      </c>
      <c r="O102" s="18" t="str">
        <f>IF($G102&gt;0,N102,"")</f>
        <v/>
      </c>
      <c r="P102" s="11"/>
      <c r="Q102" s="12"/>
      <c r="R102" s="8" t="str">
        <f t="shared" si="14"/>
        <v/>
      </c>
      <c r="S102" s="13" t="s">
        <v>308</v>
      </c>
      <c r="T102" s="13"/>
      <c r="U102" s="38" t="s">
        <v>66</v>
      </c>
      <c r="V102" s="38"/>
      <c r="W102" s="13"/>
      <c r="X102" s="13"/>
    </row>
    <row r="103" spans="2:24" x14ac:dyDescent="0.2">
      <c r="B103" s="10" t="s">
        <v>309</v>
      </c>
      <c r="C103" s="22">
        <v>180</v>
      </c>
      <c r="D103" s="22">
        <v>5</v>
      </c>
      <c r="E103" s="34">
        <v>8</v>
      </c>
      <c r="F103" s="31">
        <v>57486</v>
      </c>
      <c r="G103" s="31"/>
      <c r="H103" s="31">
        <v>55242</v>
      </c>
      <c r="I103" s="31"/>
      <c r="J103" s="11" t="s">
        <v>310</v>
      </c>
      <c r="K103" s="12">
        <v>5</v>
      </c>
      <c r="L103" s="8" t="str">
        <f t="shared" si="13"/>
        <v/>
      </c>
      <c r="M103" s="11" t="s">
        <v>219</v>
      </c>
      <c r="N103" s="12">
        <v>3</v>
      </c>
      <c r="O103" s="18" t="str">
        <f>IF($G103&gt;0,N103,"")</f>
        <v/>
      </c>
      <c r="P103" s="36" t="s">
        <v>79</v>
      </c>
      <c r="Q103" s="12">
        <v>3</v>
      </c>
      <c r="R103" s="8" t="str">
        <f t="shared" si="14"/>
        <v/>
      </c>
      <c r="S103" s="13"/>
      <c r="T103" s="13"/>
      <c r="U103" s="13"/>
      <c r="V103" s="13"/>
      <c r="W103" s="13"/>
      <c r="X103" s="13"/>
    </row>
    <row r="104" spans="2:24" x14ac:dyDescent="0.2">
      <c r="B104" s="10" t="s">
        <v>311</v>
      </c>
      <c r="C104" s="22">
        <v>180</v>
      </c>
      <c r="D104" s="22">
        <v>5</v>
      </c>
      <c r="E104" s="34">
        <v>8</v>
      </c>
      <c r="F104" s="31">
        <v>66123</v>
      </c>
      <c r="G104" s="31">
        <v>9522</v>
      </c>
      <c r="H104" s="31">
        <v>58551</v>
      </c>
      <c r="I104" s="31">
        <v>8432</v>
      </c>
      <c r="J104" s="11" t="s">
        <v>142</v>
      </c>
      <c r="K104" s="12">
        <v>3</v>
      </c>
      <c r="L104" s="8">
        <f>IF($G104&gt;0,IF(K104="","",K104),"")</f>
        <v>3</v>
      </c>
      <c r="M104" s="11" t="s">
        <v>54</v>
      </c>
      <c r="N104" s="12">
        <v>3</v>
      </c>
      <c r="O104" s="8">
        <f>IF($G104&gt;0,IF(N104="","",N104),"")</f>
        <v>3</v>
      </c>
      <c r="P104" s="11"/>
      <c r="Q104" s="12"/>
      <c r="R104" s="8" t="str">
        <f>IF($G104&gt;0,IF(Q104="","",Q104),"")</f>
        <v/>
      </c>
      <c r="S104" s="13"/>
      <c r="T104" s="13"/>
      <c r="U104" s="13"/>
      <c r="V104" s="13"/>
      <c r="W104" s="13"/>
      <c r="X104" s="13"/>
    </row>
    <row r="105" spans="2:24" x14ac:dyDescent="0.2">
      <c r="B105" s="10" t="s">
        <v>312</v>
      </c>
      <c r="C105" s="22">
        <v>180</v>
      </c>
      <c r="D105" s="22">
        <v>5</v>
      </c>
      <c r="E105" s="34">
        <v>8</v>
      </c>
      <c r="F105" s="31">
        <v>62462</v>
      </c>
      <c r="G105" s="31"/>
      <c r="H105" s="31">
        <v>55266</v>
      </c>
      <c r="I105" s="31"/>
      <c r="J105" s="11" t="s">
        <v>122</v>
      </c>
      <c r="K105" s="12">
        <v>2</v>
      </c>
      <c r="L105" s="8" t="str">
        <f>IF($G105&gt;0,IF(K105="","",K105),"")</f>
        <v/>
      </c>
      <c r="M105" s="11" t="s">
        <v>85</v>
      </c>
      <c r="N105" s="12">
        <v>2</v>
      </c>
      <c r="O105" s="8" t="str">
        <f>IF($G105&gt;0,IF(N105="","",N105),"")</f>
        <v/>
      </c>
      <c r="P105" s="11"/>
      <c r="Q105" s="12"/>
      <c r="R105" s="8" t="str">
        <f>IF($G105&gt;0,IF(Q105="","",Q105),"")</f>
        <v/>
      </c>
      <c r="S105" s="13" t="s">
        <v>286</v>
      </c>
      <c r="T105" s="13">
        <v>20</v>
      </c>
      <c r="U105" s="38" t="s">
        <v>66</v>
      </c>
      <c r="V105" s="38">
        <v>20</v>
      </c>
      <c r="W105" s="13"/>
      <c r="X105" s="13"/>
    </row>
    <row r="106" spans="2:24" x14ac:dyDescent="0.2">
      <c r="B106" s="10" t="s">
        <v>313</v>
      </c>
      <c r="C106" s="22">
        <v>180</v>
      </c>
      <c r="D106" s="22">
        <v>5</v>
      </c>
      <c r="E106" s="34">
        <v>8</v>
      </c>
      <c r="F106" s="31">
        <f>65886</f>
        <v>65886</v>
      </c>
      <c r="G106" s="31"/>
      <c r="H106" s="31">
        <f>60272</f>
        <v>60272</v>
      </c>
      <c r="I106" s="31"/>
      <c r="J106" s="11" t="s">
        <v>63</v>
      </c>
      <c r="K106" s="12">
        <v>5</v>
      </c>
      <c r="L106" s="8" t="str">
        <f t="shared" si="13"/>
        <v/>
      </c>
      <c r="M106" s="36" t="s">
        <v>100</v>
      </c>
      <c r="N106" s="12">
        <v>3</v>
      </c>
      <c r="O106" s="8" t="str">
        <f>IF($G106&gt;0,N106,"")</f>
        <v/>
      </c>
      <c r="P106" s="11"/>
      <c r="Q106" s="12"/>
      <c r="R106" s="8" t="str">
        <f t="shared" si="14"/>
        <v/>
      </c>
      <c r="S106" s="13" t="s">
        <v>83</v>
      </c>
      <c r="T106" s="13">
        <v>20</v>
      </c>
      <c r="U106" s="13" t="s">
        <v>26</v>
      </c>
      <c r="V106" s="13">
        <v>20</v>
      </c>
      <c r="W106" s="13"/>
      <c r="X106" s="13"/>
    </row>
    <row r="107" spans="2:24" x14ac:dyDescent="0.2">
      <c r="B107" s="15" t="s">
        <v>313</v>
      </c>
      <c r="C107" s="23">
        <v>180</v>
      </c>
      <c r="D107" s="23">
        <v>5</v>
      </c>
      <c r="E107" s="34">
        <v>8</v>
      </c>
      <c r="F107" s="32">
        <v>64317</v>
      </c>
      <c r="G107" s="32"/>
      <c r="H107" s="32">
        <v>59331</v>
      </c>
      <c r="I107" s="32"/>
      <c r="J107" s="16" t="s">
        <v>63</v>
      </c>
      <c r="K107" s="17">
        <v>4</v>
      </c>
      <c r="L107" s="8" t="str">
        <f t="shared" si="13"/>
        <v/>
      </c>
      <c r="M107" s="11"/>
      <c r="N107" s="17"/>
      <c r="O107" s="18" t="str">
        <f>IF($G107&gt;0,IF(N107="","",N107),"")</f>
        <v/>
      </c>
      <c r="P107" s="16"/>
      <c r="Q107" s="17"/>
      <c r="R107" s="8" t="str">
        <f t="shared" si="14"/>
        <v/>
      </c>
      <c r="S107" s="19" t="s">
        <v>124</v>
      </c>
      <c r="T107" s="19">
        <v>30</v>
      </c>
      <c r="U107" s="13" t="s">
        <v>26</v>
      </c>
      <c r="V107" s="13">
        <v>20</v>
      </c>
      <c r="W107" s="13"/>
      <c r="X107" s="19"/>
    </row>
    <row r="108" spans="2:24" x14ac:dyDescent="0.2">
      <c r="B108" s="10" t="s">
        <v>314</v>
      </c>
      <c r="C108" s="22">
        <v>180</v>
      </c>
      <c r="D108" s="22">
        <v>5</v>
      </c>
      <c r="E108" s="34">
        <v>8</v>
      </c>
      <c r="F108" s="31">
        <v>62874</v>
      </c>
      <c r="G108" s="31"/>
      <c r="H108" s="31">
        <v>64561</v>
      </c>
      <c r="I108" s="32"/>
      <c r="J108" s="16" t="s">
        <v>45</v>
      </c>
      <c r="K108" s="12">
        <v>1</v>
      </c>
      <c r="L108" s="8" t="str">
        <f t="shared" si="13"/>
        <v/>
      </c>
      <c r="M108" s="36" t="s">
        <v>100</v>
      </c>
      <c r="N108" s="12">
        <v>3</v>
      </c>
      <c r="O108" s="18" t="str">
        <f>IF($G108&gt;0,N108,"")</f>
        <v/>
      </c>
      <c r="P108" s="11"/>
      <c r="Q108" s="12"/>
      <c r="R108" s="8" t="str">
        <f t="shared" si="14"/>
        <v/>
      </c>
      <c r="S108" s="11" t="s">
        <v>32</v>
      </c>
      <c r="T108" s="45">
        <v>20</v>
      </c>
      <c r="U108" s="13" t="s">
        <v>246</v>
      </c>
      <c r="V108" s="13">
        <v>20</v>
      </c>
      <c r="W108" s="13"/>
      <c r="X108" s="45"/>
    </row>
    <row r="109" spans="2:24" x14ac:dyDescent="0.2">
      <c r="B109" s="10" t="s">
        <v>315</v>
      </c>
      <c r="C109" s="22">
        <v>140</v>
      </c>
      <c r="D109" s="22">
        <v>1</v>
      </c>
      <c r="E109" s="34">
        <v>8</v>
      </c>
      <c r="F109" s="31">
        <v>51808</v>
      </c>
      <c r="G109" s="31"/>
      <c r="H109" s="31">
        <v>52380</v>
      </c>
      <c r="I109" s="31"/>
      <c r="J109" s="114" t="s">
        <v>118</v>
      </c>
      <c r="K109" s="12">
        <v>2</v>
      </c>
      <c r="L109" s="8" t="str">
        <f t="shared" si="13"/>
        <v/>
      </c>
      <c r="M109" s="11"/>
      <c r="N109" s="12"/>
      <c r="O109" s="18" t="str">
        <f>IF($G109&gt;0,IF(N109="","",N109),"")</f>
        <v/>
      </c>
      <c r="P109" s="11"/>
      <c r="Q109" s="12"/>
      <c r="R109" s="8" t="str">
        <f t="shared" si="14"/>
        <v/>
      </c>
      <c r="S109" s="13" t="s">
        <v>26</v>
      </c>
      <c r="T109" s="13">
        <v>30</v>
      </c>
      <c r="U109" s="13" t="s">
        <v>282</v>
      </c>
      <c r="V109" s="13">
        <v>30</v>
      </c>
      <c r="W109" s="13"/>
      <c r="X109" s="13"/>
    </row>
    <row r="110" spans="2:24" x14ac:dyDescent="0.2">
      <c r="B110" s="10" t="s">
        <v>316</v>
      </c>
      <c r="C110" s="22">
        <v>155</v>
      </c>
      <c r="D110" s="22">
        <v>5</v>
      </c>
      <c r="E110" s="34">
        <v>3</v>
      </c>
      <c r="F110" s="31">
        <v>56116</v>
      </c>
      <c r="G110" s="31"/>
      <c r="H110" s="31">
        <v>45555</v>
      </c>
      <c r="I110" s="31"/>
      <c r="J110" s="11" t="s">
        <v>258</v>
      </c>
      <c r="K110" s="12">
        <v>5</v>
      </c>
      <c r="L110" s="8" t="str">
        <f>IF($G110&gt;0,IF(K110="","",K110),"")</f>
        <v/>
      </c>
      <c r="M110" s="36" t="s">
        <v>100</v>
      </c>
      <c r="N110" s="12">
        <v>3</v>
      </c>
      <c r="O110" s="8" t="str">
        <f>IF($G110&gt;0,IF(N110="","",N110),"")</f>
        <v/>
      </c>
      <c r="P110" s="11"/>
      <c r="Q110" s="12"/>
      <c r="R110" s="8" t="str">
        <f>IF($G110&gt;0,IF(Q110="","",Q110),"")</f>
        <v/>
      </c>
      <c r="S110" s="19" t="s">
        <v>217</v>
      </c>
      <c r="T110" s="13">
        <v>20</v>
      </c>
      <c r="U110" s="13" t="s">
        <v>317</v>
      </c>
      <c r="V110" s="13">
        <v>20</v>
      </c>
      <c r="W110" s="13"/>
      <c r="X110" s="13"/>
    </row>
    <row r="111" spans="2:24" x14ac:dyDescent="0.2">
      <c r="B111" s="10" t="s">
        <v>318</v>
      </c>
      <c r="C111" s="22">
        <v>160</v>
      </c>
      <c r="D111" s="22">
        <v>5</v>
      </c>
      <c r="E111" s="34">
        <v>4</v>
      </c>
      <c r="F111" s="31">
        <v>63098</v>
      </c>
      <c r="G111" s="31"/>
      <c r="H111" s="31">
        <v>55583</v>
      </c>
      <c r="I111" s="31"/>
      <c r="J111" s="11" t="s">
        <v>135</v>
      </c>
      <c r="K111" s="12">
        <v>4</v>
      </c>
      <c r="L111" s="8" t="str">
        <f t="shared" si="13"/>
        <v/>
      </c>
      <c r="M111" s="36" t="s">
        <v>45</v>
      </c>
      <c r="N111" s="12">
        <v>1</v>
      </c>
      <c r="O111" s="18" t="str">
        <f>IF($G111&gt;0,N111,"")</f>
        <v/>
      </c>
      <c r="P111" s="11"/>
      <c r="Q111" s="12"/>
      <c r="R111" s="8" t="str">
        <f t="shared" si="14"/>
        <v/>
      </c>
      <c r="S111" s="11" t="s">
        <v>41</v>
      </c>
      <c r="T111" s="45"/>
      <c r="U111" s="13"/>
      <c r="V111" s="13"/>
      <c r="W111" s="13"/>
      <c r="X111" s="45"/>
    </row>
    <row r="112" spans="2:24" x14ac:dyDescent="0.2">
      <c r="B112" s="10" t="s">
        <v>319</v>
      </c>
      <c r="C112" s="22">
        <v>155</v>
      </c>
      <c r="D112" s="22">
        <v>5</v>
      </c>
      <c r="E112" s="34">
        <v>3</v>
      </c>
      <c r="F112" s="31">
        <v>56222</v>
      </c>
      <c r="G112" s="31"/>
      <c r="H112" s="31">
        <v>50549</v>
      </c>
      <c r="I112" s="31"/>
      <c r="J112" s="11" t="s">
        <v>258</v>
      </c>
      <c r="K112" s="12">
        <v>4</v>
      </c>
      <c r="L112" s="8" t="str">
        <f>IF($G112&gt;0,IF(K112="","",K112),"")</f>
        <v/>
      </c>
      <c r="M112" s="11" t="s">
        <v>136</v>
      </c>
      <c r="N112" s="12">
        <v>2</v>
      </c>
      <c r="O112" s="8" t="str">
        <f>IF($G112&gt;0,IF(N112="","",N112),"")</f>
        <v/>
      </c>
      <c r="P112" s="11"/>
      <c r="Q112" s="12"/>
      <c r="R112" s="8" t="str">
        <f>IF($G112&gt;0,IF(Q112="","",Q112),"")</f>
        <v/>
      </c>
      <c r="S112" s="13" t="s">
        <v>114</v>
      </c>
      <c r="T112" s="13">
        <v>20</v>
      </c>
      <c r="U112" s="38" t="s">
        <v>120</v>
      </c>
      <c r="V112" s="38">
        <v>20</v>
      </c>
      <c r="W112" s="13"/>
      <c r="X112" s="13"/>
    </row>
    <row r="113" spans="2:24" x14ac:dyDescent="0.2">
      <c r="B113" s="10" t="s">
        <v>223</v>
      </c>
      <c r="C113" s="22">
        <v>180</v>
      </c>
      <c r="D113" s="22">
        <v>5</v>
      </c>
      <c r="E113" s="34">
        <v>8</v>
      </c>
      <c r="F113" s="31">
        <v>71421</v>
      </c>
      <c r="G113" s="31">
        <v>10714</v>
      </c>
      <c r="H113" s="31">
        <v>62663</v>
      </c>
      <c r="I113" s="31">
        <v>9400</v>
      </c>
      <c r="J113" s="11" t="s">
        <v>33</v>
      </c>
      <c r="K113" s="12">
        <v>5</v>
      </c>
      <c r="L113" s="8">
        <f>IF($G113&gt;0,IF(K113="","",K113),"")</f>
        <v>5</v>
      </c>
      <c r="M113" s="11" t="s">
        <v>320</v>
      </c>
      <c r="N113" s="12">
        <v>5</v>
      </c>
      <c r="O113" s="8">
        <f>IF($G113&gt;0,IF(N113="","",N113),"")</f>
        <v>5</v>
      </c>
      <c r="P113" s="35" t="s">
        <v>17</v>
      </c>
      <c r="Q113" s="12">
        <v>3</v>
      </c>
      <c r="R113" s="8">
        <f>IF($G113&gt;0,IF(Q113="","",Q113),"")</f>
        <v>3</v>
      </c>
      <c r="S113" s="13" t="s">
        <v>98</v>
      </c>
      <c r="T113" s="13">
        <v>30</v>
      </c>
      <c r="U113" s="13" t="s">
        <v>235</v>
      </c>
      <c r="V113" s="13">
        <v>30</v>
      </c>
      <c r="W113" s="13"/>
      <c r="X113" s="13"/>
    </row>
    <row r="114" spans="2:24" x14ac:dyDescent="0.2">
      <c r="B114" s="10" t="s">
        <v>321</v>
      </c>
      <c r="C114" s="22">
        <v>160</v>
      </c>
      <c r="D114" s="22">
        <v>5</v>
      </c>
      <c r="E114" s="34">
        <v>4</v>
      </c>
      <c r="F114" s="31">
        <v>55964</v>
      </c>
      <c r="G114" s="31">
        <v>6129</v>
      </c>
      <c r="H114" s="31">
        <v>50807</v>
      </c>
      <c r="I114" s="31">
        <v>5564</v>
      </c>
      <c r="J114" s="11" t="s">
        <v>58</v>
      </c>
      <c r="K114" s="12">
        <v>5</v>
      </c>
      <c r="L114" s="8">
        <f t="shared" si="13"/>
        <v>5</v>
      </c>
      <c r="M114" s="114" t="s">
        <v>17</v>
      </c>
      <c r="N114" s="12">
        <v>5</v>
      </c>
      <c r="O114" s="8">
        <f t="shared" ref="O114:O128" si="15">IF($G114&gt;0,N114,"")</f>
        <v>5</v>
      </c>
      <c r="P114" s="11"/>
      <c r="Q114" s="12"/>
      <c r="R114" s="8" t="str">
        <f t="shared" si="14"/>
        <v/>
      </c>
      <c r="S114" s="13" t="s">
        <v>120</v>
      </c>
      <c r="T114" s="13"/>
      <c r="U114" s="38" t="s">
        <v>66</v>
      </c>
      <c r="V114" s="38"/>
      <c r="W114" s="13"/>
      <c r="X114" s="13"/>
    </row>
    <row r="115" spans="2:24" x14ac:dyDescent="0.2">
      <c r="B115" s="10" t="s">
        <v>322</v>
      </c>
      <c r="C115" s="22">
        <v>180</v>
      </c>
      <c r="D115" s="22">
        <v>5</v>
      </c>
      <c r="E115" s="34">
        <v>8</v>
      </c>
      <c r="F115" s="31">
        <v>60936</v>
      </c>
      <c r="G115" s="31"/>
      <c r="H115" s="31">
        <v>58998</v>
      </c>
      <c r="I115" s="31"/>
      <c r="J115" s="11" t="s">
        <v>43</v>
      </c>
      <c r="K115" s="12">
        <v>4</v>
      </c>
      <c r="L115" s="8" t="str">
        <f t="shared" si="13"/>
        <v/>
      </c>
      <c r="M115" s="11" t="s">
        <v>17</v>
      </c>
      <c r="N115" s="12">
        <v>4</v>
      </c>
      <c r="O115" s="18" t="str">
        <f t="shared" si="15"/>
        <v/>
      </c>
      <c r="P115" s="11" t="s">
        <v>37</v>
      </c>
      <c r="Q115" s="12">
        <v>3</v>
      </c>
      <c r="R115" s="8" t="str">
        <f t="shared" si="14"/>
        <v/>
      </c>
      <c r="S115" s="13" t="s">
        <v>82</v>
      </c>
      <c r="T115" s="13">
        <v>20</v>
      </c>
      <c r="U115" s="38" t="s">
        <v>66</v>
      </c>
      <c r="V115" s="38">
        <v>20</v>
      </c>
      <c r="W115" s="13"/>
      <c r="X115" s="13"/>
    </row>
    <row r="116" spans="2:24" x14ac:dyDescent="0.2">
      <c r="B116" s="10" t="s">
        <v>323</v>
      </c>
      <c r="C116" s="22">
        <v>170</v>
      </c>
      <c r="D116" s="22">
        <v>5</v>
      </c>
      <c r="E116" s="34">
        <v>8</v>
      </c>
      <c r="F116" s="31">
        <v>49887</v>
      </c>
      <c r="G116" s="31"/>
      <c r="H116" s="31">
        <v>50411</v>
      </c>
      <c r="I116" s="31"/>
      <c r="J116" s="11" t="s">
        <v>100</v>
      </c>
      <c r="K116" s="12">
        <v>5</v>
      </c>
      <c r="L116" s="8" t="str">
        <f t="shared" si="13"/>
        <v/>
      </c>
      <c r="M116" s="36" t="s">
        <v>24</v>
      </c>
      <c r="N116" s="12">
        <v>1</v>
      </c>
      <c r="O116" s="18" t="str">
        <f t="shared" si="15"/>
        <v/>
      </c>
      <c r="P116" s="11"/>
      <c r="Q116" s="12"/>
      <c r="R116" s="8" t="str">
        <f t="shared" si="14"/>
        <v/>
      </c>
      <c r="S116" s="13" t="s">
        <v>32</v>
      </c>
      <c r="T116" s="13">
        <v>20</v>
      </c>
      <c r="U116" s="13" t="s">
        <v>103</v>
      </c>
      <c r="V116" s="13">
        <v>20</v>
      </c>
      <c r="W116" s="13"/>
      <c r="X116" s="13"/>
    </row>
    <row r="117" spans="2:24" x14ac:dyDescent="0.2">
      <c r="B117" s="15" t="s">
        <v>208</v>
      </c>
      <c r="C117" s="22">
        <v>160</v>
      </c>
      <c r="D117" s="22">
        <v>5</v>
      </c>
      <c r="E117" s="34">
        <v>4</v>
      </c>
      <c r="F117" s="32">
        <v>59905</v>
      </c>
      <c r="G117" s="32"/>
      <c r="H117" s="32">
        <v>55773</v>
      </c>
      <c r="I117" s="32"/>
      <c r="J117" s="11" t="s">
        <v>209</v>
      </c>
      <c r="K117" s="12">
        <v>5</v>
      </c>
      <c r="L117" s="8" t="str">
        <f t="shared" si="13"/>
        <v/>
      </c>
      <c r="M117" s="11" t="s">
        <v>78</v>
      </c>
      <c r="N117" s="12">
        <v>3</v>
      </c>
      <c r="O117" s="18" t="str">
        <f t="shared" si="15"/>
        <v/>
      </c>
      <c r="P117" s="36" t="s">
        <v>216</v>
      </c>
      <c r="Q117" s="12">
        <v>3</v>
      </c>
      <c r="R117" s="8" t="str">
        <f t="shared" si="14"/>
        <v/>
      </c>
      <c r="S117" s="13" t="s">
        <v>92</v>
      </c>
      <c r="T117" s="13">
        <v>20</v>
      </c>
      <c r="U117" s="13"/>
      <c r="V117" s="13"/>
      <c r="W117" s="13"/>
      <c r="X117" s="19"/>
    </row>
    <row r="118" spans="2:24" x14ac:dyDescent="0.2">
      <c r="B118" s="10" t="s">
        <v>208</v>
      </c>
      <c r="C118" s="22">
        <v>170</v>
      </c>
      <c r="D118" s="22">
        <v>5</v>
      </c>
      <c r="E118" s="34">
        <v>6</v>
      </c>
      <c r="F118" s="31">
        <v>57667</v>
      </c>
      <c r="G118" s="31"/>
      <c r="H118" s="31">
        <v>55895</v>
      </c>
      <c r="I118" s="31"/>
      <c r="J118" s="11" t="s">
        <v>230</v>
      </c>
      <c r="K118" s="12">
        <v>4</v>
      </c>
      <c r="L118" s="8" t="str">
        <f t="shared" si="13"/>
        <v/>
      </c>
      <c r="M118" s="35" t="s">
        <v>17</v>
      </c>
      <c r="N118" s="12">
        <v>3</v>
      </c>
      <c r="O118" s="18" t="str">
        <f t="shared" si="15"/>
        <v/>
      </c>
      <c r="P118" s="11"/>
      <c r="Q118" s="12"/>
      <c r="R118" s="8" t="str">
        <f t="shared" si="14"/>
        <v/>
      </c>
      <c r="S118" s="13" t="s">
        <v>82</v>
      </c>
      <c r="T118" s="13"/>
      <c r="U118" s="13" t="s">
        <v>246</v>
      </c>
      <c r="V118" s="13"/>
      <c r="W118" s="13"/>
      <c r="X118" s="13"/>
    </row>
    <row r="119" spans="2:24" x14ac:dyDescent="0.2">
      <c r="B119" s="10" t="s">
        <v>324</v>
      </c>
      <c r="C119" s="22">
        <v>180</v>
      </c>
      <c r="D119" s="22">
        <v>5</v>
      </c>
      <c r="E119" s="34">
        <v>8</v>
      </c>
      <c r="F119" s="31">
        <v>59888</v>
      </c>
      <c r="G119" s="31">
        <v>8984</v>
      </c>
      <c r="H119" s="31">
        <v>61247</v>
      </c>
      <c r="I119" s="31">
        <v>9188</v>
      </c>
      <c r="J119" s="11" t="s">
        <v>132</v>
      </c>
      <c r="K119" s="12">
        <v>5</v>
      </c>
      <c r="L119" s="8">
        <f t="shared" si="13"/>
        <v>5</v>
      </c>
      <c r="M119" s="11" t="s">
        <v>17</v>
      </c>
      <c r="N119" s="12">
        <v>5</v>
      </c>
      <c r="O119" s="18">
        <f t="shared" si="15"/>
        <v>5</v>
      </c>
      <c r="P119" s="11" t="s">
        <v>22</v>
      </c>
      <c r="Q119" s="12">
        <v>5</v>
      </c>
      <c r="R119" s="8">
        <f t="shared" si="14"/>
        <v>5</v>
      </c>
      <c r="S119" s="13" t="s">
        <v>220</v>
      </c>
      <c r="T119" s="13">
        <v>20</v>
      </c>
      <c r="U119" s="38" t="s">
        <v>114</v>
      </c>
      <c r="V119" s="38">
        <v>20</v>
      </c>
      <c r="W119" s="13"/>
      <c r="X119" s="13"/>
    </row>
    <row r="120" spans="2:24" x14ac:dyDescent="0.2">
      <c r="B120" s="10" t="s">
        <v>218</v>
      </c>
      <c r="C120" s="22">
        <v>180</v>
      </c>
      <c r="D120" s="22">
        <v>5</v>
      </c>
      <c r="E120" s="34">
        <v>8</v>
      </c>
      <c r="F120" s="31">
        <v>66123</v>
      </c>
      <c r="G120" s="31"/>
      <c r="H120" s="31">
        <v>58551</v>
      </c>
      <c r="I120" s="31"/>
      <c r="J120" s="11" t="s">
        <v>135</v>
      </c>
      <c r="K120" s="12">
        <v>5</v>
      </c>
      <c r="L120" s="8" t="str">
        <f>IF($G120&gt;0,IF(K120="","",K120),"")</f>
        <v/>
      </c>
      <c r="M120" s="11" t="s">
        <v>219</v>
      </c>
      <c r="N120" s="12">
        <v>3</v>
      </c>
      <c r="O120" s="8" t="str">
        <f>IF($G120&gt;0,IF(N120="","",N120),"")</f>
        <v/>
      </c>
      <c r="P120" s="36" t="s">
        <v>100</v>
      </c>
      <c r="Q120" s="12">
        <v>3</v>
      </c>
      <c r="R120" s="8" t="str">
        <f>IF($G120&gt;0,IF(Q120="","",Q120),"")</f>
        <v/>
      </c>
      <c r="S120" s="13" t="s">
        <v>220</v>
      </c>
      <c r="T120" s="13">
        <v>20</v>
      </c>
      <c r="U120" s="13" t="s">
        <v>103</v>
      </c>
      <c r="V120" s="13">
        <v>20</v>
      </c>
      <c r="W120" s="13"/>
      <c r="X120" s="13"/>
    </row>
    <row r="121" spans="2:24" x14ac:dyDescent="0.2">
      <c r="B121" s="10" t="s">
        <v>325</v>
      </c>
      <c r="C121" s="22">
        <v>160</v>
      </c>
      <c r="D121" s="22">
        <v>5</v>
      </c>
      <c r="E121" s="34">
        <v>4</v>
      </c>
      <c r="F121" s="31">
        <v>55964</v>
      </c>
      <c r="G121" s="31"/>
      <c r="H121" s="31">
        <v>50807</v>
      </c>
      <c r="I121" s="31"/>
      <c r="J121" s="11" t="s">
        <v>129</v>
      </c>
      <c r="K121" s="12">
        <v>5</v>
      </c>
      <c r="L121" s="8" t="str">
        <f t="shared" si="13"/>
        <v/>
      </c>
      <c r="M121" s="11" t="s">
        <v>125</v>
      </c>
      <c r="N121" s="12">
        <v>5</v>
      </c>
      <c r="O121" s="18" t="str">
        <f t="shared" si="15"/>
        <v/>
      </c>
      <c r="P121" s="36" t="s">
        <v>79</v>
      </c>
      <c r="Q121" s="12">
        <v>3</v>
      </c>
      <c r="R121" s="8" t="str">
        <f t="shared" si="14"/>
        <v/>
      </c>
      <c r="S121" s="13" t="s">
        <v>114</v>
      </c>
      <c r="T121" s="13">
        <v>30</v>
      </c>
      <c r="U121" s="13"/>
      <c r="V121" s="13"/>
      <c r="W121" s="13"/>
      <c r="X121" s="13"/>
    </row>
    <row r="122" spans="2:24" x14ac:dyDescent="0.2">
      <c r="B122" s="10" t="s">
        <v>326</v>
      </c>
      <c r="C122" s="22">
        <v>135</v>
      </c>
      <c r="D122" s="22">
        <v>5</v>
      </c>
      <c r="E122" s="34">
        <v>1</v>
      </c>
      <c r="F122" s="31">
        <v>34776</v>
      </c>
      <c r="G122" s="31"/>
      <c r="H122" s="31">
        <v>39039</v>
      </c>
      <c r="I122" s="32"/>
      <c r="J122" s="16" t="s">
        <v>201</v>
      </c>
      <c r="K122" s="12">
        <v>3</v>
      </c>
      <c r="L122" s="8" t="str">
        <f t="shared" si="13"/>
        <v/>
      </c>
      <c r="M122" s="114"/>
      <c r="N122" s="12"/>
      <c r="O122" s="18" t="str">
        <f t="shared" si="15"/>
        <v/>
      </c>
      <c r="P122" s="11"/>
      <c r="Q122" s="12"/>
      <c r="R122" s="8" t="str">
        <f t="shared" si="14"/>
        <v/>
      </c>
      <c r="S122" s="13" t="s">
        <v>282</v>
      </c>
      <c r="T122" s="13">
        <v>20</v>
      </c>
      <c r="U122" s="38" t="s">
        <v>66</v>
      </c>
      <c r="V122" s="38">
        <v>20</v>
      </c>
      <c r="W122" s="13"/>
      <c r="X122" s="13"/>
    </row>
    <row r="123" spans="2:24" x14ac:dyDescent="0.2">
      <c r="B123" s="10" t="s">
        <v>288</v>
      </c>
      <c r="C123" s="22">
        <v>125</v>
      </c>
      <c r="D123" s="22">
        <v>2</v>
      </c>
      <c r="E123" s="34">
        <v>3</v>
      </c>
      <c r="F123" s="31">
        <v>42442</v>
      </c>
      <c r="G123" s="31">
        <v>4011</v>
      </c>
      <c r="H123" s="31">
        <v>34722</v>
      </c>
      <c r="I123" s="31">
        <v>3282</v>
      </c>
      <c r="J123" s="114" t="s">
        <v>17</v>
      </c>
      <c r="K123" s="12">
        <v>5</v>
      </c>
      <c r="L123" s="8">
        <f>IF($G123&gt;0,IF(K123="","",K123),"")</f>
        <v>5</v>
      </c>
      <c r="M123" s="11"/>
      <c r="N123" s="12"/>
      <c r="O123" s="8" t="str">
        <f>IF($G123&gt;0,IF(N123="","",N123),"")</f>
        <v/>
      </c>
      <c r="P123" s="11"/>
      <c r="Q123" s="12"/>
      <c r="R123" s="8" t="str">
        <f>IF($G123&gt;0,IF(Q123="","",Q123),"")</f>
        <v/>
      </c>
      <c r="S123" s="13" t="s">
        <v>66</v>
      </c>
      <c r="T123" s="13">
        <v>20</v>
      </c>
      <c r="U123" s="13" t="s">
        <v>282</v>
      </c>
      <c r="V123" s="13">
        <v>20</v>
      </c>
      <c r="W123" s="38" t="s">
        <v>114</v>
      </c>
      <c r="X123" s="38">
        <v>30</v>
      </c>
    </row>
    <row r="124" spans="2:24" x14ac:dyDescent="0.2">
      <c r="B124" s="10" t="s">
        <v>200</v>
      </c>
      <c r="C124" s="22">
        <v>130</v>
      </c>
      <c r="D124" s="22"/>
      <c r="E124" s="34">
        <v>8</v>
      </c>
      <c r="F124" s="31">
        <v>57713</v>
      </c>
      <c r="G124" s="31"/>
      <c r="H124" s="31">
        <v>47154</v>
      </c>
      <c r="I124" s="31"/>
      <c r="J124" s="11" t="s">
        <v>327</v>
      </c>
      <c r="K124" s="12">
        <v>4</v>
      </c>
      <c r="L124" s="8" t="str">
        <f t="shared" si="13"/>
        <v/>
      </c>
      <c r="M124" s="11" t="s">
        <v>147</v>
      </c>
      <c r="N124" s="12">
        <v>2</v>
      </c>
      <c r="O124" s="18" t="str">
        <f t="shared" si="15"/>
        <v/>
      </c>
      <c r="P124" s="11"/>
      <c r="Q124" s="12"/>
      <c r="R124" s="8" t="str">
        <f t="shared" si="14"/>
        <v/>
      </c>
      <c r="S124" s="13" t="s">
        <v>203</v>
      </c>
      <c r="T124" s="13"/>
      <c r="U124" s="19"/>
      <c r="V124" s="13"/>
      <c r="W124" s="13"/>
      <c r="X124" s="13"/>
    </row>
    <row r="125" spans="2:24" x14ac:dyDescent="0.2">
      <c r="B125" s="10" t="s">
        <v>328</v>
      </c>
      <c r="C125" s="22">
        <v>145</v>
      </c>
      <c r="D125" s="22">
        <v>5</v>
      </c>
      <c r="E125" s="34">
        <v>1</v>
      </c>
      <c r="F125" s="31">
        <v>51064</v>
      </c>
      <c r="G125" s="31"/>
      <c r="H125" s="31">
        <v>42905</v>
      </c>
      <c r="I125" s="31"/>
      <c r="J125" s="11" t="s">
        <v>297</v>
      </c>
      <c r="K125" s="12">
        <v>2</v>
      </c>
      <c r="L125" s="8" t="str">
        <f>IF($G125&gt;0,IF(K125="","",K125),"")</f>
        <v/>
      </c>
      <c r="M125" s="11" t="s">
        <v>84</v>
      </c>
      <c r="N125" s="12">
        <v>2</v>
      </c>
      <c r="O125" s="8" t="str">
        <f>IF($G125&gt;0,IF(N125="","",N125),"")</f>
        <v/>
      </c>
      <c r="P125" s="11"/>
      <c r="Q125" s="12"/>
      <c r="R125" s="8" t="str">
        <f>IF($G125&gt;0,IF(Q125="","",Q125),"")</f>
        <v/>
      </c>
      <c r="S125" s="19" t="s">
        <v>120</v>
      </c>
      <c r="T125" s="19">
        <v>20</v>
      </c>
      <c r="U125" s="36" t="s">
        <v>66</v>
      </c>
      <c r="V125" s="38">
        <v>20</v>
      </c>
      <c r="W125" s="13"/>
      <c r="X125" s="13"/>
    </row>
    <row r="126" spans="2:24" x14ac:dyDescent="0.2">
      <c r="B126" s="10" t="s">
        <v>263</v>
      </c>
      <c r="C126" s="22">
        <v>160</v>
      </c>
      <c r="D126" s="22">
        <v>5</v>
      </c>
      <c r="E126" s="34">
        <v>4</v>
      </c>
      <c r="F126" s="31">
        <v>62308</v>
      </c>
      <c r="G126" s="31"/>
      <c r="H126" s="31">
        <v>62308</v>
      </c>
      <c r="I126" s="31"/>
      <c r="J126" s="11" t="s">
        <v>84</v>
      </c>
      <c r="K126" s="12">
        <v>3</v>
      </c>
      <c r="L126" s="8" t="str">
        <f>IF($G126&gt;0,IF(K126="","",K126),"")</f>
        <v/>
      </c>
      <c r="M126" s="11" t="s">
        <v>264</v>
      </c>
      <c r="N126" s="12">
        <v>3</v>
      </c>
      <c r="O126" s="18" t="str">
        <f>IF($G126&gt;0,N126,"")</f>
        <v/>
      </c>
      <c r="P126" s="36" t="s">
        <v>17</v>
      </c>
      <c r="Q126" s="12">
        <v>3</v>
      </c>
      <c r="R126" s="8" t="str">
        <f>IF($G126&gt;0,IF(Q126="","",Q126),"")</f>
        <v/>
      </c>
      <c r="S126" s="13" t="s">
        <v>120</v>
      </c>
      <c r="T126" s="13">
        <v>20</v>
      </c>
      <c r="U126" s="38" t="s">
        <v>114</v>
      </c>
      <c r="V126" s="38">
        <v>20</v>
      </c>
      <c r="W126" s="13"/>
      <c r="X126" s="13"/>
    </row>
    <row r="127" spans="2:24" x14ac:dyDescent="0.2">
      <c r="B127" s="10" t="s">
        <v>315</v>
      </c>
      <c r="C127" s="22">
        <v>140</v>
      </c>
      <c r="D127" s="22">
        <v>1</v>
      </c>
      <c r="E127" s="34">
        <v>8</v>
      </c>
      <c r="F127" s="31">
        <v>51808</v>
      </c>
      <c r="G127" s="31"/>
      <c r="H127" s="31">
        <v>52380</v>
      </c>
      <c r="I127" s="31"/>
      <c r="J127" s="114" t="s">
        <v>118</v>
      </c>
      <c r="K127" s="12">
        <v>2</v>
      </c>
      <c r="L127" s="8" t="str">
        <f>IF($G127&gt;0,IF(K127="","",K127),"")</f>
        <v/>
      </c>
      <c r="M127" s="11"/>
      <c r="N127" s="12"/>
      <c r="O127" s="18" t="str">
        <f>IF($G127&gt;0,IF(N127="","",N127),"")</f>
        <v/>
      </c>
      <c r="P127" s="11"/>
      <c r="Q127" s="12"/>
      <c r="R127" s="8" t="str">
        <f>IF($G127&gt;0,IF(Q127="","",Q127),"")</f>
        <v/>
      </c>
      <c r="S127" s="13" t="s">
        <v>26</v>
      </c>
      <c r="T127" s="13">
        <v>30</v>
      </c>
      <c r="U127" s="13" t="s">
        <v>282</v>
      </c>
      <c r="V127" s="13">
        <v>30</v>
      </c>
      <c r="W127" s="13"/>
      <c r="X127" s="13"/>
    </row>
    <row r="128" spans="2:24" x14ac:dyDescent="0.2">
      <c r="B128" s="10" t="s">
        <v>329</v>
      </c>
      <c r="C128" s="22">
        <v>180</v>
      </c>
      <c r="D128" s="22">
        <v>5</v>
      </c>
      <c r="E128" s="34">
        <v>8</v>
      </c>
      <c r="F128" s="31">
        <v>75486</v>
      </c>
      <c r="G128" s="31"/>
      <c r="H128" s="31">
        <v>61108</v>
      </c>
      <c r="I128" s="31"/>
      <c r="J128" s="11" t="s">
        <v>265</v>
      </c>
      <c r="K128" s="12">
        <v>4</v>
      </c>
      <c r="L128" s="8" t="str">
        <f t="shared" si="13"/>
        <v/>
      </c>
      <c r="M128" s="11" t="s">
        <v>330</v>
      </c>
      <c r="N128" s="12">
        <v>2</v>
      </c>
      <c r="O128" s="18" t="str">
        <f t="shared" si="15"/>
        <v/>
      </c>
      <c r="P128" s="11"/>
      <c r="Q128" s="12"/>
      <c r="R128" s="8" t="str">
        <f t="shared" si="14"/>
        <v/>
      </c>
      <c r="S128" s="13"/>
      <c r="T128" s="13"/>
      <c r="U128" s="13"/>
      <c r="V128" s="13"/>
      <c r="W128" s="13"/>
      <c r="X128" s="13"/>
    </row>
    <row r="129" spans="1:24" x14ac:dyDescent="0.2">
      <c r="B129" s="10" t="s">
        <v>292</v>
      </c>
      <c r="C129" s="22">
        <v>105</v>
      </c>
      <c r="D129" s="22"/>
      <c r="E129" s="34">
        <v>3</v>
      </c>
      <c r="F129" s="31">
        <v>31799</v>
      </c>
      <c r="G129" s="31"/>
      <c r="H129" s="31">
        <v>25129</v>
      </c>
      <c r="I129" s="31"/>
      <c r="J129" s="11"/>
      <c r="K129" s="12"/>
      <c r="L129" s="8" t="str">
        <f>IF($G129&gt;0,IF(K129="","",K129),"")</f>
        <v/>
      </c>
      <c r="M129" s="11"/>
      <c r="N129" s="12"/>
      <c r="O129" s="8" t="str">
        <f>IF($G129&gt;0,IF(N129="","",N129),"")</f>
        <v/>
      </c>
      <c r="P129" s="115"/>
      <c r="Q129" s="12"/>
      <c r="R129" s="8" t="str">
        <f>IF($G129&gt;0,IF(Q129="","",Q129),"")</f>
        <v/>
      </c>
      <c r="S129" s="11" t="s">
        <v>26</v>
      </c>
      <c r="T129" s="13">
        <v>20</v>
      </c>
      <c r="U129" s="38" t="s">
        <v>66</v>
      </c>
      <c r="V129" s="38">
        <v>20</v>
      </c>
      <c r="W129" s="11"/>
      <c r="X129" s="13"/>
    </row>
    <row r="130" spans="1:24" x14ac:dyDescent="0.2">
      <c r="B130" s="15" t="s">
        <v>208</v>
      </c>
      <c r="C130" s="22">
        <v>160</v>
      </c>
      <c r="D130" s="22">
        <v>5</v>
      </c>
      <c r="E130" s="34">
        <v>4</v>
      </c>
      <c r="F130" s="32">
        <v>63095</v>
      </c>
      <c r="G130" s="32">
        <v>9465</v>
      </c>
      <c r="H130" s="32">
        <v>60473</v>
      </c>
      <c r="I130" s="32">
        <v>9071</v>
      </c>
      <c r="J130" s="11" t="s">
        <v>209</v>
      </c>
      <c r="K130" s="12">
        <v>5</v>
      </c>
      <c r="L130" s="8">
        <f>IF($G130&gt;0,IF(K130="","",K130),"")</f>
        <v>5</v>
      </c>
      <c r="M130" s="11" t="s">
        <v>78</v>
      </c>
      <c r="N130" s="12">
        <v>3</v>
      </c>
      <c r="O130" s="8">
        <f>IF($G130&gt;0,IF(N130="","",N130),"")</f>
        <v>3</v>
      </c>
      <c r="P130" s="36" t="s">
        <v>22</v>
      </c>
      <c r="Q130" s="12">
        <v>3</v>
      </c>
      <c r="R130" s="8">
        <f>IF($G130&gt;0,IF(Q130="","",Q130),"")</f>
        <v>3</v>
      </c>
      <c r="S130" s="13" t="s">
        <v>92</v>
      </c>
      <c r="T130" s="13">
        <v>20</v>
      </c>
      <c r="U130" s="13"/>
      <c r="V130" s="13"/>
      <c r="W130" s="13"/>
      <c r="X130" s="19"/>
    </row>
    <row r="131" spans="1:24" x14ac:dyDescent="0.2">
      <c r="B131" s="10" t="s">
        <v>331</v>
      </c>
      <c r="C131" s="22">
        <v>105</v>
      </c>
      <c r="D131" s="22"/>
      <c r="E131" s="34">
        <v>3</v>
      </c>
      <c r="F131" s="31">
        <f>27073</f>
        <v>27073</v>
      </c>
      <c r="G131" s="31"/>
      <c r="H131" s="31">
        <f>30131</f>
        <v>30131</v>
      </c>
      <c r="I131" s="31"/>
      <c r="J131" s="11" t="s">
        <v>304</v>
      </c>
      <c r="K131" s="12">
        <v>2</v>
      </c>
      <c r="L131" s="8" t="str">
        <f t="shared" si="13"/>
        <v/>
      </c>
      <c r="M131" s="11" t="s">
        <v>332</v>
      </c>
      <c r="N131" s="12">
        <v>4</v>
      </c>
      <c r="O131" s="8" t="str">
        <f>IF($G131&gt;0,N131,"")</f>
        <v/>
      </c>
      <c r="P131" s="11"/>
      <c r="Q131" s="12"/>
      <c r="R131" s="8" t="str">
        <f t="shared" si="14"/>
        <v/>
      </c>
      <c r="S131" s="13" t="s">
        <v>36</v>
      </c>
      <c r="T131" s="13"/>
      <c r="U131" s="38" t="s">
        <v>120</v>
      </c>
      <c r="V131" s="38"/>
      <c r="W131" s="13"/>
      <c r="X131" s="13"/>
    </row>
    <row r="132" spans="1:24" x14ac:dyDescent="0.2">
      <c r="B132" s="15" t="s">
        <v>333</v>
      </c>
      <c r="C132" s="23">
        <v>170</v>
      </c>
      <c r="D132" s="23">
        <v>5</v>
      </c>
      <c r="E132" s="34">
        <v>8</v>
      </c>
      <c r="F132" s="32">
        <v>33836</v>
      </c>
      <c r="G132" s="32"/>
      <c r="H132" s="32">
        <v>29738</v>
      </c>
      <c r="I132" s="32"/>
      <c r="J132" s="16" t="s">
        <v>334</v>
      </c>
      <c r="K132" s="17">
        <v>2</v>
      </c>
      <c r="L132" s="8" t="str">
        <f t="shared" si="13"/>
        <v/>
      </c>
      <c r="M132" s="11" t="s">
        <v>230</v>
      </c>
      <c r="N132" s="17">
        <v>4</v>
      </c>
      <c r="O132" s="8" t="str">
        <f>IF($G132&gt;0,N132,"")</f>
        <v/>
      </c>
      <c r="P132" s="16" t="s">
        <v>335</v>
      </c>
      <c r="Q132" s="17">
        <v>2</v>
      </c>
      <c r="R132" s="8" t="str">
        <f t="shared" si="14"/>
        <v/>
      </c>
      <c r="S132" s="19" t="s">
        <v>286</v>
      </c>
      <c r="T132" s="13"/>
      <c r="U132" s="38" t="s">
        <v>120</v>
      </c>
      <c r="V132" s="38"/>
      <c r="W132" s="13"/>
      <c r="X132" s="19"/>
    </row>
    <row r="133" spans="1:24" x14ac:dyDescent="0.2">
      <c r="B133" s="10" t="s">
        <v>321</v>
      </c>
      <c r="C133" s="22">
        <v>180</v>
      </c>
      <c r="D133" s="22">
        <v>5</v>
      </c>
      <c r="E133" s="34">
        <v>8</v>
      </c>
      <c r="F133" s="31">
        <v>73921</v>
      </c>
      <c r="G133" s="31"/>
      <c r="H133" s="31">
        <v>62663</v>
      </c>
      <c r="I133" s="31"/>
      <c r="J133" s="11" t="s">
        <v>58</v>
      </c>
      <c r="K133" s="12">
        <v>5</v>
      </c>
      <c r="L133" s="8" t="str">
        <f>IF($G133&gt;0,IF(K133="","",K133),"")</f>
        <v/>
      </c>
      <c r="M133" s="35" t="s">
        <v>201</v>
      </c>
      <c r="N133" s="12">
        <v>3</v>
      </c>
      <c r="O133" s="8" t="str">
        <f>IF($G133&gt;0,IF(N133="","",N133),"")</f>
        <v/>
      </c>
      <c r="P133" s="11"/>
      <c r="Q133" s="12"/>
      <c r="R133" s="8" t="str">
        <f>IF($G133&gt;0,IF(Q133="","",Q133),"")</f>
        <v/>
      </c>
      <c r="S133" s="13" t="s">
        <v>72</v>
      </c>
      <c r="T133" s="13">
        <v>28</v>
      </c>
      <c r="U133" s="13" t="s">
        <v>86</v>
      </c>
      <c r="V133" s="13">
        <v>30</v>
      </c>
      <c r="W133" s="13"/>
      <c r="X133" s="13"/>
    </row>
    <row r="134" spans="1:24" x14ac:dyDescent="0.2">
      <c r="B134" s="10" t="s">
        <v>336</v>
      </c>
      <c r="C134" s="22">
        <v>180</v>
      </c>
      <c r="D134" s="22">
        <v>5</v>
      </c>
      <c r="E134" s="34">
        <v>8</v>
      </c>
      <c r="F134" s="31">
        <v>59144</v>
      </c>
      <c r="G134" s="31"/>
      <c r="H134" s="31">
        <v>56084</v>
      </c>
      <c r="I134" s="31"/>
      <c r="J134" s="11" t="s">
        <v>304</v>
      </c>
      <c r="K134" s="12">
        <v>2</v>
      </c>
      <c r="L134" s="8" t="str">
        <f t="shared" si="13"/>
        <v/>
      </c>
      <c r="M134" s="11" t="s">
        <v>337</v>
      </c>
      <c r="N134" s="12">
        <v>2</v>
      </c>
      <c r="O134" s="8" t="str">
        <f>IF($G134&gt;0,IF(N134="","",N134),"")</f>
        <v/>
      </c>
      <c r="P134" s="11" t="s">
        <v>332</v>
      </c>
      <c r="Q134" s="12">
        <v>4</v>
      </c>
      <c r="R134" s="8" t="str">
        <f t="shared" si="14"/>
        <v/>
      </c>
      <c r="S134" s="13" t="s">
        <v>308</v>
      </c>
      <c r="T134" s="13">
        <v>20</v>
      </c>
      <c r="U134" s="38" t="s">
        <v>66</v>
      </c>
      <c r="V134" s="38">
        <v>20</v>
      </c>
      <c r="W134" s="13"/>
      <c r="X134" s="13"/>
    </row>
    <row r="135" spans="1:24" x14ac:dyDescent="0.2">
      <c r="A135" s="14" t="s">
        <v>338</v>
      </c>
      <c r="B135" s="10" t="s">
        <v>296</v>
      </c>
      <c r="C135" s="22">
        <v>145</v>
      </c>
      <c r="D135" s="22">
        <v>5</v>
      </c>
      <c r="E135" s="34">
        <v>1</v>
      </c>
      <c r="F135" s="31">
        <v>41932</v>
      </c>
      <c r="G135" s="31"/>
      <c r="H135" s="31">
        <v>48169</v>
      </c>
      <c r="I135" s="31"/>
      <c r="J135" s="11" t="s">
        <v>129</v>
      </c>
      <c r="K135" s="12">
        <v>4</v>
      </c>
      <c r="L135" s="8" t="str">
        <f t="shared" si="13"/>
        <v/>
      </c>
      <c r="M135" s="11"/>
      <c r="N135" s="12"/>
      <c r="O135" s="8" t="str">
        <f>IF($G135&gt;0,IF(N135="","",N135),"")</f>
        <v/>
      </c>
      <c r="P135" s="115"/>
      <c r="Q135" s="12"/>
      <c r="R135" s="8" t="str">
        <f t="shared" si="14"/>
        <v/>
      </c>
      <c r="S135" s="11" t="s">
        <v>295</v>
      </c>
      <c r="T135" s="13">
        <v>20</v>
      </c>
      <c r="U135" s="13" t="s">
        <v>114</v>
      </c>
      <c r="V135" s="13">
        <v>20</v>
      </c>
      <c r="W135" s="36" t="s">
        <v>198</v>
      </c>
      <c r="X135" s="38">
        <v>20</v>
      </c>
    </row>
  </sheetData>
  <autoFilter ref="B4:X75" xr:uid="{9BCBA8FB-058F-4F5A-ABD2-0B833FDE9776}">
    <filterColumn colId="19">
      <iconFilter iconSet="3Arrows"/>
    </filterColumn>
  </autoFilter>
  <sortState xmlns:xlrd2="http://schemas.microsoft.com/office/spreadsheetml/2017/richdata2" ref="B92:X145">
    <sortCondition ref="B92"/>
  </sortState>
  <mergeCells count="3">
    <mergeCell ref="B1:M1"/>
    <mergeCell ref="K2:L2"/>
    <mergeCell ref="K3:L3"/>
  </mergeCells>
  <phoneticPr fontId="1"/>
  <conditionalFormatting sqref="E93:E97 E73:E74 E105:E107 E122:E124 E113:E120 E5 E132:E135 E126 E130 E99 E7:E11 E45:E58 E60:E70 E39:E43 E13:E37 E110">
    <cfRule type="expression" dxfId="76" priority="89">
      <formula>E5=8</formula>
    </cfRule>
  </conditionalFormatting>
  <conditionalFormatting sqref="E100">
    <cfRule type="expression" dxfId="75" priority="88">
      <formula>E100=8</formula>
    </cfRule>
  </conditionalFormatting>
  <conditionalFormatting sqref="E98:E99">
    <cfRule type="expression" dxfId="74" priority="87">
      <formula>E98=8</formula>
    </cfRule>
  </conditionalFormatting>
  <conditionalFormatting sqref="E98:E99">
    <cfRule type="expression" dxfId="73" priority="86">
      <formula>E98=8</formula>
    </cfRule>
  </conditionalFormatting>
  <conditionalFormatting sqref="E101">
    <cfRule type="expression" dxfId="72" priority="85">
      <formula>E101=8</formula>
    </cfRule>
  </conditionalFormatting>
  <conditionalFormatting sqref="E102">
    <cfRule type="expression" dxfId="71" priority="84">
      <formula>E102=8</formula>
    </cfRule>
  </conditionalFormatting>
  <conditionalFormatting sqref="E108">
    <cfRule type="expression" dxfId="70" priority="82">
      <formula>E108=8</formula>
    </cfRule>
  </conditionalFormatting>
  <conditionalFormatting sqref="E103:E106">
    <cfRule type="expression" dxfId="69" priority="83">
      <formula>E103=8</formula>
    </cfRule>
  </conditionalFormatting>
  <conditionalFormatting sqref="E109">
    <cfRule type="expression" dxfId="68" priority="81">
      <formula>E109=8</formula>
    </cfRule>
  </conditionalFormatting>
  <conditionalFormatting sqref="E105">
    <cfRule type="expression" dxfId="67" priority="80">
      <formula>E105=8</formula>
    </cfRule>
  </conditionalFormatting>
  <conditionalFormatting sqref="E13:E16">
    <cfRule type="expression" dxfId="66" priority="79">
      <formula>E13=8</formula>
    </cfRule>
  </conditionalFormatting>
  <conditionalFormatting sqref="E111 E113">
    <cfRule type="expression" dxfId="65" priority="78">
      <formula>E111=8</formula>
    </cfRule>
  </conditionalFormatting>
  <conditionalFormatting sqref="E6">
    <cfRule type="expression" dxfId="64" priority="77">
      <formula>E6=8</formula>
    </cfRule>
  </conditionalFormatting>
  <conditionalFormatting sqref="E65">
    <cfRule type="expression" dxfId="63" priority="76">
      <formula>E65=8</formula>
    </cfRule>
  </conditionalFormatting>
  <conditionalFormatting sqref="E72">
    <cfRule type="expression" dxfId="62" priority="75">
      <formula>E72=8</formula>
    </cfRule>
  </conditionalFormatting>
  <conditionalFormatting sqref="E121">
    <cfRule type="expression" dxfId="61" priority="74">
      <formula>E121=8</formula>
    </cfRule>
  </conditionalFormatting>
  <conditionalFormatting sqref="E121">
    <cfRule type="expression" dxfId="60" priority="73">
      <formula>E121=8</formula>
    </cfRule>
  </conditionalFormatting>
  <conditionalFormatting sqref="E40:E42">
    <cfRule type="expression" dxfId="59" priority="72">
      <formula>E40=8</formula>
    </cfRule>
  </conditionalFormatting>
  <conditionalFormatting sqref="E104">
    <cfRule type="expression" dxfId="58" priority="71">
      <formula>E104=8</formula>
    </cfRule>
  </conditionalFormatting>
  <conditionalFormatting sqref="E123">
    <cfRule type="expression" dxfId="57" priority="70">
      <formula>E123=8</formula>
    </cfRule>
  </conditionalFormatting>
  <conditionalFormatting sqref="E123">
    <cfRule type="expression" dxfId="56" priority="69">
      <formula>E123=8</formula>
    </cfRule>
  </conditionalFormatting>
  <conditionalFormatting sqref="E128:E130">
    <cfRule type="expression" dxfId="55" priority="67">
      <formula>E128=8</formula>
    </cfRule>
  </conditionalFormatting>
  <conditionalFormatting sqref="E128:E130">
    <cfRule type="expression" dxfId="54" priority="66">
      <formula>E128=8</formula>
    </cfRule>
  </conditionalFormatting>
  <conditionalFormatting sqref="E131:E135">
    <cfRule type="expression" dxfId="53" priority="65">
      <formula>E131=8</formula>
    </cfRule>
  </conditionalFormatting>
  <conditionalFormatting sqref="E135">
    <cfRule type="expression" dxfId="52" priority="64">
      <formula>E135=8</formula>
    </cfRule>
  </conditionalFormatting>
  <conditionalFormatting sqref="E135">
    <cfRule type="expression" dxfId="51" priority="63">
      <formula>E135=8</formula>
    </cfRule>
  </conditionalFormatting>
  <conditionalFormatting sqref="E135">
    <cfRule type="expression" dxfId="50" priority="62">
      <formula>E135=8</formula>
    </cfRule>
  </conditionalFormatting>
  <conditionalFormatting sqref="E135">
    <cfRule type="expression" dxfId="49" priority="61">
      <formula>E135=8</formula>
    </cfRule>
  </conditionalFormatting>
  <conditionalFormatting sqref="E117">
    <cfRule type="expression" dxfId="48" priority="60">
      <formula>E117=8</formula>
    </cfRule>
  </conditionalFormatting>
  <conditionalFormatting sqref="E37">
    <cfRule type="expression" dxfId="47" priority="59">
      <formula>E37=8</formula>
    </cfRule>
  </conditionalFormatting>
  <conditionalFormatting sqref="E72">
    <cfRule type="expression" dxfId="46" priority="58">
      <formula>E72=8</formula>
    </cfRule>
  </conditionalFormatting>
  <conditionalFormatting sqref="E24">
    <cfRule type="expression" dxfId="45" priority="57">
      <formula>E24=8</formula>
    </cfRule>
  </conditionalFormatting>
  <conditionalFormatting sqref="E127">
    <cfRule type="expression" dxfId="44" priority="56">
      <formula>E127=8</formula>
    </cfRule>
  </conditionalFormatting>
  <conditionalFormatting sqref="E129:E130">
    <cfRule type="expression" dxfId="43" priority="55">
      <formula>E129=8</formula>
    </cfRule>
  </conditionalFormatting>
  <conditionalFormatting sqref="E129:E130">
    <cfRule type="expression" dxfId="42" priority="54">
      <formula>E129=8</formula>
    </cfRule>
  </conditionalFormatting>
  <conditionalFormatting sqref="E129:E130">
    <cfRule type="expression" dxfId="41" priority="53">
      <formula>E129=8</formula>
    </cfRule>
  </conditionalFormatting>
  <conditionalFormatting sqref="E129:E130">
    <cfRule type="expression" dxfId="40" priority="52">
      <formula>E129=8</formula>
    </cfRule>
  </conditionalFormatting>
  <conditionalFormatting sqref="E129:E130">
    <cfRule type="expression" dxfId="39" priority="51">
      <formula>E129=8</formula>
    </cfRule>
  </conditionalFormatting>
  <conditionalFormatting sqref="E129:E130">
    <cfRule type="expression" dxfId="38" priority="50">
      <formula>E129=8</formula>
    </cfRule>
  </conditionalFormatting>
  <conditionalFormatting sqref="E113">
    <cfRule type="expression" dxfId="37" priority="49">
      <formula>E113=8</formula>
    </cfRule>
  </conditionalFormatting>
  <conditionalFormatting sqref="E36:E37">
    <cfRule type="expression" dxfId="36" priority="46">
      <formula>E36=8</formula>
    </cfRule>
  </conditionalFormatting>
  <conditionalFormatting sqref="E5">
    <cfRule type="expression" dxfId="35" priority="47">
      <formula>E5=8</formula>
    </cfRule>
  </conditionalFormatting>
  <conditionalFormatting sqref="E36:E37">
    <cfRule type="expression" dxfId="34" priority="45">
      <formula>E36=8</formula>
    </cfRule>
  </conditionalFormatting>
  <conditionalFormatting sqref="E36:E37">
    <cfRule type="expression" dxfId="33" priority="44">
      <formula>E36=8</formula>
    </cfRule>
  </conditionalFormatting>
  <conditionalFormatting sqref="E130">
    <cfRule type="expression" dxfId="32" priority="43">
      <formula>E130=8</formula>
    </cfRule>
  </conditionalFormatting>
  <conditionalFormatting sqref="E130">
    <cfRule type="expression" dxfId="31" priority="42">
      <formula>E130=8</formula>
    </cfRule>
  </conditionalFormatting>
  <conditionalFormatting sqref="E112">
    <cfRule type="expression" dxfId="30" priority="41">
      <formula>E112=8</formula>
    </cfRule>
  </conditionalFormatting>
  <conditionalFormatting sqref="E112">
    <cfRule type="expression" dxfId="29" priority="40">
      <formula>E112=8</formula>
    </cfRule>
  </conditionalFormatting>
  <conditionalFormatting sqref="E65">
    <cfRule type="expression" dxfId="28" priority="37">
      <formula>E65=8</formula>
    </cfRule>
  </conditionalFormatting>
  <conditionalFormatting sqref="E65">
    <cfRule type="expression" dxfId="27" priority="36">
      <formula>E65=8</formula>
    </cfRule>
  </conditionalFormatting>
  <conditionalFormatting sqref="E16">
    <cfRule type="expression" dxfId="26" priority="29">
      <formula>E16=8</formula>
    </cfRule>
  </conditionalFormatting>
  <conditionalFormatting sqref="E95">
    <cfRule type="expression" dxfId="25" priority="35">
      <formula>E95=8</formula>
    </cfRule>
  </conditionalFormatting>
  <conditionalFormatting sqref="E95">
    <cfRule type="expression" dxfId="24" priority="34">
      <formula>E95=8</formula>
    </cfRule>
  </conditionalFormatting>
  <conditionalFormatting sqref="E46">
    <cfRule type="expression" dxfId="23" priority="33">
      <formula>E46=8</formula>
    </cfRule>
  </conditionalFormatting>
  <conditionalFormatting sqref="E58">
    <cfRule type="expression" dxfId="22" priority="28">
      <formula>E58=8</formula>
    </cfRule>
  </conditionalFormatting>
  <conditionalFormatting sqref="E58">
    <cfRule type="expression" dxfId="21" priority="27">
      <formula>E58=8</formula>
    </cfRule>
  </conditionalFormatting>
  <conditionalFormatting sqref="E68">
    <cfRule type="expression" dxfId="20" priority="26">
      <formula>E68=8</formula>
    </cfRule>
  </conditionalFormatting>
  <conditionalFormatting sqref="E68">
    <cfRule type="expression" dxfId="19" priority="25">
      <formula>E68=8</formula>
    </cfRule>
  </conditionalFormatting>
  <conditionalFormatting sqref="E68">
    <cfRule type="expression" dxfId="18" priority="24">
      <formula>E68=8</formula>
    </cfRule>
  </conditionalFormatting>
  <conditionalFormatting sqref="E68">
    <cfRule type="expression" dxfId="17" priority="23">
      <formula>E68=8</formula>
    </cfRule>
  </conditionalFormatting>
  <conditionalFormatting sqref="E68">
    <cfRule type="expression" dxfId="16" priority="22">
      <formula>E68=8</formula>
    </cfRule>
  </conditionalFormatting>
  <conditionalFormatting sqref="E68">
    <cfRule type="expression" dxfId="15" priority="21">
      <formula>E68=8</formula>
    </cfRule>
  </conditionalFormatting>
  <conditionalFormatting sqref="E68">
    <cfRule type="expression" dxfId="14" priority="20">
      <formula>E68=8</formula>
    </cfRule>
  </conditionalFormatting>
  <conditionalFormatting sqref="E68">
    <cfRule type="expression" dxfId="13" priority="19">
      <formula>E68=8</formula>
    </cfRule>
  </conditionalFormatting>
  <conditionalFormatting sqref="E125">
    <cfRule type="expression" dxfId="12" priority="14">
      <formula>E125=8</formula>
    </cfRule>
  </conditionalFormatting>
  <conditionalFormatting sqref="E125">
    <cfRule type="expression" dxfId="11" priority="15">
      <formula>E125=8</formula>
    </cfRule>
  </conditionalFormatting>
  <conditionalFormatting sqref="E97">
    <cfRule type="expression" dxfId="10" priority="13">
      <formula>E97=8</formula>
    </cfRule>
  </conditionalFormatting>
  <conditionalFormatting sqref="E97">
    <cfRule type="expression" dxfId="9" priority="12">
      <formula>E97=8</formula>
    </cfRule>
  </conditionalFormatting>
  <conditionalFormatting sqref="E71">
    <cfRule type="expression" dxfId="8" priority="11">
      <formula>E71=8</formula>
    </cfRule>
  </conditionalFormatting>
  <conditionalFormatting sqref="E71">
    <cfRule type="expression" dxfId="7" priority="10">
      <formula>E71=8</formula>
    </cfRule>
  </conditionalFormatting>
  <conditionalFormatting sqref="E71">
    <cfRule type="expression" dxfId="6" priority="9">
      <formula>E71=8</formula>
    </cfRule>
  </conditionalFormatting>
  <conditionalFormatting sqref="E110">
    <cfRule type="expression" dxfId="5" priority="6">
      <formula>E110=8</formula>
    </cfRule>
  </conditionalFormatting>
  <conditionalFormatting sqref="E110">
    <cfRule type="expression" dxfId="4" priority="5">
      <formula>E110=8</formula>
    </cfRule>
  </conditionalFormatting>
  <conditionalFormatting sqref="E38:E39">
    <cfRule type="expression" dxfId="3" priority="4">
      <formula>E38=8</formula>
    </cfRule>
  </conditionalFormatting>
  <conditionalFormatting sqref="E59">
    <cfRule type="expression" dxfId="2" priority="3">
      <formula>E59=8</formula>
    </cfRule>
  </conditionalFormatting>
  <conditionalFormatting sqref="E12">
    <cfRule type="expression" dxfId="1" priority="2">
      <formula>E12=8</formula>
    </cfRule>
  </conditionalFormatting>
  <conditionalFormatting sqref="E12">
    <cfRule type="expression" dxfId="0" priority="1">
      <formula>E12=8</formula>
    </cfRule>
  </conditionalFormatting>
  <pageMargins left="0.7" right="0.7" top="0.75" bottom="0.75" header="0.3" footer="0.3"/>
  <pageSetup paperSize="9" scale="51" orientation="landscape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sheetPr codeName="Sheet5"/>
  <dimension ref="A1:I62"/>
  <sheetViews>
    <sheetView topLeftCell="A16" workbookViewId="0">
      <selection activeCell="G22" sqref="G22"/>
    </sheetView>
  </sheetViews>
  <sheetFormatPr defaultRowHeight="14.25" x14ac:dyDescent="0.2"/>
  <cols>
    <col min="1" max="1" width="2.6953125" bestFit="1" customWidth="1"/>
    <col min="2" max="2" width="11.15234375" customWidth="1"/>
    <col min="3" max="3" width="4.16796875" bestFit="1" customWidth="1"/>
    <col min="4" max="4" width="5.1484375" bestFit="1" customWidth="1"/>
    <col min="5" max="5" width="4.16796875" bestFit="1" customWidth="1"/>
    <col min="6" max="7" width="5.1484375" bestFit="1" customWidth="1"/>
    <col min="8" max="8" width="2.203125" bestFit="1" customWidth="1"/>
  </cols>
  <sheetData>
    <row r="1" spans="1:8" x14ac:dyDescent="0.2">
      <c r="C1">
        <v>0.4</v>
      </c>
      <c r="D1">
        <v>0.35</v>
      </c>
      <c r="E1">
        <v>0.3</v>
      </c>
      <c r="F1">
        <v>0.25</v>
      </c>
      <c r="G1">
        <v>0.2</v>
      </c>
      <c r="H1">
        <v>0</v>
      </c>
    </row>
    <row r="3" spans="1:8" x14ac:dyDescent="0.2">
      <c r="C3">
        <v>16</v>
      </c>
      <c r="D3">
        <v>19</v>
      </c>
      <c r="E3">
        <v>4</v>
      </c>
      <c r="F3">
        <v>28</v>
      </c>
    </row>
    <row r="4" spans="1:8" x14ac:dyDescent="0.2">
      <c r="C4">
        <f>C3-C16</f>
        <v>0</v>
      </c>
      <c r="D4">
        <f>D3-D16</f>
        <v>0</v>
      </c>
      <c r="E4">
        <f>E3-E16</f>
        <v>0</v>
      </c>
      <c r="F4">
        <f>F3-F16</f>
        <v>23</v>
      </c>
    </row>
    <row r="5" spans="1:8" x14ac:dyDescent="0.2">
      <c r="A5">
        <v>4</v>
      </c>
      <c r="B5" s="15" t="s">
        <v>371</v>
      </c>
      <c r="C5">
        <v>4</v>
      </c>
      <c r="G5">
        <f>$C$1*C5+$D$1*D5+$E$1*E5+$F$1*F5</f>
        <v>1.6</v>
      </c>
    </row>
    <row r="6" spans="1:8" x14ac:dyDescent="0.2">
      <c r="A6">
        <v>4</v>
      </c>
      <c r="B6" s="15" t="s">
        <v>195</v>
      </c>
      <c r="C6">
        <v>2</v>
      </c>
      <c r="D6">
        <v>1</v>
      </c>
      <c r="F6">
        <v>1</v>
      </c>
      <c r="G6">
        <f t="shared" ref="G6:G8" si="0">$C$1*C6+$D$1*D6+$E$1*E6+$F$1*F6</f>
        <v>1.4</v>
      </c>
    </row>
    <row r="7" spans="1:8" x14ac:dyDescent="0.2">
      <c r="A7">
        <v>4</v>
      </c>
      <c r="B7" s="15" t="s">
        <v>372</v>
      </c>
      <c r="C7">
        <v>4</v>
      </c>
      <c r="G7">
        <f>$C$1*C7+$D$1*D7+$E$1*E7+$F$1*F7</f>
        <v>1.6</v>
      </c>
    </row>
    <row r="8" spans="1:8" x14ac:dyDescent="0.2">
      <c r="A8">
        <v>4</v>
      </c>
      <c r="B8" s="10" t="s">
        <v>221</v>
      </c>
      <c r="C8">
        <v>2</v>
      </c>
      <c r="D8">
        <v>1</v>
      </c>
      <c r="F8">
        <v>1</v>
      </c>
      <c r="G8">
        <f t="shared" si="0"/>
        <v>1.4</v>
      </c>
    </row>
    <row r="9" spans="1:8" x14ac:dyDescent="0.2">
      <c r="A9">
        <v>4</v>
      </c>
      <c r="B9" s="15" t="s">
        <v>223</v>
      </c>
      <c r="C9">
        <v>2</v>
      </c>
      <c r="D9">
        <v>1</v>
      </c>
      <c r="F9">
        <v>1</v>
      </c>
      <c r="G9">
        <f t="shared" ref="G9:G15" si="1">$C$1*C9+$D$1*D9+$E$1*E9+$F$1*F9</f>
        <v>1.4</v>
      </c>
    </row>
    <row r="10" spans="1:8" x14ac:dyDescent="0.2">
      <c r="A10">
        <v>4</v>
      </c>
      <c r="B10" s="10" t="s">
        <v>225</v>
      </c>
      <c r="C10">
        <v>1</v>
      </c>
      <c r="D10">
        <v>2</v>
      </c>
      <c r="E10">
        <v>1</v>
      </c>
      <c r="G10">
        <f t="shared" si="1"/>
        <v>1.4000000000000001</v>
      </c>
    </row>
    <row r="11" spans="1:8" x14ac:dyDescent="0.2">
      <c r="A11">
        <v>4</v>
      </c>
      <c r="B11" s="10" t="s">
        <v>339</v>
      </c>
      <c r="C11">
        <v>1</v>
      </c>
      <c r="D11">
        <v>2</v>
      </c>
      <c r="E11">
        <v>1</v>
      </c>
      <c r="G11">
        <f t="shared" si="1"/>
        <v>1.4000000000000001</v>
      </c>
    </row>
    <row r="12" spans="1:8" x14ac:dyDescent="0.2">
      <c r="A12">
        <v>4</v>
      </c>
      <c r="B12" s="10" t="s">
        <v>236</v>
      </c>
      <c r="D12">
        <v>4</v>
      </c>
      <c r="G12">
        <f t="shared" si="1"/>
        <v>1.4</v>
      </c>
    </row>
    <row r="13" spans="1:8" x14ac:dyDescent="0.2">
      <c r="A13">
        <v>4</v>
      </c>
      <c r="B13" s="15" t="s">
        <v>373</v>
      </c>
      <c r="E13">
        <v>2</v>
      </c>
      <c r="F13">
        <v>2</v>
      </c>
      <c r="G13">
        <f>$C$1*C13+$D$1*D13+$E$1*E13+$F$1*F13</f>
        <v>1.1000000000000001</v>
      </c>
    </row>
    <row r="14" spans="1:8" x14ac:dyDescent="0.2">
      <c r="A14">
        <v>4</v>
      </c>
      <c r="B14" s="15" t="s">
        <v>195</v>
      </c>
      <c r="D14">
        <v>4</v>
      </c>
      <c r="G14">
        <f t="shared" si="1"/>
        <v>1.4</v>
      </c>
    </row>
    <row r="15" spans="1:8" x14ac:dyDescent="0.2">
      <c r="A15">
        <v>4</v>
      </c>
      <c r="B15" s="10" t="s">
        <v>370</v>
      </c>
      <c r="D15">
        <v>4</v>
      </c>
      <c r="G15">
        <f t="shared" si="1"/>
        <v>1.4</v>
      </c>
    </row>
    <row r="16" spans="1:8" x14ac:dyDescent="0.2">
      <c r="C16">
        <f>SUM(C5:C15)</f>
        <v>16</v>
      </c>
      <c r="D16">
        <f>SUM(D5:D15)</f>
        <v>19</v>
      </c>
      <c r="E16">
        <f>SUM(E5:E15)</f>
        <v>4</v>
      </c>
      <c r="F16">
        <f>SUM(F5:F15)</f>
        <v>5</v>
      </c>
    </row>
    <row r="18" spans="1:9" x14ac:dyDescent="0.2">
      <c r="C18">
        <v>11</v>
      </c>
      <c r="D18">
        <v>9</v>
      </c>
      <c r="E18">
        <v>3</v>
      </c>
      <c r="F18">
        <v>19</v>
      </c>
      <c r="G18">
        <v>6</v>
      </c>
      <c r="H18">
        <v>5</v>
      </c>
    </row>
    <row r="19" spans="1:9" x14ac:dyDescent="0.2">
      <c r="C19">
        <f>C18-C31</f>
        <v>0</v>
      </c>
      <c r="D19">
        <f>D18-D31</f>
        <v>0</v>
      </c>
      <c r="E19">
        <f>E18-E31</f>
        <v>0</v>
      </c>
      <c r="F19">
        <f>F18-F31</f>
        <v>0</v>
      </c>
      <c r="G19">
        <f>G18-G31</f>
        <v>5</v>
      </c>
      <c r="H19">
        <f>H18-H31</f>
        <v>5</v>
      </c>
    </row>
    <row r="20" spans="1:9" x14ac:dyDescent="0.2">
      <c r="A20">
        <v>4</v>
      </c>
      <c r="B20" s="10" t="s">
        <v>261</v>
      </c>
      <c r="D20">
        <v>1</v>
      </c>
      <c r="F20">
        <v>3</v>
      </c>
      <c r="I20">
        <f>$C$1*C20+$D$1*D20+$E$1*E20+$F$1*F20+$G$1*G20+$H$1*H20</f>
        <v>1.1000000000000001</v>
      </c>
    </row>
    <row r="21" spans="1:9" x14ac:dyDescent="0.2">
      <c r="A21">
        <v>4</v>
      </c>
      <c r="B21" s="10" t="s">
        <v>266</v>
      </c>
      <c r="C21">
        <v>3</v>
      </c>
      <c r="G21">
        <v>1</v>
      </c>
      <c r="I21">
        <f>$C$1*C21+$D$1*D21+$E$1*E21+$F$1*F21+$G$1*G21+$H$1*H21</f>
        <v>1.4000000000000001</v>
      </c>
    </row>
    <row r="22" spans="1:9" x14ac:dyDescent="0.2">
      <c r="A22">
        <v>4</v>
      </c>
      <c r="B22" s="10" t="s">
        <v>268</v>
      </c>
      <c r="C22">
        <v>2</v>
      </c>
      <c r="F22">
        <v>2</v>
      </c>
      <c r="I22">
        <f t="shared" ref="I22:I27" si="2">$C$1*C22+$D$1*D22+$E$1*E22+$F$1*F22+$G$1*G22+$H$1*H22</f>
        <v>1.3</v>
      </c>
    </row>
    <row r="23" spans="1:9" x14ac:dyDescent="0.2">
      <c r="A23">
        <v>4</v>
      </c>
      <c r="B23" s="10" t="s">
        <v>340</v>
      </c>
      <c r="C23">
        <v>2</v>
      </c>
      <c r="F23">
        <v>2</v>
      </c>
      <c r="I23">
        <f>$C$1*C23+$D$1*D23+$E$1*E23+$F$1*F23+$G$1*G23+$H$1*H23</f>
        <v>1.3</v>
      </c>
    </row>
    <row r="24" spans="1:9" x14ac:dyDescent="0.2">
      <c r="A24">
        <v>4</v>
      </c>
      <c r="B24" s="15" t="s">
        <v>341</v>
      </c>
      <c r="E24">
        <v>1</v>
      </c>
      <c r="F24">
        <v>3</v>
      </c>
      <c r="I24">
        <f>$C$1*C24+$D$1*D24+$E$1*E24+$F$1*F24+$G$1*G24+$H$1*H24</f>
        <v>1.05</v>
      </c>
    </row>
    <row r="25" spans="1:9" x14ac:dyDescent="0.2">
      <c r="A25">
        <v>4</v>
      </c>
      <c r="B25" s="10" t="s">
        <v>275</v>
      </c>
      <c r="D25">
        <v>1</v>
      </c>
      <c r="F25">
        <v>3</v>
      </c>
      <c r="I25">
        <f>$C$1*C25+$D$1*D25+$E$1*E25+$F$1*F25+$G$1*G25+$H$1*H25</f>
        <v>1.1000000000000001</v>
      </c>
    </row>
    <row r="26" spans="1:9" x14ac:dyDescent="0.2">
      <c r="A26">
        <v>4</v>
      </c>
      <c r="B26" s="10" t="s">
        <v>374</v>
      </c>
      <c r="E26">
        <v>1</v>
      </c>
      <c r="F26">
        <v>3</v>
      </c>
      <c r="I26">
        <f t="shared" si="2"/>
        <v>1.05</v>
      </c>
    </row>
    <row r="27" spans="1:9" x14ac:dyDescent="0.2">
      <c r="A27">
        <v>4</v>
      </c>
      <c r="B27" s="10" t="s">
        <v>283</v>
      </c>
      <c r="D27">
        <v>1</v>
      </c>
      <c r="F27">
        <v>3</v>
      </c>
      <c r="I27">
        <f t="shared" si="2"/>
        <v>1.1000000000000001</v>
      </c>
    </row>
    <row r="28" spans="1:9" x14ac:dyDescent="0.2">
      <c r="A28">
        <v>4</v>
      </c>
      <c r="B28" s="10" t="s">
        <v>342</v>
      </c>
      <c r="C28">
        <v>1</v>
      </c>
      <c r="D28">
        <v>2</v>
      </c>
      <c r="E28">
        <v>1</v>
      </c>
      <c r="I28">
        <f>$C$1*C28+$D$1*D28+$E$1*E28+$F$1*F28+$G$1*G28+$H$1*H28</f>
        <v>1.4000000000000001</v>
      </c>
    </row>
    <row r="29" spans="1:9" x14ac:dyDescent="0.2">
      <c r="A29">
        <v>4</v>
      </c>
      <c r="B29" s="10" t="s">
        <v>278</v>
      </c>
      <c r="D29">
        <v>4</v>
      </c>
      <c r="I29">
        <f>$C$1*C29+$D$1*D29+$E$1*E29+$F$1*F29+$G$1*G29+$H$1*H29</f>
        <v>1.4</v>
      </c>
    </row>
    <row r="30" spans="1:9" x14ac:dyDescent="0.2">
      <c r="A30">
        <v>3</v>
      </c>
      <c r="B30" s="15" t="s">
        <v>375</v>
      </c>
      <c r="C30">
        <v>3</v>
      </c>
      <c r="I30">
        <f>$C$1*C30+$D$1*D30+$E$1*E30+$F$1*F30+$G$1*G30+$H$1*H30</f>
        <v>1.2000000000000002</v>
      </c>
    </row>
    <row r="31" spans="1:9" x14ac:dyDescent="0.2">
      <c r="B31" s="14"/>
      <c r="C31">
        <f t="shared" ref="C31:H31" si="3">SUM(C20:C30)</f>
        <v>11</v>
      </c>
      <c r="D31">
        <f t="shared" si="3"/>
        <v>9</v>
      </c>
      <c r="E31">
        <f t="shared" si="3"/>
        <v>3</v>
      </c>
      <c r="F31">
        <f t="shared" si="3"/>
        <v>19</v>
      </c>
      <c r="G31">
        <f t="shared" si="3"/>
        <v>1</v>
      </c>
      <c r="H31">
        <f t="shared" si="3"/>
        <v>0</v>
      </c>
    </row>
    <row r="32" spans="1:9" x14ac:dyDescent="0.2">
      <c r="B32" s="14"/>
    </row>
    <row r="34" spans="1:7" x14ac:dyDescent="0.2">
      <c r="C34">
        <v>16</v>
      </c>
      <c r="D34">
        <v>19</v>
      </c>
      <c r="E34">
        <v>4</v>
      </c>
      <c r="F34">
        <v>28</v>
      </c>
    </row>
    <row r="35" spans="1:7" x14ac:dyDescent="0.2">
      <c r="C35">
        <f>C34-C47</f>
        <v>0</v>
      </c>
      <c r="D35">
        <f>D34-D47</f>
        <v>0</v>
      </c>
      <c r="E35">
        <f>E34-E47</f>
        <v>0</v>
      </c>
      <c r="F35">
        <f>F34-F47</f>
        <v>23</v>
      </c>
    </row>
    <row r="36" spans="1:7" x14ac:dyDescent="0.2">
      <c r="A36">
        <v>4</v>
      </c>
      <c r="B36" s="15" t="s">
        <v>371</v>
      </c>
      <c r="C36">
        <v>4</v>
      </c>
      <c r="G36">
        <f>$C$1*C36+$D$1*D36+$E$1*E36+$F$1*F36</f>
        <v>1.6</v>
      </c>
    </row>
    <row r="37" spans="1:7" x14ac:dyDescent="0.2">
      <c r="A37">
        <v>4</v>
      </c>
      <c r="B37" s="15" t="s">
        <v>195</v>
      </c>
      <c r="C37">
        <v>2</v>
      </c>
      <c r="D37">
        <v>1</v>
      </c>
      <c r="F37">
        <v>1</v>
      </c>
      <c r="G37">
        <f t="shared" ref="G37:G39" si="4">$C$1*C37+$D$1*D37+$E$1*E37+$F$1*F37</f>
        <v>1.4</v>
      </c>
    </row>
    <row r="38" spans="1:7" x14ac:dyDescent="0.2">
      <c r="A38">
        <v>4</v>
      </c>
      <c r="B38" s="15" t="s">
        <v>372</v>
      </c>
      <c r="C38">
        <v>4</v>
      </c>
      <c r="G38">
        <f>$C$1*C38+$D$1*D38+$E$1*E38+$F$1*F38</f>
        <v>1.6</v>
      </c>
    </row>
    <row r="39" spans="1:7" x14ac:dyDescent="0.2">
      <c r="A39">
        <v>4</v>
      </c>
      <c r="B39" s="10" t="s">
        <v>221</v>
      </c>
      <c r="C39">
        <v>2</v>
      </c>
      <c r="E39">
        <v>1</v>
      </c>
      <c r="F39">
        <v>1</v>
      </c>
      <c r="G39">
        <f t="shared" ref="G39:G43" si="5">$C$1*C39+$D$1*D39+$E$1*E39+$F$1*F39</f>
        <v>1.35</v>
      </c>
    </row>
    <row r="40" spans="1:7" x14ac:dyDescent="0.2">
      <c r="A40">
        <v>4</v>
      </c>
      <c r="B40" s="15" t="s">
        <v>223</v>
      </c>
      <c r="C40">
        <v>2</v>
      </c>
      <c r="D40">
        <v>1</v>
      </c>
      <c r="F40">
        <v>1</v>
      </c>
      <c r="G40">
        <f t="shared" si="5"/>
        <v>1.4</v>
      </c>
    </row>
    <row r="41" spans="1:7" x14ac:dyDescent="0.2">
      <c r="A41">
        <v>4</v>
      </c>
      <c r="B41" s="10" t="s">
        <v>225</v>
      </c>
      <c r="C41">
        <v>1</v>
      </c>
      <c r="D41">
        <v>2</v>
      </c>
      <c r="F41">
        <v>1</v>
      </c>
      <c r="G41">
        <f t="shared" si="5"/>
        <v>1.35</v>
      </c>
    </row>
    <row r="42" spans="1:7" x14ac:dyDescent="0.2">
      <c r="A42">
        <v>4</v>
      </c>
      <c r="B42" s="10" t="s">
        <v>339</v>
      </c>
      <c r="C42">
        <v>1</v>
      </c>
      <c r="D42">
        <v>2</v>
      </c>
      <c r="F42">
        <v>1</v>
      </c>
      <c r="G42">
        <f t="shared" si="5"/>
        <v>1.35</v>
      </c>
    </row>
    <row r="43" spans="1:7" x14ac:dyDescent="0.2">
      <c r="A43">
        <v>4</v>
      </c>
      <c r="B43" s="10" t="s">
        <v>236</v>
      </c>
      <c r="D43">
        <v>3</v>
      </c>
      <c r="E43">
        <v>1</v>
      </c>
      <c r="G43">
        <f t="shared" si="5"/>
        <v>1.3499999999999999</v>
      </c>
    </row>
    <row r="44" spans="1:7" x14ac:dyDescent="0.2">
      <c r="A44">
        <v>4</v>
      </c>
      <c r="B44" s="15" t="s">
        <v>378</v>
      </c>
      <c r="D44">
        <v>3</v>
      </c>
      <c r="E44">
        <v>1</v>
      </c>
      <c r="G44">
        <f>$C$1*C44+$D$1*D44+$E$1*E44+$F$1*F44</f>
        <v>1.3499999999999999</v>
      </c>
    </row>
    <row r="45" spans="1:7" x14ac:dyDescent="0.2">
      <c r="A45">
        <v>4</v>
      </c>
      <c r="B45" s="15" t="s">
        <v>195</v>
      </c>
      <c r="D45">
        <v>4</v>
      </c>
      <c r="G45">
        <f t="shared" ref="G45:G48" si="6">$C$1*C45+$D$1*D45+$E$1*E45+$F$1*F45</f>
        <v>1.4</v>
      </c>
    </row>
    <row r="46" spans="1:7" x14ac:dyDescent="0.2">
      <c r="A46">
        <v>4</v>
      </c>
      <c r="B46" s="10" t="s">
        <v>370</v>
      </c>
      <c r="D46">
        <v>3</v>
      </c>
      <c r="E46">
        <v>1</v>
      </c>
      <c r="G46">
        <f t="shared" si="6"/>
        <v>1.3499999999999999</v>
      </c>
    </row>
    <row r="47" spans="1:7" x14ac:dyDescent="0.2">
      <c r="C47">
        <f>SUM(C36:C46)</f>
        <v>16</v>
      </c>
      <c r="D47">
        <f>SUM(D36:D46)</f>
        <v>19</v>
      </c>
      <c r="E47">
        <f>SUM(E36:E46)</f>
        <v>4</v>
      </c>
      <c r="F47">
        <f>SUM(F36:F46)</f>
        <v>5</v>
      </c>
    </row>
    <row r="49" spans="1:9" x14ac:dyDescent="0.2">
      <c r="C49">
        <v>11</v>
      </c>
      <c r="D49">
        <v>9</v>
      </c>
      <c r="E49">
        <v>3</v>
      </c>
      <c r="F49">
        <v>19</v>
      </c>
      <c r="G49">
        <v>6</v>
      </c>
      <c r="H49">
        <v>5</v>
      </c>
    </row>
    <row r="50" spans="1:9" x14ac:dyDescent="0.2">
      <c r="C50">
        <f>C49-C62</f>
        <v>0</v>
      </c>
      <c r="D50">
        <f>D49-D62</f>
        <v>0</v>
      </c>
      <c r="E50">
        <f>E49-E62</f>
        <v>0</v>
      </c>
      <c r="F50">
        <f>F49-F62</f>
        <v>2</v>
      </c>
      <c r="G50">
        <f>G49-G62</f>
        <v>6</v>
      </c>
      <c r="H50">
        <f>H49-H62</f>
        <v>5</v>
      </c>
    </row>
    <row r="51" spans="1:9" x14ac:dyDescent="0.2">
      <c r="B51" s="10" t="s">
        <v>261</v>
      </c>
      <c r="D51">
        <v>1</v>
      </c>
      <c r="F51">
        <v>3</v>
      </c>
      <c r="I51">
        <f>$C$1*C51+$D$1*D51+$E$1*E51+$F$1*F51+$G$1*G51+$H$1*H51</f>
        <v>1.1000000000000001</v>
      </c>
    </row>
    <row r="52" spans="1:9" x14ac:dyDescent="0.2">
      <c r="B52" s="10" t="s">
        <v>266</v>
      </c>
      <c r="C52">
        <v>3</v>
      </c>
      <c r="F52">
        <v>1</v>
      </c>
      <c r="I52">
        <f>$C$1*C52+$D$1*D52+$E$1*E52+$F$1*F52+$G$1*G52+$H$1*H52</f>
        <v>1.4500000000000002</v>
      </c>
    </row>
    <row r="53" spans="1:9" x14ac:dyDescent="0.2">
      <c r="B53" s="10" t="s">
        <v>268</v>
      </c>
      <c r="C53">
        <v>1</v>
      </c>
      <c r="F53">
        <v>2</v>
      </c>
      <c r="I53">
        <f t="shared" ref="I53:I58" si="7">$C$1*C53+$D$1*D53+$E$1*E53+$F$1*F53+$G$1*G53+$H$1*H53</f>
        <v>0.9</v>
      </c>
    </row>
    <row r="54" spans="1:9" x14ac:dyDescent="0.2">
      <c r="B54" s="10" t="s">
        <v>340</v>
      </c>
      <c r="C54">
        <v>1</v>
      </c>
      <c r="F54">
        <v>2</v>
      </c>
      <c r="I54">
        <f>$C$1*C54+$D$1*D54+$E$1*E54+$F$1*F54+$G$1*G54+$H$1*H54</f>
        <v>0.9</v>
      </c>
    </row>
    <row r="55" spans="1:9" x14ac:dyDescent="0.2">
      <c r="A55">
        <v>3</v>
      </c>
      <c r="B55" s="15" t="s">
        <v>376</v>
      </c>
      <c r="C55">
        <v>3</v>
      </c>
      <c r="I55">
        <f>$C$1*C55+$D$1*D55+$E$1*E55+$F$1*F55+$G$1*G55+$H$1*H55</f>
        <v>1.2000000000000002</v>
      </c>
    </row>
    <row r="56" spans="1:9" x14ac:dyDescent="0.2">
      <c r="B56" s="10" t="s">
        <v>275</v>
      </c>
      <c r="E56">
        <v>1</v>
      </c>
      <c r="F56">
        <v>3</v>
      </c>
      <c r="I56">
        <f>$C$1*C56+$D$1*D56+$E$1*E56+$F$1*F56+$G$1*G56+$H$1*H56</f>
        <v>1.05</v>
      </c>
    </row>
    <row r="57" spans="1:9" x14ac:dyDescent="0.2">
      <c r="B57" s="10" t="s">
        <v>377</v>
      </c>
      <c r="E57">
        <v>1</v>
      </c>
      <c r="F57">
        <v>3</v>
      </c>
      <c r="I57">
        <f t="shared" ref="I57:I58" si="8">$C$1*C57+$D$1*D57+$E$1*E57+$F$1*F57+$G$1*G57+$H$1*H57</f>
        <v>1.05</v>
      </c>
    </row>
    <row r="58" spans="1:9" x14ac:dyDescent="0.2">
      <c r="B58" s="10" t="s">
        <v>283</v>
      </c>
      <c r="E58">
        <v>1</v>
      </c>
      <c r="F58">
        <v>3</v>
      </c>
      <c r="I58">
        <f t="shared" si="8"/>
        <v>1.05</v>
      </c>
    </row>
    <row r="59" spans="1:9" x14ac:dyDescent="0.2">
      <c r="B59" s="10" t="s">
        <v>342</v>
      </c>
      <c r="D59">
        <v>4</v>
      </c>
      <c r="I59">
        <f>$C$1*C59+$D$1*D59+$E$1*E59+$F$1*F59+$G$1*G59+$H$1*H59</f>
        <v>1.4</v>
      </c>
    </row>
    <row r="60" spans="1:9" x14ac:dyDescent="0.2">
      <c r="B60" s="10" t="s">
        <v>278</v>
      </c>
      <c r="D60">
        <v>4</v>
      </c>
      <c r="I60">
        <f>$C$1*C60+$D$1*D60+$E$1*E60+$F$1*F60+$G$1*G60+$H$1*H60</f>
        <v>1.4</v>
      </c>
    </row>
    <row r="61" spans="1:9" x14ac:dyDescent="0.2">
      <c r="A61">
        <v>3</v>
      </c>
      <c r="B61" s="15" t="s">
        <v>375</v>
      </c>
      <c r="C61">
        <v>3</v>
      </c>
      <c r="I61">
        <f>$C$1*C61+$D$1*D61+$E$1*E61+$F$1*F61+$G$1*G61+$H$1*H61</f>
        <v>1.2000000000000002</v>
      </c>
    </row>
    <row r="62" spans="1:9" x14ac:dyDescent="0.2">
      <c r="B62" s="14"/>
      <c r="C62">
        <f t="shared" ref="C62:H62" si="9">SUM(C51:C61)</f>
        <v>11</v>
      </c>
      <c r="D62">
        <f t="shared" si="9"/>
        <v>9</v>
      </c>
      <c r="E62">
        <f t="shared" si="9"/>
        <v>3</v>
      </c>
      <c r="F62">
        <f t="shared" si="9"/>
        <v>17</v>
      </c>
      <c r="G62">
        <f t="shared" si="9"/>
        <v>0</v>
      </c>
      <c r="H62">
        <f t="shared" si="9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4A1-73FB-294D-A6B9-10CD1103E89F}">
  <sheetPr codeName="Sheet4"/>
  <dimension ref="A1:I17"/>
  <sheetViews>
    <sheetView tabSelected="1" topLeftCell="D9" zoomScaleNormal="60" zoomScaleSheetLayoutView="100" workbookViewId="0">
      <selection activeCell="H15" sqref="H15"/>
    </sheetView>
  </sheetViews>
  <sheetFormatPr defaultRowHeight="14.25" x14ac:dyDescent="0.2"/>
  <cols>
    <col min="1" max="1" width="3.18359375" customWidth="1"/>
    <col min="2" max="3" width="3.67578125" customWidth="1"/>
    <col min="5" max="6" width="4.65625" bestFit="1" customWidth="1"/>
    <col min="7" max="7" width="3.18359375" bestFit="1" customWidth="1"/>
    <col min="8" max="8" width="3.30859375" bestFit="1" customWidth="1"/>
    <col min="9" max="9" width="7.35546875" customWidth="1"/>
  </cols>
  <sheetData>
    <row r="1" spans="1:9" x14ac:dyDescent="0.2"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</row>
    <row r="3" spans="1:9" x14ac:dyDescent="0.2">
      <c r="E3" t="s">
        <v>343</v>
      </c>
      <c r="F3" t="s">
        <v>344</v>
      </c>
      <c r="G3" t="s">
        <v>345</v>
      </c>
      <c r="H3" t="s">
        <v>346</v>
      </c>
    </row>
    <row r="4" spans="1:9" x14ac:dyDescent="0.2">
      <c r="E4">
        <v>12</v>
      </c>
      <c r="F4">
        <v>10</v>
      </c>
      <c r="G4">
        <v>6</v>
      </c>
      <c r="H4">
        <v>16</v>
      </c>
    </row>
    <row r="5" spans="1:9" x14ac:dyDescent="0.2">
      <c r="E5">
        <f>E4-E17</f>
        <v>0</v>
      </c>
      <c r="F5">
        <f>F4-F17</f>
        <v>0</v>
      </c>
      <c r="G5">
        <f>G4-G17</f>
        <v>0</v>
      </c>
      <c r="H5">
        <f>H4-H17</f>
        <v>2</v>
      </c>
    </row>
    <row r="6" spans="1:9" x14ac:dyDescent="0.2">
      <c r="A6">
        <v>2</v>
      </c>
      <c r="C6">
        <v>4</v>
      </c>
      <c r="D6" t="s">
        <v>348</v>
      </c>
      <c r="E6">
        <v>2</v>
      </c>
      <c r="H6">
        <v>2</v>
      </c>
      <c r="I6">
        <f>$C$1*E6+$D$1*F6+$E$1*G6+$F$1*H6</f>
        <v>2.6</v>
      </c>
    </row>
    <row r="7" spans="1:9" x14ac:dyDescent="0.2">
      <c r="A7">
        <v>5</v>
      </c>
      <c r="C7">
        <v>4</v>
      </c>
      <c r="D7" t="s">
        <v>352</v>
      </c>
      <c r="E7">
        <v>1</v>
      </c>
      <c r="G7">
        <v>1</v>
      </c>
      <c r="H7">
        <v>2</v>
      </c>
      <c r="I7">
        <f>$C$1*E7+$D$1*F7+$E$1*G7+$F$1*H7</f>
        <v>2.4</v>
      </c>
    </row>
    <row r="8" spans="1:9" x14ac:dyDescent="0.2">
      <c r="A8">
        <v>1</v>
      </c>
      <c r="C8">
        <v>4</v>
      </c>
      <c r="D8" t="s">
        <v>347</v>
      </c>
      <c r="E8">
        <v>1</v>
      </c>
      <c r="G8">
        <v>1</v>
      </c>
      <c r="H8">
        <v>2</v>
      </c>
      <c r="I8">
        <f t="shared" ref="I8:I15" si="0">$C$1*E8+$D$1*F8+$E$1*G8+$F$1*H8</f>
        <v>2.4</v>
      </c>
    </row>
    <row r="9" spans="1:9" x14ac:dyDescent="0.2">
      <c r="A9">
        <v>4</v>
      </c>
      <c r="C9">
        <v>4</v>
      </c>
      <c r="D9" t="s">
        <v>349</v>
      </c>
      <c r="E9">
        <v>1</v>
      </c>
      <c r="F9">
        <v>1</v>
      </c>
      <c r="G9">
        <v>1</v>
      </c>
      <c r="H9">
        <v>1</v>
      </c>
      <c r="I9">
        <f>$C$1*E9+$D$1*F9+$E$1*G9+$F$1*H9</f>
        <v>2.6</v>
      </c>
    </row>
    <row r="10" spans="1:9" x14ac:dyDescent="0.2">
      <c r="A10">
        <v>10</v>
      </c>
      <c r="C10">
        <v>4</v>
      </c>
      <c r="D10" t="s">
        <v>355</v>
      </c>
      <c r="E10">
        <v>1</v>
      </c>
      <c r="G10">
        <v>1</v>
      </c>
      <c r="H10">
        <v>2</v>
      </c>
      <c r="I10">
        <f>$C$1*E10+$D$1*F10+$E$1*G10+$F$1*H10</f>
        <v>2.4</v>
      </c>
    </row>
    <row r="11" spans="1:9" x14ac:dyDescent="0.2">
      <c r="A11">
        <v>7</v>
      </c>
      <c r="C11">
        <v>4</v>
      </c>
      <c r="D11" t="s">
        <v>354</v>
      </c>
      <c r="E11">
        <v>2</v>
      </c>
      <c r="F11">
        <v>1</v>
      </c>
      <c r="G11">
        <v>1</v>
      </c>
      <c r="I11">
        <f>$C$1*E11+$D$1*F11+$E$1*G11+$F$1*H11</f>
        <v>2.9</v>
      </c>
    </row>
    <row r="12" spans="1:9" x14ac:dyDescent="0.2">
      <c r="A12">
        <v>3</v>
      </c>
      <c r="C12">
        <v>4</v>
      </c>
      <c r="D12" t="s">
        <v>350</v>
      </c>
      <c r="F12">
        <v>3</v>
      </c>
      <c r="G12">
        <v>1</v>
      </c>
      <c r="I12">
        <f>$C$1*E12+$D$1*F12+$E$1*G12+$F$1*H12</f>
        <v>2.6999999999999997</v>
      </c>
    </row>
    <row r="13" spans="1:9" x14ac:dyDescent="0.2">
      <c r="A13">
        <v>8</v>
      </c>
      <c r="C13">
        <v>4</v>
      </c>
      <c r="D13" t="s">
        <v>356</v>
      </c>
      <c r="E13">
        <v>2</v>
      </c>
      <c r="F13">
        <v>1</v>
      </c>
      <c r="H13">
        <v>1</v>
      </c>
      <c r="I13">
        <f>$C$1*E13+$D$1*F13+$E$1*G13+$F$1*H13</f>
        <v>2.8</v>
      </c>
    </row>
    <row r="14" spans="1:9" x14ac:dyDescent="0.2">
      <c r="A14">
        <v>6</v>
      </c>
      <c r="C14">
        <v>4</v>
      </c>
      <c r="D14" t="s">
        <v>351</v>
      </c>
      <c r="E14">
        <v>2</v>
      </c>
      <c r="F14">
        <v>1</v>
      </c>
      <c r="H14">
        <v>1</v>
      </c>
      <c r="I14">
        <f>$C$1*E14+$D$1*F14+$E$1*G14+$F$1*H14</f>
        <v>2.8</v>
      </c>
    </row>
    <row r="15" spans="1:9" x14ac:dyDescent="0.2">
      <c r="A15">
        <v>9</v>
      </c>
      <c r="C15">
        <v>3</v>
      </c>
      <c r="D15" t="s">
        <v>353</v>
      </c>
      <c r="H15">
        <v>3</v>
      </c>
      <c r="I15">
        <f t="shared" si="0"/>
        <v>1.5</v>
      </c>
    </row>
    <row r="16" spans="1:9" x14ac:dyDescent="0.2">
      <c r="A16">
        <v>11</v>
      </c>
      <c r="C16">
        <v>3</v>
      </c>
      <c r="D16" t="s">
        <v>379</v>
      </c>
      <c r="F16">
        <v>3</v>
      </c>
      <c r="I16">
        <f>$C$1*E16+$D$1*F16+$E$1*G16+$F$1*H16</f>
        <v>2.0999999999999996</v>
      </c>
    </row>
    <row r="17" spans="5:8" x14ac:dyDescent="0.2">
      <c r="E17">
        <f>SUM(E6:E16)</f>
        <v>12</v>
      </c>
      <c r="F17">
        <f t="shared" ref="F17:H17" si="1">SUM(F6:F16)</f>
        <v>10</v>
      </c>
      <c r="G17">
        <f t="shared" si="1"/>
        <v>6</v>
      </c>
      <c r="H17">
        <f t="shared" si="1"/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70"/>
  <sheetViews>
    <sheetView topLeftCell="A4" workbookViewId="0">
      <pane xSplit="1" topLeftCell="B4" activePane="topRight" state="frozen"/>
      <selection activeCell="A4" sqref="A4"/>
      <selection pane="topRight" activeCell="A4" sqref="A4"/>
    </sheetView>
  </sheetViews>
  <sheetFormatPr defaultRowHeight="14.25" x14ac:dyDescent="0.2"/>
  <cols>
    <col min="2" max="2" width="5.63671875" bestFit="1" customWidth="1"/>
    <col min="3" max="13" width="3.18359375" bestFit="1" customWidth="1"/>
    <col min="14" max="14" width="11.15234375" bestFit="1" customWidth="1"/>
    <col min="15" max="15" width="25.375" bestFit="1" customWidth="1"/>
    <col min="16" max="17" width="8.2109375" bestFit="1" customWidth="1"/>
    <col min="18" max="21" width="6.12890625" bestFit="1" customWidth="1"/>
    <col min="22" max="22" width="6.984375" bestFit="1" customWidth="1"/>
    <col min="23" max="28" width="6.12890625" bestFit="1" customWidth="1"/>
    <col min="29" max="29" width="5.63671875" bestFit="1" customWidth="1"/>
    <col min="30" max="31" width="3.18359375" bestFit="1" customWidth="1"/>
    <col min="32" max="32" width="5.63671875" bestFit="1" customWidth="1"/>
    <col min="33" max="34" width="3.18359375" bestFit="1" customWidth="1"/>
    <col min="35" max="35" width="5.63671875" bestFit="1" customWidth="1"/>
    <col min="36" max="37" width="3.18359375" bestFit="1" customWidth="1"/>
    <col min="38" max="39" width="5.63671875" bestFit="1" customWidth="1"/>
  </cols>
  <sheetData>
    <row r="1" spans="1:39" x14ac:dyDescent="0.2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357</v>
      </c>
      <c r="N1" t="s">
        <v>358</v>
      </c>
      <c r="O1" t="s">
        <v>9</v>
      </c>
      <c r="P1" t="s">
        <v>359</v>
      </c>
      <c r="Q1" t="s">
        <v>360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2">
      <c r="A2" s="42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48">
        <f>SUMPRODUCT($B$1:$L$1*$Q2+($P2-$Q2),$B2:$L2)</f>
        <v>10.350000000000001</v>
      </c>
      <c r="O2" s="49" t="str">
        <f t="shared" ref="O2:O66" si="1">_xlfn.CONCAT(AC2:AM2)</f>
        <v xml:space="preserve">30x3 </v>
      </c>
      <c r="P2" s="48">
        <v>2</v>
      </c>
      <c r="Q2" s="48">
        <v>0.05</v>
      </c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 t="str">
        <f t="shared" ref="AC2:AM2" si="2">IF(B2&gt;0,AC$1&amp;"x"&amp;B2&amp;" ","")</f>
        <v/>
      </c>
      <c r="AD2" s="48" t="str">
        <f t="shared" si="2"/>
        <v/>
      </c>
      <c r="AE2" s="48" t="str">
        <f t="shared" si="2"/>
        <v/>
      </c>
      <c r="AF2" s="48" t="str">
        <f t="shared" si="2"/>
        <v/>
      </c>
      <c r="AG2" s="48" t="str">
        <f t="shared" si="2"/>
        <v/>
      </c>
      <c r="AH2" s="48" t="str">
        <f t="shared" si="2"/>
        <v/>
      </c>
      <c r="AI2" s="48" t="str">
        <f t="shared" si="2"/>
        <v/>
      </c>
      <c r="AJ2" s="48" t="str">
        <f t="shared" si="2"/>
        <v/>
      </c>
      <c r="AK2" s="48" t="str">
        <f t="shared" si="2"/>
        <v/>
      </c>
      <c r="AL2" s="48" t="str">
        <f t="shared" si="2"/>
        <v/>
      </c>
      <c r="AM2" s="48" t="str">
        <f t="shared" si="2"/>
        <v xml:space="preserve">30x3 </v>
      </c>
    </row>
    <row r="3" spans="1:39" x14ac:dyDescent="0.2">
      <c r="A3" s="52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48"/>
      <c r="O3" s="49" t="str">
        <f t="shared" si="1"/>
        <v/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9" x14ac:dyDescent="0.2">
      <c r="A4" s="42" t="s">
        <v>19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1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8" si="5">SUM(B4:L4)</f>
        <v>3</v>
      </c>
      <c r="N4" s="49">
        <f>(1-PRODUCT(R4:AB4))*100</f>
        <v>49.469064287499997</v>
      </c>
      <c r="O4" s="49" t="str">
        <f t="shared" si="1"/>
        <v xml:space="preserve">20x1 30x2 </v>
      </c>
      <c r="P4" s="48">
        <v>10</v>
      </c>
      <c r="Q4" s="48">
        <v>0</v>
      </c>
      <c r="R4" s="48">
        <f t="shared" ref="R4:AB5" si="6">(1-((R$1*$Q4+($P4-$Q4)+$N$2)/100))^B4</f>
        <v>0.79649999999999999</v>
      </c>
      <c r="S4" s="48">
        <f t="shared" si="6"/>
        <v>1</v>
      </c>
      <c r="T4" s="48">
        <f t="shared" si="6"/>
        <v>1</v>
      </c>
      <c r="U4" s="48">
        <f t="shared" si="6"/>
        <v>1</v>
      </c>
      <c r="V4" s="48">
        <f t="shared" si="6"/>
        <v>1</v>
      </c>
      <c r="W4" s="48">
        <f t="shared" si="6"/>
        <v>1</v>
      </c>
      <c r="X4" s="48">
        <f t="shared" si="6"/>
        <v>1</v>
      </c>
      <c r="Y4" s="48">
        <f t="shared" si="6"/>
        <v>1</v>
      </c>
      <c r="Z4" s="48">
        <f t="shared" si="6"/>
        <v>1</v>
      </c>
      <c r="AA4" s="48">
        <f t="shared" si="6"/>
        <v>1</v>
      </c>
      <c r="AB4" s="48">
        <f t="shared" si="6"/>
        <v>0.63441225000000001</v>
      </c>
      <c r="AC4" s="48" t="str">
        <f t="shared" ref="AC4:AC55" si="7">IF(B4&gt;0,AC$1&amp;"x"&amp;B4&amp;" ","")</f>
        <v xml:space="preserve">20x1 </v>
      </c>
      <c r="AD4" s="48" t="str">
        <f t="shared" ref="AD4:AD55" si="8">IF(C4&gt;0,AD$1&amp;"x"&amp;C4&amp;" ","")</f>
        <v/>
      </c>
      <c r="AE4" s="48" t="str">
        <f t="shared" ref="AE4:AE55" si="9">IF(D4&gt;0,AE$1&amp;"x"&amp;D4&amp;" ","")</f>
        <v/>
      </c>
      <c r="AF4" s="48" t="str">
        <f t="shared" ref="AF4:AF55" si="10">IF(E4&gt;0,AF$1&amp;"x"&amp;E4&amp;" ","")</f>
        <v/>
      </c>
      <c r="AG4" s="48" t="str">
        <f t="shared" ref="AG4:AG55" si="11">IF(F4&gt;0,AG$1&amp;"x"&amp;F4&amp;" ","")</f>
        <v/>
      </c>
      <c r="AH4" s="48" t="str">
        <f t="shared" ref="AH4:AH55" si="12">IF(G4&gt;0,AH$1&amp;"x"&amp;G4&amp;" ","")</f>
        <v/>
      </c>
      <c r="AI4" s="48" t="str">
        <f t="shared" ref="AI4:AI55" si="13">IF(H4&gt;0,AI$1&amp;"x"&amp;H4&amp;" ","")</f>
        <v/>
      </c>
      <c r="AJ4" s="48" t="str">
        <f t="shared" ref="AJ4:AJ55" si="14">IF(I4&gt;0,AJ$1&amp;"x"&amp;I4&amp;" ","")</f>
        <v/>
      </c>
      <c r="AK4" s="48" t="str">
        <f t="shared" ref="AK4:AK55" si="15">IF(J4&gt;0,AK$1&amp;"x"&amp;J4&amp;" ","")</f>
        <v/>
      </c>
      <c r="AL4" s="48" t="str">
        <f t="shared" ref="AL4:AL55" si="16">IF(K4&gt;0,AL$1&amp;"x"&amp;K4&amp;" ","")</f>
        <v/>
      </c>
      <c r="AM4" s="48" t="str">
        <f t="shared" ref="AM4:AM55" si="17">IF(L4&gt;0,AM$1&amp;"x"&amp;L4&amp;" ","")</f>
        <v xml:space="preserve">30x2 </v>
      </c>
    </row>
    <row r="5" spans="1:39" x14ac:dyDescent="0.2">
      <c r="A5" s="42" t="s">
        <v>81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49">
        <f>(1-PRODUCT(R5:AB5))*100</f>
        <v>90.40907102899375</v>
      </c>
      <c r="O5" s="49" t="str">
        <f t="shared" si="1"/>
        <v xml:space="preserve">30x4 </v>
      </c>
      <c r="P5" s="48">
        <v>5</v>
      </c>
      <c r="Q5" s="48">
        <v>1</v>
      </c>
      <c r="R5" s="48">
        <f t="shared" si="6"/>
        <v>1</v>
      </c>
      <c r="S5" s="48">
        <f t="shared" si="6"/>
        <v>1</v>
      </c>
      <c r="T5" s="48">
        <f t="shared" si="6"/>
        <v>1</v>
      </c>
      <c r="U5" s="48">
        <f t="shared" si="6"/>
        <v>1</v>
      </c>
      <c r="V5" s="48">
        <f t="shared" si="6"/>
        <v>1</v>
      </c>
      <c r="W5" s="48">
        <f t="shared" si="6"/>
        <v>1</v>
      </c>
      <c r="X5" s="48">
        <f t="shared" si="6"/>
        <v>1</v>
      </c>
      <c r="Y5" s="48">
        <f t="shared" si="6"/>
        <v>1</v>
      </c>
      <c r="Z5" s="48">
        <f t="shared" si="6"/>
        <v>1</v>
      </c>
      <c r="AA5" s="48">
        <f t="shared" si="6"/>
        <v>1</v>
      </c>
      <c r="AB5" s="48">
        <f t="shared" si="6"/>
        <v>9.5909289710062504E-2</v>
      </c>
      <c r="AC5" s="48" t="str">
        <f t="shared" si="7"/>
        <v/>
      </c>
      <c r="AD5" s="48" t="str">
        <f t="shared" si="8"/>
        <v/>
      </c>
      <c r="AE5" s="48" t="str">
        <f t="shared" si="9"/>
        <v/>
      </c>
      <c r="AF5" s="48" t="str">
        <f t="shared" si="10"/>
        <v/>
      </c>
      <c r="AG5" s="48" t="str">
        <f t="shared" si="11"/>
        <v/>
      </c>
      <c r="AH5" s="48" t="str">
        <f t="shared" si="12"/>
        <v/>
      </c>
      <c r="AI5" s="48" t="str">
        <f t="shared" si="13"/>
        <v/>
      </c>
      <c r="AJ5" s="48" t="str">
        <f t="shared" si="14"/>
        <v/>
      </c>
      <c r="AK5" s="48" t="str">
        <f t="shared" si="15"/>
        <v/>
      </c>
      <c r="AL5" s="48" t="str">
        <f t="shared" si="16"/>
        <v/>
      </c>
      <c r="AM5" s="48" t="str">
        <f t="shared" si="17"/>
        <v xml:space="preserve">30x4 </v>
      </c>
    </row>
    <row r="6" spans="1:39" x14ac:dyDescent="0.2">
      <c r="A6" s="42" t="s">
        <v>31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49">
        <f t="shared" ref="N6:N28" si="20">(1-PRODUCT(R6:AB6))*100</f>
        <v>69.030775000000006</v>
      </c>
      <c r="O6" s="49" t="str">
        <f t="shared" si="1"/>
        <v xml:space="preserve">30x2 </v>
      </c>
      <c r="P6" s="48">
        <v>5</v>
      </c>
      <c r="Q6" s="48">
        <v>1</v>
      </c>
      <c r="R6" s="48">
        <f t="shared" ref="R6:R28" si="21">(1-((R$1*$Q6+($P6-$Q6)+$N$2)/100))^B6</f>
        <v>1</v>
      </c>
      <c r="S6" s="48">
        <f t="shared" ref="S6:S28" si="22">(1-((S$1*$Q6+($P6-$Q6)+$N$2)/100))^C6</f>
        <v>1</v>
      </c>
      <c r="T6" s="48">
        <f t="shared" ref="T6:T28" si="23">(1-((T$1*$Q6+($P6-$Q6)+$N$2)/100))^D6</f>
        <v>1</v>
      </c>
      <c r="U6" s="48">
        <f t="shared" ref="U6:U28" si="24">(1-((U$1*$Q6+($P6-$Q6)+$N$2)/100))^E6</f>
        <v>1</v>
      </c>
      <c r="V6" s="48">
        <f t="shared" ref="V6:V28" si="25">(1-((V$1*$Q6+($P6-$Q6)+$N$2)/100))^F6</f>
        <v>1</v>
      </c>
      <c r="W6" s="48">
        <f t="shared" ref="W6:W28" si="26">(1-((W$1*$Q6+($P6-$Q6)+$N$2)/100))^G6</f>
        <v>1</v>
      </c>
      <c r="X6" s="48">
        <f t="shared" ref="X6:X28" si="27">(1-((X$1*$Q6+($P6-$Q6)+$N$2)/100))^H6</f>
        <v>1</v>
      </c>
      <c r="Y6" s="48">
        <f t="shared" ref="Y6:Y28" si="28">(1-((Y$1*$Q6+($P6-$Q6)+$N$2)/100))^I6</f>
        <v>1</v>
      </c>
      <c r="Z6" s="48">
        <f t="shared" ref="Z6:Z28" si="29">(1-((Z$1*$Q6+($P6-$Q6)+$N$2)/100))^J6</f>
        <v>1</v>
      </c>
      <c r="AA6" s="48">
        <f t="shared" ref="AA6:AA28" si="30">(1-((AA$1*$Q6+($P6-$Q6)+$N$2)/100))^K6</f>
        <v>1</v>
      </c>
      <c r="AB6" s="48">
        <f t="shared" ref="AB6:AB28" si="31">(1-((AB$1*$Q6+($P6-$Q6)+$N$2)/100))^L6</f>
        <v>0.30969225</v>
      </c>
      <c r="AC6" s="48" t="str">
        <f t="shared" si="7"/>
        <v/>
      </c>
      <c r="AD6" s="48" t="str">
        <f t="shared" si="8"/>
        <v/>
      </c>
      <c r="AE6" s="48" t="str">
        <f t="shared" si="9"/>
        <v/>
      </c>
      <c r="AF6" s="48" t="str">
        <f t="shared" si="10"/>
        <v/>
      </c>
      <c r="AG6" s="48" t="str">
        <f t="shared" si="11"/>
        <v/>
      </c>
      <c r="AH6" s="48" t="str">
        <f t="shared" si="12"/>
        <v/>
      </c>
      <c r="AI6" s="48" t="str">
        <f t="shared" si="13"/>
        <v/>
      </c>
      <c r="AJ6" s="48" t="str">
        <f t="shared" si="14"/>
        <v/>
      </c>
      <c r="AK6" s="48" t="str">
        <f t="shared" si="15"/>
        <v/>
      </c>
      <c r="AL6" s="48" t="str">
        <f t="shared" si="16"/>
        <v/>
      </c>
      <c r="AM6" s="48" t="str">
        <f t="shared" si="17"/>
        <v xml:space="preserve">30x2 </v>
      </c>
    </row>
    <row r="7" spans="1:39" x14ac:dyDescent="0.2">
      <c r="A7" s="42" t="s">
        <v>25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49">
        <f t="shared" si="20"/>
        <v>34.85</v>
      </c>
      <c r="O7" s="49" t="str">
        <f t="shared" si="1"/>
        <v xml:space="preserve">30x1 </v>
      </c>
      <c r="P7" s="48">
        <v>10</v>
      </c>
      <c r="Q7" s="48">
        <v>0.5</v>
      </c>
      <c r="R7" s="48">
        <f t="shared" si="21"/>
        <v>1</v>
      </c>
      <c r="S7" s="48">
        <f t="shared" si="22"/>
        <v>1</v>
      </c>
      <c r="T7" s="48">
        <f t="shared" si="23"/>
        <v>1</v>
      </c>
      <c r="U7" s="48">
        <f t="shared" si="24"/>
        <v>1</v>
      </c>
      <c r="V7" s="48">
        <f t="shared" si="25"/>
        <v>1</v>
      </c>
      <c r="W7" s="48">
        <f t="shared" si="26"/>
        <v>1</v>
      </c>
      <c r="X7" s="48">
        <f t="shared" si="27"/>
        <v>1</v>
      </c>
      <c r="Y7" s="48">
        <f t="shared" si="28"/>
        <v>1</v>
      </c>
      <c r="Z7" s="48">
        <f t="shared" si="29"/>
        <v>1</v>
      </c>
      <c r="AA7" s="48">
        <f t="shared" si="30"/>
        <v>1</v>
      </c>
      <c r="AB7" s="48">
        <f t="shared" si="31"/>
        <v>0.65149999999999997</v>
      </c>
      <c r="AC7" s="48" t="str">
        <f t="shared" si="7"/>
        <v/>
      </c>
      <c r="AD7" s="48" t="str">
        <f t="shared" si="8"/>
        <v/>
      </c>
      <c r="AE7" s="48" t="str">
        <f t="shared" si="9"/>
        <v/>
      </c>
      <c r="AF7" s="48" t="str">
        <f t="shared" si="10"/>
        <v/>
      </c>
      <c r="AG7" s="48" t="str">
        <f t="shared" si="11"/>
        <v/>
      </c>
      <c r="AH7" s="48" t="str">
        <f t="shared" si="12"/>
        <v/>
      </c>
      <c r="AI7" s="48" t="str">
        <f t="shared" si="13"/>
        <v/>
      </c>
      <c r="AJ7" s="48" t="str">
        <f t="shared" si="14"/>
        <v/>
      </c>
      <c r="AK7" s="48" t="str">
        <f t="shared" si="15"/>
        <v/>
      </c>
      <c r="AL7" s="48" t="str">
        <f t="shared" si="16"/>
        <v/>
      </c>
      <c r="AM7" s="48" t="str">
        <f t="shared" si="17"/>
        <v xml:space="preserve">30x1 </v>
      </c>
    </row>
    <row r="8" spans="1:39" x14ac:dyDescent="0.2">
      <c r="A8" s="42" t="s">
        <v>86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0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5</v>
      </c>
      <c r="M8">
        <f t="shared" si="5"/>
        <v>5</v>
      </c>
      <c r="N8" s="49">
        <f t="shared" si="20"/>
        <v>94.662648027635015</v>
      </c>
      <c r="O8" s="49" t="str">
        <f t="shared" si="1"/>
        <v xml:space="preserve">30x5 </v>
      </c>
      <c r="P8" s="48">
        <v>5</v>
      </c>
      <c r="Q8" s="48">
        <v>1</v>
      </c>
      <c r="R8" s="48">
        <f t="shared" si="21"/>
        <v>1</v>
      </c>
      <c r="S8" s="48">
        <f t="shared" si="22"/>
        <v>1</v>
      </c>
      <c r="T8" s="48">
        <f t="shared" si="23"/>
        <v>1</v>
      </c>
      <c r="U8" s="48">
        <f t="shared" si="24"/>
        <v>1</v>
      </c>
      <c r="V8" s="48">
        <f t="shared" si="25"/>
        <v>1</v>
      </c>
      <c r="W8" s="48">
        <f t="shared" si="26"/>
        <v>1</v>
      </c>
      <c r="X8" s="48">
        <f t="shared" si="27"/>
        <v>1</v>
      </c>
      <c r="Y8" s="48">
        <f t="shared" si="28"/>
        <v>1</v>
      </c>
      <c r="Z8" s="48">
        <f t="shared" si="29"/>
        <v>1</v>
      </c>
      <c r="AA8" s="48">
        <f t="shared" si="30"/>
        <v>1</v>
      </c>
      <c r="AB8" s="48">
        <f t="shared" si="31"/>
        <v>5.337351972364978E-2</v>
      </c>
      <c r="AC8" s="48" t="str">
        <f t="shared" si="7"/>
        <v/>
      </c>
      <c r="AD8" s="48" t="str">
        <f t="shared" si="8"/>
        <v/>
      </c>
      <c r="AE8" s="48" t="str">
        <f t="shared" si="9"/>
        <v/>
      </c>
      <c r="AF8" s="48" t="str">
        <f t="shared" si="10"/>
        <v/>
      </c>
      <c r="AG8" s="48" t="str">
        <f t="shared" si="11"/>
        <v/>
      </c>
      <c r="AH8" s="48" t="str">
        <f t="shared" si="12"/>
        <v/>
      </c>
      <c r="AI8" s="48" t="str">
        <f t="shared" si="13"/>
        <v/>
      </c>
      <c r="AJ8" s="48" t="str">
        <f t="shared" si="14"/>
        <v/>
      </c>
      <c r="AK8" s="48" t="str">
        <f t="shared" si="15"/>
        <v/>
      </c>
      <c r="AL8" s="48" t="str">
        <f t="shared" si="16"/>
        <v/>
      </c>
      <c r="AM8" s="48" t="str">
        <f t="shared" si="17"/>
        <v xml:space="preserve">30x5 </v>
      </c>
    </row>
    <row r="9" spans="1:39" x14ac:dyDescent="0.2">
      <c r="A9" s="42" t="s">
        <v>103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1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9</v>
      </c>
      <c r="N9" s="49">
        <f t="shared" si="20"/>
        <v>87.09755485797109</v>
      </c>
      <c r="O9" s="49" t="str">
        <f t="shared" si="1"/>
        <v xml:space="preserve">20x1 30x8 </v>
      </c>
      <c r="P9" s="48">
        <v>10</v>
      </c>
      <c r="Q9" s="48">
        <v>0</v>
      </c>
      <c r="R9" s="48">
        <f t="shared" si="21"/>
        <v>0.79649999999999999</v>
      </c>
      <c r="S9" s="48">
        <f t="shared" si="22"/>
        <v>1</v>
      </c>
      <c r="T9" s="48">
        <f t="shared" si="23"/>
        <v>1</v>
      </c>
      <c r="U9" s="48">
        <f t="shared" si="24"/>
        <v>1</v>
      </c>
      <c r="V9" s="48">
        <f t="shared" si="25"/>
        <v>1</v>
      </c>
      <c r="W9" s="48">
        <f t="shared" si="26"/>
        <v>1</v>
      </c>
      <c r="X9" s="48">
        <f t="shared" si="27"/>
        <v>1</v>
      </c>
      <c r="Y9" s="48">
        <f t="shared" si="28"/>
        <v>1</v>
      </c>
      <c r="Z9" s="48">
        <f t="shared" si="29"/>
        <v>1</v>
      </c>
      <c r="AA9" s="48">
        <f t="shared" si="30"/>
        <v>1</v>
      </c>
      <c r="AB9" s="48">
        <f t="shared" si="31"/>
        <v>0.16198926731988583</v>
      </c>
      <c r="AC9" s="48" t="str">
        <f t="shared" si="7"/>
        <v xml:space="preserve">20x1 </v>
      </c>
      <c r="AD9" s="48" t="str">
        <f t="shared" si="8"/>
        <v/>
      </c>
      <c r="AE9" s="48" t="str">
        <f t="shared" si="9"/>
        <v/>
      </c>
      <c r="AF9" s="48" t="str">
        <f t="shared" si="10"/>
        <v/>
      </c>
      <c r="AG9" s="48" t="str">
        <f t="shared" si="11"/>
        <v/>
      </c>
      <c r="AH9" s="48" t="str">
        <f t="shared" si="12"/>
        <v/>
      </c>
      <c r="AI9" s="48" t="str">
        <f t="shared" si="13"/>
        <v/>
      </c>
      <c r="AJ9" s="48" t="str">
        <f t="shared" si="14"/>
        <v/>
      </c>
      <c r="AK9" s="48" t="str">
        <f t="shared" si="15"/>
        <v/>
      </c>
      <c r="AL9" s="48" t="str">
        <f t="shared" si="16"/>
        <v/>
      </c>
      <c r="AM9" s="48" t="str">
        <f t="shared" si="17"/>
        <v xml:space="preserve">30x8 </v>
      </c>
    </row>
    <row r="10" spans="1:39" x14ac:dyDescent="0.2">
      <c r="A10" s="42" t="s">
        <v>92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0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1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5</v>
      </c>
      <c r="M10">
        <f t="shared" si="5"/>
        <v>6</v>
      </c>
      <c r="N10" s="49">
        <f t="shared" si="20"/>
        <v>96.762896028760636</v>
      </c>
      <c r="O10" s="49" t="str">
        <f t="shared" si="1"/>
        <v xml:space="preserve">25x1 30x5 </v>
      </c>
      <c r="P10" s="48">
        <v>5</v>
      </c>
      <c r="Q10" s="48">
        <v>1</v>
      </c>
      <c r="R10" s="48">
        <f>(1-((R$1*$Q10+($P10-$Q10)+$N$2)/100))^B10</f>
        <v>1</v>
      </c>
      <c r="S10" s="48">
        <f t="shared" si="22"/>
        <v>1</v>
      </c>
      <c r="T10" s="48">
        <f t="shared" si="23"/>
        <v>1</v>
      </c>
      <c r="U10" s="48">
        <f t="shared" si="24"/>
        <v>1</v>
      </c>
      <c r="V10" s="48">
        <f t="shared" si="25"/>
        <v>1</v>
      </c>
      <c r="W10" s="48">
        <f t="shared" si="26"/>
        <v>0.60650000000000004</v>
      </c>
      <c r="X10" s="48">
        <f t="shared" si="27"/>
        <v>1</v>
      </c>
      <c r="Y10" s="48">
        <f t="shared" si="28"/>
        <v>1</v>
      </c>
      <c r="Z10" s="48">
        <f t="shared" si="29"/>
        <v>1</v>
      </c>
      <c r="AA10" s="48">
        <f t="shared" si="30"/>
        <v>1</v>
      </c>
      <c r="AB10" s="48">
        <f t="shared" si="31"/>
        <v>5.337351972364978E-2</v>
      </c>
      <c r="AC10" s="48" t="str">
        <f t="shared" si="7"/>
        <v/>
      </c>
      <c r="AD10" s="48" t="str">
        <f t="shared" si="8"/>
        <v/>
      </c>
      <c r="AE10" s="48" t="str">
        <f t="shared" si="9"/>
        <v/>
      </c>
      <c r="AF10" s="48" t="str">
        <f t="shared" si="10"/>
        <v/>
      </c>
      <c r="AG10" s="48" t="str">
        <f t="shared" si="11"/>
        <v/>
      </c>
      <c r="AH10" s="48" t="str">
        <f t="shared" si="12"/>
        <v xml:space="preserve">25x1 </v>
      </c>
      <c r="AI10" s="48" t="str">
        <f t="shared" si="13"/>
        <v/>
      </c>
      <c r="AJ10" s="48" t="str">
        <f t="shared" si="14"/>
        <v/>
      </c>
      <c r="AK10" s="48" t="str">
        <f t="shared" si="15"/>
        <v/>
      </c>
      <c r="AL10" s="48" t="str">
        <f t="shared" si="16"/>
        <v/>
      </c>
      <c r="AM10" s="48" t="str">
        <f t="shared" si="17"/>
        <v xml:space="preserve">30x5 </v>
      </c>
    </row>
    <row r="11" spans="1:39" x14ac:dyDescent="0.2">
      <c r="A11" s="43" t="s">
        <v>98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0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3</v>
      </c>
      <c r="M11">
        <f t="shared" si="5"/>
        <v>3</v>
      </c>
      <c r="N11" s="49">
        <f t="shared" si="20"/>
        <v>98.985215787499996</v>
      </c>
      <c r="O11" s="49" t="str">
        <f t="shared" si="1"/>
        <v xml:space="preserve">30x3 </v>
      </c>
      <c r="P11" s="48">
        <v>10</v>
      </c>
      <c r="Q11" s="48">
        <v>2</v>
      </c>
      <c r="R11" s="48">
        <f t="shared" si="21"/>
        <v>1</v>
      </c>
      <c r="S11" s="48">
        <f t="shared" si="22"/>
        <v>1</v>
      </c>
      <c r="T11" s="48">
        <f t="shared" si="23"/>
        <v>1</v>
      </c>
      <c r="U11" s="48">
        <f t="shared" si="24"/>
        <v>1</v>
      </c>
      <c r="V11" s="48">
        <f t="shared" si="25"/>
        <v>1</v>
      </c>
      <c r="W11" s="48">
        <f t="shared" si="26"/>
        <v>1</v>
      </c>
      <c r="X11" s="48">
        <f t="shared" si="27"/>
        <v>1</v>
      </c>
      <c r="Y11" s="48">
        <f t="shared" si="28"/>
        <v>1</v>
      </c>
      <c r="Z11" s="48">
        <f t="shared" si="29"/>
        <v>1</v>
      </c>
      <c r="AA11" s="48">
        <f t="shared" si="30"/>
        <v>1</v>
      </c>
      <c r="AB11" s="48">
        <f t="shared" si="31"/>
        <v>1.0147842125000004E-2</v>
      </c>
      <c r="AC11" s="48" t="str">
        <f t="shared" si="7"/>
        <v/>
      </c>
      <c r="AD11" s="48" t="str">
        <f t="shared" si="8"/>
        <v/>
      </c>
      <c r="AE11" s="48" t="str">
        <f t="shared" si="9"/>
        <v/>
      </c>
      <c r="AF11" s="48" t="str">
        <f t="shared" si="10"/>
        <v/>
      </c>
      <c r="AG11" s="48" t="str">
        <f t="shared" si="11"/>
        <v/>
      </c>
      <c r="AH11" s="48" t="str">
        <f t="shared" si="12"/>
        <v/>
      </c>
      <c r="AI11" s="48" t="str">
        <f t="shared" si="13"/>
        <v/>
      </c>
      <c r="AJ11" s="48" t="str">
        <f t="shared" si="14"/>
        <v/>
      </c>
      <c r="AK11" s="48" t="str">
        <f t="shared" si="15"/>
        <v/>
      </c>
      <c r="AL11" s="48" t="str">
        <f t="shared" si="16"/>
        <v/>
      </c>
      <c r="AM11" s="48" t="str">
        <f t="shared" si="17"/>
        <v xml:space="preserve">30x3 </v>
      </c>
    </row>
    <row r="12" spans="1:39" x14ac:dyDescent="0.2">
      <c r="A12" s="42" t="s">
        <v>222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3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6</v>
      </c>
      <c r="M12">
        <f t="shared" si="5"/>
        <v>9</v>
      </c>
      <c r="N12" s="49">
        <f t="shared" si="20"/>
        <v>87.09755485797109</v>
      </c>
      <c r="O12" s="49" t="str">
        <f t="shared" si="1"/>
        <v xml:space="preserve">20x3 30x6 </v>
      </c>
      <c r="P12" s="48">
        <v>10</v>
      </c>
      <c r="Q12" s="48">
        <v>0</v>
      </c>
      <c r="R12" s="48">
        <f t="shared" si="21"/>
        <v>0.50530935712500002</v>
      </c>
      <c r="S12" s="48">
        <f t="shared" si="22"/>
        <v>1</v>
      </c>
      <c r="T12" s="48">
        <f t="shared" si="23"/>
        <v>1</v>
      </c>
      <c r="U12" s="48">
        <f t="shared" si="24"/>
        <v>1</v>
      </c>
      <c r="V12" s="48">
        <f t="shared" si="25"/>
        <v>1</v>
      </c>
      <c r="W12" s="48">
        <f t="shared" si="26"/>
        <v>1</v>
      </c>
      <c r="X12" s="48">
        <f t="shared" si="27"/>
        <v>1</v>
      </c>
      <c r="Y12" s="48">
        <f t="shared" si="28"/>
        <v>1</v>
      </c>
      <c r="Z12" s="48">
        <f t="shared" si="29"/>
        <v>1</v>
      </c>
      <c r="AA12" s="48">
        <f t="shared" si="30"/>
        <v>1</v>
      </c>
      <c r="AB12" s="48">
        <f t="shared" si="31"/>
        <v>0.25533754639808082</v>
      </c>
      <c r="AC12" s="48" t="str">
        <f t="shared" si="7"/>
        <v xml:space="preserve">20x3 </v>
      </c>
      <c r="AD12" s="48" t="str">
        <f t="shared" si="8"/>
        <v/>
      </c>
      <c r="AE12" s="48" t="str">
        <f t="shared" si="9"/>
        <v/>
      </c>
      <c r="AF12" s="48" t="str">
        <f t="shared" si="10"/>
        <v/>
      </c>
      <c r="AG12" s="48" t="str">
        <f t="shared" si="11"/>
        <v/>
      </c>
      <c r="AH12" s="48" t="str">
        <f t="shared" si="12"/>
        <v/>
      </c>
      <c r="AI12" s="48" t="str">
        <f t="shared" si="13"/>
        <v/>
      </c>
      <c r="AJ12" s="48" t="str">
        <f t="shared" si="14"/>
        <v/>
      </c>
      <c r="AK12" s="48" t="str">
        <f t="shared" si="15"/>
        <v/>
      </c>
      <c r="AL12" s="48" t="str">
        <f t="shared" si="16"/>
        <v/>
      </c>
      <c r="AM12" s="48" t="str">
        <f t="shared" si="17"/>
        <v xml:space="preserve">30x6 </v>
      </c>
    </row>
    <row r="13" spans="1:39" x14ac:dyDescent="0.2">
      <c r="A13" s="42" t="s">
        <v>114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0</v>
      </c>
      <c r="C13">
        <f t="shared" si="38"/>
        <v>0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10</v>
      </c>
      <c r="M13">
        <f t="shared" si="5"/>
        <v>10</v>
      </c>
      <c r="N13" s="49">
        <f t="shared" si="20"/>
        <v>89.723202444373968</v>
      </c>
      <c r="O13" s="49" t="str">
        <f t="shared" si="1"/>
        <v xml:space="preserve">30x10 </v>
      </c>
      <c r="P13" s="48">
        <v>10</v>
      </c>
      <c r="Q13" s="48">
        <v>0</v>
      </c>
      <c r="R13" s="48">
        <f t="shared" si="21"/>
        <v>1</v>
      </c>
      <c r="S13" s="48">
        <f t="shared" si="22"/>
        <v>1</v>
      </c>
      <c r="T13" s="48">
        <f t="shared" si="23"/>
        <v>1</v>
      </c>
      <c r="U13" s="48">
        <f t="shared" si="24"/>
        <v>1</v>
      </c>
      <c r="V13" s="48">
        <f t="shared" si="25"/>
        <v>1</v>
      </c>
      <c r="W13" s="48">
        <f t="shared" si="26"/>
        <v>1</v>
      </c>
      <c r="X13" s="48">
        <f t="shared" si="27"/>
        <v>1</v>
      </c>
      <c r="Y13" s="48">
        <f t="shared" si="28"/>
        <v>1</v>
      </c>
      <c r="Z13" s="48">
        <f t="shared" si="29"/>
        <v>1</v>
      </c>
      <c r="AA13" s="48">
        <f t="shared" si="30"/>
        <v>1</v>
      </c>
      <c r="AB13" s="48">
        <f t="shared" si="31"/>
        <v>0.10276797555626024</v>
      </c>
      <c r="AC13" s="48" t="str">
        <f t="shared" si="7"/>
        <v/>
      </c>
      <c r="AD13" s="48" t="str">
        <f t="shared" si="8"/>
        <v/>
      </c>
      <c r="AE13" s="48" t="str">
        <f t="shared" si="9"/>
        <v/>
      </c>
      <c r="AF13" s="48" t="str">
        <f t="shared" si="10"/>
        <v/>
      </c>
      <c r="AG13" s="48" t="str">
        <f t="shared" si="11"/>
        <v/>
      </c>
      <c r="AH13" s="48" t="str">
        <f t="shared" si="12"/>
        <v/>
      </c>
      <c r="AI13" s="48" t="str">
        <f t="shared" si="13"/>
        <v/>
      </c>
      <c r="AJ13" s="48" t="str">
        <f t="shared" si="14"/>
        <v/>
      </c>
      <c r="AK13" s="48" t="str">
        <f t="shared" si="15"/>
        <v/>
      </c>
      <c r="AL13" s="48" t="str">
        <f t="shared" si="16"/>
        <v/>
      </c>
      <c r="AM13" s="48" t="str">
        <f t="shared" si="17"/>
        <v xml:space="preserve">30x10 </v>
      </c>
    </row>
    <row r="14" spans="1:39" x14ac:dyDescent="0.2">
      <c r="A14" s="43" t="s">
        <v>120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0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2</v>
      </c>
      <c r="M14">
        <f t="shared" si="5"/>
        <v>2</v>
      </c>
      <c r="N14" s="49">
        <f t="shared" si="20"/>
        <v>36.558774999999997</v>
      </c>
      <c r="O14" s="49" t="str">
        <f t="shared" si="1"/>
        <v xml:space="preserve">30x2 </v>
      </c>
      <c r="P14" s="48">
        <v>10</v>
      </c>
      <c r="Q14" s="48">
        <v>0</v>
      </c>
      <c r="R14" s="48">
        <f t="shared" si="21"/>
        <v>1</v>
      </c>
      <c r="S14" s="48">
        <f t="shared" si="22"/>
        <v>1</v>
      </c>
      <c r="T14" s="48">
        <f t="shared" si="23"/>
        <v>1</v>
      </c>
      <c r="U14" s="48">
        <f t="shared" si="24"/>
        <v>1</v>
      </c>
      <c r="V14" s="48">
        <f t="shared" si="25"/>
        <v>1</v>
      </c>
      <c r="W14" s="48">
        <f t="shared" si="26"/>
        <v>1</v>
      </c>
      <c r="X14" s="48">
        <f t="shared" si="27"/>
        <v>1</v>
      </c>
      <c r="Y14" s="48">
        <f t="shared" si="28"/>
        <v>1</v>
      </c>
      <c r="Z14" s="48">
        <f t="shared" si="29"/>
        <v>1</v>
      </c>
      <c r="AA14" s="48">
        <f t="shared" si="30"/>
        <v>1</v>
      </c>
      <c r="AB14" s="48">
        <f t="shared" si="31"/>
        <v>0.63441225000000001</v>
      </c>
      <c r="AC14" s="48" t="str">
        <f t="shared" si="7"/>
        <v/>
      </c>
      <c r="AD14" s="48" t="str">
        <f t="shared" si="8"/>
        <v/>
      </c>
      <c r="AE14" s="48" t="str">
        <f t="shared" si="9"/>
        <v/>
      </c>
      <c r="AF14" s="48" t="str">
        <f t="shared" si="10"/>
        <v/>
      </c>
      <c r="AG14" s="48" t="str">
        <f t="shared" si="11"/>
        <v/>
      </c>
      <c r="AH14" s="48" t="str">
        <f t="shared" si="12"/>
        <v/>
      </c>
      <c r="AI14" s="48" t="str">
        <f t="shared" si="13"/>
        <v/>
      </c>
      <c r="AJ14" s="48" t="str">
        <f t="shared" si="14"/>
        <v/>
      </c>
      <c r="AK14" s="48" t="str">
        <f t="shared" si="15"/>
        <v/>
      </c>
      <c r="AL14" s="48" t="str">
        <f t="shared" si="16"/>
        <v/>
      </c>
      <c r="AM14" s="48" t="str">
        <f t="shared" si="17"/>
        <v xml:space="preserve">30x2 </v>
      </c>
    </row>
    <row r="15" spans="1:39" x14ac:dyDescent="0.2">
      <c r="A15" s="43" t="s">
        <v>70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49">
        <f t="shared" ref="N15" si="42">(1-PRODUCT(R15:AB15))*100</f>
        <v>20.350000000000001</v>
      </c>
      <c r="O15" s="49" t="str">
        <f t="shared" si="1"/>
        <v xml:space="preserve">30x1 </v>
      </c>
      <c r="P15" s="48">
        <v>10</v>
      </c>
      <c r="Q15" s="48">
        <v>0</v>
      </c>
      <c r="R15" s="48">
        <f t="shared" ref="R15" si="43">(1-((R$1*$Q15+($P15-$Q15)+$N$2)/100))^B15</f>
        <v>1</v>
      </c>
      <c r="S15" s="48">
        <f t="shared" ref="S15" si="44">(1-((S$1*$Q15+($P15-$Q15)+$N$2)/100))^C15</f>
        <v>1</v>
      </c>
      <c r="T15" s="48">
        <f t="shared" ref="T15" si="45">(1-((T$1*$Q15+($P15-$Q15)+$N$2)/100))^D15</f>
        <v>1</v>
      </c>
      <c r="U15" s="48">
        <f t="shared" ref="U15" si="46">(1-((U$1*$Q15+($P15-$Q15)+$N$2)/100))^E15</f>
        <v>1</v>
      </c>
      <c r="V15" s="48">
        <f t="shared" ref="V15" si="47">(1-((V$1*$Q15+($P15-$Q15)+$N$2)/100))^F15</f>
        <v>1</v>
      </c>
      <c r="W15" s="48">
        <f t="shared" ref="W15" si="48">(1-((W$1*$Q15+($P15-$Q15)+$N$2)/100))^G15</f>
        <v>1</v>
      </c>
      <c r="X15" s="48">
        <f t="shared" ref="X15" si="49">(1-((X$1*$Q15+($P15-$Q15)+$N$2)/100))^H15</f>
        <v>1</v>
      </c>
      <c r="Y15" s="48">
        <f t="shared" ref="Y15" si="50">(1-((Y$1*$Q15+($P15-$Q15)+$N$2)/100))^I15</f>
        <v>1</v>
      </c>
      <c r="Z15" s="48">
        <f t="shared" ref="Z15" si="51">(1-((Z$1*$Q15+($P15-$Q15)+$N$2)/100))^J15</f>
        <v>1</v>
      </c>
      <c r="AA15" s="48">
        <f t="shared" ref="AA15" si="52">(1-((AA$1*$Q15+($P15-$Q15)+$N$2)/100))^K15</f>
        <v>1</v>
      </c>
      <c r="AB15" s="48">
        <f t="shared" ref="AB15" si="53">(1-((AB$1*$Q15+($P15-$Q15)+$N$2)/100))^L15</f>
        <v>0.79649999999999999</v>
      </c>
      <c r="AC15" s="48" t="str">
        <f t="shared" si="7"/>
        <v/>
      </c>
      <c r="AD15" s="48" t="str">
        <f t="shared" si="8"/>
        <v/>
      </c>
      <c r="AE15" s="48" t="str">
        <f t="shared" si="9"/>
        <v/>
      </c>
      <c r="AF15" s="48" t="str">
        <f t="shared" si="10"/>
        <v/>
      </c>
      <c r="AG15" s="48" t="str">
        <f t="shared" si="11"/>
        <v/>
      </c>
      <c r="AH15" s="48" t="str">
        <f t="shared" si="12"/>
        <v/>
      </c>
      <c r="AI15" s="48" t="str">
        <f t="shared" si="13"/>
        <v/>
      </c>
      <c r="AJ15" s="48" t="str">
        <f t="shared" si="14"/>
        <v/>
      </c>
      <c r="AK15" s="48" t="str">
        <f t="shared" si="15"/>
        <v/>
      </c>
      <c r="AL15" s="48" t="str">
        <f t="shared" si="16"/>
        <v/>
      </c>
      <c r="AM15" s="48" t="str">
        <f t="shared" si="17"/>
        <v xml:space="preserve">30x1 </v>
      </c>
    </row>
    <row r="16" spans="1:39" x14ac:dyDescent="0.2">
      <c r="A16" s="43" t="s">
        <v>55</v>
      </c>
      <c r="B16">
        <f t="shared" ref="B16:L17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2</v>
      </c>
      <c r="M16">
        <f t="shared" si="5"/>
        <v>2</v>
      </c>
      <c r="N16" s="49">
        <f t="shared" si="20"/>
        <v>36.558774999999997</v>
      </c>
      <c r="O16" s="49" t="str">
        <f t="shared" si="1"/>
        <v xml:space="preserve">30x2 </v>
      </c>
      <c r="P16" s="48">
        <v>10</v>
      </c>
      <c r="Q16" s="48">
        <v>0</v>
      </c>
      <c r="R16" s="48">
        <f t="shared" si="21"/>
        <v>1</v>
      </c>
      <c r="S16" s="48">
        <f t="shared" si="22"/>
        <v>1</v>
      </c>
      <c r="T16" s="48">
        <f t="shared" si="23"/>
        <v>1</v>
      </c>
      <c r="U16" s="48">
        <f t="shared" si="24"/>
        <v>1</v>
      </c>
      <c r="V16" s="48">
        <f t="shared" si="25"/>
        <v>1</v>
      </c>
      <c r="W16" s="48">
        <f t="shared" si="26"/>
        <v>1</v>
      </c>
      <c r="X16" s="48">
        <f t="shared" si="27"/>
        <v>1</v>
      </c>
      <c r="Y16" s="48">
        <f t="shared" si="28"/>
        <v>1</v>
      </c>
      <c r="Z16" s="48">
        <f t="shared" si="29"/>
        <v>1</v>
      </c>
      <c r="AA16" s="48">
        <f t="shared" si="30"/>
        <v>1</v>
      </c>
      <c r="AB16" s="48">
        <f t="shared" si="31"/>
        <v>0.63441225000000001</v>
      </c>
      <c r="AC16" s="48" t="str">
        <f t="shared" si="7"/>
        <v/>
      </c>
      <c r="AD16" s="48" t="str">
        <f t="shared" si="8"/>
        <v/>
      </c>
      <c r="AE16" s="48" t="str">
        <f t="shared" si="9"/>
        <v/>
      </c>
      <c r="AF16" s="48" t="str">
        <f t="shared" si="10"/>
        <v/>
      </c>
      <c r="AG16" s="48" t="str">
        <f t="shared" si="11"/>
        <v/>
      </c>
      <c r="AH16" s="48" t="str">
        <f t="shared" si="12"/>
        <v/>
      </c>
      <c r="AI16" s="48" t="str">
        <f t="shared" si="13"/>
        <v/>
      </c>
      <c r="AJ16" s="48" t="str">
        <f t="shared" si="14"/>
        <v/>
      </c>
      <c r="AK16" s="48" t="str">
        <f t="shared" si="15"/>
        <v/>
      </c>
      <c r="AL16" s="48" t="str">
        <f t="shared" si="16"/>
        <v/>
      </c>
      <c r="AM16" s="48" t="str">
        <f t="shared" si="17"/>
        <v xml:space="preserve">30x2 </v>
      </c>
    </row>
    <row r="17" spans="1:39" x14ac:dyDescent="0.2">
      <c r="A17" s="43" t="s">
        <v>40</v>
      </c>
      <c r="B17">
        <f t="shared" si="54"/>
        <v>0</v>
      </c>
      <c r="C17">
        <f t="shared" si="54"/>
        <v>0</v>
      </c>
      <c r="D17">
        <f t="shared" si="54"/>
        <v>0</v>
      </c>
      <c r="E17">
        <f t="shared" si="54"/>
        <v>0</v>
      </c>
      <c r="F17">
        <f t="shared" si="54"/>
        <v>0</v>
      </c>
      <c r="G17">
        <f t="shared" si="54"/>
        <v>0</v>
      </c>
      <c r="H17">
        <f t="shared" si="54"/>
        <v>0</v>
      </c>
      <c r="I17">
        <f t="shared" si="54"/>
        <v>0</v>
      </c>
      <c r="J17">
        <f t="shared" si="54"/>
        <v>0</v>
      </c>
      <c r="K17">
        <f t="shared" si="54"/>
        <v>0</v>
      </c>
      <c r="L17">
        <f t="shared" si="54"/>
        <v>1</v>
      </c>
      <c r="M17">
        <f t="shared" si="5"/>
        <v>1</v>
      </c>
      <c r="N17" s="49">
        <f t="shared" si="20"/>
        <v>29.849999999999998</v>
      </c>
      <c r="O17" s="49" t="str">
        <f t="shared" ref="O17" si="55">_xlfn.CONCAT(AC17:AM17)</f>
        <v xml:space="preserve">30x1 </v>
      </c>
      <c r="P17" s="48">
        <v>5</v>
      </c>
      <c r="Q17" s="48">
        <v>0.5</v>
      </c>
      <c r="R17" s="48">
        <f t="shared" si="21"/>
        <v>1</v>
      </c>
      <c r="S17" s="48">
        <f t="shared" si="22"/>
        <v>1</v>
      </c>
      <c r="T17" s="48">
        <f t="shared" si="23"/>
        <v>1</v>
      </c>
      <c r="U17" s="48">
        <f t="shared" si="24"/>
        <v>1</v>
      </c>
      <c r="V17" s="48">
        <f t="shared" si="25"/>
        <v>1</v>
      </c>
      <c r="W17" s="48">
        <f t="shared" si="26"/>
        <v>1</v>
      </c>
      <c r="X17" s="48">
        <f t="shared" si="27"/>
        <v>1</v>
      </c>
      <c r="Y17" s="48">
        <f t="shared" si="28"/>
        <v>1</v>
      </c>
      <c r="Z17" s="48">
        <f t="shared" si="29"/>
        <v>1</v>
      </c>
      <c r="AA17" s="48">
        <f t="shared" si="30"/>
        <v>1</v>
      </c>
      <c r="AB17" s="48">
        <f t="shared" si="31"/>
        <v>0.70150000000000001</v>
      </c>
      <c r="AC17" s="48" t="str">
        <f t="shared" ref="AC17" si="56">IF(B17&gt;0,AC$1&amp;"x"&amp;B17&amp;" ","")</f>
        <v/>
      </c>
      <c r="AD17" s="48" t="str">
        <f t="shared" ref="AD17" si="57">IF(C17&gt;0,AD$1&amp;"x"&amp;C17&amp;" ","")</f>
        <v/>
      </c>
      <c r="AE17" s="48" t="str">
        <f t="shared" ref="AE17" si="58">IF(D17&gt;0,AE$1&amp;"x"&amp;D17&amp;" ","")</f>
        <v/>
      </c>
      <c r="AF17" s="48" t="str">
        <f t="shared" ref="AF17" si="59">IF(E17&gt;0,AF$1&amp;"x"&amp;E17&amp;" ","")</f>
        <v/>
      </c>
      <c r="AG17" s="48" t="str">
        <f t="shared" ref="AG17" si="60">IF(F17&gt;0,AG$1&amp;"x"&amp;F17&amp;" ","")</f>
        <v/>
      </c>
      <c r="AH17" s="48" t="str">
        <f t="shared" ref="AH17" si="61">IF(G17&gt;0,AH$1&amp;"x"&amp;G17&amp;" ","")</f>
        <v/>
      </c>
      <c r="AI17" s="48" t="str">
        <f t="shared" ref="AI17" si="62">IF(H17&gt;0,AI$1&amp;"x"&amp;H17&amp;" ","")</f>
        <v/>
      </c>
      <c r="AJ17" s="48" t="str">
        <f t="shared" ref="AJ17" si="63">IF(I17&gt;0,AJ$1&amp;"x"&amp;I17&amp;" ","")</f>
        <v/>
      </c>
      <c r="AK17" s="48" t="str">
        <f t="shared" ref="AK17" si="64">IF(J17&gt;0,AK$1&amp;"x"&amp;J17&amp;" ","")</f>
        <v/>
      </c>
      <c r="AL17" s="48" t="str">
        <f t="shared" ref="AL17" si="65">IF(K17&gt;0,AL$1&amp;"x"&amp;K17&amp;" ","")</f>
        <v/>
      </c>
      <c r="AM17" s="48" t="str">
        <f t="shared" ref="AM17" si="66">IF(L17&gt;0,AM$1&amp;"x"&amp;L17&amp;" ","")</f>
        <v xml:space="preserve">30x1 </v>
      </c>
    </row>
    <row r="18" spans="1:39" x14ac:dyDescent="0.2">
      <c r="A18" s="43" t="s">
        <v>65</v>
      </c>
      <c r="B18">
        <f t="shared" ref="B18:L20" si="67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67"/>
        <v>0</v>
      </c>
      <c r="D18">
        <f t="shared" si="67"/>
        <v>0</v>
      </c>
      <c r="E18">
        <f t="shared" si="67"/>
        <v>0</v>
      </c>
      <c r="F18">
        <f t="shared" si="67"/>
        <v>0</v>
      </c>
      <c r="G18">
        <f t="shared" si="67"/>
        <v>0</v>
      </c>
      <c r="H18">
        <f t="shared" si="67"/>
        <v>0</v>
      </c>
      <c r="I18">
        <f t="shared" si="67"/>
        <v>0</v>
      </c>
      <c r="J18">
        <f t="shared" si="67"/>
        <v>0</v>
      </c>
      <c r="K18">
        <f t="shared" si="67"/>
        <v>0</v>
      </c>
      <c r="L18">
        <f t="shared" si="67"/>
        <v>2</v>
      </c>
      <c r="M18">
        <f t="shared" ref="M18:M20" si="68">SUM(B18:L18)</f>
        <v>2</v>
      </c>
      <c r="N18" s="49">
        <f t="shared" ref="N18:N20" si="69">(1-PRODUCT(R18:AB18))*100</f>
        <v>50.789774999999992</v>
      </c>
      <c r="O18" s="49" t="str">
        <f t="shared" si="1"/>
        <v xml:space="preserve">30x2 </v>
      </c>
      <c r="P18" s="48">
        <v>5</v>
      </c>
      <c r="Q18" s="48">
        <v>0.5</v>
      </c>
      <c r="R18" s="48">
        <f t="shared" ref="R18:R20" si="70">(1-((R$1*$Q18+($P18-$Q18)+$N$2)/100))^B18</f>
        <v>1</v>
      </c>
      <c r="S18" s="48">
        <f t="shared" ref="S18:S20" si="71">(1-((S$1*$Q18+($P18-$Q18)+$N$2)/100))^C18</f>
        <v>1</v>
      </c>
      <c r="T18" s="48">
        <f t="shared" ref="T18:T20" si="72">(1-((T$1*$Q18+($P18-$Q18)+$N$2)/100))^D18</f>
        <v>1</v>
      </c>
      <c r="U18" s="48">
        <f t="shared" ref="U18:U20" si="73">(1-((U$1*$Q18+($P18-$Q18)+$N$2)/100))^E18</f>
        <v>1</v>
      </c>
      <c r="V18" s="48">
        <f t="shared" ref="V18:V20" si="74">(1-((V$1*$Q18+($P18-$Q18)+$N$2)/100))^F18</f>
        <v>1</v>
      </c>
      <c r="W18" s="48">
        <f t="shared" ref="W18:W20" si="75">(1-((W$1*$Q18+($P18-$Q18)+$N$2)/100))^G18</f>
        <v>1</v>
      </c>
      <c r="X18" s="48">
        <f t="shared" ref="X18:X20" si="76">(1-((X$1*$Q18+($P18-$Q18)+$N$2)/100))^H18</f>
        <v>1</v>
      </c>
      <c r="Y18" s="48">
        <f t="shared" ref="Y18:Y20" si="77">(1-((Y$1*$Q18+($P18-$Q18)+$N$2)/100))^I18</f>
        <v>1</v>
      </c>
      <c r="Z18" s="48">
        <f t="shared" ref="Z18:Z20" si="78">(1-((Z$1*$Q18+($P18-$Q18)+$N$2)/100))^J18</f>
        <v>1</v>
      </c>
      <c r="AA18" s="48">
        <f t="shared" ref="AA18:AA20" si="79">(1-((AA$1*$Q18+($P18-$Q18)+$N$2)/100))^K18</f>
        <v>1</v>
      </c>
      <c r="AB18" s="48">
        <f t="shared" ref="AB18:AB20" si="80">(1-((AB$1*$Q18+($P18-$Q18)+$N$2)/100))^L18</f>
        <v>0.49210225000000002</v>
      </c>
      <c r="AC18" s="48" t="str">
        <f t="shared" si="7"/>
        <v/>
      </c>
      <c r="AD18" s="48" t="str">
        <f t="shared" si="8"/>
        <v/>
      </c>
      <c r="AE18" s="48" t="str">
        <f t="shared" si="9"/>
        <v/>
      </c>
      <c r="AF18" s="48" t="str">
        <f t="shared" si="10"/>
        <v/>
      </c>
      <c r="AG18" s="48" t="str">
        <f t="shared" si="11"/>
        <v/>
      </c>
      <c r="AH18" s="48" t="str">
        <f t="shared" si="12"/>
        <v/>
      </c>
      <c r="AI18" s="48" t="str">
        <f t="shared" si="13"/>
        <v/>
      </c>
      <c r="AJ18" s="48" t="str">
        <f t="shared" si="14"/>
        <v/>
      </c>
      <c r="AK18" s="48" t="str">
        <f t="shared" si="15"/>
        <v/>
      </c>
      <c r="AL18" s="48" t="str">
        <f t="shared" si="16"/>
        <v/>
      </c>
      <c r="AM18" s="48" t="str">
        <f t="shared" si="17"/>
        <v xml:space="preserve">30x2 </v>
      </c>
    </row>
    <row r="19" spans="1:39" x14ac:dyDescent="0.2">
      <c r="A19" s="43" t="s">
        <v>61</v>
      </c>
      <c r="B19">
        <f t="shared" si="67"/>
        <v>0</v>
      </c>
      <c r="C19">
        <f t="shared" si="67"/>
        <v>0</v>
      </c>
      <c r="D19">
        <f t="shared" si="67"/>
        <v>0</v>
      </c>
      <c r="E19">
        <f t="shared" si="67"/>
        <v>0</v>
      </c>
      <c r="F19">
        <f t="shared" si="67"/>
        <v>0</v>
      </c>
      <c r="G19">
        <f t="shared" si="67"/>
        <v>0</v>
      </c>
      <c r="H19">
        <f t="shared" si="67"/>
        <v>0</v>
      </c>
      <c r="I19">
        <f t="shared" si="67"/>
        <v>0</v>
      </c>
      <c r="J19">
        <f t="shared" si="67"/>
        <v>0</v>
      </c>
      <c r="K19">
        <f t="shared" si="67"/>
        <v>0</v>
      </c>
      <c r="L19">
        <f t="shared" si="67"/>
        <v>1</v>
      </c>
      <c r="M19">
        <f t="shared" si="68"/>
        <v>1</v>
      </c>
      <c r="N19" s="49">
        <f t="shared" si="69"/>
        <v>20.350000000000001</v>
      </c>
      <c r="O19" s="49" t="str">
        <f t="shared" ref="O19:O20" si="81">_xlfn.CONCAT(AC19:AM19)</f>
        <v xml:space="preserve">30x1 </v>
      </c>
      <c r="P19" s="48">
        <v>10</v>
      </c>
      <c r="Q19" s="48">
        <v>0</v>
      </c>
      <c r="R19" s="48">
        <f t="shared" si="70"/>
        <v>1</v>
      </c>
      <c r="S19" s="48">
        <f t="shared" si="71"/>
        <v>1</v>
      </c>
      <c r="T19" s="48">
        <f t="shared" si="72"/>
        <v>1</v>
      </c>
      <c r="U19" s="48">
        <f t="shared" si="73"/>
        <v>1</v>
      </c>
      <c r="V19" s="48">
        <f t="shared" si="74"/>
        <v>1</v>
      </c>
      <c r="W19" s="48">
        <f t="shared" si="75"/>
        <v>1</v>
      </c>
      <c r="X19" s="48">
        <f t="shared" si="76"/>
        <v>1</v>
      </c>
      <c r="Y19" s="48">
        <f t="shared" si="77"/>
        <v>1</v>
      </c>
      <c r="Z19" s="48">
        <f t="shared" si="78"/>
        <v>1</v>
      </c>
      <c r="AA19" s="48">
        <f t="shared" si="79"/>
        <v>1</v>
      </c>
      <c r="AB19" s="48">
        <f t="shared" si="80"/>
        <v>0.79649999999999999</v>
      </c>
      <c r="AC19" s="48" t="str">
        <f t="shared" ref="AC19:AC20" si="82">IF(B19&gt;0,AC$1&amp;"x"&amp;B19&amp;" ","")</f>
        <v/>
      </c>
      <c r="AD19" s="48" t="str">
        <f t="shared" ref="AD19:AD20" si="83">IF(C19&gt;0,AD$1&amp;"x"&amp;C19&amp;" ","")</f>
        <v/>
      </c>
      <c r="AE19" s="48" t="str">
        <f t="shared" ref="AE19:AE20" si="84">IF(D19&gt;0,AE$1&amp;"x"&amp;D19&amp;" ","")</f>
        <v/>
      </c>
      <c r="AF19" s="48" t="str">
        <f t="shared" ref="AF19:AF20" si="85">IF(E19&gt;0,AF$1&amp;"x"&amp;E19&amp;" ","")</f>
        <v/>
      </c>
      <c r="AG19" s="48" t="str">
        <f t="shared" ref="AG19:AG20" si="86">IF(F19&gt;0,AG$1&amp;"x"&amp;F19&amp;" ","")</f>
        <v/>
      </c>
      <c r="AH19" s="48" t="str">
        <f t="shared" ref="AH19:AH20" si="87">IF(G19&gt;0,AH$1&amp;"x"&amp;G19&amp;" ","")</f>
        <v/>
      </c>
      <c r="AI19" s="48" t="str">
        <f t="shared" ref="AI19:AI20" si="88">IF(H19&gt;0,AI$1&amp;"x"&amp;H19&amp;" ","")</f>
        <v/>
      </c>
      <c r="AJ19" s="48" t="str">
        <f t="shared" ref="AJ19:AJ20" si="89">IF(I19&gt;0,AJ$1&amp;"x"&amp;I19&amp;" ","")</f>
        <v/>
      </c>
      <c r="AK19" s="48" t="str">
        <f t="shared" ref="AK19:AK20" si="90">IF(J19&gt;0,AK$1&amp;"x"&amp;J19&amp;" ","")</f>
        <v/>
      </c>
      <c r="AL19" s="48" t="str">
        <f t="shared" ref="AL19:AL20" si="91">IF(K19&gt;0,AL$1&amp;"x"&amp;K19&amp;" ","")</f>
        <v/>
      </c>
      <c r="AM19" s="48" t="str">
        <f t="shared" ref="AM19:AM20" si="92">IF(L19&gt;0,AM$1&amp;"x"&amp;L19&amp;" ","")</f>
        <v xml:space="preserve">30x1 </v>
      </c>
    </row>
    <row r="20" spans="1:39" x14ac:dyDescent="0.2">
      <c r="A20" s="42" t="s">
        <v>51</v>
      </c>
      <c r="B20">
        <f t="shared" si="67"/>
        <v>0</v>
      </c>
      <c r="C20">
        <f t="shared" si="67"/>
        <v>0</v>
      </c>
      <c r="D20">
        <f t="shared" si="67"/>
        <v>0</v>
      </c>
      <c r="E20">
        <f t="shared" si="67"/>
        <v>0</v>
      </c>
      <c r="F20">
        <f t="shared" si="67"/>
        <v>0</v>
      </c>
      <c r="G20">
        <f t="shared" si="67"/>
        <v>0</v>
      </c>
      <c r="H20">
        <f t="shared" si="67"/>
        <v>0</v>
      </c>
      <c r="I20">
        <f t="shared" si="67"/>
        <v>0</v>
      </c>
      <c r="J20">
        <f t="shared" si="67"/>
        <v>0</v>
      </c>
      <c r="K20">
        <f t="shared" si="67"/>
        <v>0</v>
      </c>
      <c r="L20">
        <f t="shared" si="67"/>
        <v>1</v>
      </c>
      <c r="M20">
        <f t="shared" si="68"/>
        <v>1</v>
      </c>
      <c r="N20" s="49">
        <f t="shared" si="69"/>
        <v>20.350000000000001</v>
      </c>
      <c r="O20" s="49" t="str">
        <f t="shared" si="81"/>
        <v xml:space="preserve">30x1 </v>
      </c>
      <c r="P20" s="48">
        <v>10</v>
      </c>
      <c r="Q20" s="48">
        <v>0</v>
      </c>
      <c r="R20" s="48">
        <f t="shared" si="70"/>
        <v>1</v>
      </c>
      <c r="S20" s="48">
        <f t="shared" si="71"/>
        <v>1</v>
      </c>
      <c r="T20" s="48">
        <f t="shared" si="72"/>
        <v>1</v>
      </c>
      <c r="U20" s="48">
        <f t="shared" si="73"/>
        <v>1</v>
      </c>
      <c r="V20" s="48">
        <f t="shared" si="74"/>
        <v>1</v>
      </c>
      <c r="W20" s="48">
        <f t="shared" si="75"/>
        <v>1</v>
      </c>
      <c r="X20" s="48">
        <f t="shared" si="76"/>
        <v>1</v>
      </c>
      <c r="Y20" s="48">
        <f t="shared" si="77"/>
        <v>1</v>
      </c>
      <c r="Z20" s="48">
        <f t="shared" si="78"/>
        <v>1</v>
      </c>
      <c r="AA20" s="48">
        <f t="shared" si="79"/>
        <v>1</v>
      </c>
      <c r="AB20" s="48">
        <f t="shared" si="80"/>
        <v>0.79649999999999999</v>
      </c>
      <c r="AC20" s="48" t="str">
        <f t="shared" si="82"/>
        <v/>
      </c>
      <c r="AD20" s="48" t="str">
        <f t="shared" si="83"/>
        <v/>
      </c>
      <c r="AE20" s="48" t="str">
        <f t="shared" si="84"/>
        <v/>
      </c>
      <c r="AF20" s="48" t="str">
        <f t="shared" si="85"/>
        <v/>
      </c>
      <c r="AG20" s="48" t="str">
        <f t="shared" si="86"/>
        <v/>
      </c>
      <c r="AH20" s="48" t="str">
        <f t="shared" si="87"/>
        <v/>
      </c>
      <c r="AI20" s="48" t="str">
        <f t="shared" si="88"/>
        <v/>
      </c>
      <c r="AJ20" s="48" t="str">
        <f t="shared" si="89"/>
        <v/>
      </c>
      <c r="AK20" s="48" t="str">
        <f t="shared" si="90"/>
        <v/>
      </c>
      <c r="AL20" s="48" t="str">
        <f t="shared" si="91"/>
        <v/>
      </c>
      <c r="AM20" s="48" t="str">
        <f t="shared" si="92"/>
        <v xml:space="preserve">30x1 </v>
      </c>
    </row>
    <row r="21" spans="1:39" x14ac:dyDescent="0.2">
      <c r="A21" s="42" t="s">
        <v>14</v>
      </c>
      <c r="B21">
        <f t="shared" ref="B21:L21" si="93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0</v>
      </c>
      <c r="C21">
        <f t="shared" si="93"/>
        <v>0</v>
      </c>
      <c r="D21">
        <f t="shared" si="93"/>
        <v>0</v>
      </c>
      <c r="E21">
        <f t="shared" si="93"/>
        <v>0</v>
      </c>
      <c r="F21">
        <f t="shared" si="93"/>
        <v>0</v>
      </c>
      <c r="G21">
        <f t="shared" si="93"/>
        <v>0</v>
      </c>
      <c r="H21">
        <f t="shared" si="93"/>
        <v>0</v>
      </c>
      <c r="I21">
        <f t="shared" si="93"/>
        <v>0</v>
      </c>
      <c r="J21">
        <f t="shared" si="93"/>
        <v>0</v>
      </c>
      <c r="K21">
        <f t="shared" si="93"/>
        <v>0</v>
      </c>
      <c r="L21">
        <f t="shared" si="93"/>
        <v>1</v>
      </c>
      <c r="M21">
        <f t="shared" si="5"/>
        <v>1</v>
      </c>
      <c r="N21" s="49">
        <f t="shared" si="20"/>
        <v>21.35</v>
      </c>
      <c r="O21" s="49" t="str">
        <f t="shared" si="1"/>
        <v xml:space="preserve">30x1 </v>
      </c>
      <c r="P21" s="48">
        <v>2.2999999999999998</v>
      </c>
      <c r="Q21" s="48">
        <v>0.3</v>
      </c>
      <c r="R21" s="48">
        <f t="shared" si="21"/>
        <v>1</v>
      </c>
      <c r="S21" s="48">
        <f t="shared" si="22"/>
        <v>1</v>
      </c>
      <c r="T21" s="48">
        <f t="shared" si="23"/>
        <v>1</v>
      </c>
      <c r="U21" s="48">
        <f t="shared" si="24"/>
        <v>1</v>
      </c>
      <c r="V21" s="48">
        <f t="shared" si="25"/>
        <v>1</v>
      </c>
      <c r="W21" s="48">
        <f t="shared" si="26"/>
        <v>1</v>
      </c>
      <c r="X21" s="48">
        <f t="shared" si="27"/>
        <v>1</v>
      </c>
      <c r="Y21" s="48">
        <f t="shared" si="28"/>
        <v>1</v>
      </c>
      <c r="Z21" s="48">
        <f t="shared" si="29"/>
        <v>1</v>
      </c>
      <c r="AA21" s="48">
        <f t="shared" si="30"/>
        <v>1</v>
      </c>
      <c r="AB21" s="48">
        <f t="shared" si="31"/>
        <v>0.78649999999999998</v>
      </c>
      <c r="AC21" s="48" t="str">
        <f t="shared" si="7"/>
        <v/>
      </c>
      <c r="AD21" s="48" t="str">
        <f t="shared" si="8"/>
        <v/>
      </c>
      <c r="AE21" s="48" t="str">
        <f t="shared" si="9"/>
        <v/>
      </c>
      <c r="AF21" s="48" t="str">
        <f t="shared" si="10"/>
        <v/>
      </c>
      <c r="AG21" s="48" t="str">
        <f t="shared" si="11"/>
        <v/>
      </c>
      <c r="AH21" s="48" t="str">
        <f t="shared" si="12"/>
        <v/>
      </c>
      <c r="AI21" s="48" t="str">
        <f t="shared" si="13"/>
        <v/>
      </c>
      <c r="AJ21" s="48" t="str">
        <f t="shared" si="14"/>
        <v/>
      </c>
      <c r="AK21" s="48" t="str">
        <f t="shared" si="15"/>
        <v/>
      </c>
      <c r="AL21" s="48" t="str">
        <f t="shared" si="16"/>
        <v/>
      </c>
      <c r="AM21" s="48" t="str">
        <f t="shared" si="17"/>
        <v xml:space="preserve">30x1 </v>
      </c>
    </row>
    <row r="22" spans="1:39" x14ac:dyDescent="0.2">
      <c r="A22" s="43" t="s">
        <v>282</v>
      </c>
      <c r="B22">
        <f t="shared" ref="B22:L22" si="94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1</v>
      </c>
      <c r="C22">
        <f t="shared" si="94"/>
        <v>0</v>
      </c>
      <c r="D22">
        <f t="shared" si="94"/>
        <v>0</v>
      </c>
      <c r="E22">
        <f t="shared" si="94"/>
        <v>0</v>
      </c>
      <c r="F22">
        <f t="shared" si="94"/>
        <v>0</v>
      </c>
      <c r="G22">
        <f t="shared" si="94"/>
        <v>0</v>
      </c>
      <c r="H22">
        <f t="shared" si="94"/>
        <v>0</v>
      </c>
      <c r="I22">
        <f t="shared" si="94"/>
        <v>0</v>
      </c>
      <c r="J22">
        <f t="shared" si="94"/>
        <v>0</v>
      </c>
      <c r="K22">
        <f t="shared" si="94"/>
        <v>0</v>
      </c>
      <c r="L22">
        <f t="shared" si="94"/>
        <v>3</v>
      </c>
      <c r="M22">
        <f t="shared" si="5"/>
        <v>4</v>
      </c>
      <c r="N22" s="49">
        <f t="shared" si="20"/>
        <v>88.68563365774375</v>
      </c>
      <c r="O22" s="49" t="str">
        <f t="shared" si="1"/>
        <v xml:space="preserve">20x1 30x3 </v>
      </c>
      <c r="P22" s="48">
        <v>5</v>
      </c>
      <c r="Q22" s="48">
        <v>1</v>
      </c>
      <c r="R22" s="48">
        <f t="shared" si="21"/>
        <v>0.65649999999999997</v>
      </c>
      <c r="S22" s="48">
        <f t="shared" si="22"/>
        <v>1</v>
      </c>
      <c r="T22" s="48">
        <f t="shared" si="23"/>
        <v>1</v>
      </c>
      <c r="U22" s="48">
        <f t="shared" si="24"/>
        <v>1</v>
      </c>
      <c r="V22" s="48">
        <f t="shared" si="25"/>
        <v>1</v>
      </c>
      <c r="W22" s="48">
        <f t="shared" si="26"/>
        <v>1</v>
      </c>
      <c r="X22" s="48">
        <f t="shared" si="27"/>
        <v>1</v>
      </c>
      <c r="Y22" s="48">
        <f t="shared" si="28"/>
        <v>1</v>
      </c>
      <c r="Z22" s="48">
        <f t="shared" si="29"/>
        <v>1</v>
      </c>
      <c r="AA22" s="48">
        <f t="shared" si="30"/>
        <v>1</v>
      </c>
      <c r="AB22" s="48">
        <f t="shared" si="31"/>
        <v>0.17234373712500001</v>
      </c>
      <c r="AC22" s="48" t="str">
        <f t="shared" si="7"/>
        <v xml:space="preserve">20x1 </v>
      </c>
      <c r="AD22" s="48" t="str">
        <f t="shared" si="8"/>
        <v/>
      </c>
      <c r="AE22" s="48" t="str">
        <f t="shared" si="9"/>
        <v/>
      </c>
      <c r="AF22" s="48" t="str">
        <f t="shared" si="10"/>
        <v/>
      </c>
      <c r="AG22" s="48" t="str">
        <f t="shared" si="11"/>
        <v/>
      </c>
      <c r="AH22" s="48" t="str">
        <f t="shared" si="12"/>
        <v/>
      </c>
      <c r="AI22" s="48" t="str">
        <f t="shared" si="13"/>
        <v/>
      </c>
      <c r="AJ22" s="48" t="str">
        <f t="shared" si="14"/>
        <v/>
      </c>
      <c r="AK22" s="48" t="str">
        <f t="shared" si="15"/>
        <v/>
      </c>
      <c r="AL22" s="48" t="str">
        <f t="shared" si="16"/>
        <v/>
      </c>
      <c r="AM22" s="48" t="str">
        <f t="shared" si="17"/>
        <v xml:space="preserve">30x3 </v>
      </c>
    </row>
    <row r="23" spans="1:39" x14ac:dyDescent="0.2">
      <c r="A23" s="43" t="s">
        <v>26</v>
      </c>
      <c r="B23">
        <f t="shared" ref="B23:L23" si="95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1</v>
      </c>
      <c r="C23">
        <f t="shared" si="95"/>
        <v>0</v>
      </c>
      <c r="D23">
        <f t="shared" si="95"/>
        <v>0</v>
      </c>
      <c r="E23">
        <f t="shared" si="95"/>
        <v>0</v>
      </c>
      <c r="F23">
        <f t="shared" si="95"/>
        <v>0</v>
      </c>
      <c r="G23">
        <f t="shared" si="95"/>
        <v>0</v>
      </c>
      <c r="H23">
        <f t="shared" si="95"/>
        <v>0</v>
      </c>
      <c r="I23">
        <f t="shared" si="95"/>
        <v>0</v>
      </c>
      <c r="J23">
        <f t="shared" si="95"/>
        <v>0</v>
      </c>
      <c r="K23">
        <f t="shared" si="95"/>
        <v>0</v>
      </c>
      <c r="L23">
        <f t="shared" si="95"/>
        <v>3</v>
      </c>
      <c r="M23">
        <f t="shared" si="5"/>
        <v>4</v>
      </c>
      <c r="N23" s="49">
        <f t="shared" si="20"/>
        <v>88.68563365774375</v>
      </c>
      <c r="O23" s="49" t="str">
        <f t="shared" si="1"/>
        <v xml:space="preserve">20x1 30x3 </v>
      </c>
      <c r="P23" s="48">
        <v>5</v>
      </c>
      <c r="Q23" s="48">
        <v>1</v>
      </c>
      <c r="R23" s="48">
        <f t="shared" si="21"/>
        <v>0.65649999999999997</v>
      </c>
      <c r="S23" s="48">
        <f t="shared" si="22"/>
        <v>1</v>
      </c>
      <c r="T23" s="48">
        <f t="shared" si="23"/>
        <v>1</v>
      </c>
      <c r="U23" s="48">
        <f t="shared" si="24"/>
        <v>1</v>
      </c>
      <c r="V23" s="48">
        <f t="shared" si="25"/>
        <v>1</v>
      </c>
      <c r="W23" s="48">
        <f t="shared" si="26"/>
        <v>1</v>
      </c>
      <c r="X23" s="48">
        <f t="shared" si="27"/>
        <v>1</v>
      </c>
      <c r="Y23" s="48">
        <f t="shared" si="28"/>
        <v>1</v>
      </c>
      <c r="Z23" s="48">
        <f t="shared" si="29"/>
        <v>1</v>
      </c>
      <c r="AA23" s="48">
        <f t="shared" si="30"/>
        <v>1</v>
      </c>
      <c r="AB23" s="48">
        <f t="shared" si="31"/>
        <v>0.17234373712500001</v>
      </c>
      <c r="AC23" s="48" t="str">
        <f t="shared" si="7"/>
        <v xml:space="preserve">20x1 </v>
      </c>
      <c r="AD23" s="48" t="str">
        <f t="shared" si="8"/>
        <v/>
      </c>
      <c r="AE23" s="48" t="str">
        <f t="shared" si="9"/>
        <v/>
      </c>
      <c r="AF23" s="48" t="str">
        <f t="shared" si="10"/>
        <v/>
      </c>
      <c r="AG23" s="48" t="str">
        <f t="shared" si="11"/>
        <v/>
      </c>
      <c r="AH23" s="48" t="str">
        <f t="shared" si="12"/>
        <v/>
      </c>
      <c r="AI23" s="48" t="str">
        <f t="shared" si="13"/>
        <v/>
      </c>
      <c r="AJ23" s="48" t="str">
        <f t="shared" si="14"/>
        <v/>
      </c>
      <c r="AK23" s="48" t="str">
        <f t="shared" si="15"/>
        <v/>
      </c>
      <c r="AL23" s="48" t="str">
        <f t="shared" si="16"/>
        <v/>
      </c>
      <c r="AM23" s="48" t="str">
        <f t="shared" si="17"/>
        <v xml:space="preserve">30x3 </v>
      </c>
    </row>
    <row r="24" spans="1:39" x14ac:dyDescent="0.2">
      <c r="A24" s="42" t="s">
        <v>35</v>
      </c>
      <c r="B24">
        <f t="shared" ref="B24:L24" si="96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1</v>
      </c>
      <c r="C24">
        <f t="shared" si="96"/>
        <v>0</v>
      </c>
      <c r="D24">
        <f t="shared" si="96"/>
        <v>0</v>
      </c>
      <c r="E24">
        <f t="shared" si="96"/>
        <v>0</v>
      </c>
      <c r="F24">
        <f t="shared" si="96"/>
        <v>0</v>
      </c>
      <c r="G24">
        <f t="shared" si="96"/>
        <v>0</v>
      </c>
      <c r="H24">
        <f t="shared" si="96"/>
        <v>0</v>
      </c>
      <c r="I24">
        <f t="shared" si="96"/>
        <v>0</v>
      </c>
      <c r="J24">
        <f t="shared" si="96"/>
        <v>0</v>
      </c>
      <c r="K24">
        <f t="shared" si="96"/>
        <v>0</v>
      </c>
      <c r="L24">
        <f t="shared" si="96"/>
        <v>2</v>
      </c>
      <c r="M24">
        <f t="shared" si="5"/>
        <v>3</v>
      </c>
      <c r="N24" s="49">
        <f t="shared" si="20"/>
        <v>79.668703787499993</v>
      </c>
      <c r="O24" s="49" t="str">
        <f t="shared" si="1"/>
        <v xml:space="preserve">20x1 30x2 </v>
      </c>
      <c r="P24" s="48">
        <v>5</v>
      </c>
      <c r="Q24" s="48">
        <v>1</v>
      </c>
      <c r="R24" s="48">
        <f t="shared" si="21"/>
        <v>0.65649999999999997</v>
      </c>
      <c r="S24" s="48">
        <f t="shared" si="22"/>
        <v>1</v>
      </c>
      <c r="T24" s="48">
        <f t="shared" si="23"/>
        <v>1</v>
      </c>
      <c r="U24" s="48">
        <f t="shared" si="24"/>
        <v>1</v>
      </c>
      <c r="V24" s="48">
        <f t="shared" si="25"/>
        <v>1</v>
      </c>
      <c r="W24" s="48">
        <f t="shared" si="26"/>
        <v>1</v>
      </c>
      <c r="X24" s="48">
        <f t="shared" si="27"/>
        <v>1</v>
      </c>
      <c r="Y24" s="48">
        <f t="shared" si="28"/>
        <v>1</v>
      </c>
      <c r="Z24" s="48">
        <f t="shared" si="29"/>
        <v>1</v>
      </c>
      <c r="AA24" s="48">
        <f t="shared" si="30"/>
        <v>1</v>
      </c>
      <c r="AB24" s="48">
        <f t="shared" si="31"/>
        <v>0.30969225</v>
      </c>
      <c r="AC24" s="48" t="str">
        <f t="shared" si="7"/>
        <v xml:space="preserve">20x1 </v>
      </c>
      <c r="AD24" s="48" t="str">
        <f t="shared" si="8"/>
        <v/>
      </c>
      <c r="AE24" s="48" t="str">
        <f t="shared" si="9"/>
        <v/>
      </c>
      <c r="AF24" s="48" t="str">
        <f t="shared" si="10"/>
        <v/>
      </c>
      <c r="AG24" s="48" t="str">
        <f t="shared" si="11"/>
        <v/>
      </c>
      <c r="AH24" s="48" t="str">
        <f t="shared" si="12"/>
        <v/>
      </c>
      <c r="AI24" s="48" t="str">
        <f t="shared" si="13"/>
        <v/>
      </c>
      <c r="AJ24" s="48" t="str">
        <f t="shared" si="14"/>
        <v/>
      </c>
      <c r="AK24" s="48" t="str">
        <f t="shared" si="15"/>
        <v/>
      </c>
      <c r="AL24" s="48" t="str">
        <f t="shared" si="16"/>
        <v/>
      </c>
      <c r="AM24" s="48" t="str">
        <f t="shared" si="17"/>
        <v xml:space="preserve">30x2 </v>
      </c>
    </row>
    <row r="25" spans="1:39" x14ac:dyDescent="0.2">
      <c r="A25" s="43" t="s">
        <v>41</v>
      </c>
      <c r="B25">
        <f t="shared" ref="B25:L25" si="97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2</v>
      </c>
      <c r="C25">
        <f t="shared" si="97"/>
        <v>0</v>
      </c>
      <c r="D25">
        <f t="shared" si="97"/>
        <v>0</v>
      </c>
      <c r="E25">
        <f t="shared" si="97"/>
        <v>0</v>
      </c>
      <c r="F25">
        <f t="shared" si="97"/>
        <v>0</v>
      </c>
      <c r="G25">
        <f t="shared" si="97"/>
        <v>0</v>
      </c>
      <c r="H25">
        <f t="shared" si="97"/>
        <v>0</v>
      </c>
      <c r="I25">
        <f t="shared" si="97"/>
        <v>0</v>
      </c>
      <c r="J25">
        <f t="shared" si="97"/>
        <v>0</v>
      </c>
      <c r="K25">
        <f t="shared" si="97"/>
        <v>0</v>
      </c>
      <c r="L25">
        <f t="shared" si="97"/>
        <v>2</v>
      </c>
      <c r="M25">
        <f t="shared" si="5"/>
        <v>4</v>
      </c>
      <c r="N25" s="49">
        <f t="shared" si="20"/>
        <v>86.652504036493752</v>
      </c>
      <c r="O25" s="49" t="str">
        <f t="shared" si="1"/>
        <v xml:space="preserve">20x2 30x2 </v>
      </c>
      <c r="P25" s="48">
        <v>5</v>
      </c>
      <c r="Q25" s="48">
        <v>1</v>
      </c>
      <c r="R25" s="48">
        <f t="shared" si="21"/>
        <v>0.43099224999999997</v>
      </c>
      <c r="S25" s="48">
        <f t="shared" si="22"/>
        <v>1</v>
      </c>
      <c r="T25" s="48">
        <f t="shared" si="23"/>
        <v>1</v>
      </c>
      <c r="U25" s="48">
        <f t="shared" si="24"/>
        <v>1</v>
      </c>
      <c r="V25" s="48">
        <f t="shared" si="25"/>
        <v>1</v>
      </c>
      <c r="W25" s="48">
        <f t="shared" si="26"/>
        <v>1</v>
      </c>
      <c r="X25" s="48">
        <f t="shared" si="27"/>
        <v>1</v>
      </c>
      <c r="Y25" s="48">
        <f t="shared" si="28"/>
        <v>1</v>
      </c>
      <c r="Z25" s="48">
        <f t="shared" si="29"/>
        <v>1</v>
      </c>
      <c r="AA25" s="48">
        <f t="shared" si="30"/>
        <v>1</v>
      </c>
      <c r="AB25" s="48">
        <f t="shared" si="31"/>
        <v>0.30969225</v>
      </c>
      <c r="AC25" s="48" t="str">
        <f t="shared" si="7"/>
        <v xml:space="preserve">20x2 </v>
      </c>
      <c r="AD25" s="48" t="str">
        <f t="shared" si="8"/>
        <v/>
      </c>
      <c r="AE25" s="48" t="str">
        <f t="shared" si="9"/>
        <v/>
      </c>
      <c r="AF25" s="48" t="str">
        <f t="shared" si="10"/>
        <v/>
      </c>
      <c r="AG25" s="48" t="str">
        <f t="shared" si="11"/>
        <v/>
      </c>
      <c r="AH25" s="48" t="str">
        <f t="shared" si="12"/>
        <v/>
      </c>
      <c r="AI25" s="48" t="str">
        <f t="shared" si="13"/>
        <v/>
      </c>
      <c r="AJ25" s="48" t="str">
        <f t="shared" si="14"/>
        <v/>
      </c>
      <c r="AK25" s="48" t="str">
        <f t="shared" si="15"/>
        <v/>
      </c>
      <c r="AL25" s="48" t="str">
        <f t="shared" si="16"/>
        <v/>
      </c>
      <c r="AM25" s="48" t="str">
        <f t="shared" si="17"/>
        <v xml:space="preserve">30x2 </v>
      </c>
    </row>
    <row r="26" spans="1:39" x14ac:dyDescent="0.2">
      <c r="A26" s="43" t="s">
        <v>52</v>
      </c>
      <c r="B26">
        <f t="shared" ref="B26" si="98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0</v>
      </c>
      <c r="C26">
        <f t="shared" ref="C26" si="99">IF(B26&lt;&gt;"",SUMPRODUCT(ISNUMBER(FIND($A26,デッキ補助名1)*1)*(デッキ補助数1=C$1))+SUMPRODUCT(ISNUMBER(FIND($A26,デッキ補助名2)*1)*(デッキ補助数2=C$1))+SUMPRODUCT(ISNUMBER(FIND($A26,デッキ補助名3)*1)*(デッキ補助数3=C$1)),"")</f>
        <v>0</v>
      </c>
      <c r="D26">
        <f t="shared" ref="D26" si="100">IF(C26&lt;&gt;"",SUMPRODUCT(ISNUMBER(FIND($A26,デッキ補助名1)*1)*(デッキ補助数1=D$1))+SUMPRODUCT(ISNUMBER(FIND($A26,デッキ補助名2)*1)*(デッキ補助数2=D$1))+SUMPRODUCT(ISNUMBER(FIND($A26,デッキ補助名3)*1)*(デッキ補助数3=D$1)),"")</f>
        <v>0</v>
      </c>
      <c r="E26">
        <f t="shared" ref="E26" si="101">IF(D26&lt;&gt;"",SUMPRODUCT(ISNUMBER(FIND($A26,デッキ補助名1)*1)*(デッキ補助数1=E$1))+SUMPRODUCT(ISNUMBER(FIND($A26,デッキ補助名2)*1)*(デッキ補助数2=E$1))+SUMPRODUCT(ISNUMBER(FIND($A26,デッキ補助名3)*1)*(デッキ補助数3=E$1)),"")</f>
        <v>0</v>
      </c>
      <c r="F26">
        <f t="shared" ref="F26" si="102">IF(E26&lt;&gt;"",SUMPRODUCT(ISNUMBER(FIND($A26,デッキ補助名1)*1)*(デッキ補助数1=F$1))+SUMPRODUCT(ISNUMBER(FIND($A26,デッキ補助名2)*1)*(デッキ補助数2=F$1))+SUMPRODUCT(ISNUMBER(FIND($A26,デッキ補助名3)*1)*(デッキ補助数3=F$1)),"")</f>
        <v>0</v>
      </c>
      <c r="G26">
        <f t="shared" ref="G26" si="103">IF(F26&lt;&gt;"",SUMPRODUCT(ISNUMBER(FIND($A26,デッキ補助名1)*1)*(デッキ補助数1=G$1))+SUMPRODUCT(ISNUMBER(FIND($A26,デッキ補助名2)*1)*(デッキ補助数2=G$1))+SUMPRODUCT(ISNUMBER(FIND($A26,デッキ補助名3)*1)*(デッキ補助数3=G$1)),"")</f>
        <v>0</v>
      </c>
      <c r="H26">
        <f t="shared" ref="H26" si="104">IF(G26&lt;&gt;"",SUMPRODUCT(ISNUMBER(FIND($A26,デッキ補助名1)*1)*(デッキ補助数1=H$1))+SUMPRODUCT(ISNUMBER(FIND($A26,デッキ補助名2)*1)*(デッキ補助数2=H$1))+SUMPRODUCT(ISNUMBER(FIND($A26,デッキ補助名3)*1)*(デッキ補助数3=H$1)),"")</f>
        <v>0</v>
      </c>
      <c r="I26">
        <f t="shared" ref="I26" si="105">IF(H26&lt;&gt;"",SUMPRODUCT(ISNUMBER(FIND($A26,デッキ補助名1)*1)*(デッキ補助数1=I$1))+SUMPRODUCT(ISNUMBER(FIND($A26,デッキ補助名2)*1)*(デッキ補助数2=I$1))+SUMPRODUCT(ISNUMBER(FIND($A26,デッキ補助名3)*1)*(デッキ補助数3=I$1)),"")</f>
        <v>0</v>
      </c>
      <c r="J26">
        <f t="shared" ref="J26" si="106">IF(I26&lt;&gt;"",SUMPRODUCT(ISNUMBER(FIND($A26,デッキ補助名1)*1)*(デッキ補助数1=J$1))+SUMPRODUCT(ISNUMBER(FIND($A26,デッキ補助名2)*1)*(デッキ補助数2=J$1))+SUMPRODUCT(ISNUMBER(FIND($A26,デッキ補助名3)*1)*(デッキ補助数3=J$1)),"")</f>
        <v>0</v>
      </c>
      <c r="K26">
        <f t="shared" ref="K26" si="107">IF(J26&lt;&gt;"",SUMPRODUCT(ISNUMBER(FIND($A26,デッキ補助名1)*1)*(デッキ補助数1=K$1))+SUMPRODUCT(ISNUMBER(FIND($A26,デッキ補助名2)*1)*(デッキ補助数2=K$1))+SUMPRODUCT(ISNUMBER(FIND($A26,デッキ補助名3)*1)*(デッキ補助数3=K$1)),"")</f>
        <v>0</v>
      </c>
      <c r="L26">
        <f t="shared" ref="L26" si="108">IF(K26&lt;&gt;"",SUMPRODUCT(ISNUMBER(FIND($A26,デッキ補助名1)*1)*(デッキ補助数1=L$1))+SUMPRODUCT(ISNUMBER(FIND($A26,デッキ補助名2)*1)*(デッキ補助数2=L$1))+SUMPRODUCT(ISNUMBER(FIND($A26,デッキ補助名3)*1)*(デッキ補助数3=L$1)),"")</f>
        <v>0</v>
      </c>
      <c r="M26">
        <f t="shared" ref="M26" si="109">SUM(B26:L26)</f>
        <v>0</v>
      </c>
      <c r="N26" s="49">
        <f t="shared" ref="N26" si="110">(1-PRODUCT(R26:AB26))*100</f>
        <v>0</v>
      </c>
      <c r="O26" s="49" t="str">
        <f t="shared" ref="O26" si="111">_xlfn.CONCAT(AC26:AM26)</f>
        <v/>
      </c>
      <c r="P26" s="48">
        <v>5</v>
      </c>
      <c r="Q26" s="48">
        <v>1</v>
      </c>
      <c r="R26" s="48">
        <f t="shared" ref="R26" si="112">(1-((R$1*$Q26+($P26-$Q26)+$N$2)/100))^B26</f>
        <v>1</v>
      </c>
      <c r="S26" s="48">
        <f t="shared" ref="S26" si="113">(1-((S$1*$Q26+($P26-$Q26)+$N$2)/100))^C26</f>
        <v>1</v>
      </c>
      <c r="T26" s="48">
        <f t="shared" ref="T26" si="114">(1-((T$1*$Q26+($P26-$Q26)+$N$2)/100))^D26</f>
        <v>1</v>
      </c>
      <c r="U26" s="48">
        <f t="shared" ref="U26" si="115">(1-((U$1*$Q26+($P26-$Q26)+$N$2)/100))^E26</f>
        <v>1</v>
      </c>
      <c r="V26" s="48">
        <f t="shared" ref="V26" si="116">(1-((V$1*$Q26+($P26-$Q26)+$N$2)/100))^F26</f>
        <v>1</v>
      </c>
      <c r="W26" s="48">
        <f t="shared" ref="W26" si="117">(1-((W$1*$Q26+($P26-$Q26)+$N$2)/100))^G26</f>
        <v>1</v>
      </c>
      <c r="X26" s="48">
        <f t="shared" ref="X26" si="118">(1-((X$1*$Q26+($P26-$Q26)+$N$2)/100))^H26</f>
        <v>1</v>
      </c>
      <c r="Y26" s="48">
        <f t="shared" ref="Y26" si="119">(1-((Y$1*$Q26+($P26-$Q26)+$N$2)/100))^I26</f>
        <v>1</v>
      </c>
      <c r="Z26" s="48">
        <f t="shared" ref="Z26" si="120">(1-((Z$1*$Q26+($P26-$Q26)+$N$2)/100))^J26</f>
        <v>1</v>
      </c>
      <c r="AA26" s="48">
        <f t="shared" ref="AA26" si="121">(1-((AA$1*$Q26+($P26-$Q26)+$N$2)/100))^K26</f>
        <v>1</v>
      </c>
      <c r="AB26" s="48">
        <f t="shared" ref="AB26" si="122">(1-((AB$1*$Q26+($P26-$Q26)+$N$2)/100))^L26</f>
        <v>1</v>
      </c>
      <c r="AC26" s="48" t="str">
        <f t="shared" ref="AC26" si="123">IF(B26&gt;0,AC$1&amp;"x"&amp;B26&amp;" ","")</f>
        <v/>
      </c>
      <c r="AD26" s="48" t="str">
        <f t="shared" ref="AD26" si="124">IF(C26&gt;0,AD$1&amp;"x"&amp;C26&amp;" ","")</f>
        <v/>
      </c>
      <c r="AE26" s="48" t="str">
        <f t="shared" ref="AE26" si="125">IF(D26&gt;0,AE$1&amp;"x"&amp;D26&amp;" ","")</f>
        <v/>
      </c>
      <c r="AF26" s="48" t="str">
        <f t="shared" ref="AF26" si="126">IF(E26&gt;0,AF$1&amp;"x"&amp;E26&amp;" ","")</f>
        <v/>
      </c>
      <c r="AG26" s="48" t="str">
        <f t="shared" ref="AG26" si="127">IF(F26&gt;0,AG$1&amp;"x"&amp;F26&amp;" ","")</f>
        <v/>
      </c>
      <c r="AH26" s="48" t="str">
        <f t="shared" ref="AH26" si="128">IF(G26&gt;0,AH$1&amp;"x"&amp;G26&amp;" ","")</f>
        <v/>
      </c>
      <c r="AI26" s="48" t="str">
        <f t="shared" ref="AI26" si="129">IF(H26&gt;0,AI$1&amp;"x"&amp;H26&amp;" ","")</f>
        <v/>
      </c>
      <c r="AJ26" s="48" t="str">
        <f t="shared" ref="AJ26" si="130">IF(I26&gt;0,AJ$1&amp;"x"&amp;I26&amp;" ","")</f>
        <v/>
      </c>
      <c r="AK26" s="48" t="str">
        <f t="shared" ref="AK26" si="131">IF(J26&gt;0,AK$1&amp;"x"&amp;J26&amp;" ","")</f>
        <v/>
      </c>
      <c r="AL26" s="48" t="str">
        <f t="shared" ref="AL26" si="132">IF(K26&gt;0,AL$1&amp;"x"&amp;K26&amp;" ","")</f>
        <v/>
      </c>
      <c r="AM26" s="48" t="str">
        <f t="shared" ref="AM26" si="133">IF(L26&gt;0,AM$1&amp;"x"&amp;L26&amp;" ","")</f>
        <v/>
      </c>
    </row>
    <row r="27" spans="1:39" x14ac:dyDescent="0.2">
      <c r="A27" s="43" t="s">
        <v>56</v>
      </c>
      <c r="B27">
        <f t="shared" ref="B27" si="134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1</v>
      </c>
      <c r="C27">
        <f t="shared" ref="C27" si="135">IF(B27&lt;&gt;"",SUMPRODUCT(ISNUMBER(FIND($A27,デッキ補助名1)*1)*(デッキ補助数1=C$1))+SUMPRODUCT(ISNUMBER(FIND($A27,デッキ補助名2)*1)*(デッキ補助数2=C$1))+SUMPRODUCT(ISNUMBER(FIND($A27,デッキ補助名3)*1)*(デッキ補助数3=C$1)),"")</f>
        <v>0</v>
      </c>
      <c r="D27">
        <f t="shared" ref="D27" si="136">IF(C27&lt;&gt;"",SUMPRODUCT(ISNUMBER(FIND($A27,デッキ補助名1)*1)*(デッキ補助数1=D$1))+SUMPRODUCT(ISNUMBER(FIND($A27,デッキ補助名2)*1)*(デッキ補助数2=D$1))+SUMPRODUCT(ISNUMBER(FIND($A27,デッキ補助名3)*1)*(デッキ補助数3=D$1)),"")</f>
        <v>0</v>
      </c>
      <c r="E27">
        <f t="shared" ref="E27" si="137">IF(D27&lt;&gt;"",SUMPRODUCT(ISNUMBER(FIND($A27,デッキ補助名1)*1)*(デッキ補助数1=E$1))+SUMPRODUCT(ISNUMBER(FIND($A27,デッキ補助名2)*1)*(デッキ補助数2=E$1))+SUMPRODUCT(ISNUMBER(FIND($A27,デッキ補助名3)*1)*(デッキ補助数3=E$1)),"")</f>
        <v>0</v>
      </c>
      <c r="F27">
        <f t="shared" ref="F27" si="138">IF(E27&lt;&gt;"",SUMPRODUCT(ISNUMBER(FIND($A27,デッキ補助名1)*1)*(デッキ補助数1=F$1))+SUMPRODUCT(ISNUMBER(FIND($A27,デッキ補助名2)*1)*(デッキ補助数2=F$1))+SUMPRODUCT(ISNUMBER(FIND($A27,デッキ補助名3)*1)*(デッキ補助数3=F$1)),"")</f>
        <v>0</v>
      </c>
      <c r="G27">
        <f t="shared" ref="G27" si="139">IF(F27&lt;&gt;"",SUMPRODUCT(ISNUMBER(FIND($A27,デッキ補助名1)*1)*(デッキ補助数1=G$1))+SUMPRODUCT(ISNUMBER(FIND($A27,デッキ補助名2)*1)*(デッキ補助数2=G$1))+SUMPRODUCT(ISNUMBER(FIND($A27,デッキ補助名3)*1)*(デッキ補助数3=G$1)),"")</f>
        <v>0</v>
      </c>
      <c r="H27">
        <f t="shared" ref="H27" si="140">IF(G27&lt;&gt;"",SUMPRODUCT(ISNUMBER(FIND($A27,デッキ補助名1)*1)*(デッキ補助数1=H$1))+SUMPRODUCT(ISNUMBER(FIND($A27,デッキ補助名2)*1)*(デッキ補助数2=H$1))+SUMPRODUCT(ISNUMBER(FIND($A27,デッキ補助名3)*1)*(デッキ補助数3=H$1)),"")</f>
        <v>0</v>
      </c>
      <c r="I27">
        <f t="shared" ref="I27" si="141">IF(H27&lt;&gt;"",SUMPRODUCT(ISNUMBER(FIND($A27,デッキ補助名1)*1)*(デッキ補助数1=I$1))+SUMPRODUCT(ISNUMBER(FIND($A27,デッキ補助名2)*1)*(デッキ補助数2=I$1))+SUMPRODUCT(ISNUMBER(FIND($A27,デッキ補助名3)*1)*(デッキ補助数3=I$1)),"")</f>
        <v>0</v>
      </c>
      <c r="J27">
        <f t="shared" ref="J27" si="142">IF(I27&lt;&gt;"",SUMPRODUCT(ISNUMBER(FIND($A27,デッキ補助名1)*1)*(デッキ補助数1=J$1))+SUMPRODUCT(ISNUMBER(FIND($A27,デッキ補助名2)*1)*(デッキ補助数2=J$1))+SUMPRODUCT(ISNUMBER(FIND($A27,デッキ補助名3)*1)*(デッキ補助数3=J$1)),"")</f>
        <v>0</v>
      </c>
      <c r="K27">
        <f t="shared" ref="K27" si="143">IF(J27&lt;&gt;"",SUMPRODUCT(ISNUMBER(FIND($A27,デッキ補助名1)*1)*(デッキ補助数1=K$1))+SUMPRODUCT(ISNUMBER(FIND($A27,デッキ補助名2)*1)*(デッキ補助数2=K$1))+SUMPRODUCT(ISNUMBER(FIND($A27,デッキ補助名3)*1)*(デッキ補助数3=K$1)),"")</f>
        <v>0</v>
      </c>
      <c r="L27">
        <f t="shared" ref="L27" si="144">IF(K27&lt;&gt;"",SUMPRODUCT(ISNUMBER(FIND($A27,デッキ補助名1)*1)*(デッキ補助数1=L$1))+SUMPRODUCT(ISNUMBER(FIND($A27,デッキ補助名2)*1)*(デッキ補助数2=L$1))+SUMPRODUCT(ISNUMBER(FIND($A27,デッキ補助名3)*1)*(デッキ補助数3=L$1)),"")</f>
        <v>0</v>
      </c>
      <c r="M27">
        <f t="shared" ref="M27" si="145">SUM(B27:L27)</f>
        <v>1</v>
      </c>
      <c r="N27" s="49">
        <f t="shared" ref="N27" si="146">(1-PRODUCT(R27:AB27))*100</f>
        <v>18.350000000000001</v>
      </c>
      <c r="O27" s="49" t="str">
        <f t="shared" ref="O27" si="147">_xlfn.CONCAT(AC27:AM27)</f>
        <v xml:space="preserve">20x1 </v>
      </c>
      <c r="P27" s="48">
        <v>2.2999999999999998</v>
      </c>
      <c r="Q27" s="48">
        <v>0.3</v>
      </c>
      <c r="R27" s="48">
        <f t="shared" ref="R27" si="148">(1-((R$1*$Q27+($P27-$Q27)+$N$2)/100))^B27</f>
        <v>0.8165</v>
      </c>
      <c r="S27" s="48">
        <f t="shared" ref="S27" si="149">(1-((S$1*$Q27+($P27-$Q27)+$N$2)/100))^C27</f>
        <v>1</v>
      </c>
      <c r="T27" s="48">
        <f t="shared" ref="T27" si="150">(1-((T$1*$Q27+($P27-$Q27)+$N$2)/100))^D27</f>
        <v>1</v>
      </c>
      <c r="U27" s="48">
        <f t="shared" ref="U27" si="151">(1-((U$1*$Q27+($P27-$Q27)+$N$2)/100))^E27</f>
        <v>1</v>
      </c>
      <c r="V27" s="48">
        <f t="shared" ref="V27" si="152">(1-((V$1*$Q27+($P27-$Q27)+$N$2)/100))^F27</f>
        <v>1</v>
      </c>
      <c r="W27" s="48">
        <f t="shared" ref="W27" si="153">(1-((W$1*$Q27+($P27-$Q27)+$N$2)/100))^G27</f>
        <v>1</v>
      </c>
      <c r="X27" s="48">
        <f t="shared" ref="X27" si="154">(1-((X$1*$Q27+($P27-$Q27)+$N$2)/100))^H27</f>
        <v>1</v>
      </c>
      <c r="Y27" s="48">
        <f t="shared" ref="Y27" si="155">(1-((Y$1*$Q27+($P27-$Q27)+$N$2)/100))^I27</f>
        <v>1</v>
      </c>
      <c r="Z27" s="48">
        <f t="shared" ref="Z27" si="156">(1-((Z$1*$Q27+($P27-$Q27)+$N$2)/100))^J27</f>
        <v>1</v>
      </c>
      <c r="AA27" s="48">
        <f t="shared" ref="AA27" si="157">(1-((AA$1*$Q27+($P27-$Q27)+$N$2)/100))^K27</f>
        <v>1</v>
      </c>
      <c r="AB27" s="48">
        <f t="shared" ref="AB27" si="158">(1-((AB$1*$Q27+($P27-$Q27)+$N$2)/100))^L27</f>
        <v>1</v>
      </c>
      <c r="AC27" s="48" t="str">
        <f t="shared" ref="AC27" si="159">IF(B27&gt;0,AC$1&amp;"x"&amp;B27&amp;" ","")</f>
        <v xml:space="preserve">20x1 </v>
      </c>
      <c r="AD27" s="48" t="str">
        <f t="shared" ref="AD27" si="160">IF(C27&gt;0,AD$1&amp;"x"&amp;C27&amp;" ","")</f>
        <v/>
      </c>
      <c r="AE27" s="48" t="str">
        <f t="shared" ref="AE27" si="161">IF(D27&gt;0,AE$1&amp;"x"&amp;D27&amp;" ","")</f>
        <v/>
      </c>
      <c r="AF27" s="48" t="str">
        <f t="shared" ref="AF27" si="162">IF(E27&gt;0,AF$1&amp;"x"&amp;E27&amp;" ","")</f>
        <v/>
      </c>
      <c r="AG27" s="48" t="str">
        <f t="shared" ref="AG27" si="163">IF(F27&gt;0,AG$1&amp;"x"&amp;F27&amp;" ","")</f>
        <v/>
      </c>
      <c r="AH27" s="48" t="str">
        <f t="shared" ref="AH27" si="164">IF(G27&gt;0,AH$1&amp;"x"&amp;G27&amp;" ","")</f>
        <v/>
      </c>
      <c r="AI27" s="48" t="str">
        <f t="shared" ref="AI27" si="165">IF(H27&gt;0,AI$1&amp;"x"&amp;H27&amp;" ","")</f>
        <v/>
      </c>
      <c r="AJ27" s="48" t="str">
        <f t="shared" ref="AJ27" si="166">IF(I27&gt;0,AJ$1&amp;"x"&amp;I27&amp;" ","")</f>
        <v/>
      </c>
      <c r="AK27" s="48" t="str">
        <f t="shared" ref="AK27" si="167">IF(J27&gt;0,AK$1&amp;"x"&amp;J27&amp;" ","")</f>
        <v/>
      </c>
      <c r="AL27" s="48" t="str">
        <f t="shared" ref="AL27" si="168">IF(K27&gt;0,AL$1&amp;"x"&amp;K27&amp;" ","")</f>
        <v/>
      </c>
      <c r="AM27" s="48" t="str">
        <f t="shared" ref="AM27" si="169">IF(L27&gt;0,AM$1&amp;"x"&amp;L27&amp;" ","")</f>
        <v/>
      </c>
    </row>
    <row r="28" spans="1:39" x14ac:dyDescent="0.2">
      <c r="A28" s="43" t="s">
        <v>46</v>
      </c>
      <c r="B28">
        <f t="shared" ref="B28:L28" si="170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3</v>
      </c>
      <c r="C28">
        <f t="shared" si="170"/>
        <v>0</v>
      </c>
      <c r="D28">
        <f t="shared" si="170"/>
        <v>0</v>
      </c>
      <c r="E28">
        <f t="shared" si="170"/>
        <v>0</v>
      </c>
      <c r="F28">
        <f t="shared" si="170"/>
        <v>0</v>
      </c>
      <c r="G28">
        <f t="shared" si="170"/>
        <v>0</v>
      </c>
      <c r="H28">
        <f t="shared" si="170"/>
        <v>0</v>
      </c>
      <c r="I28">
        <f t="shared" si="170"/>
        <v>0</v>
      </c>
      <c r="J28">
        <f t="shared" si="170"/>
        <v>0</v>
      </c>
      <c r="K28">
        <f t="shared" si="170"/>
        <v>0</v>
      </c>
      <c r="L28">
        <f t="shared" si="170"/>
        <v>0</v>
      </c>
      <c r="M28">
        <f t="shared" si="5"/>
        <v>3</v>
      </c>
      <c r="N28" s="49">
        <f t="shared" si="20"/>
        <v>71.705358787499989</v>
      </c>
      <c r="O28" s="49" t="str">
        <f t="shared" si="1"/>
        <v xml:space="preserve">20x3 </v>
      </c>
      <c r="P28" s="48">
        <v>5</v>
      </c>
      <c r="Q28" s="48">
        <v>1</v>
      </c>
      <c r="R28" s="48">
        <f t="shared" si="21"/>
        <v>0.28294641212499999</v>
      </c>
      <c r="S28" s="48">
        <f t="shared" si="22"/>
        <v>1</v>
      </c>
      <c r="T28" s="48">
        <f t="shared" si="23"/>
        <v>1</v>
      </c>
      <c r="U28" s="48">
        <f t="shared" si="24"/>
        <v>1</v>
      </c>
      <c r="V28" s="48">
        <f t="shared" si="25"/>
        <v>1</v>
      </c>
      <c r="W28" s="48">
        <f t="shared" si="26"/>
        <v>1</v>
      </c>
      <c r="X28" s="48">
        <f t="shared" si="27"/>
        <v>1</v>
      </c>
      <c r="Y28" s="48">
        <f t="shared" si="28"/>
        <v>1</v>
      </c>
      <c r="Z28" s="48">
        <f t="shared" si="29"/>
        <v>1</v>
      </c>
      <c r="AA28" s="48">
        <f t="shared" si="30"/>
        <v>1</v>
      </c>
      <c r="AB28" s="48">
        <f t="shared" si="31"/>
        <v>1</v>
      </c>
      <c r="AC28" s="48" t="str">
        <f t="shared" si="7"/>
        <v xml:space="preserve">20x3 </v>
      </c>
      <c r="AD28" s="48" t="str">
        <f t="shared" si="8"/>
        <v/>
      </c>
      <c r="AE28" s="48" t="str">
        <f t="shared" si="9"/>
        <v/>
      </c>
      <c r="AF28" s="48" t="str">
        <f t="shared" si="10"/>
        <v/>
      </c>
      <c r="AG28" s="48" t="str">
        <f t="shared" si="11"/>
        <v/>
      </c>
      <c r="AH28" s="48" t="str">
        <f t="shared" si="12"/>
        <v/>
      </c>
      <c r="AI28" s="48" t="str">
        <f t="shared" si="13"/>
        <v/>
      </c>
      <c r="AJ28" s="48" t="str">
        <f t="shared" si="14"/>
        <v/>
      </c>
      <c r="AK28" s="48" t="str">
        <f t="shared" si="15"/>
        <v/>
      </c>
      <c r="AL28" s="48" t="str">
        <f t="shared" si="16"/>
        <v/>
      </c>
      <c r="AM28" s="48" t="str">
        <f t="shared" si="17"/>
        <v/>
      </c>
    </row>
    <row r="29" spans="1:39" x14ac:dyDescent="0.2">
      <c r="A29" s="41" t="s">
        <v>15</v>
      </c>
      <c r="B29">
        <f t="shared" ref="B29:L29" si="171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171"/>
        <v>0</v>
      </c>
      <c r="D29">
        <f t="shared" si="171"/>
        <v>0</v>
      </c>
      <c r="E29">
        <f t="shared" si="171"/>
        <v>0</v>
      </c>
      <c r="F29">
        <f t="shared" si="171"/>
        <v>0</v>
      </c>
      <c r="G29">
        <f t="shared" si="171"/>
        <v>0</v>
      </c>
      <c r="H29">
        <f t="shared" si="171"/>
        <v>0</v>
      </c>
      <c r="I29">
        <f t="shared" si="171"/>
        <v>0</v>
      </c>
      <c r="J29">
        <f t="shared" si="171"/>
        <v>0</v>
      </c>
      <c r="K29">
        <f t="shared" si="171"/>
        <v>0</v>
      </c>
      <c r="L29">
        <f t="shared" si="171"/>
        <v>0</v>
      </c>
      <c r="M29">
        <f t="shared" ref="M29:M66" si="172">SUM(B29:L29)</f>
        <v>0</v>
      </c>
      <c r="N29" s="49">
        <f t="shared" ref="N29:N55" si="173">(1-PRODUCT(R29:AB29))*100</f>
        <v>0</v>
      </c>
      <c r="O29" s="49" t="str">
        <f t="shared" si="1"/>
        <v/>
      </c>
      <c r="P29" s="48">
        <v>10</v>
      </c>
      <c r="Q29" s="48">
        <v>2</v>
      </c>
      <c r="R29" s="48">
        <f t="shared" ref="R29:R55" si="174">(1-((R$1*$Q29+($P29-$Q29)+$N$2)/100))^B29</f>
        <v>1</v>
      </c>
      <c r="S29" s="48">
        <f t="shared" ref="S29:S55" si="175">(1-((S$1*$Q29+($P29-$Q29)+$N$2)/100))^C29</f>
        <v>1</v>
      </c>
      <c r="T29" s="48">
        <f t="shared" ref="T29:T55" si="176">(1-((T$1*$Q29+($P29-$Q29)+$N$2)/100))^D29</f>
        <v>1</v>
      </c>
      <c r="U29" s="48">
        <f t="shared" ref="U29:U55" si="177">(1-((U$1*$Q29+($P29-$Q29)+$N$2)/100))^E29</f>
        <v>1</v>
      </c>
      <c r="V29" s="48">
        <f t="shared" ref="V29:V55" si="178">(1-((V$1*$Q29+($P29-$Q29)+$N$2)/100))^F29</f>
        <v>1</v>
      </c>
      <c r="W29" s="48">
        <f t="shared" ref="W29:W55" si="179">(1-((W$1*$Q29+($P29-$Q29)+$N$2)/100))^G29</f>
        <v>1</v>
      </c>
      <c r="X29" s="48">
        <f t="shared" ref="X29:X55" si="180">(1-((X$1*$Q29+($P29-$Q29)+$N$2)/100))^H29</f>
        <v>1</v>
      </c>
      <c r="Y29" s="48">
        <f t="shared" ref="Y29:Y55" si="181">(1-((Y$1*$Q29+($P29-$Q29)+$N$2)/100))^I29</f>
        <v>1</v>
      </c>
      <c r="Z29" s="48">
        <f t="shared" ref="Z29:Z55" si="182">(1-((Z$1*$Q29+($P29-$Q29)+$N$2)/100))^J29</f>
        <v>1</v>
      </c>
      <c r="AA29" s="48">
        <f t="shared" ref="AA29:AA55" si="183">(1-((AA$1*$Q29+($P29-$Q29)+$N$2)/100))^K29</f>
        <v>1</v>
      </c>
      <c r="AB29" s="48">
        <f t="shared" ref="AB29:AB55" si="184">(1-((AB$1*$Q29+($P29-$Q29)+$N$2)/100))^L29</f>
        <v>1</v>
      </c>
      <c r="AC29" s="48" t="str">
        <f t="shared" si="7"/>
        <v/>
      </c>
      <c r="AD29" s="48" t="str">
        <f t="shared" si="8"/>
        <v/>
      </c>
      <c r="AE29" s="48" t="str">
        <f t="shared" si="9"/>
        <v/>
      </c>
      <c r="AF29" s="48" t="str">
        <f t="shared" si="10"/>
        <v/>
      </c>
      <c r="AG29" s="48" t="str">
        <f t="shared" si="11"/>
        <v/>
      </c>
      <c r="AH29" s="48" t="str">
        <f t="shared" si="12"/>
        <v/>
      </c>
      <c r="AI29" s="48" t="str">
        <f t="shared" si="13"/>
        <v/>
      </c>
      <c r="AJ29" s="48" t="str">
        <f t="shared" si="14"/>
        <v/>
      </c>
      <c r="AK29" s="48" t="str">
        <f t="shared" si="15"/>
        <v/>
      </c>
      <c r="AL29" s="48" t="str">
        <f t="shared" si="16"/>
        <v/>
      </c>
      <c r="AM29" s="48" t="str">
        <f t="shared" si="17"/>
        <v/>
      </c>
    </row>
    <row r="30" spans="1:39" x14ac:dyDescent="0.2">
      <c r="A30" s="41" t="s">
        <v>21</v>
      </c>
      <c r="B30">
        <f t="shared" ref="B30:L30" si="185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3</v>
      </c>
      <c r="C30">
        <f t="shared" si="185"/>
        <v>0</v>
      </c>
      <c r="D30">
        <f t="shared" si="185"/>
        <v>0</v>
      </c>
      <c r="E30">
        <f t="shared" si="185"/>
        <v>0</v>
      </c>
      <c r="F30">
        <f t="shared" si="185"/>
        <v>0</v>
      </c>
      <c r="G30">
        <f t="shared" si="185"/>
        <v>0</v>
      </c>
      <c r="H30">
        <f t="shared" si="185"/>
        <v>0</v>
      </c>
      <c r="I30">
        <f t="shared" si="185"/>
        <v>0</v>
      </c>
      <c r="J30">
        <f t="shared" si="185"/>
        <v>0</v>
      </c>
      <c r="K30">
        <f t="shared" si="185"/>
        <v>1</v>
      </c>
      <c r="L30">
        <f t="shared" si="185"/>
        <v>4</v>
      </c>
      <c r="M30">
        <f t="shared" si="172"/>
        <v>8</v>
      </c>
      <c r="N30" s="49">
        <f t="shared" si="173"/>
        <v>83.5556917376244</v>
      </c>
      <c r="O30" s="49" t="str">
        <f t="shared" si="1"/>
        <v xml:space="preserve">20x3 29x1 30x4 </v>
      </c>
      <c r="P30" s="48">
        <v>2.2999999999999998</v>
      </c>
      <c r="Q30" s="48">
        <v>0.3</v>
      </c>
      <c r="R30" s="48">
        <f t="shared" si="174"/>
        <v>0.54433789212499994</v>
      </c>
      <c r="S30" s="48">
        <f t="shared" si="175"/>
        <v>1</v>
      </c>
      <c r="T30" s="48">
        <f t="shared" si="176"/>
        <v>1</v>
      </c>
      <c r="U30" s="48">
        <f t="shared" si="177"/>
        <v>1</v>
      </c>
      <c r="V30" s="48">
        <f t="shared" si="178"/>
        <v>1</v>
      </c>
      <c r="W30" s="48">
        <f t="shared" si="179"/>
        <v>1</v>
      </c>
      <c r="X30" s="48">
        <f t="shared" si="180"/>
        <v>1</v>
      </c>
      <c r="Y30" s="48">
        <f t="shared" si="181"/>
        <v>1</v>
      </c>
      <c r="Z30" s="48">
        <f t="shared" si="182"/>
        <v>1</v>
      </c>
      <c r="AA30" s="48">
        <f t="shared" si="183"/>
        <v>0.78949999999999998</v>
      </c>
      <c r="AB30" s="48">
        <f t="shared" si="184"/>
        <v>0.38264400001506249</v>
      </c>
      <c r="AC30" s="48" t="str">
        <f t="shared" si="7"/>
        <v xml:space="preserve">20x3 </v>
      </c>
      <c r="AD30" s="48" t="str">
        <f t="shared" si="8"/>
        <v/>
      </c>
      <c r="AE30" s="48" t="str">
        <f t="shared" si="9"/>
        <v/>
      </c>
      <c r="AF30" s="48" t="str">
        <f t="shared" si="10"/>
        <v/>
      </c>
      <c r="AG30" s="48" t="str">
        <f t="shared" si="11"/>
        <v/>
      </c>
      <c r="AH30" s="48" t="str">
        <f t="shared" si="12"/>
        <v/>
      </c>
      <c r="AI30" s="48" t="str">
        <f t="shared" si="13"/>
        <v/>
      </c>
      <c r="AJ30" s="48" t="str">
        <f t="shared" si="14"/>
        <v/>
      </c>
      <c r="AK30" s="48" t="str">
        <f t="shared" si="15"/>
        <v/>
      </c>
      <c r="AL30" s="48" t="str">
        <f t="shared" si="16"/>
        <v xml:space="preserve">29x1 </v>
      </c>
      <c r="AM30" s="48" t="str">
        <f t="shared" si="17"/>
        <v xml:space="preserve">30x4 </v>
      </c>
    </row>
    <row r="31" spans="1:39" x14ac:dyDescent="0.2">
      <c r="A31" s="41" t="s">
        <v>27</v>
      </c>
      <c r="B31">
        <f t="shared" ref="B31:L31" si="186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0</v>
      </c>
      <c r="C31">
        <f t="shared" si="186"/>
        <v>0</v>
      </c>
      <c r="D31">
        <f t="shared" si="186"/>
        <v>0</v>
      </c>
      <c r="E31">
        <f t="shared" si="186"/>
        <v>0</v>
      </c>
      <c r="F31">
        <f t="shared" si="186"/>
        <v>0</v>
      </c>
      <c r="G31">
        <f t="shared" si="186"/>
        <v>0</v>
      </c>
      <c r="H31">
        <f t="shared" si="186"/>
        <v>0</v>
      </c>
      <c r="I31">
        <f t="shared" si="186"/>
        <v>0</v>
      </c>
      <c r="J31">
        <f t="shared" si="186"/>
        <v>0</v>
      </c>
      <c r="K31">
        <f t="shared" si="186"/>
        <v>0</v>
      </c>
      <c r="L31">
        <f t="shared" si="186"/>
        <v>1</v>
      </c>
      <c r="M31">
        <f t="shared" si="172"/>
        <v>1</v>
      </c>
      <c r="N31" s="49">
        <f t="shared" si="173"/>
        <v>21.35</v>
      </c>
      <c r="O31" s="49" t="str">
        <f t="shared" si="1"/>
        <v xml:space="preserve">30x1 </v>
      </c>
      <c r="P31" s="48">
        <v>2.2999999999999998</v>
      </c>
      <c r="Q31" s="48">
        <v>0.3</v>
      </c>
      <c r="R31" s="48">
        <f t="shared" si="174"/>
        <v>1</v>
      </c>
      <c r="S31" s="48">
        <f t="shared" si="175"/>
        <v>1</v>
      </c>
      <c r="T31" s="48">
        <f t="shared" si="176"/>
        <v>1</v>
      </c>
      <c r="U31" s="48">
        <f t="shared" si="177"/>
        <v>1</v>
      </c>
      <c r="V31" s="48">
        <f t="shared" si="178"/>
        <v>1</v>
      </c>
      <c r="W31" s="48">
        <f t="shared" si="179"/>
        <v>1</v>
      </c>
      <c r="X31" s="48">
        <f t="shared" si="180"/>
        <v>1</v>
      </c>
      <c r="Y31" s="48">
        <f t="shared" si="181"/>
        <v>1</v>
      </c>
      <c r="Z31" s="48">
        <f t="shared" si="182"/>
        <v>1</v>
      </c>
      <c r="AA31" s="48">
        <f t="shared" si="183"/>
        <v>1</v>
      </c>
      <c r="AB31" s="48">
        <f t="shared" si="184"/>
        <v>0.78649999999999998</v>
      </c>
      <c r="AC31" s="48" t="str">
        <f t="shared" si="7"/>
        <v/>
      </c>
      <c r="AD31" s="48" t="str">
        <f t="shared" si="8"/>
        <v/>
      </c>
      <c r="AE31" s="48" t="str">
        <f t="shared" si="9"/>
        <v/>
      </c>
      <c r="AF31" s="48" t="str">
        <f t="shared" si="10"/>
        <v/>
      </c>
      <c r="AG31" s="48" t="str">
        <f t="shared" si="11"/>
        <v/>
      </c>
      <c r="AH31" s="48" t="str">
        <f t="shared" si="12"/>
        <v/>
      </c>
      <c r="AI31" s="48" t="str">
        <f t="shared" si="13"/>
        <v/>
      </c>
      <c r="AJ31" s="48" t="str">
        <f t="shared" si="14"/>
        <v/>
      </c>
      <c r="AK31" s="48" t="str">
        <f t="shared" si="15"/>
        <v/>
      </c>
      <c r="AL31" s="48" t="str">
        <f t="shared" si="16"/>
        <v/>
      </c>
      <c r="AM31" s="48" t="str">
        <f t="shared" si="17"/>
        <v xml:space="preserve">30x1 </v>
      </c>
    </row>
    <row r="32" spans="1:39" x14ac:dyDescent="0.2">
      <c r="A32" s="41" t="s">
        <v>32</v>
      </c>
      <c r="B32">
        <f t="shared" ref="B32:L32" si="187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187"/>
        <v>0</v>
      </c>
      <c r="D32">
        <f t="shared" si="187"/>
        <v>0</v>
      </c>
      <c r="E32">
        <f t="shared" si="187"/>
        <v>0</v>
      </c>
      <c r="F32">
        <f t="shared" si="187"/>
        <v>0</v>
      </c>
      <c r="G32">
        <f t="shared" si="187"/>
        <v>0</v>
      </c>
      <c r="H32">
        <f t="shared" si="187"/>
        <v>0</v>
      </c>
      <c r="I32">
        <f t="shared" si="187"/>
        <v>0</v>
      </c>
      <c r="J32">
        <f t="shared" si="187"/>
        <v>0</v>
      </c>
      <c r="K32">
        <f t="shared" si="187"/>
        <v>0</v>
      </c>
      <c r="L32">
        <f t="shared" si="187"/>
        <v>0</v>
      </c>
      <c r="M32">
        <f t="shared" si="172"/>
        <v>0</v>
      </c>
      <c r="N32" s="49">
        <f t="shared" si="173"/>
        <v>0</v>
      </c>
      <c r="O32" s="49" t="str">
        <f t="shared" si="1"/>
        <v/>
      </c>
      <c r="P32" s="48">
        <v>2.2999999999999998</v>
      </c>
      <c r="Q32" s="48">
        <v>0.3</v>
      </c>
      <c r="R32" s="48">
        <f t="shared" si="174"/>
        <v>1</v>
      </c>
      <c r="S32" s="48">
        <f t="shared" si="175"/>
        <v>1</v>
      </c>
      <c r="T32" s="48">
        <f t="shared" si="176"/>
        <v>1</v>
      </c>
      <c r="U32" s="48">
        <f t="shared" si="177"/>
        <v>1</v>
      </c>
      <c r="V32" s="48">
        <f t="shared" si="178"/>
        <v>1</v>
      </c>
      <c r="W32" s="48">
        <f t="shared" si="179"/>
        <v>1</v>
      </c>
      <c r="X32" s="48">
        <f t="shared" si="180"/>
        <v>1</v>
      </c>
      <c r="Y32" s="48">
        <f t="shared" si="181"/>
        <v>1</v>
      </c>
      <c r="Z32" s="48">
        <f t="shared" si="182"/>
        <v>1</v>
      </c>
      <c r="AA32" s="48">
        <f t="shared" si="183"/>
        <v>1</v>
      </c>
      <c r="AB32" s="48">
        <f t="shared" si="184"/>
        <v>1</v>
      </c>
      <c r="AC32" s="48" t="str">
        <f t="shared" si="7"/>
        <v/>
      </c>
      <c r="AD32" s="48" t="str">
        <f t="shared" si="8"/>
        <v/>
      </c>
      <c r="AE32" s="48" t="str">
        <f t="shared" si="9"/>
        <v/>
      </c>
      <c r="AF32" s="48" t="str">
        <f t="shared" si="10"/>
        <v/>
      </c>
      <c r="AG32" s="48" t="str">
        <f t="shared" si="11"/>
        <v/>
      </c>
      <c r="AH32" s="48" t="str">
        <f t="shared" si="12"/>
        <v/>
      </c>
      <c r="AI32" s="48" t="str">
        <f t="shared" si="13"/>
        <v/>
      </c>
      <c r="AJ32" s="48" t="str">
        <f t="shared" si="14"/>
        <v/>
      </c>
      <c r="AK32" s="48" t="str">
        <f t="shared" si="15"/>
        <v/>
      </c>
      <c r="AL32" s="48" t="str">
        <f t="shared" si="16"/>
        <v/>
      </c>
      <c r="AM32" s="48" t="str">
        <f t="shared" si="17"/>
        <v/>
      </c>
    </row>
    <row r="33" spans="1:39" x14ac:dyDescent="0.2">
      <c r="A33" s="41" t="s">
        <v>36</v>
      </c>
      <c r="B33">
        <f t="shared" ref="B33:L33" si="188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1</v>
      </c>
      <c r="C33">
        <f t="shared" si="188"/>
        <v>0</v>
      </c>
      <c r="D33">
        <f t="shared" si="188"/>
        <v>0</v>
      </c>
      <c r="E33">
        <f t="shared" si="188"/>
        <v>0</v>
      </c>
      <c r="F33">
        <f t="shared" si="188"/>
        <v>0</v>
      </c>
      <c r="G33">
        <f t="shared" si="188"/>
        <v>0</v>
      </c>
      <c r="H33">
        <f t="shared" si="188"/>
        <v>0</v>
      </c>
      <c r="I33">
        <f t="shared" si="188"/>
        <v>1</v>
      </c>
      <c r="J33">
        <f t="shared" si="188"/>
        <v>0</v>
      </c>
      <c r="K33">
        <f t="shared" si="188"/>
        <v>0</v>
      </c>
      <c r="L33">
        <f t="shared" si="188"/>
        <v>0</v>
      </c>
      <c r="M33">
        <f t="shared" si="172"/>
        <v>2</v>
      </c>
      <c r="N33" s="49">
        <f t="shared" si="173"/>
        <v>35.047424999999997</v>
      </c>
      <c r="O33" s="49" t="str">
        <f t="shared" si="1"/>
        <v xml:space="preserve">20x1 27x1 </v>
      </c>
      <c r="P33" s="48">
        <v>2.2999999999999998</v>
      </c>
      <c r="Q33" s="48">
        <v>0.3</v>
      </c>
      <c r="R33" s="48">
        <f t="shared" si="174"/>
        <v>0.8165</v>
      </c>
      <c r="S33" s="48">
        <f t="shared" si="175"/>
        <v>1</v>
      </c>
      <c r="T33" s="48">
        <f t="shared" si="176"/>
        <v>1</v>
      </c>
      <c r="U33" s="48">
        <f t="shared" si="177"/>
        <v>1</v>
      </c>
      <c r="V33" s="48">
        <f t="shared" si="178"/>
        <v>1</v>
      </c>
      <c r="W33" s="48">
        <f t="shared" si="179"/>
        <v>1</v>
      </c>
      <c r="X33" s="48">
        <f t="shared" si="180"/>
        <v>1</v>
      </c>
      <c r="Y33" s="48">
        <f t="shared" si="181"/>
        <v>0.79549999999999998</v>
      </c>
      <c r="Z33" s="48">
        <f t="shared" si="182"/>
        <v>1</v>
      </c>
      <c r="AA33" s="48">
        <f t="shared" si="183"/>
        <v>1</v>
      </c>
      <c r="AB33" s="48">
        <f t="shared" si="184"/>
        <v>1</v>
      </c>
      <c r="AC33" s="48" t="str">
        <f t="shared" si="7"/>
        <v xml:space="preserve">20x1 </v>
      </c>
      <c r="AD33" s="48" t="str">
        <f t="shared" si="8"/>
        <v/>
      </c>
      <c r="AE33" s="48" t="str">
        <f t="shared" si="9"/>
        <v/>
      </c>
      <c r="AF33" s="48" t="str">
        <f t="shared" si="10"/>
        <v/>
      </c>
      <c r="AG33" s="48" t="str">
        <f t="shared" si="11"/>
        <v/>
      </c>
      <c r="AH33" s="48" t="str">
        <f t="shared" si="12"/>
        <v/>
      </c>
      <c r="AI33" s="48" t="str">
        <f t="shared" si="13"/>
        <v/>
      </c>
      <c r="AJ33" s="48" t="str">
        <f t="shared" si="14"/>
        <v xml:space="preserve">27x1 </v>
      </c>
      <c r="AK33" s="48" t="str">
        <f t="shared" si="15"/>
        <v/>
      </c>
      <c r="AL33" s="48" t="str">
        <f t="shared" si="16"/>
        <v/>
      </c>
      <c r="AM33" s="48" t="str">
        <f t="shared" si="17"/>
        <v/>
      </c>
    </row>
    <row r="34" spans="1:39" x14ac:dyDescent="0.2">
      <c r="A34" s="41" t="s">
        <v>42</v>
      </c>
      <c r="B34">
        <f t="shared" ref="B34:L34" si="189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189"/>
        <v>0</v>
      </c>
      <c r="D34">
        <f t="shared" si="189"/>
        <v>0</v>
      </c>
      <c r="E34">
        <f t="shared" si="189"/>
        <v>0</v>
      </c>
      <c r="F34">
        <f t="shared" si="189"/>
        <v>0</v>
      </c>
      <c r="G34">
        <f t="shared" si="189"/>
        <v>0</v>
      </c>
      <c r="H34">
        <f t="shared" si="189"/>
        <v>0</v>
      </c>
      <c r="I34">
        <f t="shared" si="189"/>
        <v>0</v>
      </c>
      <c r="J34">
        <f t="shared" si="189"/>
        <v>0</v>
      </c>
      <c r="K34">
        <f t="shared" si="189"/>
        <v>0</v>
      </c>
      <c r="L34">
        <f t="shared" si="189"/>
        <v>0</v>
      </c>
      <c r="M34">
        <f t="shared" si="172"/>
        <v>0</v>
      </c>
      <c r="N34" s="49">
        <f t="shared" si="173"/>
        <v>0</v>
      </c>
      <c r="O34" s="49" t="str">
        <f t="shared" si="1"/>
        <v/>
      </c>
      <c r="P34" s="48">
        <v>2.2999999999999998</v>
      </c>
      <c r="Q34" s="48">
        <v>0.3</v>
      </c>
      <c r="R34" s="48">
        <f t="shared" si="174"/>
        <v>1</v>
      </c>
      <c r="S34" s="48">
        <f t="shared" si="175"/>
        <v>1</v>
      </c>
      <c r="T34" s="48">
        <f t="shared" si="176"/>
        <v>1</v>
      </c>
      <c r="U34" s="48">
        <f t="shared" si="177"/>
        <v>1</v>
      </c>
      <c r="V34" s="48">
        <f t="shared" si="178"/>
        <v>1</v>
      </c>
      <c r="W34" s="48">
        <f t="shared" si="179"/>
        <v>1</v>
      </c>
      <c r="X34" s="48">
        <f t="shared" si="180"/>
        <v>1</v>
      </c>
      <c r="Y34" s="48">
        <f t="shared" si="181"/>
        <v>1</v>
      </c>
      <c r="Z34" s="48">
        <f t="shared" si="182"/>
        <v>1</v>
      </c>
      <c r="AA34" s="48">
        <f t="shared" si="183"/>
        <v>1</v>
      </c>
      <c r="AB34" s="48">
        <f t="shared" si="184"/>
        <v>1</v>
      </c>
      <c r="AC34" s="48" t="str">
        <f t="shared" si="7"/>
        <v/>
      </c>
      <c r="AD34" s="48" t="str">
        <f t="shared" si="8"/>
        <v/>
      </c>
      <c r="AE34" s="48" t="str">
        <f t="shared" si="9"/>
        <v/>
      </c>
      <c r="AF34" s="48" t="str">
        <f t="shared" si="10"/>
        <v/>
      </c>
      <c r="AG34" s="48" t="str">
        <f t="shared" si="11"/>
        <v/>
      </c>
      <c r="AH34" s="48" t="str">
        <f t="shared" si="12"/>
        <v/>
      </c>
      <c r="AI34" s="48" t="str">
        <f t="shared" si="13"/>
        <v/>
      </c>
      <c r="AJ34" s="48" t="str">
        <f t="shared" si="14"/>
        <v/>
      </c>
      <c r="AK34" s="48" t="str">
        <f t="shared" si="15"/>
        <v/>
      </c>
      <c r="AL34" s="48" t="str">
        <f t="shared" si="16"/>
        <v/>
      </c>
      <c r="AM34" s="48" t="str">
        <f t="shared" si="17"/>
        <v/>
      </c>
    </row>
    <row r="35" spans="1:39" x14ac:dyDescent="0.2">
      <c r="A35" s="41" t="s">
        <v>47</v>
      </c>
      <c r="B35">
        <f t="shared" ref="B35:L35" si="190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190"/>
        <v>0</v>
      </c>
      <c r="D35">
        <f t="shared" si="190"/>
        <v>0</v>
      </c>
      <c r="E35">
        <f t="shared" si="190"/>
        <v>0</v>
      </c>
      <c r="F35">
        <f t="shared" si="190"/>
        <v>0</v>
      </c>
      <c r="G35">
        <f t="shared" si="190"/>
        <v>0</v>
      </c>
      <c r="H35">
        <f t="shared" si="190"/>
        <v>0</v>
      </c>
      <c r="I35">
        <f t="shared" si="190"/>
        <v>0</v>
      </c>
      <c r="J35">
        <f t="shared" si="190"/>
        <v>0</v>
      </c>
      <c r="K35">
        <f t="shared" si="190"/>
        <v>0</v>
      </c>
      <c r="L35">
        <f t="shared" si="190"/>
        <v>0</v>
      </c>
      <c r="M35">
        <f t="shared" si="172"/>
        <v>0</v>
      </c>
      <c r="N35" s="49">
        <f t="shared" si="173"/>
        <v>0</v>
      </c>
      <c r="O35" s="49" t="str">
        <f t="shared" si="1"/>
        <v/>
      </c>
      <c r="P35" s="48">
        <v>2.2999999999999998</v>
      </c>
      <c r="Q35" s="48">
        <v>0.3</v>
      </c>
      <c r="R35" s="48">
        <f t="shared" si="174"/>
        <v>1</v>
      </c>
      <c r="S35" s="48">
        <f t="shared" si="175"/>
        <v>1</v>
      </c>
      <c r="T35" s="48">
        <f t="shared" si="176"/>
        <v>1</v>
      </c>
      <c r="U35" s="48">
        <f t="shared" si="177"/>
        <v>1</v>
      </c>
      <c r="V35" s="48">
        <f t="shared" si="178"/>
        <v>1</v>
      </c>
      <c r="W35" s="48">
        <f t="shared" si="179"/>
        <v>1</v>
      </c>
      <c r="X35" s="48">
        <f t="shared" si="180"/>
        <v>1</v>
      </c>
      <c r="Y35" s="48">
        <f t="shared" si="181"/>
        <v>1</v>
      </c>
      <c r="Z35" s="48">
        <f t="shared" si="182"/>
        <v>1</v>
      </c>
      <c r="AA35" s="48">
        <f t="shared" si="183"/>
        <v>1</v>
      </c>
      <c r="AB35" s="48">
        <f t="shared" si="184"/>
        <v>1</v>
      </c>
      <c r="AC35" s="48" t="str">
        <f t="shared" si="7"/>
        <v/>
      </c>
      <c r="AD35" s="48" t="str">
        <f t="shared" si="8"/>
        <v/>
      </c>
      <c r="AE35" s="48" t="str">
        <f t="shared" si="9"/>
        <v/>
      </c>
      <c r="AF35" s="48" t="str">
        <f t="shared" si="10"/>
        <v/>
      </c>
      <c r="AG35" s="48" t="str">
        <f t="shared" si="11"/>
        <v/>
      </c>
      <c r="AH35" s="48" t="str">
        <f t="shared" si="12"/>
        <v/>
      </c>
      <c r="AI35" s="48" t="str">
        <f t="shared" si="13"/>
        <v/>
      </c>
      <c r="AJ35" s="48" t="str">
        <f t="shared" si="14"/>
        <v/>
      </c>
      <c r="AK35" s="48" t="str">
        <f t="shared" si="15"/>
        <v/>
      </c>
      <c r="AL35" s="48" t="str">
        <f t="shared" si="16"/>
        <v/>
      </c>
      <c r="AM35" s="48" t="str">
        <f t="shared" si="17"/>
        <v/>
      </c>
    </row>
    <row r="36" spans="1:39" x14ac:dyDescent="0.2">
      <c r="A36" s="41" t="s">
        <v>57</v>
      </c>
      <c r="B36">
        <f t="shared" ref="B36:L36" si="191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91"/>
        <v>0</v>
      </c>
      <c r="D36">
        <f t="shared" si="191"/>
        <v>0</v>
      </c>
      <c r="E36">
        <f t="shared" si="191"/>
        <v>0</v>
      </c>
      <c r="F36">
        <f t="shared" si="191"/>
        <v>0</v>
      </c>
      <c r="G36">
        <f t="shared" si="191"/>
        <v>0</v>
      </c>
      <c r="H36">
        <f t="shared" si="191"/>
        <v>0</v>
      </c>
      <c r="I36">
        <f t="shared" si="191"/>
        <v>0</v>
      </c>
      <c r="J36">
        <f t="shared" si="191"/>
        <v>0</v>
      </c>
      <c r="K36">
        <f t="shared" si="191"/>
        <v>0</v>
      </c>
      <c r="L36">
        <f t="shared" si="191"/>
        <v>0</v>
      </c>
      <c r="M36">
        <f t="shared" si="172"/>
        <v>1</v>
      </c>
      <c r="N36" s="49">
        <f t="shared" si="173"/>
        <v>18.350000000000001</v>
      </c>
      <c r="O36" s="49" t="str">
        <f t="shared" si="1"/>
        <v xml:space="preserve">20x1 </v>
      </c>
      <c r="P36" s="48">
        <v>2.2999999999999998</v>
      </c>
      <c r="Q36" s="48">
        <v>0.3</v>
      </c>
      <c r="R36" s="48">
        <f t="shared" si="174"/>
        <v>0.8165</v>
      </c>
      <c r="S36" s="48">
        <f t="shared" si="175"/>
        <v>1</v>
      </c>
      <c r="T36" s="48">
        <f t="shared" si="176"/>
        <v>1</v>
      </c>
      <c r="U36" s="48">
        <f t="shared" si="177"/>
        <v>1</v>
      </c>
      <c r="V36" s="48">
        <f t="shared" si="178"/>
        <v>1</v>
      </c>
      <c r="W36" s="48">
        <f t="shared" si="179"/>
        <v>1</v>
      </c>
      <c r="X36" s="48">
        <f t="shared" si="180"/>
        <v>1</v>
      </c>
      <c r="Y36" s="48">
        <f t="shared" si="181"/>
        <v>1</v>
      </c>
      <c r="Z36" s="48">
        <f t="shared" si="182"/>
        <v>1</v>
      </c>
      <c r="AA36" s="48">
        <f t="shared" si="183"/>
        <v>1</v>
      </c>
      <c r="AB36" s="48">
        <f t="shared" si="184"/>
        <v>1</v>
      </c>
      <c r="AC36" s="48" t="str">
        <f t="shared" si="7"/>
        <v xml:space="preserve">20x1 </v>
      </c>
      <c r="AD36" s="48" t="str">
        <f t="shared" si="8"/>
        <v/>
      </c>
      <c r="AE36" s="48" t="str">
        <f t="shared" si="9"/>
        <v/>
      </c>
      <c r="AF36" s="48" t="str">
        <f t="shared" si="10"/>
        <v/>
      </c>
      <c r="AG36" s="48" t="str">
        <f t="shared" si="11"/>
        <v/>
      </c>
      <c r="AH36" s="48" t="str">
        <f t="shared" si="12"/>
        <v/>
      </c>
      <c r="AI36" s="48" t="str">
        <f t="shared" si="13"/>
        <v/>
      </c>
      <c r="AJ36" s="48" t="str">
        <f t="shared" si="14"/>
        <v/>
      </c>
      <c r="AK36" s="48" t="str">
        <f t="shared" si="15"/>
        <v/>
      </c>
      <c r="AL36" s="48" t="str">
        <f t="shared" si="16"/>
        <v/>
      </c>
      <c r="AM36" s="48" t="str">
        <f t="shared" si="17"/>
        <v/>
      </c>
    </row>
    <row r="37" spans="1:39" x14ac:dyDescent="0.2">
      <c r="A37" s="41" t="s">
        <v>62</v>
      </c>
      <c r="B37">
        <f t="shared" ref="B37:L37" si="192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92"/>
        <v>0</v>
      </c>
      <c r="D37">
        <f t="shared" si="192"/>
        <v>0</v>
      </c>
      <c r="E37">
        <f t="shared" si="192"/>
        <v>0</v>
      </c>
      <c r="F37">
        <f t="shared" si="192"/>
        <v>0</v>
      </c>
      <c r="G37">
        <f t="shared" si="192"/>
        <v>0</v>
      </c>
      <c r="H37">
        <f t="shared" si="192"/>
        <v>0</v>
      </c>
      <c r="I37">
        <f t="shared" si="192"/>
        <v>0</v>
      </c>
      <c r="J37">
        <f t="shared" si="192"/>
        <v>0</v>
      </c>
      <c r="K37">
        <f t="shared" si="192"/>
        <v>0</v>
      </c>
      <c r="L37">
        <f t="shared" si="192"/>
        <v>1</v>
      </c>
      <c r="M37">
        <f t="shared" si="172"/>
        <v>1</v>
      </c>
      <c r="N37" s="49">
        <f t="shared" si="173"/>
        <v>21.35</v>
      </c>
      <c r="O37" s="49" t="str">
        <f t="shared" si="1"/>
        <v xml:space="preserve">30x1 </v>
      </c>
      <c r="P37" s="48">
        <v>2.2999999999999998</v>
      </c>
      <c r="Q37" s="48">
        <v>0.3</v>
      </c>
      <c r="R37" s="48">
        <f t="shared" si="174"/>
        <v>1</v>
      </c>
      <c r="S37" s="48">
        <f t="shared" si="175"/>
        <v>1</v>
      </c>
      <c r="T37" s="48">
        <f t="shared" si="176"/>
        <v>1</v>
      </c>
      <c r="U37" s="48">
        <f t="shared" si="177"/>
        <v>1</v>
      </c>
      <c r="V37" s="48">
        <f t="shared" si="178"/>
        <v>1</v>
      </c>
      <c r="W37" s="48">
        <f t="shared" si="179"/>
        <v>1</v>
      </c>
      <c r="X37" s="48">
        <f t="shared" si="180"/>
        <v>1</v>
      </c>
      <c r="Y37" s="48">
        <f t="shared" si="181"/>
        <v>1</v>
      </c>
      <c r="Z37" s="48">
        <f t="shared" si="182"/>
        <v>1</v>
      </c>
      <c r="AA37" s="48">
        <f t="shared" si="183"/>
        <v>1</v>
      </c>
      <c r="AB37" s="48">
        <f t="shared" si="184"/>
        <v>0.78649999999999998</v>
      </c>
      <c r="AC37" s="48" t="str">
        <f t="shared" si="7"/>
        <v/>
      </c>
      <c r="AD37" s="48" t="str">
        <f t="shared" si="8"/>
        <v/>
      </c>
      <c r="AE37" s="48" t="str">
        <f t="shared" si="9"/>
        <v/>
      </c>
      <c r="AF37" s="48" t="str">
        <f t="shared" si="10"/>
        <v/>
      </c>
      <c r="AG37" s="48" t="str">
        <f t="shared" si="11"/>
        <v/>
      </c>
      <c r="AH37" s="48" t="str">
        <f t="shared" si="12"/>
        <v/>
      </c>
      <c r="AI37" s="48" t="str">
        <f t="shared" si="13"/>
        <v/>
      </c>
      <c r="AJ37" s="48" t="str">
        <f t="shared" si="14"/>
        <v/>
      </c>
      <c r="AK37" s="48" t="str">
        <f t="shared" si="15"/>
        <v/>
      </c>
      <c r="AL37" s="48" t="str">
        <f t="shared" si="16"/>
        <v/>
      </c>
      <c r="AM37" s="48" t="str">
        <f t="shared" si="17"/>
        <v xml:space="preserve">30x1 </v>
      </c>
    </row>
    <row r="38" spans="1:39" x14ac:dyDescent="0.2">
      <c r="A38" s="41" t="s">
        <v>72</v>
      </c>
      <c r="B38">
        <f t="shared" ref="B38:L38" si="193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93"/>
        <v>0</v>
      </c>
      <c r="D38">
        <f t="shared" si="193"/>
        <v>0</v>
      </c>
      <c r="E38">
        <f t="shared" si="193"/>
        <v>0</v>
      </c>
      <c r="F38">
        <f t="shared" si="193"/>
        <v>0</v>
      </c>
      <c r="G38">
        <f t="shared" si="193"/>
        <v>0</v>
      </c>
      <c r="H38">
        <f t="shared" si="193"/>
        <v>0</v>
      </c>
      <c r="I38">
        <f t="shared" si="193"/>
        <v>0</v>
      </c>
      <c r="J38">
        <f t="shared" si="193"/>
        <v>0</v>
      </c>
      <c r="K38">
        <f t="shared" si="193"/>
        <v>0</v>
      </c>
      <c r="L38">
        <f t="shared" si="193"/>
        <v>0</v>
      </c>
      <c r="M38">
        <f t="shared" si="172"/>
        <v>0</v>
      </c>
      <c r="N38" s="49">
        <f t="shared" si="173"/>
        <v>0</v>
      </c>
      <c r="O38" s="49" t="str">
        <f t="shared" si="1"/>
        <v/>
      </c>
      <c r="P38" s="48">
        <v>5</v>
      </c>
      <c r="Q38" s="48">
        <v>1</v>
      </c>
      <c r="R38" s="48">
        <f t="shared" si="174"/>
        <v>1</v>
      </c>
      <c r="S38" s="48">
        <f t="shared" si="175"/>
        <v>1</v>
      </c>
      <c r="T38" s="48">
        <f t="shared" si="176"/>
        <v>1</v>
      </c>
      <c r="U38" s="48">
        <f t="shared" si="177"/>
        <v>1</v>
      </c>
      <c r="V38" s="48">
        <f t="shared" si="178"/>
        <v>1</v>
      </c>
      <c r="W38" s="48">
        <f t="shared" si="179"/>
        <v>1</v>
      </c>
      <c r="X38" s="48">
        <f t="shared" si="180"/>
        <v>1</v>
      </c>
      <c r="Y38" s="48">
        <f t="shared" si="181"/>
        <v>1</v>
      </c>
      <c r="Z38" s="48">
        <f t="shared" si="182"/>
        <v>1</v>
      </c>
      <c r="AA38" s="48">
        <f t="shared" si="183"/>
        <v>1</v>
      </c>
      <c r="AB38" s="48">
        <f t="shared" si="184"/>
        <v>1</v>
      </c>
      <c r="AC38" s="48" t="str">
        <f t="shared" si="7"/>
        <v/>
      </c>
      <c r="AD38" s="48" t="str">
        <f t="shared" si="8"/>
        <v/>
      </c>
      <c r="AE38" s="48" t="str">
        <f t="shared" si="9"/>
        <v/>
      </c>
      <c r="AF38" s="48" t="str">
        <f t="shared" si="10"/>
        <v/>
      </c>
      <c r="AG38" s="48" t="str">
        <f t="shared" si="11"/>
        <v/>
      </c>
      <c r="AH38" s="48" t="str">
        <f t="shared" si="12"/>
        <v/>
      </c>
      <c r="AI38" s="48" t="str">
        <f t="shared" si="13"/>
        <v/>
      </c>
      <c r="AJ38" s="48" t="str">
        <f t="shared" si="14"/>
        <v/>
      </c>
      <c r="AK38" s="48" t="str">
        <f t="shared" si="15"/>
        <v/>
      </c>
      <c r="AL38" s="48" t="str">
        <f t="shared" si="16"/>
        <v/>
      </c>
      <c r="AM38" s="48" t="str">
        <f t="shared" si="17"/>
        <v/>
      </c>
    </row>
    <row r="39" spans="1:39" x14ac:dyDescent="0.2">
      <c r="A39" s="41" t="s">
        <v>88</v>
      </c>
      <c r="B39">
        <f t="shared" ref="B39:L39" si="194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94"/>
        <v>0</v>
      </c>
      <c r="D39">
        <f t="shared" si="194"/>
        <v>0</v>
      </c>
      <c r="E39">
        <f t="shared" si="194"/>
        <v>0</v>
      </c>
      <c r="F39">
        <f t="shared" si="194"/>
        <v>0</v>
      </c>
      <c r="G39">
        <f t="shared" si="194"/>
        <v>0</v>
      </c>
      <c r="H39">
        <f t="shared" si="194"/>
        <v>0</v>
      </c>
      <c r="I39">
        <f t="shared" si="194"/>
        <v>0</v>
      </c>
      <c r="J39">
        <f t="shared" si="194"/>
        <v>0</v>
      </c>
      <c r="K39">
        <f t="shared" si="194"/>
        <v>0</v>
      </c>
      <c r="L39">
        <f t="shared" si="194"/>
        <v>0</v>
      </c>
      <c r="M39">
        <f t="shared" si="172"/>
        <v>0</v>
      </c>
      <c r="N39" s="49">
        <f t="shared" si="173"/>
        <v>0</v>
      </c>
      <c r="O39" s="49" t="str">
        <f t="shared" si="1"/>
        <v/>
      </c>
      <c r="P39" s="48">
        <v>5</v>
      </c>
      <c r="Q39" s="48">
        <v>1</v>
      </c>
      <c r="R39" s="48">
        <f t="shared" si="174"/>
        <v>1</v>
      </c>
      <c r="S39" s="48">
        <f t="shared" si="175"/>
        <v>1</v>
      </c>
      <c r="T39" s="48">
        <f t="shared" si="176"/>
        <v>1</v>
      </c>
      <c r="U39" s="48">
        <f t="shared" si="177"/>
        <v>1</v>
      </c>
      <c r="V39" s="48">
        <f t="shared" si="178"/>
        <v>1</v>
      </c>
      <c r="W39" s="48">
        <f t="shared" si="179"/>
        <v>1</v>
      </c>
      <c r="X39" s="48">
        <f t="shared" si="180"/>
        <v>1</v>
      </c>
      <c r="Y39" s="48">
        <f t="shared" si="181"/>
        <v>1</v>
      </c>
      <c r="Z39" s="48">
        <f t="shared" si="182"/>
        <v>1</v>
      </c>
      <c r="AA39" s="48">
        <f t="shared" si="183"/>
        <v>1</v>
      </c>
      <c r="AB39" s="48">
        <f t="shared" si="184"/>
        <v>1</v>
      </c>
      <c r="AC39" s="48" t="str">
        <f t="shared" si="7"/>
        <v/>
      </c>
      <c r="AD39" s="48" t="str">
        <f t="shared" si="8"/>
        <v/>
      </c>
      <c r="AE39" s="48" t="str">
        <f t="shared" si="9"/>
        <v/>
      </c>
      <c r="AF39" s="48" t="str">
        <f t="shared" si="10"/>
        <v/>
      </c>
      <c r="AG39" s="48" t="str">
        <f t="shared" si="11"/>
        <v/>
      </c>
      <c r="AH39" s="48" t="str">
        <f t="shared" si="12"/>
        <v/>
      </c>
      <c r="AI39" s="48" t="str">
        <f t="shared" si="13"/>
        <v/>
      </c>
      <c r="AJ39" s="48" t="str">
        <f t="shared" si="14"/>
        <v/>
      </c>
      <c r="AK39" s="48" t="str">
        <f t="shared" si="15"/>
        <v/>
      </c>
      <c r="AL39" s="48" t="str">
        <f t="shared" si="16"/>
        <v/>
      </c>
      <c r="AM39" s="48" t="str">
        <f t="shared" si="17"/>
        <v/>
      </c>
    </row>
    <row r="40" spans="1:39" x14ac:dyDescent="0.2">
      <c r="A40" s="41" t="s">
        <v>77</v>
      </c>
      <c r="B40">
        <f t="shared" ref="B40:L40" si="195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95"/>
        <v>0</v>
      </c>
      <c r="D40">
        <f t="shared" si="195"/>
        <v>0</v>
      </c>
      <c r="E40">
        <f t="shared" si="195"/>
        <v>0</v>
      </c>
      <c r="F40">
        <f t="shared" si="195"/>
        <v>0</v>
      </c>
      <c r="G40">
        <f t="shared" si="195"/>
        <v>0</v>
      </c>
      <c r="H40">
        <f t="shared" si="195"/>
        <v>0</v>
      </c>
      <c r="I40">
        <f t="shared" si="195"/>
        <v>0</v>
      </c>
      <c r="J40">
        <f t="shared" si="195"/>
        <v>0</v>
      </c>
      <c r="K40">
        <f t="shared" si="195"/>
        <v>0</v>
      </c>
      <c r="L40">
        <f t="shared" si="195"/>
        <v>0</v>
      </c>
      <c r="M40">
        <f t="shared" si="172"/>
        <v>0</v>
      </c>
      <c r="N40" s="49">
        <f t="shared" si="173"/>
        <v>0</v>
      </c>
      <c r="O40" s="49" t="str">
        <f t="shared" si="1"/>
        <v/>
      </c>
      <c r="P40" s="48">
        <v>5</v>
      </c>
      <c r="Q40" s="48">
        <v>1</v>
      </c>
      <c r="R40" s="48">
        <f t="shared" si="174"/>
        <v>1</v>
      </c>
      <c r="S40" s="48">
        <f t="shared" si="175"/>
        <v>1</v>
      </c>
      <c r="T40" s="48">
        <f t="shared" si="176"/>
        <v>1</v>
      </c>
      <c r="U40" s="48">
        <f t="shared" si="177"/>
        <v>1</v>
      </c>
      <c r="V40" s="48">
        <f t="shared" si="178"/>
        <v>1</v>
      </c>
      <c r="W40" s="48">
        <f t="shared" si="179"/>
        <v>1</v>
      </c>
      <c r="X40" s="48">
        <f t="shared" si="180"/>
        <v>1</v>
      </c>
      <c r="Y40" s="48">
        <f t="shared" si="181"/>
        <v>1</v>
      </c>
      <c r="Z40" s="48">
        <f t="shared" si="182"/>
        <v>1</v>
      </c>
      <c r="AA40" s="48">
        <f t="shared" si="183"/>
        <v>1</v>
      </c>
      <c r="AB40" s="48">
        <f t="shared" si="184"/>
        <v>1</v>
      </c>
      <c r="AC40" s="48" t="str">
        <f t="shared" si="7"/>
        <v/>
      </c>
      <c r="AD40" s="48" t="str">
        <f t="shared" si="8"/>
        <v/>
      </c>
      <c r="AE40" s="48" t="str">
        <f t="shared" si="9"/>
        <v/>
      </c>
      <c r="AF40" s="48" t="str">
        <f t="shared" si="10"/>
        <v/>
      </c>
      <c r="AG40" s="48" t="str">
        <f t="shared" si="11"/>
        <v/>
      </c>
      <c r="AH40" s="48" t="str">
        <f t="shared" si="12"/>
        <v/>
      </c>
      <c r="AI40" s="48" t="str">
        <f t="shared" si="13"/>
        <v/>
      </c>
      <c r="AJ40" s="48" t="str">
        <f t="shared" si="14"/>
        <v/>
      </c>
      <c r="AK40" s="48" t="str">
        <f t="shared" si="15"/>
        <v/>
      </c>
      <c r="AL40" s="48" t="str">
        <f t="shared" si="16"/>
        <v/>
      </c>
      <c r="AM40" s="48" t="str">
        <f t="shared" si="17"/>
        <v/>
      </c>
    </row>
    <row r="41" spans="1:39" x14ac:dyDescent="0.2">
      <c r="A41" s="41" t="s">
        <v>83</v>
      </c>
      <c r="B41">
        <f t="shared" ref="B41:L41" si="196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0</v>
      </c>
      <c r="C41">
        <f t="shared" si="196"/>
        <v>0</v>
      </c>
      <c r="D41">
        <f t="shared" si="196"/>
        <v>0</v>
      </c>
      <c r="E41">
        <f t="shared" si="196"/>
        <v>0</v>
      </c>
      <c r="F41">
        <f t="shared" si="196"/>
        <v>0</v>
      </c>
      <c r="G41">
        <f t="shared" si="196"/>
        <v>0</v>
      </c>
      <c r="H41">
        <f t="shared" si="196"/>
        <v>0</v>
      </c>
      <c r="I41">
        <f t="shared" si="196"/>
        <v>0</v>
      </c>
      <c r="J41">
        <f t="shared" si="196"/>
        <v>0</v>
      </c>
      <c r="K41">
        <f t="shared" si="196"/>
        <v>0</v>
      </c>
      <c r="L41">
        <f t="shared" si="196"/>
        <v>0</v>
      </c>
      <c r="M41">
        <f t="shared" si="172"/>
        <v>0</v>
      </c>
      <c r="N41" s="49">
        <f t="shared" si="173"/>
        <v>0</v>
      </c>
      <c r="O41" s="49" t="str">
        <f t="shared" si="1"/>
        <v/>
      </c>
      <c r="P41" s="48">
        <v>5</v>
      </c>
      <c r="Q41" s="48">
        <v>1</v>
      </c>
      <c r="R41" s="48">
        <f t="shared" si="174"/>
        <v>1</v>
      </c>
      <c r="S41" s="48">
        <f t="shared" si="175"/>
        <v>1</v>
      </c>
      <c r="T41" s="48">
        <f t="shared" si="176"/>
        <v>1</v>
      </c>
      <c r="U41" s="48">
        <f t="shared" si="177"/>
        <v>1</v>
      </c>
      <c r="V41" s="48">
        <f t="shared" si="178"/>
        <v>1</v>
      </c>
      <c r="W41" s="48">
        <f t="shared" si="179"/>
        <v>1</v>
      </c>
      <c r="X41" s="48">
        <f t="shared" si="180"/>
        <v>1</v>
      </c>
      <c r="Y41" s="48">
        <f t="shared" si="181"/>
        <v>1</v>
      </c>
      <c r="Z41" s="48">
        <f t="shared" si="182"/>
        <v>1</v>
      </c>
      <c r="AA41" s="48">
        <f t="shared" si="183"/>
        <v>1</v>
      </c>
      <c r="AB41" s="48">
        <f t="shared" si="184"/>
        <v>1</v>
      </c>
      <c r="AC41" s="48" t="str">
        <f t="shared" si="7"/>
        <v/>
      </c>
      <c r="AD41" s="48" t="str">
        <f t="shared" si="8"/>
        <v/>
      </c>
      <c r="AE41" s="48" t="str">
        <f t="shared" si="9"/>
        <v/>
      </c>
      <c r="AF41" s="48" t="str">
        <f t="shared" si="10"/>
        <v/>
      </c>
      <c r="AG41" s="48" t="str">
        <f t="shared" si="11"/>
        <v/>
      </c>
      <c r="AH41" s="48" t="str">
        <f t="shared" si="12"/>
        <v/>
      </c>
      <c r="AI41" s="48" t="str">
        <f t="shared" si="13"/>
        <v/>
      </c>
      <c r="AJ41" s="48" t="str">
        <f t="shared" si="14"/>
        <v/>
      </c>
      <c r="AK41" s="48" t="str">
        <f t="shared" si="15"/>
        <v/>
      </c>
      <c r="AL41" s="48" t="str">
        <f t="shared" si="16"/>
        <v/>
      </c>
      <c r="AM41" s="48" t="str">
        <f t="shared" si="17"/>
        <v/>
      </c>
    </row>
    <row r="42" spans="1:39" x14ac:dyDescent="0.2">
      <c r="A42" s="41" t="s">
        <v>94</v>
      </c>
      <c r="B42">
        <f t="shared" ref="B42:L42" si="197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97"/>
        <v>0</v>
      </c>
      <c r="D42">
        <f t="shared" si="197"/>
        <v>0</v>
      </c>
      <c r="E42">
        <f t="shared" si="197"/>
        <v>0</v>
      </c>
      <c r="F42">
        <f t="shared" si="197"/>
        <v>0</v>
      </c>
      <c r="G42">
        <f t="shared" si="197"/>
        <v>0</v>
      </c>
      <c r="H42">
        <f t="shared" si="197"/>
        <v>0</v>
      </c>
      <c r="I42">
        <f t="shared" si="197"/>
        <v>0</v>
      </c>
      <c r="J42">
        <f t="shared" si="197"/>
        <v>0</v>
      </c>
      <c r="K42">
        <f t="shared" si="197"/>
        <v>0</v>
      </c>
      <c r="L42">
        <f t="shared" si="197"/>
        <v>0</v>
      </c>
      <c r="M42">
        <f t="shared" si="172"/>
        <v>0</v>
      </c>
      <c r="N42" s="49">
        <f t="shared" si="173"/>
        <v>0</v>
      </c>
      <c r="O42" s="49" t="str">
        <f t="shared" si="1"/>
        <v/>
      </c>
      <c r="P42" s="48">
        <v>5</v>
      </c>
      <c r="Q42" s="48">
        <v>1</v>
      </c>
      <c r="R42" s="48">
        <f t="shared" si="174"/>
        <v>1</v>
      </c>
      <c r="S42" s="48">
        <f t="shared" si="175"/>
        <v>1</v>
      </c>
      <c r="T42" s="48">
        <f t="shared" si="176"/>
        <v>1</v>
      </c>
      <c r="U42" s="48">
        <f t="shared" si="177"/>
        <v>1</v>
      </c>
      <c r="V42" s="48">
        <f t="shared" si="178"/>
        <v>1</v>
      </c>
      <c r="W42" s="48">
        <f t="shared" si="179"/>
        <v>1</v>
      </c>
      <c r="X42" s="48">
        <f t="shared" si="180"/>
        <v>1</v>
      </c>
      <c r="Y42" s="48">
        <f t="shared" si="181"/>
        <v>1</v>
      </c>
      <c r="Z42" s="48">
        <f t="shared" si="182"/>
        <v>1</v>
      </c>
      <c r="AA42" s="48">
        <f t="shared" si="183"/>
        <v>1</v>
      </c>
      <c r="AB42" s="48">
        <f t="shared" si="184"/>
        <v>1</v>
      </c>
      <c r="AC42" s="48" t="str">
        <f t="shared" si="7"/>
        <v/>
      </c>
      <c r="AD42" s="48" t="str">
        <f t="shared" si="8"/>
        <v/>
      </c>
      <c r="AE42" s="48" t="str">
        <f t="shared" si="9"/>
        <v/>
      </c>
      <c r="AF42" s="48" t="str">
        <f t="shared" si="10"/>
        <v/>
      </c>
      <c r="AG42" s="48" t="str">
        <f t="shared" si="11"/>
        <v/>
      </c>
      <c r="AH42" s="48" t="str">
        <f t="shared" si="12"/>
        <v/>
      </c>
      <c r="AI42" s="48" t="str">
        <f t="shared" si="13"/>
        <v/>
      </c>
      <c r="AJ42" s="48" t="str">
        <f t="shared" si="14"/>
        <v/>
      </c>
      <c r="AK42" s="48" t="str">
        <f t="shared" si="15"/>
        <v/>
      </c>
      <c r="AL42" s="48" t="str">
        <f t="shared" si="16"/>
        <v/>
      </c>
      <c r="AM42" s="48" t="str">
        <f t="shared" si="17"/>
        <v/>
      </c>
    </row>
    <row r="43" spans="1:39" x14ac:dyDescent="0.2">
      <c r="A43" s="41" t="s">
        <v>105</v>
      </c>
      <c r="B43">
        <f t="shared" ref="B43:L43" si="198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98"/>
        <v>0</v>
      </c>
      <c r="D43">
        <f t="shared" si="198"/>
        <v>0</v>
      </c>
      <c r="E43">
        <f t="shared" si="198"/>
        <v>0</v>
      </c>
      <c r="F43">
        <f t="shared" si="198"/>
        <v>0</v>
      </c>
      <c r="G43">
        <f t="shared" si="198"/>
        <v>0</v>
      </c>
      <c r="H43">
        <f t="shared" si="198"/>
        <v>0</v>
      </c>
      <c r="I43">
        <f t="shared" si="198"/>
        <v>0</v>
      </c>
      <c r="J43">
        <f t="shared" si="198"/>
        <v>0</v>
      </c>
      <c r="K43">
        <f t="shared" si="198"/>
        <v>0</v>
      </c>
      <c r="L43">
        <f t="shared" si="198"/>
        <v>0</v>
      </c>
      <c r="M43">
        <f t="shared" si="172"/>
        <v>0</v>
      </c>
      <c r="N43" s="49">
        <f t="shared" si="173"/>
        <v>0</v>
      </c>
      <c r="O43" s="49" t="str">
        <f t="shared" si="1"/>
        <v/>
      </c>
      <c r="P43" s="48">
        <v>5</v>
      </c>
      <c r="Q43" s="48">
        <v>0.5</v>
      </c>
      <c r="R43" s="48">
        <f t="shared" si="174"/>
        <v>1</v>
      </c>
      <c r="S43" s="48">
        <f t="shared" si="175"/>
        <v>1</v>
      </c>
      <c r="T43" s="48">
        <f t="shared" si="176"/>
        <v>1</v>
      </c>
      <c r="U43" s="48">
        <f t="shared" si="177"/>
        <v>1</v>
      </c>
      <c r="V43" s="48">
        <f t="shared" si="178"/>
        <v>1</v>
      </c>
      <c r="W43" s="48">
        <f t="shared" si="179"/>
        <v>1</v>
      </c>
      <c r="X43" s="48">
        <f t="shared" si="180"/>
        <v>1</v>
      </c>
      <c r="Y43" s="48">
        <f t="shared" si="181"/>
        <v>1</v>
      </c>
      <c r="Z43" s="48">
        <f t="shared" si="182"/>
        <v>1</v>
      </c>
      <c r="AA43" s="48">
        <f t="shared" si="183"/>
        <v>1</v>
      </c>
      <c r="AB43" s="48">
        <f t="shared" si="184"/>
        <v>1</v>
      </c>
      <c r="AC43" s="48" t="str">
        <f t="shared" si="7"/>
        <v/>
      </c>
      <c r="AD43" s="48" t="str">
        <f t="shared" si="8"/>
        <v/>
      </c>
      <c r="AE43" s="48" t="str">
        <f t="shared" si="9"/>
        <v/>
      </c>
      <c r="AF43" s="48" t="str">
        <f t="shared" si="10"/>
        <v/>
      </c>
      <c r="AG43" s="48" t="str">
        <f t="shared" si="11"/>
        <v/>
      </c>
      <c r="AH43" s="48" t="str">
        <f t="shared" si="12"/>
        <v/>
      </c>
      <c r="AI43" s="48" t="str">
        <f t="shared" si="13"/>
        <v/>
      </c>
      <c r="AJ43" s="48" t="str">
        <f t="shared" si="14"/>
        <v/>
      </c>
      <c r="AK43" s="48" t="str">
        <f t="shared" si="15"/>
        <v/>
      </c>
      <c r="AL43" s="48" t="str">
        <f t="shared" si="16"/>
        <v/>
      </c>
      <c r="AM43" s="48" t="str">
        <f t="shared" si="17"/>
        <v/>
      </c>
    </row>
    <row r="44" spans="1:39" x14ac:dyDescent="0.2">
      <c r="A44" s="41" t="s">
        <v>111</v>
      </c>
      <c r="B44">
        <f t="shared" ref="B44:L44" si="199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99"/>
        <v>0</v>
      </c>
      <c r="D44">
        <f t="shared" si="199"/>
        <v>0</v>
      </c>
      <c r="E44">
        <f t="shared" si="199"/>
        <v>0</v>
      </c>
      <c r="F44">
        <f t="shared" si="199"/>
        <v>0</v>
      </c>
      <c r="G44">
        <f t="shared" si="199"/>
        <v>0</v>
      </c>
      <c r="H44">
        <f t="shared" si="199"/>
        <v>0</v>
      </c>
      <c r="I44">
        <f t="shared" si="199"/>
        <v>0</v>
      </c>
      <c r="J44">
        <f t="shared" si="199"/>
        <v>0</v>
      </c>
      <c r="K44">
        <f t="shared" si="199"/>
        <v>0</v>
      </c>
      <c r="L44">
        <f t="shared" si="199"/>
        <v>0</v>
      </c>
      <c r="M44">
        <f t="shared" si="172"/>
        <v>0</v>
      </c>
      <c r="N44" s="49">
        <f t="shared" si="173"/>
        <v>0</v>
      </c>
      <c r="O44" s="49" t="str">
        <f t="shared" si="1"/>
        <v/>
      </c>
      <c r="P44" s="48">
        <v>5</v>
      </c>
      <c r="Q44" s="48">
        <v>1</v>
      </c>
      <c r="R44" s="48">
        <f t="shared" si="174"/>
        <v>1</v>
      </c>
      <c r="S44" s="48">
        <f t="shared" si="175"/>
        <v>1</v>
      </c>
      <c r="T44" s="48">
        <f t="shared" si="176"/>
        <v>1</v>
      </c>
      <c r="U44" s="48">
        <f t="shared" si="177"/>
        <v>1</v>
      </c>
      <c r="V44" s="48">
        <f t="shared" si="178"/>
        <v>1</v>
      </c>
      <c r="W44" s="48">
        <f t="shared" si="179"/>
        <v>1</v>
      </c>
      <c r="X44" s="48">
        <f t="shared" si="180"/>
        <v>1</v>
      </c>
      <c r="Y44" s="48">
        <f t="shared" si="181"/>
        <v>1</v>
      </c>
      <c r="Z44" s="48">
        <f t="shared" si="182"/>
        <v>1</v>
      </c>
      <c r="AA44" s="48">
        <f t="shared" si="183"/>
        <v>1</v>
      </c>
      <c r="AB44" s="48">
        <f t="shared" si="184"/>
        <v>1</v>
      </c>
      <c r="AC44" s="48" t="str">
        <f t="shared" si="7"/>
        <v/>
      </c>
      <c r="AD44" s="48" t="str">
        <f t="shared" si="8"/>
        <v/>
      </c>
      <c r="AE44" s="48" t="str">
        <f t="shared" si="9"/>
        <v/>
      </c>
      <c r="AF44" s="48" t="str">
        <f t="shared" si="10"/>
        <v/>
      </c>
      <c r="AG44" s="48" t="str">
        <f t="shared" si="11"/>
        <v/>
      </c>
      <c r="AH44" s="48" t="str">
        <f t="shared" si="12"/>
        <v/>
      </c>
      <c r="AI44" s="48" t="str">
        <f t="shared" si="13"/>
        <v/>
      </c>
      <c r="AJ44" s="48" t="str">
        <f t="shared" si="14"/>
        <v/>
      </c>
      <c r="AK44" s="48" t="str">
        <f t="shared" si="15"/>
        <v/>
      </c>
      <c r="AL44" s="48" t="str">
        <f t="shared" si="16"/>
        <v/>
      </c>
      <c r="AM44" s="48" t="str">
        <f t="shared" si="17"/>
        <v/>
      </c>
    </row>
    <row r="45" spans="1:39" x14ac:dyDescent="0.2">
      <c r="A45" s="41" t="s">
        <v>116</v>
      </c>
      <c r="B45">
        <f t="shared" ref="B45:L45" si="200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0</v>
      </c>
      <c r="C45">
        <f t="shared" si="200"/>
        <v>0</v>
      </c>
      <c r="D45">
        <f t="shared" si="200"/>
        <v>0</v>
      </c>
      <c r="E45">
        <f t="shared" si="200"/>
        <v>0</v>
      </c>
      <c r="F45">
        <f t="shared" si="200"/>
        <v>0</v>
      </c>
      <c r="G45">
        <f t="shared" si="200"/>
        <v>0</v>
      </c>
      <c r="H45">
        <f t="shared" si="200"/>
        <v>0</v>
      </c>
      <c r="I45">
        <f t="shared" si="200"/>
        <v>0</v>
      </c>
      <c r="J45">
        <f t="shared" si="200"/>
        <v>0</v>
      </c>
      <c r="K45">
        <f t="shared" si="200"/>
        <v>0</v>
      </c>
      <c r="L45">
        <f t="shared" si="200"/>
        <v>0</v>
      </c>
      <c r="M45">
        <f t="shared" si="172"/>
        <v>0</v>
      </c>
      <c r="N45" s="49">
        <f t="shared" si="173"/>
        <v>0</v>
      </c>
      <c r="O45" s="49" t="str">
        <f t="shared" si="1"/>
        <v/>
      </c>
      <c r="P45" s="48">
        <v>5</v>
      </c>
      <c r="Q45" s="48">
        <v>1</v>
      </c>
      <c r="R45" s="48">
        <f t="shared" si="174"/>
        <v>1</v>
      </c>
      <c r="S45" s="48">
        <f t="shared" si="175"/>
        <v>1</v>
      </c>
      <c r="T45" s="48">
        <f t="shared" si="176"/>
        <v>1</v>
      </c>
      <c r="U45" s="48">
        <f t="shared" si="177"/>
        <v>1</v>
      </c>
      <c r="V45" s="48">
        <f t="shared" si="178"/>
        <v>1</v>
      </c>
      <c r="W45" s="48">
        <f t="shared" si="179"/>
        <v>1</v>
      </c>
      <c r="X45" s="48">
        <f t="shared" si="180"/>
        <v>1</v>
      </c>
      <c r="Y45" s="48">
        <f t="shared" si="181"/>
        <v>1</v>
      </c>
      <c r="Z45" s="48">
        <f t="shared" si="182"/>
        <v>1</v>
      </c>
      <c r="AA45" s="48">
        <f t="shared" si="183"/>
        <v>1</v>
      </c>
      <c r="AB45" s="48">
        <f t="shared" si="184"/>
        <v>1</v>
      </c>
      <c r="AC45" s="48" t="str">
        <f t="shared" si="7"/>
        <v/>
      </c>
      <c r="AD45" s="48" t="str">
        <f t="shared" si="8"/>
        <v/>
      </c>
      <c r="AE45" s="48" t="str">
        <f t="shared" si="9"/>
        <v/>
      </c>
      <c r="AF45" s="48" t="str">
        <f t="shared" si="10"/>
        <v/>
      </c>
      <c r="AG45" s="48" t="str">
        <f t="shared" si="11"/>
        <v/>
      </c>
      <c r="AH45" s="48" t="str">
        <f t="shared" si="12"/>
        <v/>
      </c>
      <c r="AI45" s="48" t="str">
        <f t="shared" si="13"/>
        <v/>
      </c>
      <c r="AJ45" s="48" t="str">
        <f t="shared" si="14"/>
        <v/>
      </c>
      <c r="AK45" s="48" t="str">
        <f t="shared" si="15"/>
        <v/>
      </c>
      <c r="AL45" s="48" t="str">
        <f t="shared" si="16"/>
        <v/>
      </c>
      <c r="AM45" s="48" t="str">
        <f t="shared" si="17"/>
        <v/>
      </c>
    </row>
    <row r="46" spans="1:39" x14ac:dyDescent="0.2">
      <c r="A46" s="41" t="s">
        <v>124</v>
      </c>
      <c r="B46">
        <f t="shared" ref="B46:L46" si="201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201"/>
        <v>0</v>
      </c>
      <c r="D46">
        <f t="shared" si="201"/>
        <v>0</v>
      </c>
      <c r="E46">
        <f t="shared" si="201"/>
        <v>0</v>
      </c>
      <c r="F46">
        <f t="shared" si="201"/>
        <v>0</v>
      </c>
      <c r="G46">
        <f t="shared" si="201"/>
        <v>0</v>
      </c>
      <c r="H46">
        <f t="shared" si="201"/>
        <v>0</v>
      </c>
      <c r="I46">
        <f t="shared" si="201"/>
        <v>0</v>
      </c>
      <c r="J46">
        <f t="shared" si="201"/>
        <v>0</v>
      </c>
      <c r="K46">
        <f t="shared" si="201"/>
        <v>0</v>
      </c>
      <c r="L46">
        <f t="shared" si="201"/>
        <v>0</v>
      </c>
      <c r="M46">
        <f t="shared" si="172"/>
        <v>0</v>
      </c>
      <c r="N46" s="49">
        <f t="shared" si="173"/>
        <v>0</v>
      </c>
      <c r="O46" s="49" t="str">
        <f t="shared" si="1"/>
        <v/>
      </c>
      <c r="P46" s="48">
        <v>5</v>
      </c>
      <c r="Q46" s="48">
        <v>1</v>
      </c>
      <c r="R46" s="48">
        <f t="shared" si="174"/>
        <v>1</v>
      </c>
      <c r="S46" s="48">
        <f t="shared" si="175"/>
        <v>1</v>
      </c>
      <c r="T46" s="48">
        <f t="shared" si="176"/>
        <v>1</v>
      </c>
      <c r="U46" s="48">
        <f t="shared" si="177"/>
        <v>1</v>
      </c>
      <c r="V46" s="48">
        <f t="shared" si="178"/>
        <v>1</v>
      </c>
      <c r="W46" s="48">
        <f t="shared" si="179"/>
        <v>1</v>
      </c>
      <c r="X46" s="48">
        <f t="shared" si="180"/>
        <v>1</v>
      </c>
      <c r="Y46" s="48">
        <f t="shared" si="181"/>
        <v>1</v>
      </c>
      <c r="Z46" s="48">
        <f t="shared" si="182"/>
        <v>1</v>
      </c>
      <c r="AA46" s="48">
        <f t="shared" si="183"/>
        <v>1</v>
      </c>
      <c r="AB46" s="48">
        <f t="shared" si="184"/>
        <v>1</v>
      </c>
      <c r="AC46" s="48" t="str">
        <f t="shared" si="7"/>
        <v/>
      </c>
      <c r="AD46" s="48" t="str">
        <f t="shared" si="8"/>
        <v/>
      </c>
      <c r="AE46" s="48" t="str">
        <f t="shared" si="9"/>
        <v/>
      </c>
      <c r="AF46" s="48" t="str">
        <f t="shared" si="10"/>
        <v/>
      </c>
      <c r="AG46" s="48" t="str">
        <f t="shared" si="11"/>
        <v/>
      </c>
      <c r="AH46" s="48" t="str">
        <f t="shared" si="12"/>
        <v/>
      </c>
      <c r="AI46" s="48" t="str">
        <f t="shared" si="13"/>
        <v/>
      </c>
      <c r="AJ46" s="48" t="str">
        <f t="shared" si="14"/>
        <v/>
      </c>
      <c r="AK46" s="48" t="str">
        <f t="shared" si="15"/>
        <v/>
      </c>
      <c r="AL46" s="48" t="str">
        <f t="shared" si="16"/>
        <v/>
      </c>
      <c r="AM46" s="48" t="str">
        <f t="shared" si="17"/>
        <v/>
      </c>
    </row>
    <row r="47" spans="1:39" x14ac:dyDescent="0.2">
      <c r="A47" s="41" t="s">
        <v>128</v>
      </c>
      <c r="B47">
        <f t="shared" ref="B47:L47" si="202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202"/>
        <v>0</v>
      </c>
      <c r="D47">
        <f t="shared" si="202"/>
        <v>0</v>
      </c>
      <c r="E47">
        <f t="shared" si="202"/>
        <v>0</v>
      </c>
      <c r="F47">
        <f t="shared" si="202"/>
        <v>1</v>
      </c>
      <c r="G47">
        <f t="shared" si="202"/>
        <v>0</v>
      </c>
      <c r="H47">
        <f t="shared" si="202"/>
        <v>0</v>
      </c>
      <c r="I47">
        <f t="shared" si="202"/>
        <v>0</v>
      </c>
      <c r="J47">
        <f t="shared" si="202"/>
        <v>0</v>
      </c>
      <c r="K47">
        <f t="shared" si="202"/>
        <v>0</v>
      </c>
      <c r="L47">
        <f t="shared" si="202"/>
        <v>0</v>
      </c>
      <c r="M47">
        <f t="shared" si="172"/>
        <v>1</v>
      </c>
      <c r="N47" s="49">
        <f t="shared" si="173"/>
        <v>38.349999999999994</v>
      </c>
      <c r="O47" s="49" t="str">
        <f t="shared" si="1"/>
        <v xml:space="preserve">24x1 </v>
      </c>
      <c r="P47" s="48">
        <v>5</v>
      </c>
      <c r="Q47" s="48">
        <v>1</v>
      </c>
      <c r="R47" s="48">
        <f t="shared" si="174"/>
        <v>1</v>
      </c>
      <c r="S47" s="48">
        <f t="shared" si="175"/>
        <v>1</v>
      </c>
      <c r="T47" s="48">
        <f t="shared" si="176"/>
        <v>1</v>
      </c>
      <c r="U47" s="48">
        <f t="shared" si="177"/>
        <v>1</v>
      </c>
      <c r="V47" s="48">
        <f t="shared" si="178"/>
        <v>0.61650000000000005</v>
      </c>
      <c r="W47" s="48">
        <f t="shared" si="179"/>
        <v>1</v>
      </c>
      <c r="X47" s="48">
        <f t="shared" si="180"/>
        <v>1</v>
      </c>
      <c r="Y47" s="48">
        <f t="shared" si="181"/>
        <v>1</v>
      </c>
      <c r="Z47" s="48">
        <f t="shared" si="182"/>
        <v>1</v>
      </c>
      <c r="AA47" s="48">
        <f t="shared" si="183"/>
        <v>1</v>
      </c>
      <c r="AB47" s="48">
        <f t="shared" si="184"/>
        <v>1</v>
      </c>
      <c r="AC47" s="48" t="str">
        <f t="shared" si="7"/>
        <v/>
      </c>
      <c r="AD47" s="48" t="str">
        <f t="shared" si="8"/>
        <v/>
      </c>
      <c r="AE47" s="48" t="str">
        <f t="shared" si="9"/>
        <v/>
      </c>
      <c r="AF47" s="48" t="str">
        <f t="shared" si="10"/>
        <v/>
      </c>
      <c r="AG47" s="48" t="str">
        <f t="shared" si="11"/>
        <v xml:space="preserve">24x1 </v>
      </c>
      <c r="AH47" s="48" t="str">
        <f t="shared" si="12"/>
        <v/>
      </c>
      <c r="AI47" s="48" t="str">
        <f t="shared" si="13"/>
        <v/>
      </c>
      <c r="AJ47" s="48" t="str">
        <f t="shared" si="14"/>
        <v/>
      </c>
      <c r="AK47" s="48" t="str">
        <f t="shared" si="15"/>
        <v/>
      </c>
      <c r="AL47" s="48" t="str">
        <f t="shared" si="16"/>
        <v/>
      </c>
      <c r="AM47" s="48" t="str">
        <f t="shared" si="17"/>
        <v/>
      </c>
    </row>
    <row r="48" spans="1:39" x14ac:dyDescent="0.2">
      <c r="A48" s="41" t="s">
        <v>131</v>
      </c>
      <c r="B48">
        <f t="shared" ref="B48:L48" si="203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1</v>
      </c>
      <c r="C48">
        <f t="shared" si="203"/>
        <v>0</v>
      </c>
      <c r="D48">
        <f t="shared" si="203"/>
        <v>0</v>
      </c>
      <c r="E48">
        <f t="shared" si="203"/>
        <v>0</v>
      </c>
      <c r="F48">
        <f t="shared" si="203"/>
        <v>0</v>
      </c>
      <c r="G48">
        <f t="shared" si="203"/>
        <v>0</v>
      </c>
      <c r="H48">
        <f t="shared" si="203"/>
        <v>0</v>
      </c>
      <c r="I48">
        <f t="shared" si="203"/>
        <v>0</v>
      </c>
      <c r="J48">
        <f t="shared" si="203"/>
        <v>0</v>
      </c>
      <c r="K48">
        <f t="shared" si="203"/>
        <v>0</v>
      </c>
      <c r="L48">
        <f t="shared" si="203"/>
        <v>0</v>
      </c>
      <c r="M48">
        <f t="shared" si="172"/>
        <v>1</v>
      </c>
      <c r="N48" s="49">
        <f t="shared" si="173"/>
        <v>34.35</v>
      </c>
      <c r="O48" s="49" t="str">
        <f t="shared" si="1"/>
        <v xml:space="preserve">20x1 </v>
      </c>
      <c r="P48" s="48">
        <v>5</v>
      </c>
      <c r="Q48" s="48">
        <v>1</v>
      </c>
      <c r="R48" s="48">
        <f t="shared" si="174"/>
        <v>0.65649999999999997</v>
      </c>
      <c r="S48" s="48">
        <f t="shared" si="175"/>
        <v>1</v>
      </c>
      <c r="T48" s="48">
        <f t="shared" si="176"/>
        <v>1</v>
      </c>
      <c r="U48" s="48">
        <f t="shared" si="177"/>
        <v>1</v>
      </c>
      <c r="V48" s="48">
        <f t="shared" si="178"/>
        <v>1</v>
      </c>
      <c r="W48" s="48">
        <f t="shared" si="179"/>
        <v>1</v>
      </c>
      <c r="X48" s="48">
        <f t="shared" si="180"/>
        <v>1</v>
      </c>
      <c r="Y48" s="48">
        <f t="shared" si="181"/>
        <v>1</v>
      </c>
      <c r="Z48" s="48">
        <f t="shared" si="182"/>
        <v>1</v>
      </c>
      <c r="AA48" s="48">
        <f t="shared" si="183"/>
        <v>1</v>
      </c>
      <c r="AB48" s="48">
        <f t="shared" si="184"/>
        <v>1</v>
      </c>
      <c r="AC48" s="48" t="str">
        <f t="shared" si="7"/>
        <v xml:space="preserve">20x1 </v>
      </c>
      <c r="AD48" s="48" t="str">
        <f t="shared" si="8"/>
        <v/>
      </c>
      <c r="AE48" s="48" t="str">
        <f t="shared" si="9"/>
        <v/>
      </c>
      <c r="AF48" s="48" t="str">
        <f t="shared" si="10"/>
        <v/>
      </c>
      <c r="AG48" s="48" t="str">
        <f t="shared" si="11"/>
        <v/>
      </c>
      <c r="AH48" s="48" t="str">
        <f t="shared" si="12"/>
        <v/>
      </c>
      <c r="AI48" s="48" t="str">
        <f t="shared" si="13"/>
        <v/>
      </c>
      <c r="AJ48" s="48" t="str">
        <f t="shared" si="14"/>
        <v/>
      </c>
      <c r="AK48" s="48" t="str">
        <f t="shared" si="15"/>
        <v/>
      </c>
      <c r="AL48" s="48" t="str">
        <f t="shared" si="16"/>
        <v/>
      </c>
      <c r="AM48" s="48" t="str">
        <f t="shared" si="17"/>
        <v/>
      </c>
    </row>
    <row r="49" spans="1:39" x14ac:dyDescent="0.2">
      <c r="A49" s="41" t="s">
        <v>134</v>
      </c>
      <c r="B49">
        <f t="shared" ref="B49:L49" si="204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204"/>
        <v>0</v>
      </c>
      <c r="D49">
        <f t="shared" si="204"/>
        <v>0</v>
      </c>
      <c r="E49">
        <f t="shared" si="204"/>
        <v>0</v>
      </c>
      <c r="F49">
        <f t="shared" si="204"/>
        <v>0</v>
      </c>
      <c r="G49">
        <f t="shared" si="204"/>
        <v>0</v>
      </c>
      <c r="H49">
        <f t="shared" si="204"/>
        <v>0</v>
      </c>
      <c r="I49">
        <f t="shared" si="204"/>
        <v>0</v>
      </c>
      <c r="J49">
        <f t="shared" si="204"/>
        <v>0</v>
      </c>
      <c r="K49">
        <f t="shared" si="204"/>
        <v>0</v>
      </c>
      <c r="L49">
        <f t="shared" si="204"/>
        <v>0</v>
      </c>
      <c r="M49">
        <f t="shared" si="172"/>
        <v>0</v>
      </c>
      <c r="N49" s="49">
        <f t="shared" si="173"/>
        <v>0</v>
      </c>
      <c r="O49" s="49" t="str">
        <f t="shared" si="1"/>
        <v/>
      </c>
      <c r="P49" s="48">
        <v>5</v>
      </c>
      <c r="Q49" s="48">
        <v>1</v>
      </c>
      <c r="R49" s="48">
        <f t="shared" si="174"/>
        <v>1</v>
      </c>
      <c r="S49" s="48">
        <f t="shared" si="175"/>
        <v>1</v>
      </c>
      <c r="T49" s="48">
        <f t="shared" si="176"/>
        <v>1</v>
      </c>
      <c r="U49" s="48">
        <f t="shared" si="177"/>
        <v>1</v>
      </c>
      <c r="V49" s="48">
        <f t="shared" si="178"/>
        <v>1</v>
      </c>
      <c r="W49" s="48">
        <f t="shared" si="179"/>
        <v>1</v>
      </c>
      <c r="X49" s="48">
        <f t="shared" si="180"/>
        <v>1</v>
      </c>
      <c r="Y49" s="48">
        <f t="shared" si="181"/>
        <v>1</v>
      </c>
      <c r="Z49" s="48">
        <f t="shared" si="182"/>
        <v>1</v>
      </c>
      <c r="AA49" s="48">
        <f t="shared" si="183"/>
        <v>1</v>
      </c>
      <c r="AB49" s="48">
        <f t="shared" si="184"/>
        <v>1</v>
      </c>
      <c r="AC49" s="48" t="str">
        <f t="shared" si="7"/>
        <v/>
      </c>
      <c r="AD49" s="48" t="str">
        <f t="shared" si="8"/>
        <v/>
      </c>
      <c r="AE49" s="48" t="str">
        <f t="shared" si="9"/>
        <v/>
      </c>
      <c r="AF49" s="48" t="str">
        <f t="shared" si="10"/>
        <v/>
      </c>
      <c r="AG49" s="48" t="str">
        <f t="shared" si="11"/>
        <v/>
      </c>
      <c r="AH49" s="48" t="str">
        <f t="shared" si="12"/>
        <v/>
      </c>
      <c r="AI49" s="48" t="str">
        <f t="shared" si="13"/>
        <v/>
      </c>
      <c r="AJ49" s="48" t="str">
        <f t="shared" si="14"/>
        <v/>
      </c>
      <c r="AK49" s="48" t="str">
        <f t="shared" si="15"/>
        <v/>
      </c>
      <c r="AL49" s="48" t="str">
        <f t="shared" si="16"/>
        <v/>
      </c>
      <c r="AM49" s="48" t="str">
        <f t="shared" si="17"/>
        <v/>
      </c>
    </row>
    <row r="50" spans="1:39" x14ac:dyDescent="0.2">
      <c r="A50" s="41" t="s">
        <v>137</v>
      </c>
      <c r="B50">
        <f t="shared" ref="B50:L50" si="205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1</v>
      </c>
      <c r="C50">
        <f t="shared" si="205"/>
        <v>0</v>
      </c>
      <c r="D50">
        <f t="shared" si="205"/>
        <v>0</v>
      </c>
      <c r="E50">
        <f t="shared" si="205"/>
        <v>0</v>
      </c>
      <c r="F50">
        <f t="shared" si="205"/>
        <v>0</v>
      </c>
      <c r="G50">
        <f t="shared" si="205"/>
        <v>0</v>
      </c>
      <c r="H50">
        <f t="shared" si="205"/>
        <v>0</v>
      </c>
      <c r="I50">
        <f t="shared" si="205"/>
        <v>0</v>
      </c>
      <c r="J50">
        <f t="shared" si="205"/>
        <v>0</v>
      </c>
      <c r="K50">
        <f t="shared" si="205"/>
        <v>0</v>
      </c>
      <c r="L50">
        <f t="shared" si="205"/>
        <v>0</v>
      </c>
      <c r="M50">
        <f t="shared" si="172"/>
        <v>1</v>
      </c>
      <c r="N50" s="49">
        <f t="shared" si="173"/>
        <v>58.35</v>
      </c>
      <c r="O50" s="49" t="str">
        <f t="shared" si="1"/>
        <v xml:space="preserve">20x1 </v>
      </c>
      <c r="P50" s="48">
        <v>10</v>
      </c>
      <c r="Q50" s="48">
        <v>2</v>
      </c>
      <c r="R50" s="48">
        <f t="shared" si="174"/>
        <v>0.41649999999999998</v>
      </c>
      <c r="S50" s="48">
        <f t="shared" si="175"/>
        <v>1</v>
      </c>
      <c r="T50" s="48">
        <f t="shared" si="176"/>
        <v>1</v>
      </c>
      <c r="U50" s="48">
        <f t="shared" si="177"/>
        <v>1</v>
      </c>
      <c r="V50" s="48">
        <f t="shared" si="178"/>
        <v>1</v>
      </c>
      <c r="W50" s="48">
        <f t="shared" si="179"/>
        <v>1</v>
      </c>
      <c r="X50" s="48">
        <f t="shared" si="180"/>
        <v>1</v>
      </c>
      <c r="Y50" s="48">
        <f t="shared" si="181"/>
        <v>1</v>
      </c>
      <c r="Z50" s="48">
        <f t="shared" si="182"/>
        <v>1</v>
      </c>
      <c r="AA50" s="48">
        <f t="shared" si="183"/>
        <v>1</v>
      </c>
      <c r="AB50" s="48">
        <f t="shared" si="184"/>
        <v>1</v>
      </c>
      <c r="AC50" s="48" t="str">
        <f t="shared" si="7"/>
        <v xml:space="preserve">20x1 </v>
      </c>
      <c r="AD50" s="48" t="str">
        <f t="shared" si="8"/>
        <v/>
      </c>
      <c r="AE50" s="48" t="str">
        <f t="shared" si="9"/>
        <v/>
      </c>
      <c r="AF50" s="48" t="str">
        <f t="shared" si="10"/>
        <v/>
      </c>
      <c r="AG50" s="48" t="str">
        <f t="shared" si="11"/>
        <v/>
      </c>
      <c r="AH50" s="48" t="str">
        <f t="shared" si="12"/>
        <v/>
      </c>
      <c r="AI50" s="48" t="str">
        <f t="shared" si="13"/>
        <v/>
      </c>
      <c r="AJ50" s="48" t="str">
        <f t="shared" si="14"/>
        <v/>
      </c>
      <c r="AK50" s="48" t="str">
        <f t="shared" si="15"/>
        <v/>
      </c>
      <c r="AL50" s="48" t="str">
        <f t="shared" si="16"/>
        <v/>
      </c>
      <c r="AM50" s="48" t="str">
        <f t="shared" si="17"/>
        <v/>
      </c>
    </row>
    <row r="51" spans="1:39" x14ac:dyDescent="0.2">
      <c r="A51" s="41" t="s">
        <v>140</v>
      </c>
      <c r="B51">
        <f t="shared" ref="B51:L51" si="206">IF(A51&lt;&gt;"",SUMPRODUCT(ISNUMBER(FIND($A51,デッキ補助名1)*1)*(デッキ補助数1=B$1))+SUMPRODUCT(ISNUMBER(FIND($A51,デッキ補助名2)*1)*(デッキ補助数2=B$1))+SUMPRODUCT(ISNUMBER(FIND($A51,デッキ補助名3)*1)*(デッキ補助数3=B$1)),"")</f>
        <v>0</v>
      </c>
      <c r="C51">
        <f t="shared" si="206"/>
        <v>0</v>
      </c>
      <c r="D51">
        <f t="shared" si="206"/>
        <v>0</v>
      </c>
      <c r="E51">
        <f t="shared" si="206"/>
        <v>0</v>
      </c>
      <c r="F51">
        <f t="shared" si="206"/>
        <v>0</v>
      </c>
      <c r="G51">
        <f t="shared" si="206"/>
        <v>0</v>
      </c>
      <c r="H51">
        <f t="shared" si="206"/>
        <v>0</v>
      </c>
      <c r="I51">
        <f t="shared" si="206"/>
        <v>0</v>
      </c>
      <c r="J51">
        <f t="shared" si="206"/>
        <v>0</v>
      </c>
      <c r="K51">
        <f t="shared" si="206"/>
        <v>0</v>
      </c>
      <c r="L51">
        <f t="shared" si="206"/>
        <v>0</v>
      </c>
      <c r="M51">
        <f t="shared" si="172"/>
        <v>0</v>
      </c>
      <c r="N51" s="49">
        <f t="shared" si="173"/>
        <v>0</v>
      </c>
      <c r="O51" s="49" t="str">
        <f t="shared" si="1"/>
        <v/>
      </c>
      <c r="P51" s="48">
        <v>5</v>
      </c>
      <c r="Q51" s="48">
        <v>1</v>
      </c>
      <c r="R51" s="48">
        <f t="shared" si="174"/>
        <v>1</v>
      </c>
      <c r="S51" s="48">
        <f t="shared" si="175"/>
        <v>1</v>
      </c>
      <c r="T51" s="48">
        <f t="shared" si="176"/>
        <v>1</v>
      </c>
      <c r="U51" s="48">
        <f t="shared" si="177"/>
        <v>1</v>
      </c>
      <c r="V51" s="48">
        <f t="shared" si="178"/>
        <v>1</v>
      </c>
      <c r="W51" s="48">
        <f t="shared" si="179"/>
        <v>1</v>
      </c>
      <c r="X51" s="48">
        <f t="shared" si="180"/>
        <v>1</v>
      </c>
      <c r="Y51" s="48">
        <f t="shared" si="181"/>
        <v>1</v>
      </c>
      <c r="Z51" s="48">
        <f t="shared" si="182"/>
        <v>1</v>
      </c>
      <c r="AA51" s="48">
        <f t="shared" si="183"/>
        <v>1</v>
      </c>
      <c r="AB51" s="48">
        <f t="shared" si="184"/>
        <v>1</v>
      </c>
      <c r="AC51" s="48" t="str">
        <f t="shared" si="7"/>
        <v/>
      </c>
      <c r="AD51" s="48" t="str">
        <f t="shared" si="8"/>
        <v/>
      </c>
      <c r="AE51" s="48" t="str">
        <f t="shared" si="9"/>
        <v/>
      </c>
      <c r="AF51" s="48" t="str">
        <f t="shared" si="10"/>
        <v/>
      </c>
      <c r="AG51" s="48" t="str">
        <f t="shared" si="11"/>
        <v/>
      </c>
      <c r="AH51" s="48" t="str">
        <f t="shared" si="12"/>
        <v/>
      </c>
      <c r="AI51" s="48" t="str">
        <f t="shared" si="13"/>
        <v/>
      </c>
      <c r="AJ51" s="48" t="str">
        <f t="shared" si="14"/>
        <v/>
      </c>
      <c r="AK51" s="48" t="str">
        <f t="shared" si="15"/>
        <v/>
      </c>
      <c r="AL51" s="48" t="str">
        <f t="shared" si="16"/>
        <v/>
      </c>
      <c r="AM51" s="48" t="str">
        <f t="shared" si="17"/>
        <v/>
      </c>
    </row>
    <row r="52" spans="1:39" x14ac:dyDescent="0.2">
      <c r="A52" s="41" t="s">
        <v>143</v>
      </c>
      <c r="B52">
        <f t="shared" ref="B52:L52" si="207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0</v>
      </c>
      <c r="C52">
        <f t="shared" si="207"/>
        <v>0</v>
      </c>
      <c r="D52">
        <f t="shared" si="207"/>
        <v>0</v>
      </c>
      <c r="E52">
        <f t="shared" si="207"/>
        <v>0</v>
      </c>
      <c r="F52">
        <f t="shared" si="207"/>
        <v>0</v>
      </c>
      <c r="G52">
        <f t="shared" si="207"/>
        <v>0</v>
      </c>
      <c r="H52">
        <f t="shared" si="207"/>
        <v>0</v>
      </c>
      <c r="I52">
        <f t="shared" si="207"/>
        <v>0</v>
      </c>
      <c r="J52">
        <f t="shared" si="207"/>
        <v>0</v>
      </c>
      <c r="K52">
        <f t="shared" si="207"/>
        <v>0</v>
      </c>
      <c r="L52">
        <f t="shared" si="207"/>
        <v>0</v>
      </c>
      <c r="M52">
        <f t="shared" si="172"/>
        <v>0</v>
      </c>
      <c r="N52" s="49">
        <f t="shared" si="173"/>
        <v>0</v>
      </c>
      <c r="O52" s="49" t="str">
        <f t="shared" si="1"/>
        <v/>
      </c>
      <c r="P52" s="48">
        <v>10</v>
      </c>
      <c r="Q52" s="48">
        <v>2</v>
      </c>
      <c r="R52" s="48">
        <f t="shared" si="174"/>
        <v>1</v>
      </c>
      <c r="S52" s="48">
        <f t="shared" si="175"/>
        <v>1</v>
      </c>
      <c r="T52" s="48">
        <f t="shared" si="176"/>
        <v>1</v>
      </c>
      <c r="U52" s="48">
        <f t="shared" si="177"/>
        <v>1</v>
      </c>
      <c r="V52" s="48">
        <f t="shared" si="178"/>
        <v>1</v>
      </c>
      <c r="W52" s="48">
        <f t="shared" si="179"/>
        <v>1</v>
      </c>
      <c r="X52" s="48">
        <f t="shared" si="180"/>
        <v>1</v>
      </c>
      <c r="Y52" s="48">
        <f t="shared" si="181"/>
        <v>1</v>
      </c>
      <c r="Z52" s="48">
        <f t="shared" si="182"/>
        <v>1</v>
      </c>
      <c r="AA52" s="48">
        <f t="shared" si="183"/>
        <v>1</v>
      </c>
      <c r="AB52" s="48">
        <f t="shared" si="184"/>
        <v>1</v>
      </c>
      <c r="AC52" s="48" t="str">
        <f t="shared" si="7"/>
        <v/>
      </c>
      <c r="AD52" s="48" t="str">
        <f t="shared" si="8"/>
        <v/>
      </c>
      <c r="AE52" s="48" t="str">
        <f t="shared" si="9"/>
        <v/>
      </c>
      <c r="AF52" s="48" t="str">
        <f t="shared" si="10"/>
        <v/>
      </c>
      <c r="AG52" s="48" t="str">
        <f t="shared" si="11"/>
        <v/>
      </c>
      <c r="AH52" s="48" t="str">
        <f t="shared" si="12"/>
        <v/>
      </c>
      <c r="AI52" s="48" t="str">
        <f t="shared" si="13"/>
        <v/>
      </c>
      <c r="AJ52" s="48" t="str">
        <f t="shared" si="14"/>
        <v/>
      </c>
      <c r="AK52" s="48" t="str">
        <f t="shared" si="15"/>
        <v/>
      </c>
      <c r="AL52" s="48" t="str">
        <f t="shared" si="16"/>
        <v/>
      </c>
      <c r="AM52" s="48" t="str">
        <f t="shared" si="17"/>
        <v/>
      </c>
    </row>
    <row r="53" spans="1:39" x14ac:dyDescent="0.2">
      <c r="A53" s="41" t="s">
        <v>145</v>
      </c>
      <c r="B53">
        <f t="shared" ref="B53:L53" si="20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0</v>
      </c>
      <c r="C53">
        <f t="shared" si="208"/>
        <v>0</v>
      </c>
      <c r="D53">
        <f t="shared" si="208"/>
        <v>0</v>
      </c>
      <c r="E53">
        <f t="shared" si="208"/>
        <v>0</v>
      </c>
      <c r="F53">
        <f t="shared" si="208"/>
        <v>0</v>
      </c>
      <c r="G53">
        <f t="shared" si="208"/>
        <v>0</v>
      </c>
      <c r="H53">
        <f t="shared" si="208"/>
        <v>0</v>
      </c>
      <c r="I53">
        <f t="shared" si="208"/>
        <v>0</v>
      </c>
      <c r="J53">
        <f t="shared" si="208"/>
        <v>0</v>
      </c>
      <c r="K53">
        <f t="shared" si="208"/>
        <v>0</v>
      </c>
      <c r="L53">
        <f t="shared" si="208"/>
        <v>0</v>
      </c>
      <c r="M53">
        <f t="shared" si="172"/>
        <v>0</v>
      </c>
      <c r="N53" s="49">
        <f t="shared" si="173"/>
        <v>0</v>
      </c>
      <c r="O53" s="49" t="str">
        <f t="shared" si="1"/>
        <v/>
      </c>
      <c r="P53" s="48">
        <v>5</v>
      </c>
      <c r="Q53" s="48">
        <v>1</v>
      </c>
      <c r="R53" s="48">
        <f t="shared" si="174"/>
        <v>1</v>
      </c>
      <c r="S53" s="48">
        <f t="shared" si="175"/>
        <v>1</v>
      </c>
      <c r="T53" s="48">
        <f t="shared" si="176"/>
        <v>1</v>
      </c>
      <c r="U53" s="48">
        <f t="shared" si="177"/>
        <v>1</v>
      </c>
      <c r="V53" s="48">
        <f t="shared" si="178"/>
        <v>1</v>
      </c>
      <c r="W53" s="48">
        <f t="shared" si="179"/>
        <v>1</v>
      </c>
      <c r="X53" s="48">
        <f t="shared" si="180"/>
        <v>1</v>
      </c>
      <c r="Y53" s="48">
        <f t="shared" si="181"/>
        <v>1</v>
      </c>
      <c r="Z53" s="48">
        <f t="shared" si="182"/>
        <v>1</v>
      </c>
      <c r="AA53" s="48">
        <f t="shared" si="183"/>
        <v>1</v>
      </c>
      <c r="AB53" s="48">
        <f t="shared" si="184"/>
        <v>1</v>
      </c>
      <c r="AC53" s="48" t="str">
        <f t="shared" si="7"/>
        <v/>
      </c>
      <c r="AD53" s="48" t="str">
        <f t="shared" si="8"/>
        <v/>
      </c>
      <c r="AE53" s="48" t="str">
        <f t="shared" si="9"/>
        <v/>
      </c>
      <c r="AF53" s="48" t="str">
        <f t="shared" si="10"/>
        <v/>
      </c>
      <c r="AG53" s="48" t="str">
        <f t="shared" si="11"/>
        <v/>
      </c>
      <c r="AH53" s="48" t="str">
        <f t="shared" si="12"/>
        <v/>
      </c>
      <c r="AI53" s="48" t="str">
        <f t="shared" si="13"/>
        <v/>
      </c>
      <c r="AJ53" s="48" t="str">
        <f t="shared" si="14"/>
        <v/>
      </c>
      <c r="AK53" s="48" t="str">
        <f t="shared" si="15"/>
        <v/>
      </c>
      <c r="AL53" s="48" t="str">
        <f t="shared" si="16"/>
        <v/>
      </c>
      <c r="AM53" s="48" t="str">
        <f t="shared" si="17"/>
        <v/>
      </c>
    </row>
    <row r="54" spans="1:39" x14ac:dyDescent="0.2">
      <c r="A54" s="41" t="s">
        <v>148</v>
      </c>
      <c r="B54">
        <f t="shared" ref="B54:L54" si="209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0</v>
      </c>
      <c r="C54">
        <f t="shared" si="209"/>
        <v>0</v>
      </c>
      <c r="D54">
        <f t="shared" si="209"/>
        <v>0</v>
      </c>
      <c r="E54">
        <f t="shared" si="209"/>
        <v>0</v>
      </c>
      <c r="F54">
        <f t="shared" si="209"/>
        <v>0</v>
      </c>
      <c r="G54">
        <f t="shared" si="209"/>
        <v>0</v>
      </c>
      <c r="H54">
        <f t="shared" si="209"/>
        <v>0</v>
      </c>
      <c r="I54">
        <f t="shared" si="209"/>
        <v>0</v>
      </c>
      <c r="J54">
        <f t="shared" si="209"/>
        <v>0</v>
      </c>
      <c r="K54">
        <f t="shared" si="209"/>
        <v>0</v>
      </c>
      <c r="L54">
        <f t="shared" si="209"/>
        <v>0</v>
      </c>
      <c r="M54">
        <f t="shared" si="172"/>
        <v>0</v>
      </c>
      <c r="N54" s="49">
        <f t="shared" si="173"/>
        <v>0</v>
      </c>
      <c r="O54" s="49" t="str">
        <f t="shared" si="1"/>
        <v/>
      </c>
      <c r="P54" s="48">
        <v>5</v>
      </c>
      <c r="Q54" s="48">
        <v>0.5</v>
      </c>
      <c r="R54" s="48">
        <f t="shared" si="174"/>
        <v>1</v>
      </c>
      <c r="S54" s="48">
        <f t="shared" si="175"/>
        <v>1</v>
      </c>
      <c r="T54" s="48">
        <f t="shared" si="176"/>
        <v>1</v>
      </c>
      <c r="U54" s="48">
        <f t="shared" si="177"/>
        <v>1</v>
      </c>
      <c r="V54" s="48">
        <f t="shared" si="178"/>
        <v>1</v>
      </c>
      <c r="W54" s="48">
        <f t="shared" si="179"/>
        <v>1</v>
      </c>
      <c r="X54" s="48">
        <f t="shared" si="180"/>
        <v>1</v>
      </c>
      <c r="Y54" s="48">
        <f t="shared" si="181"/>
        <v>1</v>
      </c>
      <c r="Z54" s="48">
        <f t="shared" si="182"/>
        <v>1</v>
      </c>
      <c r="AA54" s="48">
        <f t="shared" si="183"/>
        <v>1</v>
      </c>
      <c r="AB54" s="48">
        <f t="shared" si="184"/>
        <v>1</v>
      </c>
      <c r="AC54" s="48" t="str">
        <f t="shared" si="7"/>
        <v/>
      </c>
      <c r="AD54" s="48" t="str">
        <f t="shared" si="8"/>
        <v/>
      </c>
      <c r="AE54" s="48" t="str">
        <f t="shared" si="9"/>
        <v/>
      </c>
      <c r="AF54" s="48" t="str">
        <f t="shared" si="10"/>
        <v/>
      </c>
      <c r="AG54" s="48" t="str">
        <f t="shared" si="11"/>
        <v/>
      </c>
      <c r="AH54" s="48" t="str">
        <f t="shared" si="12"/>
        <v/>
      </c>
      <c r="AI54" s="48" t="str">
        <f t="shared" si="13"/>
        <v/>
      </c>
      <c r="AJ54" s="48" t="str">
        <f t="shared" si="14"/>
        <v/>
      </c>
      <c r="AK54" s="48" t="str">
        <f t="shared" si="15"/>
        <v/>
      </c>
      <c r="AL54" s="48" t="str">
        <f t="shared" si="16"/>
        <v/>
      </c>
      <c r="AM54" s="48" t="str">
        <f t="shared" si="17"/>
        <v/>
      </c>
    </row>
    <row r="55" spans="1:39" x14ac:dyDescent="0.2">
      <c r="A55" s="41" t="s">
        <v>88</v>
      </c>
      <c r="B55">
        <f t="shared" ref="B55:L55" si="210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0</v>
      </c>
      <c r="C55">
        <f t="shared" si="210"/>
        <v>0</v>
      </c>
      <c r="D55">
        <f t="shared" si="210"/>
        <v>0</v>
      </c>
      <c r="E55">
        <f t="shared" si="210"/>
        <v>0</v>
      </c>
      <c r="F55">
        <f t="shared" si="210"/>
        <v>0</v>
      </c>
      <c r="G55">
        <f t="shared" si="210"/>
        <v>0</v>
      </c>
      <c r="H55">
        <f t="shared" si="210"/>
        <v>0</v>
      </c>
      <c r="I55">
        <f t="shared" si="210"/>
        <v>0</v>
      </c>
      <c r="J55">
        <f t="shared" si="210"/>
        <v>0</v>
      </c>
      <c r="K55">
        <f t="shared" si="210"/>
        <v>0</v>
      </c>
      <c r="L55">
        <f t="shared" si="210"/>
        <v>0</v>
      </c>
      <c r="M55">
        <f t="shared" ref="M55" si="211">SUM(B55:L55)</f>
        <v>0</v>
      </c>
      <c r="N55" s="49">
        <f t="shared" si="173"/>
        <v>0</v>
      </c>
      <c r="O55" s="49" t="str">
        <f t="shared" si="1"/>
        <v/>
      </c>
      <c r="P55" s="48">
        <v>5</v>
      </c>
      <c r="Q55" s="48">
        <v>1</v>
      </c>
      <c r="R55" s="48">
        <f t="shared" si="174"/>
        <v>1</v>
      </c>
      <c r="S55" s="48">
        <f t="shared" si="175"/>
        <v>1</v>
      </c>
      <c r="T55" s="48">
        <f t="shared" si="176"/>
        <v>1</v>
      </c>
      <c r="U55" s="48">
        <f t="shared" si="177"/>
        <v>1</v>
      </c>
      <c r="V55" s="48">
        <f t="shared" si="178"/>
        <v>1</v>
      </c>
      <c r="W55" s="48">
        <f t="shared" si="179"/>
        <v>1</v>
      </c>
      <c r="X55" s="48">
        <f t="shared" si="180"/>
        <v>1</v>
      </c>
      <c r="Y55" s="48">
        <f t="shared" si="181"/>
        <v>1</v>
      </c>
      <c r="Z55" s="48">
        <f t="shared" si="182"/>
        <v>1</v>
      </c>
      <c r="AA55" s="48">
        <f t="shared" si="183"/>
        <v>1</v>
      </c>
      <c r="AB55" s="48">
        <f t="shared" si="184"/>
        <v>1</v>
      </c>
      <c r="AC55" s="48" t="str">
        <f t="shared" si="7"/>
        <v/>
      </c>
      <c r="AD55" s="48" t="str">
        <f t="shared" si="8"/>
        <v/>
      </c>
      <c r="AE55" s="48" t="str">
        <f t="shared" si="9"/>
        <v/>
      </c>
      <c r="AF55" s="48" t="str">
        <f t="shared" si="10"/>
        <v/>
      </c>
      <c r="AG55" s="48" t="str">
        <f t="shared" si="11"/>
        <v/>
      </c>
      <c r="AH55" s="48" t="str">
        <f t="shared" si="12"/>
        <v/>
      </c>
      <c r="AI55" s="48" t="str">
        <f t="shared" si="13"/>
        <v/>
      </c>
      <c r="AJ55" s="48" t="str">
        <f t="shared" si="14"/>
        <v/>
      </c>
      <c r="AK55" s="48" t="str">
        <f t="shared" si="15"/>
        <v/>
      </c>
      <c r="AL55" s="48" t="str">
        <f t="shared" si="16"/>
        <v/>
      </c>
      <c r="AM55" s="48" t="str">
        <f t="shared" si="17"/>
        <v/>
      </c>
    </row>
    <row r="56" spans="1:39" x14ac:dyDescent="0.2">
      <c r="A56" s="41"/>
      <c r="N56" s="49"/>
      <c r="O56" s="49" t="str">
        <f t="shared" si="1"/>
        <v/>
      </c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39" x14ac:dyDescent="0.2">
      <c r="A57" s="44" t="s">
        <v>66</v>
      </c>
      <c r="B57">
        <f t="shared" ref="B57:L57" si="212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23</v>
      </c>
      <c r="C57">
        <f t="shared" si="212"/>
        <v>2</v>
      </c>
      <c r="D57">
        <f t="shared" si="212"/>
        <v>0</v>
      </c>
      <c r="E57">
        <f t="shared" si="212"/>
        <v>0</v>
      </c>
      <c r="F57">
        <f t="shared" si="212"/>
        <v>0</v>
      </c>
      <c r="G57">
        <f t="shared" si="212"/>
        <v>0</v>
      </c>
      <c r="H57">
        <f t="shared" si="212"/>
        <v>1</v>
      </c>
      <c r="I57">
        <f t="shared" si="212"/>
        <v>0</v>
      </c>
      <c r="J57">
        <f t="shared" si="212"/>
        <v>0</v>
      </c>
      <c r="K57">
        <f t="shared" si="212"/>
        <v>0</v>
      </c>
      <c r="L57">
        <f t="shared" si="212"/>
        <v>6</v>
      </c>
      <c r="M57">
        <f t="shared" si="172"/>
        <v>32</v>
      </c>
      <c r="N57" s="50">
        <f>IF(O57&lt;&gt;"",100,"")</f>
        <v>100</v>
      </c>
      <c r="O57" s="49" t="str">
        <f t="shared" si="1"/>
        <v xml:space="preserve">20x23 21x2 26x1 30x6 </v>
      </c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 t="str">
        <f t="shared" ref="AC57:AC66" si="213">IF(B57&gt;0,AC$1&amp;"x"&amp;B57&amp;" ","")</f>
        <v xml:space="preserve">20x23 </v>
      </c>
      <c r="AD57" s="48" t="str">
        <f t="shared" ref="AD57:AD66" si="214">IF(C57&gt;0,AD$1&amp;"x"&amp;C57&amp;" ","")</f>
        <v xml:space="preserve">21x2 </v>
      </c>
      <c r="AE57" s="48" t="str">
        <f t="shared" ref="AE57:AE66" si="215">IF(D57&gt;0,AE$1&amp;"x"&amp;D57&amp;" ","")</f>
        <v/>
      </c>
      <c r="AF57" s="48" t="str">
        <f t="shared" ref="AF57:AF66" si="216">IF(E57&gt;0,AF$1&amp;"x"&amp;E57&amp;" ","")</f>
        <v/>
      </c>
      <c r="AG57" s="48" t="str">
        <f t="shared" ref="AG57:AG66" si="217">IF(F57&gt;0,AG$1&amp;"x"&amp;F57&amp;" ","")</f>
        <v/>
      </c>
      <c r="AH57" s="48" t="str">
        <f t="shared" ref="AH57:AH66" si="218">IF(G57&gt;0,AH$1&amp;"x"&amp;G57&amp;" ","")</f>
        <v/>
      </c>
      <c r="AI57" s="48" t="str">
        <f t="shared" ref="AI57:AI66" si="219">IF(H57&gt;0,AI$1&amp;"x"&amp;H57&amp;" ","")</f>
        <v xml:space="preserve">26x1 </v>
      </c>
      <c r="AJ57" s="48" t="str">
        <f t="shared" ref="AJ57:AJ66" si="220">IF(I57&gt;0,AJ$1&amp;"x"&amp;I57&amp;" ","")</f>
        <v/>
      </c>
      <c r="AK57" s="48" t="str">
        <f t="shared" ref="AK57:AK66" si="221">IF(J57&gt;0,AK$1&amp;"x"&amp;J57&amp;" ","")</f>
        <v/>
      </c>
      <c r="AL57" s="48" t="str">
        <f t="shared" ref="AL57:AL66" si="222">IF(K57&gt;0,AL$1&amp;"x"&amp;K57&amp;" ","")</f>
        <v/>
      </c>
      <c r="AM57" s="48" t="str">
        <f t="shared" ref="AM57:AM66" si="223">IF(L57&gt;0,AM$1&amp;"x"&amp;L57&amp;" ","")</f>
        <v xml:space="preserve">30x6 </v>
      </c>
    </row>
    <row r="58" spans="1:39" x14ac:dyDescent="0.2">
      <c r="A58" s="44" t="s">
        <v>71</v>
      </c>
      <c r="B58">
        <f t="shared" ref="B58" si="224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1</v>
      </c>
      <c r="C58">
        <f t="shared" ref="C58" si="225">IF(B58&lt;&gt;"",SUMPRODUCT(ISNUMBER(FIND($A58,デッキ補助名1)*1)*(デッキ補助数1=C$1))+SUMPRODUCT(ISNUMBER(FIND($A58,デッキ補助名2)*1)*(デッキ補助数2=C$1))+SUMPRODUCT(ISNUMBER(FIND($A58,デッキ補助名3)*1)*(デッキ補助数3=C$1)),"")</f>
        <v>0</v>
      </c>
      <c r="D58">
        <f t="shared" ref="D58" si="226">IF(C58&lt;&gt;"",SUMPRODUCT(ISNUMBER(FIND($A58,デッキ補助名1)*1)*(デッキ補助数1=D$1))+SUMPRODUCT(ISNUMBER(FIND($A58,デッキ補助名2)*1)*(デッキ補助数2=D$1))+SUMPRODUCT(ISNUMBER(FIND($A58,デッキ補助名3)*1)*(デッキ補助数3=D$1)),"")</f>
        <v>0</v>
      </c>
      <c r="E58">
        <f t="shared" ref="E58" si="227">IF(D58&lt;&gt;"",SUMPRODUCT(ISNUMBER(FIND($A58,デッキ補助名1)*1)*(デッキ補助数1=E$1))+SUMPRODUCT(ISNUMBER(FIND($A58,デッキ補助名2)*1)*(デッキ補助数2=E$1))+SUMPRODUCT(ISNUMBER(FIND($A58,デッキ補助名3)*1)*(デッキ補助数3=E$1)),"")</f>
        <v>0</v>
      </c>
      <c r="F58">
        <f t="shared" ref="F58" si="228">IF(E58&lt;&gt;"",SUMPRODUCT(ISNUMBER(FIND($A58,デッキ補助名1)*1)*(デッキ補助数1=F$1))+SUMPRODUCT(ISNUMBER(FIND($A58,デッキ補助名2)*1)*(デッキ補助数2=F$1))+SUMPRODUCT(ISNUMBER(FIND($A58,デッキ補助名3)*1)*(デッキ補助数3=F$1)),"")</f>
        <v>0</v>
      </c>
      <c r="G58">
        <f t="shared" ref="G58" si="229">IF(F58&lt;&gt;"",SUMPRODUCT(ISNUMBER(FIND($A58,デッキ補助名1)*1)*(デッキ補助数1=G$1))+SUMPRODUCT(ISNUMBER(FIND($A58,デッキ補助名2)*1)*(デッキ補助数2=G$1))+SUMPRODUCT(ISNUMBER(FIND($A58,デッキ補助名3)*1)*(デッキ補助数3=G$1)),"")</f>
        <v>0</v>
      </c>
      <c r="H58">
        <f t="shared" ref="H58" si="230">IF(G58&lt;&gt;"",SUMPRODUCT(ISNUMBER(FIND($A58,デッキ補助名1)*1)*(デッキ補助数1=H$1))+SUMPRODUCT(ISNUMBER(FIND($A58,デッキ補助名2)*1)*(デッキ補助数2=H$1))+SUMPRODUCT(ISNUMBER(FIND($A58,デッキ補助名3)*1)*(デッキ補助数3=H$1)),"")</f>
        <v>0</v>
      </c>
      <c r="I58">
        <f t="shared" ref="I58" si="231">IF(H58&lt;&gt;"",SUMPRODUCT(ISNUMBER(FIND($A58,デッキ補助名1)*1)*(デッキ補助数1=I$1))+SUMPRODUCT(ISNUMBER(FIND($A58,デッキ補助名2)*1)*(デッキ補助数2=I$1))+SUMPRODUCT(ISNUMBER(FIND($A58,デッキ補助名3)*1)*(デッキ補助数3=I$1)),"")</f>
        <v>0</v>
      </c>
      <c r="J58">
        <f t="shared" ref="J58" si="232">IF(I58&lt;&gt;"",SUMPRODUCT(ISNUMBER(FIND($A58,デッキ補助名1)*1)*(デッキ補助数1=J$1))+SUMPRODUCT(ISNUMBER(FIND($A58,デッキ補助名2)*1)*(デッキ補助数2=J$1))+SUMPRODUCT(ISNUMBER(FIND($A58,デッキ補助名3)*1)*(デッキ補助数3=J$1)),"")</f>
        <v>0</v>
      </c>
      <c r="K58">
        <f t="shared" ref="K58" si="233">IF(J58&lt;&gt;"",SUMPRODUCT(ISNUMBER(FIND($A58,デッキ補助名1)*1)*(デッキ補助数1=K$1))+SUMPRODUCT(ISNUMBER(FIND($A58,デッキ補助名2)*1)*(デッキ補助数2=K$1))+SUMPRODUCT(ISNUMBER(FIND($A58,デッキ補助名3)*1)*(デッキ補助数3=K$1)),"")</f>
        <v>0</v>
      </c>
      <c r="L58">
        <f t="shared" ref="L58" si="234">IF(K58&lt;&gt;"",SUMPRODUCT(ISNUMBER(FIND($A58,デッキ補助名1)*1)*(デッキ補助数1=L$1))+SUMPRODUCT(ISNUMBER(FIND($A58,デッキ補助名2)*1)*(デッキ補助数2=L$1))+SUMPRODUCT(ISNUMBER(FIND($A58,デッキ補助名3)*1)*(デッキ補助数3=L$1)),"")</f>
        <v>1</v>
      </c>
      <c r="M58">
        <f t="shared" ref="M58" si="235">SUM(B58:L58)</f>
        <v>2</v>
      </c>
      <c r="N58" s="50">
        <f>IF(O58&lt;&gt;"",100,"")</f>
        <v>100</v>
      </c>
      <c r="O58" s="49" t="str">
        <f t="shared" ref="O58" si="236">_xlfn.CONCAT(AC58:AM58)</f>
        <v xml:space="preserve">20x1 30x1 </v>
      </c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 t="str">
        <f t="shared" ref="AC58" si="237">IF(B58&gt;0,AC$1&amp;"x"&amp;B58&amp;" ","")</f>
        <v xml:space="preserve">20x1 </v>
      </c>
      <c r="AD58" s="48" t="str">
        <f t="shared" ref="AD58" si="238">IF(C58&gt;0,AD$1&amp;"x"&amp;C58&amp;" ","")</f>
        <v/>
      </c>
      <c r="AE58" s="48" t="str">
        <f t="shared" ref="AE58" si="239">IF(D58&gt;0,AE$1&amp;"x"&amp;D58&amp;" ","")</f>
        <v/>
      </c>
      <c r="AF58" s="48" t="str">
        <f t="shared" ref="AF58" si="240">IF(E58&gt;0,AF$1&amp;"x"&amp;E58&amp;" ","")</f>
        <v/>
      </c>
      <c r="AG58" s="48" t="str">
        <f t="shared" ref="AG58" si="241">IF(F58&gt;0,AG$1&amp;"x"&amp;F58&amp;" ","")</f>
        <v/>
      </c>
      <c r="AH58" s="48" t="str">
        <f t="shared" ref="AH58" si="242">IF(G58&gt;0,AH$1&amp;"x"&amp;G58&amp;" ","")</f>
        <v/>
      </c>
      <c r="AI58" s="48" t="str">
        <f t="shared" ref="AI58" si="243">IF(H58&gt;0,AI$1&amp;"x"&amp;H58&amp;" ","")</f>
        <v/>
      </c>
      <c r="AJ58" s="48" t="str">
        <f t="shared" ref="AJ58" si="244">IF(I58&gt;0,AJ$1&amp;"x"&amp;I58&amp;" ","")</f>
        <v/>
      </c>
      <c r="AK58" s="48" t="str">
        <f t="shared" ref="AK58" si="245">IF(J58&gt;0,AK$1&amp;"x"&amp;J58&amp;" ","")</f>
        <v/>
      </c>
      <c r="AL58" s="48" t="str">
        <f t="shared" ref="AL58" si="246">IF(K58&gt;0,AL$1&amp;"x"&amp;K58&amp;" ","")</f>
        <v/>
      </c>
      <c r="AM58" s="48" t="str">
        <f t="shared" ref="AM58" si="247">IF(L58&gt;0,AM$1&amp;"x"&amp;L58&amp;" ","")</f>
        <v xml:space="preserve">30x1 </v>
      </c>
    </row>
    <row r="59" spans="1:39" x14ac:dyDescent="0.2">
      <c r="A59" s="44" t="s">
        <v>82</v>
      </c>
      <c r="B59">
        <f t="shared" ref="B59:L59" si="248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3</v>
      </c>
      <c r="C59">
        <f t="shared" si="248"/>
        <v>1</v>
      </c>
      <c r="D59">
        <f t="shared" si="248"/>
        <v>0</v>
      </c>
      <c r="E59">
        <f t="shared" si="248"/>
        <v>0</v>
      </c>
      <c r="F59">
        <f t="shared" si="248"/>
        <v>0</v>
      </c>
      <c r="G59">
        <f t="shared" si="248"/>
        <v>0</v>
      </c>
      <c r="H59">
        <f t="shared" si="248"/>
        <v>0</v>
      </c>
      <c r="I59">
        <f t="shared" si="248"/>
        <v>0</v>
      </c>
      <c r="J59">
        <f t="shared" si="248"/>
        <v>0</v>
      </c>
      <c r="K59">
        <f t="shared" si="248"/>
        <v>0</v>
      </c>
      <c r="L59">
        <f t="shared" si="248"/>
        <v>4</v>
      </c>
      <c r="M59">
        <f t="shared" si="172"/>
        <v>8</v>
      </c>
      <c r="N59" s="50">
        <f t="shared" ref="N59:N66" si="249">IF(O59&lt;&gt;"",100,"")</f>
        <v>100</v>
      </c>
      <c r="O59" s="49" t="str">
        <f t="shared" si="1"/>
        <v xml:space="preserve">20x3 21x1 30x4 </v>
      </c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 t="str">
        <f t="shared" si="213"/>
        <v xml:space="preserve">20x3 </v>
      </c>
      <c r="AD59" s="48" t="str">
        <f t="shared" si="214"/>
        <v xml:space="preserve">21x1 </v>
      </c>
      <c r="AE59" s="48" t="str">
        <f t="shared" si="215"/>
        <v/>
      </c>
      <c r="AF59" s="48" t="str">
        <f t="shared" si="216"/>
        <v/>
      </c>
      <c r="AG59" s="48" t="str">
        <f t="shared" si="217"/>
        <v/>
      </c>
      <c r="AH59" s="48" t="str">
        <f t="shared" si="218"/>
        <v/>
      </c>
      <c r="AI59" s="48" t="str">
        <f t="shared" si="219"/>
        <v/>
      </c>
      <c r="AJ59" s="48" t="str">
        <f t="shared" si="220"/>
        <v/>
      </c>
      <c r="AK59" s="48" t="str">
        <f t="shared" si="221"/>
        <v/>
      </c>
      <c r="AL59" s="48" t="str">
        <f t="shared" si="222"/>
        <v/>
      </c>
      <c r="AM59" s="48" t="str">
        <f t="shared" si="223"/>
        <v xml:space="preserve">30x4 </v>
      </c>
    </row>
    <row r="60" spans="1:39" x14ac:dyDescent="0.2">
      <c r="A60" s="44" t="s">
        <v>76</v>
      </c>
      <c r="B60">
        <f t="shared" ref="B60:L60" si="250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2</v>
      </c>
      <c r="C60">
        <f t="shared" si="250"/>
        <v>0</v>
      </c>
      <c r="D60">
        <f t="shared" si="250"/>
        <v>0</v>
      </c>
      <c r="E60">
        <f t="shared" si="250"/>
        <v>0</v>
      </c>
      <c r="F60">
        <f t="shared" si="250"/>
        <v>0</v>
      </c>
      <c r="G60">
        <f t="shared" si="250"/>
        <v>0</v>
      </c>
      <c r="H60">
        <f t="shared" si="250"/>
        <v>0</v>
      </c>
      <c r="I60">
        <f t="shared" si="250"/>
        <v>0</v>
      </c>
      <c r="J60">
        <f t="shared" si="250"/>
        <v>0</v>
      </c>
      <c r="K60">
        <f t="shared" si="250"/>
        <v>0</v>
      </c>
      <c r="L60">
        <f t="shared" si="250"/>
        <v>1</v>
      </c>
      <c r="M60">
        <f t="shared" si="172"/>
        <v>3</v>
      </c>
      <c r="N60" s="50">
        <f t="shared" si="249"/>
        <v>100</v>
      </c>
      <c r="O60" s="49" t="str">
        <f t="shared" si="1"/>
        <v xml:space="preserve">20x2 30x1 </v>
      </c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 t="str">
        <f t="shared" si="213"/>
        <v xml:space="preserve">20x2 </v>
      </c>
      <c r="AD60" s="48" t="str">
        <f t="shared" si="214"/>
        <v/>
      </c>
      <c r="AE60" s="48" t="str">
        <f t="shared" si="215"/>
        <v/>
      </c>
      <c r="AF60" s="48" t="str">
        <f t="shared" si="216"/>
        <v/>
      </c>
      <c r="AG60" s="48" t="str">
        <f t="shared" si="217"/>
        <v/>
      </c>
      <c r="AH60" s="48" t="str">
        <f t="shared" si="218"/>
        <v/>
      </c>
      <c r="AI60" s="48" t="str">
        <f t="shared" si="219"/>
        <v/>
      </c>
      <c r="AJ60" s="48" t="str">
        <f t="shared" si="220"/>
        <v/>
      </c>
      <c r="AK60" s="48" t="str">
        <f t="shared" si="221"/>
        <v/>
      </c>
      <c r="AL60" s="48" t="str">
        <f t="shared" si="222"/>
        <v/>
      </c>
      <c r="AM60" s="48" t="str">
        <f t="shared" si="223"/>
        <v xml:space="preserve">30x1 </v>
      </c>
    </row>
    <row r="61" spans="1:39" x14ac:dyDescent="0.2">
      <c r="A61" s="44" t="s">
        <v>87</v>
      </c>
      <c r="B61">
        <f t="shared" ref="B61:L61" si="251">IF(A61&lt;&gt;"",SUMPRODUCT(ISNUMBER(FIND($A61,デッキ補助名1)*1)*(デッキ補助数1=B$1))+SUMPRODUCT(ISNUMBER(FIND($A61,デッキ補助名2)*1)*(デッキ補助数2=B$1))+SUMPRODUCT(ISNUMBER(FIND($A61,デッキ補助名3)*1)*(デッキ補助数3=B$1)),"")</f>
        <v>0</v>
      </c>
      <c r="C61">
        <f t="shared" si="251"/>
        <v>0</v>
      </c>
      <c r="D61">
        <f t="shared" si="251"/>
        <v>0</v>
      </c>
      <c r="E61">
        <f t="shared" si="251"/>
        <v>0</v>
      </c>
      <c r="F61">
        <f t="shared" si="251"/>
        <v>0</v>
      </c>
      <c r="G61">
        <f t="shared" si="251"/>
        <v>0</v>
      </c>
      <c r="H61">
        <f t="shared" si="251"/>
        <v>0</v>
      </c>
      <c r="I61">
        <f t="shared" si="251"/>
        <v>0</v>
      </c>
      <c r="J61">
        <f t="shared" si="251"/>
        <v>0</v>
      </c>
      <c r="K61">
        <f t="shared" si="251"/>
        <v>0</v>
      </c>
      <c r="L61">
        <f t="shared" si="251"/>
        <v>1</v>
      </c>
      <c r="M61">
        <f t="shared" si="172"/>
        <v>1</v>
      </c>
      <c r="N61" s="50">
        <f t="shared" si="249"/>
        <v>100</v>
      </c>
      <c r="O61" s="49" t="str">
        <f t="shared" si="1"/>
        <v xml:space="preserve">30x1 </v>
      </c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 t="str">
        <f t="shared" si="213"/>
        <v/>
      </c>
      <c r="AD61" s="48" t="str">
        <f t="shared" si="214"/>
        <v/>
      </c>
      <c r="AE61" s="48" t="str">
        <f t="shared" si="215"/>
        <v/>
      </c>
      <c r="AF61" s="48" t="str">
        <f t="shared" si="216"/>
        <v/>
      </c>
      <c r="AG61" s="48" t="str">
        <f t="shared" si="217"/>
        <v/>
      </c>
      <c r="AH61" s="48" t="str">
        <f t="shared" si="218"/>
        <v/>
      </c>
      <c r="AI61" s="48" t="str">
        <f t="shared" si="219"/>
        <v/>
      </c>
      <c r="AJ61" s="48" t="str">
        <f t="shared" si="220"/>
        <v/>
      </c>
      <c r="AK61" s="48" t="str">
        <f t="shared" si="221"/>
        <v/>
      </c>
      <c r="AL61" s="48" t="str">
        <f t="shared" si="222"/>
        <v/>
      </c>
      <c r="AM61" s="48" t="str">
        <f t="shared" si="223"/>
        <v xml:space="preserve">30x1 </v>
      </c>
    </row>
    <row r="62" spans="1:39" x14ac:dyDescent="0.2">
      <c r="A62" s="44" t="s">
        <v>93</v>
      </c>
      <c r="B62">
        <f t="shared" ref="B62:L62" si="252">IF(A62&lt;&gt;"",SUMPRODUCT(ISNUMBER(FIND($A62,デッキ補助名1)*1)*(デッキ補助数1=B$1))+SUMPRODUCT(ISNUMBER(FIND($A62,デッキ補助名2)*1)*(デッキ補助数2=B$1))+SUMPRODUCT(ISNUMBER(FIND($A62,デッキ補助名3)*1)*(デッキ補助数3=B$1)),"")</f>
        <v>1</v>
      </c>
      <c r="C62">
        <f t="shared" si="252"/>
        <v>0</v>
      </c>
      <c r="D62">
        <f t="shared" si="252"/>
        <v>0</v>
      </c>
      <c r="E62">
        <f t="shared" si="252"/>
        <v>0</v>
      </c>
      <c r="F62">
        <f t="shared" si="252"/>
        <v>0</v>
      </c>
      <c r="G62">
        <f t="shared" si="252"/>
        <v>0</v>
      </c>
      <c r="H62">
        <f t="shared" si="252"/>
        <v>0</v>
      </c>
      <c r="I62">
        <f t="shared" si="252"/>
        <v>0</v>
      </c>
      <c r="J62">
        <f t="shared" si="252"/>
        <v>0</v>
      </c>
      <c r="K62">
        <f t="shared" si="252"/>
        <v>0</v>
      </c>
      <c r="L62">
        <f t="shared" si="252"/>
        <v>0</v>
      </c>
      <c r="M62">
        <f t="shared" si="172"/>
        <v>1</v>
      </c>
      <c r="N62" s="50">
        <f t="shared" si="249"/>
        <v>100</v>
      </c>
      <c r="O62" s="49" t="str">
        <f t="shared" si="1"/>
        <v xml:space="preserve">20x1 </v>
      </c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 t="str">
        <f t="shared" si="213"/>
        <v xml:space="preserve">20x1 </v>
      </c>
      <c r="AD62" s="48" t="str">
        <f t="shared" si="214"/>
        <v/>
      </c>
      <c r="AE62" s="48" t="str">
        <f t="shared" si="215"/>
        <v/>
      </c>
      <c r="AF62" s="48" t="str">
        <f t="shared" si="216"/>
        <v/>
      </c>
      <c r="AG62" s="48" t="str">
        <f t="shared" si="217"/>
        <v/>
      </c>
      <c r="AH62" s="48" t="str">
        <f t="shared" si="218"/>
        <v/>
      </c>
      <c r="AI62" s="48" t="str">
        <f t="shared" si="219"/>
        <v/>
      </c>
      <c r="AJ62" s="48" t="str">
        <f t="shared" si="220"/>
        <v/>
      </c>
      <c r="AK62" s="48" t="str">
        <f t="shared" si="221"/>
        <v/>
      </c>
      <c r="AL62" s="48" t="str">
        <f t="shared" si="222"/>
        <v/>
      </c>
      <c r="AM62" s="48" t="str">
        <f t="shared" si="223"/>
        <v/>
      </c>
    </row>
    <row r="63" spans="1:39" x14ac:dyDescent="0.2">
      <c r="A63" s="44" t="s">
        <v>99</v>
      </c>
      <c r="B63">
        <f t="shared" ref="B63:L63" si="253">IF(A63&lt;&gt;"",SUMPRODUCT(ISNUMBER(FIND($A63,デッキ補助名1)*1)*(デッキ補助数1=B$1))+SUMPRODUCT(ISNUMBER(FIND($A63,デッキ補助名2)*1)*(デッキ補助数2=B$1))+SUMPRODUCT(ISNUMBER(FIND($A63,デッキ補助名3)*1)*(デッキ補助数3=B$1)),"")</f>
        <v>1</v>
      </c>
      <c r="C63">
        <f t="shared" si="253"/>
        <v>0</v>
      </c>
      <c r="D63">
        <f t="shared" si="253"/>
        <v>0</v>
      </c>
      <c r="E63">
        <f t="shared" si="253"/>
        <v>0</v>
      </c>
      <c r="F63">
        <f t="shared" si="253"/>
        <v>0</v>
      </c>
      <c r="G63">
        <f t="shared" si="253"/>
        <v>0</v>
      </c>
      <c r="H63">
        <f t="shared" si="253"/>
        <v>0</v>
      </c>
      <c r="I63">
        <f t="shared" si="253"/>
        <v>0</v>
      </c>
      <c r="J63">
        <f t="shared" si="253"/>
        <v>0</v>
      </c>
      <c r="K63">
        <f t="shared" si="253"/>
        <v>0</v>
      </c>
      <c r="L63">
        <f t="shared" si="253"/>
        <v>0</v>
      </c>
      <c r="M63">
        <f t="shared" si="172"/>
        <v>1</v>
      </c>
      <c r="N63" s="50">
        <f t="shared" si="249"/>
        <v>100</v>
      </c>
      <c r="O63" s="49" t="str">
        <f t="shared" si="1"/>
        <v xml:space="preserve">20x1 </v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 t="str">
        <f t="shared" si="213"/>
        <v xml:space="preserve">20x1 </v>
      </c>
      <c r="AD63" s="48" t="str">
        <f t="shared" si="214"/>
        <v/>
      </c>
      <c r="AE63" s="48" t="str">
        <f t="shared" si="215"/>
        <v/>
      </c>
      <c r="AF63" s="48" t="str">
        <f t="shared" si="216"/>
        <v/>
      </c>
      <c r="AG63" s="48" t="str">
        <f t="shared" si="217"/>
        <v/>
      </c>
      <c r="AH63" s="48" t="str">
        <f t="shared" si="218"/>
        <v/>
      </c>
      <c r="AI63" s="48" t="str">
        <f t="shared" si="219"/>
        <v/>
      </c>
      <c r="AJ63" s="48" t="str">
        <f t="shared" si="220"/>
        <v/>
      </c>
      <c r="AK63" s="48" t="str">
        <f t="shared" si="221"/>
        <v/>
      </c>
      <c r="AL63" s="48" t="str">
        <f t="shared" si="222"/>
        <v/>
      </c>
      <c r="AM63" s="48" t="str">
        <f t="shared" si="223"/>
        <v/>
      </c>
    </row>
    <row r="64" spans="1:39" x14ac:dyDescent="0.2">
      <c r="A64" s="41" t="s">
        <v>104</v>
      </c>
      <c r="B64">
        <f t="shared" ref="B64:L64" si="254">IF(A64&lt;&gt;"",SUMPRODUCT(ISNUMBER(FIND($A64,デッキ補助名1)*1)*(デッキ補助数1=B$1))+SUMPRODUCT(ISNUMBER(FIND($A64,デッキ補助名2)*1)*(デッキ補助数2=B$1))+SUMPRODUCT(ISNUMBER(FIND($A64,デッキ補助名3)*1)*(デッキ補助数3=B$1)),"")</f>
        <v>1</v>
      </c>
      <c r="C64">
        <f t="shared" si="254"/>
        <v>0</v>
      </c>
      <c r="D64">
        <f t="shared" si="254"/>
        <v>0</v>
      </c>
      <c r="E64">
        <f t="shared" si="254"/>
        <v>0</v>
      </c>
      <c r="F64">
        <f t="shared" si="254"/>
        <v>0</v>
      </c>
      <c r="G64">
        <f t="shared" si="254"/>
        <v>0</v>
      </c>
      <c r="H64">
        <f t="shared" si="254"/>
        <v>0</v>
      </c>
      <c r="I64">
        <f t="shared" si="254"/>
        <v>0</v>
      </c>
      <c r="J64">
        <f t="shared" si="254"/>
        <v>0</v>
      </c>
      <c r="K64">
        <f t="shared" si="254"/>
        <v>0</v>
      </c>
      <c r="L64">
        <f t="shared" si="254"/>
        <v>0</v>
      </c>
      <c r="M64">
        <f t="shared" si="172"/>
        <v>1</v>
      </c>
      <c r="N64" s="50">
        <f t="shared" si="249"/>
        <v>100</v>
      </c>
      <c r="O64" s="49" t="str">
        <f t="shared" si="1"/>
        <v xml:space="preserve">20x1 </v>
      </c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 t="str">
        <f t="shared" si="213"/>
        <v xml:space="preserve">20x1 </v>
      </c>
      <c r="AD64" s="48" t="str">
        <f t="shared" si="214"/>
        <v/>
      </c>
      <c r="AE64" s="48" t="str">
        <f t="shared" si="215"/>
        <v/>
      </c>
      <c r="AF64" s="48" t="str">
        <f t="shared" si="216"/>
        <v/>
      </c>
      <c r="AG64" s="48" t="str">
        <f t="shared" si="217"/>
        <v/>
      </c>
      <c r="AH64" s="48" t="str">
        <f t="shared" si="218"/>
        <v/>
      </c>
      <c r="AI64" s="48" t="str">
        <f t="shared" si="219"/>
        <v/>
      </c>
      <c r="AJ64" s="48" t="str">
        <f t="shared" si="220"/>
        <v/>
      </c>
      <c r="AK64" s="48" t="str">
        <f t="shared" si="221"/>
        <v/>
      </c>
      <c r="AL64" s="48" t="str">
        <f t="shared" si="222"/>
        <v/>
      </c>
      <c r="AM64" s="48" t="str">
        <f t="shared" si="223"/>
        <v/>
      </c>
    </row>
    <row r="65" spans="1:39" x14ac:dyDescent="0.2">
      <c r="A65" s="41" t="s">
        <v>110</v>
      </c>
      <c r="B65">
        <f t="shared" ref="B65:L65" si="255">IF(A65&lt;&gt;"",SUMPRODUCT(ISNUMBER(FIND($A65,デッキ補助名1)*1)*(デッキ補助数1=B$1))+SUMPRODUCT(ISNUMBER(FIND($A65,デッキ補助名2)*1)*(デッキ補助数2=B$1))+SUMPRODUCT(ISNUMBER(FIND($A65,デッキ補助名3)*1)*(デッキ補助数3=B$1)),"")</f>
        <v>0</v>
      </c>
      <c r="C65">
        <f t="shared" si="255"/>
        <v>0</v>
      </c>
      <c r="D65">
        <f t="shared" si="255"/>
        <v>0</v>
      </c>
      <c r="E65">
        <f t="shared" si="255"/>
        <v>0</v>
      </c>
      <c r="F65">
        <f t="shared" si="255"/>
        <v>0</v>
      </c>
      <c r="G65">
        <f t="shared" si="255"/>
        <v>0</v>
      </c>
      <c r="H65">
        <f t="shared" si="255"/>
        <v>0</v>
      </c>
      <c r="I65">
        <f t="shared" si="255"/>
        <v>0</v>
      </c>
      <c r="J65">
        <f t="shared" si="255"/>
        <v>0</v>
      </c>
      <c r="K65">
        <f t="shared" si="255"/>
        <v>0</v>
      </c>
      <c r="L65">
        <f t="shared" si="255"/>
        <v>0</v>
      </c>
      <c r="M65">
        <f t="shared" si="172"/>
        <v>0</v>
      </c>
      <c r="N65" s="50" t="str">
        <f t="shared" si="249"/>
        <v/>
      </c>
      <c r="O65" s="49" t="str">
        <f t="shared" si="1"/>
        <v/>
      </c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 t="str">
        <f t="shared" si="213"/>
        <v/>
      </c>
      <c r="AD65" s="48" t="str">
        <f t="shared" si="214"/>
        <v/>
      </c>
      <c r="AE65" s="48" t="str">
        <f t="shared" si="215"/>
        <v/>
      </c>
      <c r="AF65" s="48" t="str">
        <f t="shared" si="216"/>
        <v/>
      </c>
      <c r="AG65" s="48" t="str">
        <f t="shared" si="217"/>
        <v/>
      </c>
      <c r="AH65" s="48" t="str">
        <f t="shared" si="218"/>
        <v/>
      </c>
      <c r="AI65" s="48" t="str">
        <f t="shared" si="219"/>
        <v/>
      </c>
      <c r="AJ65" s="48" t="str">
        <f t="shared" si="220"/>
        <v/>
      </c>
      <c r="AK65" s="48" t="str">
        <f t="shared" si="221"/>
        <v/>
      </c>
      <c r="AL65" s="48" t="str">
        <f t="shared" si="222"/>
        <v/>
      </c>
      <c r="AM65" s="48" t="str">
        <f t="shared" si="223"/>
        <v/>
      </c>
    </row>
    <row r="66" spans="1:39" x14ac:dyDescent="0.2">
      <c r="A66" s="41" t="s">
        <v>115</v>
      </c>
      <c r="B66">
        <f t="shared" ref="B66:L66" si="256">IF(A66&lt;&gt;"",SUMPRODUCT(ISNUMBER(FIND($A66,デッキ補助名1)*1)*(デッキ補助数1=B$1))+SUMPRODUCT(ISNUMBER(FIND($A66,デッキ補助名2)*1)*(デッキ補助数2=B$1))+SUMPRODUCT(ISNUMBER(FIND($A66,デッキ補助名3)*1)*(デッキ補助数3=B$1)),"")</f>
        <v>0</v>
      </c>
      <c r="C66">
        <f t="shared" si="256"/>
        <v>0</v>
      </c>
      <c r="D66">
        <f t="shared" si="256"/>
        <v>0</v>
      </c>
      <c r="E66">
        <f t="shared" si="256"/>
        <v>0</v>
      </c>
      <c r="F66">
        <f t="shared" si="256"/>
        <v>0</v>
      </c>
      <c r="G66">
        <f t="shared" si="256"/>
        <v>0</v>
      </c>
      <c r="H66">
        <f t="shared" si="256"/>
        <v>0</v>
      </c>
      <c r="I66">
        <f t="shared" si="256"/>
        <v>0</v>
      </c>
      <c r="J66">
        <f t="shared" si="256"/>
        <v>0</v>
      </c>
      <c r="K66">
        <f t="shared" si="256"/>
        <v>0</v>
      </c>
      <c r="L66">
        <f t="shared" si="256"/>
        <v>0</v>
      </c>
      <c r="M66">
        <f t="shared" si="172"/>
        <v>0</v>
      </c>
      <c r="N66" s="50" t="str">
        <f t="shared" si="249"/>
        <v/>
      </c>
      <c r="O66" s="49" t="str">
        <f t="shared" si="1"/>
        <v/>
      </c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 t="str">
        <f t="shared" si="213"/>
        <v/>
      </c>
      <c r="AD66" s="48" t="str">
        <f t="shared" si="214"/>
        <v/>
      </c>
      <c r="AE66" s="48" t="str">
        <f t="shared" si="215"/>
        <v/>
      </c>
      <c r="AF66" s="48" t="str">
        <f t="shared" si="216"/>
        <v/>
      </c>
      <c r="AG66" s="48" t="str">
        <f t="shared" si="217"/>
        <v/>
      </c>
      <c r="AH66" s="48" t="str">
        <f t="shared" si="218"/>
        <v/>
      </c>
      <c r="AI66" s="48" t="str">
        <f t="shared" si="219"/>
        <v/>
      </c>
      <c r="AJ66" s="48" t="str">
        <f t="shared" si="220"/>
        <v/>
      </c>
      <c r="AK66" s="48" t="str">
        <f t="shared" si="221"/>
        <v/>
      </c>
      <c r="AL66" s="48" t="str">
        <f t="shared" si="222"/>
        <v/>
      </c>
      <c r="AM66" s="48" t="str">
        <f t="shared" si="223"/>
        <v/>
      </c>
    </row>
    <row r="67" spans="1:39" x14ac:dyDescent="0.2">
      <c r="AC67" s="48"/>
      <c r="AD67" s="48"/>
      <c r="AE67" s="48"/>
      <c r="AF67" s="48"/>
      <c r="AG67" s="48"/>
      <c r="AH67" s="48"/>
      <c r="AI67" s="48"/>
      <c r="AJ67" s="48"/>
      <c r="AK67" s="48"/>
      <c r="AL67" s="48"/>
    </row>
    <row r="68" spans="1:39" x14ac:dyDescent="0.2"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spans="1:39" x14ac:dyDescent="0.2"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spans="1:39" x14ac:dyDescent="0.2"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784E-EEC0-4EB3-8227-8371F1631928}">
  <sheetPr codeName="Sheet1"/>
  <dimension ref="A3:O24"/>
  <sheetViews>
    <sheetView topLeftCell="A8" workbookViewId="0">
      <selection activeCell="K22" sqref="K22"/>
    </sheetView>
  </sheetViews>
  <sheetFormatPr defaultRowHeight="14.25" x14ac:dyDescent="0.2"/>
  <cols>
    <col min="1" max="1" width="14.33984375" bestFit="1" customWidth="1"/>
    <col min="2" max="2" width="6.6171875" bestFit="1" customWidth="1"/>
    <col min="3" max="3" width="5.1484375" bestFit="1" customWidth="1"/>
    <col min="4" max="7" width="6.12890625" bestFit="1" customWidth="1"/>
  </cols>
  <sheetData>
    <row r="3" spans="1:15" x14ac:dyDescent="0.2">
      <c r="A3">
        <v>35</v>
      </c>
      <c r="B3" t="s">
        <v>361</v>
      </c>
      <c r="C3">
        <v>1</v>
      </c>
      <c r="D3">
        <f>70+D6*5+D8*10</f>
        <v>120</v>
      </c>
      <c r="E3">
        <f t="shared" ref="E3:G3" si="0">70+E6*5+E8*10</f>
        <v>125</v>
      </c>
      <c r="F3">
        <f t="shared" si="0"/>
        <v>130</v>
      </c>
      <c r="G3">
        <f t="shared" si="0"/>
        <v>140</v>
      </c>
    </row>
    <row r="4" spans="1:15" x14ac:dyDescent="0.2">
      <c r="A4" t="s">
        <v>185</v>
      </c>
      <c r="B4" s="50">
        <v>216</v>
      </c>
      <c r="C4">
        <f>$B4*$A3</f>
        <v>7560</v>
      </c>
      <c r="D4">
        <f>$B4*($A$3+D5+D9)+D7+D10+D11</f>
        <v>42244</v>
      </c>
      <c r="E4">
        <f>$B4*($A$3+E5+E9)+E7+E10+E11</f>
        <v>43824</v>
      </c>
      <c r="F4">
        <f>$B4*($A$3+F5+F9)+F7+F10+F11</f>
        <v>45404</v>
      </c>
      <c r="G4">
        <f>$B4*($A$3+G5+G9)+G7+G10+G11</f>
        <v>55044</v>
      </c>
    </row>
    <row r="5" spans="1:15" x14ac:dyDescent="0.2">
      <c r="A5" t="s">
        <v>362</v>
      </c>
      <c r="C5">
        <f>C3-1</f>
        <v>0</v>
      </c>
      <c r="D5">
        <f>70+D6*5-1</f>
        <v>69</v>
      </c>
      <c r="E5">
        <f t="shared" ref="E5:G5" si="1">70+E6*5-1</f>
        <v>74</v>
      </c>
      <c r="F5">
        <f t="shared" si="1"/>
        <v>79</v>
      </c>
      <c r="G5">
        <f t="shared" si="1"/>
        <v>89</v>
      </c>
    </row>
    <row r="6" spans="1:15" x14ac:dyDescent="0.2">
      <c r="A6" t="s">
        <v>363</v>
      </c>
      <c r="C6">
        <v>0</v>
      </c>
      <c r="D6">
        <v>0</v>
      </c>
      <c r="E6">
        <v>1</v>
      </c>
      <c r="F6">
        <v>2</v>
      </c>
      <c r="G6">
        <v>4</v>
      </c>
    </row>
    <row r="7" spans="1:15" x14ac:dyDescent="0.2">
      <c r="A7" t="s">
        <v>364</v>
      </c>
      <c r="C7">
        <f>IF(C6=3,4000,1000*C6)</f>
        <v>0</v>
      </c>
      <c r="D7">
        <f>500*D6</f>
        <v>0</v>
      </c>
      <c r="E7">
        <f t="shared" ref="E7:G7" si="2">500*E6</f>
        <v>500</v>
      </c>
      <c r="F7">
        <f t="shared" si="2"/>
        <v>1000</v>
      </c>
      <c r="G7">
        <f t="shared" si="2"/>
        <v>2000</v>
      </c>
    </row>
    <row r="8" spans="1:15" x14ac:dyDescent="0.2">
      <c r="A8" t="s">
        <v>365</v>
      </c>
      <c r="C8">
        <v>0</v>
      </c>
      <c r="D8">
        <v>5</v>
      </c>
      <c r="E8">
        <v>5</v>
      </c>
      <c r="F8">
        <v>5</v>
      </c>
      <c r="G8">
        <v>5</v>
      </c>
    </row>
    <row r="9" spans="1:15" x14ac:dyDescent="0.2">
      <c r="A9" t="s">
        <v>366</v>
      </c>
      <c r="C9">
        <f>C8*10</f>
        <v>0</v>
      </c>
      <c r="D9">
        <f t="shared" ref="D9" si="3">D8*10</f>
        <v>50</v>
      </c>
      <c r="E9">
        <f t="shared" ref="E9" si="4">E8*10</f>
        <v>50</v>
      </c>
      <c r="F9">
        <f t="shared" ref="F9" si="5">F8*10</f>
        <v>50</v>
      </c>
      <c r="G9">
        <f t="shared" ref="G9" si="6">G8*10</f>
        <v>50</v>
      </c>
    </row>
    <row r="10" spans="1:15" x14ac:dyDescent="0.2">
      <c r="A10" t="s">
        <v>367</v>
      </c>
      <c r="C10">
        <f>IF(C8&lt;3,0,$B$4*60/18*(C8-2)^2)</f>
        <v>0</v>
      </c>
      <c r="D10">
        <f>IF(D8&lt;3,0,$B$4*60/18*(D8-2)^2)*IF(D6=4,2,1)</f>
        <v>6480</v>
      </c>
      <c r="E10">
        <f>IF(E8&lt;3,0,$B$4*60/18*(E8-2)^2)*IF(E6=4,2,1)</f>
        <v>6480</v>
      </c>
      <c r="F10">
        <f>IF(F8&lt;3,0,$B$4*60/18*(F8-2)^2)*IF(F6=4,2,1)</f>
        <v>6480</v>
      </c>
      <c r="G10">
        <f>IF(G8&lt;3,0,$B$4*60/18*(G8-2)^2)*IF(G6=4,2,1)</f>
        <v>12960</v>
      </c>
    </row>
    <row r="11" spans="1:15" x14ac:dyDescent="0.2">
      <c r="A11" t="s">
        <v>368</v>
      </c>
      <c r="C11">
        <f t="shared" ref="C11:G11" si="7">C9*50</f>
        <v>0</v>
      </c>
      <c r="D11">
        <f t="shared" si="7"/>
        <v>2500</v>
      </c>
      <c r="E11">
        <f t="shared" si="7"/>
        <v>2500</v>
      </c>
      <c r="F11">
        <f t="shared" si="7"/>
        <v>2500</v>
      </c>
      <c r="G11">
        <f t="shared" si="7"/>
        <v>2500</v>
      </c>
    </row>
    <row r="13" spans="1:15" x14ac:dyDescent="0.2">
      <c r="H13">
        <v>145</v>
      </c>
      <c r="I13">
        <v>150</v>
      </c>
      <c r="J13">
        <v>155</v>
      </c>
      <c r="K13">
        <v>160</v>
      </c>
      <c r="L13">
        <v>165</v>
      </c>
      <c r="M13">
        <v>170</v>
      </c>
      <c r="N13">
        <v>175</v>
      </c>
      <c r="O13">
        <v>180</v>
      </c>
    </row>
    <row r="14" spans="1:15" x14ac:dyDescent="0.2">
      <c r="H14">
        <v>56623</v>
      </c>
      <c r="I14">
        <f>I15-2500</f>
        <v>58202</v>
      </c>
      <c r="J14">
        <f>J15-2500</f>
        <v>59781</v>
      </c>
      <c r="K14">
        <f>K15-2500</f>
        <v>61360</v>
      </c>
      <c r="L14">
        <f>L15-2500</f>
        <v>62939</v>
      </c>
      <c r="M14">
        <f>M15-5000</f>
        <v>64517</v>
      </c>
      <c r="N14">
        <f>N15-5000</f>
        <v>66096</v>
      </c>
      <c r="O14">
        <f>O15-5000</f>
        <v>67675</v>
      </c>
    </row>
    <row r="15" spans="1:15" x14ac:dyDescent="0.2">
      <c r="I15">
        <v>60702</v>
      </c>
      <c r="J15">
        <v>62281</v>
      </c>
      <c r="K15">
        <v>63860</v>
      </c>
      <c r="L15">
        <v>65439</v>
      </c>
      <c r="M15">
        <v>69517</v>
      </c>
      <c r="N15">
        <v>71096</v>
      </c>
      <c r="O15">
        <v>72675</v>
      </c>
    </row>
    <row r="16" spans="1:15" x14ac:dyDescent="0.2">
      <c r="I16">
        <v>2500</v>
      </c>
      <c r="M16">
        <v>2500</v>
      </c>
    </row>
    <row r="18" spans="5:15" x14ac:dyDescent="0.2">
      <c r="H18">
        <f>H14-G4</f>
        <v>1579</v>
      </c>
      <c r="I18">
        <f t="shared" ref="I18:O18" si="8">I14-H14</f>
        <v>1579</v>
      </c>
      <c r="J18">
        <f t="shared" si="8"/>
        <v>1579</v>
      </c>
      <c r="K18">
        <f t="shared" si="8"/>
        <v>1579</v>
      </c>
      <c r="L18">
        <f t="shared" si="8"/>
        <v>1579</v>
      </c>
      <c r="M18">
        <f t="shared" si="8"/>
        <v>1578</v>
      </c>
      <c r="N18">
        <f t="shared" si="8"/>
        <v>1579</v>
      </c>
      <c r="O18">
        <f t="shared" si="8"/>
        <v>1579</v>
      </c>
    </row>
    <row r="20" spans="5:15" x14ac:dyDescent="0.2">
      <c r="F20">
        <f>7350/35</f>
        <v>210</v>
      </c>
      <c r="H20">
        <v>53640</v>
      </c>
      <c r="I20">
        <v>55182</v>
      </c>
      <c r="J20">
        <f>J21-2500</f>
        <v>56724</v>
      </c>
    </row>
    <row r="21" spans="5:15" x14ac:dyDescent="0.2">
      <c r="J21">
        <v>59224</v>
      </c>
    </row>
    <row r="22" spans="5:15" x14ac:dyDescent="0.2">
      <c r="E22">
        <f>1542/210</f>
        <v>7.3428571428571425</v>
      </c>
    </row>
    <row r="23" spans="5:15" x14ac:dyDescent="0.2">
      <c r="E23">
        <f>1579/216</f>
        <v>7.3101851851851851</v>
      </c>
    </row>
    <row r="24" spans="5:15" x14ac:dyDescent="0.2">
      <c r="I24">
        <f>I20-H20</f>
        <v>1542</v>
      </c>
      <c r="J24">
        <f>J20-I20</f>
        <v>1542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D429-3A09-4CA6-BA29-05EBBE9FCAD3}">
  <dimension ref="A1:D8"/>
  <sheetViews>
    <sheetView workbookViewId="0">
      <selection activeCell="E9" sqref="E9"/>
    </sheetView>
  </sheetViews>
  <sheetFormatPr defaultRowHeight="14.25" x14ac:dyDescent="0.2"/>
  <cols>
    <col min="2" max="2" width="12.2578125" bestFit="1" customWidth="1"/>
  </cols>
  <sheetData>
    <row r="1" spans="1:4" x14ac:dyDescent="0.2">
      <c r="A1" t="s">
        <v>81</v>
      </c>
      <c r="B1">
        <v>90.40907102899375</v>
      </c>
      <c r="C1">
        <v>2.17</v>
      </c>
      <c r="D1">
        <v>0</v>
      </c>
    </row>
    <row r="2" spans="1:4" x14ac:dyDescent="0.2">
      <c r="A2" t="s">
        <v>86</v>
      </c>
      <c r="B2">
        <v>94.662648027635015</v>
      </c>
      <c r="C2">
        <v>1.77</v>
      </c>
      <c r="D2">
        <f t="shared" ref="D2:D7" si="0">C2*B2/100</f>
        <v>1.6755288700891398</v>
      </c>
    </row>
    <row r="3" spans="1:4" x14ac:dyDescent="0.2">
      <c r="A3" t="s">
        <v>92</v>
      </c>
      <c r="B3">
        <v>94.662648027635015</v>
      </c>
      <c r="C3">
        <v>1.58</v>
      </c>
      <c r="D3">
        <f t="shared" si="0"/>
        <v>1.4956698388366334</v>
      </c>
    </row>
    <row r="4" spans="1:4" x14ac:dyDescent="0.2">
      <c r="A4" t="s">
        <v>98</v>
      </c>
      <c r="B4">
        <v>99.780299217993758</v>
      </c>
      <c r="C4">
        <v>1.39</v>
      </c>
      <c r="D4">
        <f t="shared" si="0"/>
        <v>1.3869461591301131</v>
      </c>
    </row>
    <row r="5" spans="1:4" x14ac:dyDescent="0.2">
      <c r="A5" t="s">
        <v>103</v>
      </c>
      <c r="B5">
        <v>87.09755485797109</v>
      </c>
      <c r="C5">
        <v>2.2000000000000002</v>
      </c>
      <c r="D5">
        <f t="shared" si="0"/>
        <v>1.9161462068753641</v>
      </c>
    </row>
    <row r="6" spans="1:4" x14ac:dyDescent="0.2">
      <c r="A6" t="s">
        <v>109</v>
      </c>
      <c r="B6">
        <v>87.09755485797109</v>
      </c>
      <c r="C6">
        <v>1.7</v>
      </c>
      <c r="D6">
        <f t="shared" si="0"/>
        <v>1.4806584325855083</v>
      </c>
    </row>
    <row r="7" spans="1:4" x14ac:dyDescent="0.2">
      <c r="A7" t="s">
        <v>114</v>
      </c>
      <c r="B7">
        <v>87.09755485797109</v>
      </c>
      <c r="C7">
        <v>1.8</v>
      </c>
      <c r="D7">
        <f t="shared" si="0"/>
        <v>1.5677559874434797</v>
      </c>
    </row>
    <row r="8" spans="1:4" x14ac:dyDescent="0.2">
      <c r="D8">
        <f>SUM(D1:D7)</f>
        <v>9.5227054949602383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20</vt:i4>
      </vt:variant>
    </vt:vector>
  </HeadingPairs>
  <TitlesOfParts>
    <vt:vector size="27" baseType="lpstr">
      <vt:lpstr>後衛スキル管理</vt:lpstr>
      <vt:lpstr>デッキ</vt:lpstr>
      <vt:lpstr>小隊長計算</vt:lpstr>
      <vt:lpstr>計略小隊長</vt:lpstr>
      <vt:lpstr>補助計算</vt:lpstr>
      <vt:lpstr>ステ計算式調査中</vt:lpstr>
      <vt:lpstr>Sheet1</vt:lpstr>
      <vt:lpstr>デッキ!Print_Area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2019-12-13T10:35:15Z</dcterms:modified>
  <cp:category/>
  <cp:contentStatus/>
</cp:coreProperties>
</file>