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M:\OneDrive-2019-08-01\"/>
    </mc:Choice>
  </mc:AlternateContent>
  <xr:revisionPtr revIDLastSave="0" documentId="13_ncr:1_{D331A7D7-756A-4B52-ACBA-B097203298B4}" xr6:coauthVersionLast="32" xr6:coauthVersionMax="43" xr10:uidLastSave="{00000000-0000-0000-0000-000000000000}"/>
  <bookViews>
    <workbookView xWindow="0" yWindow="1800" windowWidth="11720" windowHeight="2670" activeTab="1" xr2:uid="{00000000-000D-0000-FFFF-FFFF00000000}"/>
  </bookViews>
  <sheets>
    <sheet name="後衛スキル管理" sheetId="1" r:id="rId1"/>
    <sheet name="デッキ" sheetId="3" r:id="rId2"/>
    <sheet name="Sheet1" sheetId="10" r:id="rId3"/>
    <sheet name="小隊長計算" sheetId="9" r:id="rId4"/>
    <sheet name="補助計算" sheetId="5" r:id="rId5"/>
    <sheet name="忘却前" sheetId="8" r:id="rId6"/>
    <sheet name="レビュー前" sheetId="6" r:id="rId7"/>
  </sheets>
  <definedNames>
    <definedName name="_xlnm._FilterDatabase" localSheetId="1" hidden="1">デッキ!$B$4:$X$73</definedName>
    <definedName name="デッキスキル数1">デッキ!$K$5:$K$83</definedName>
    <definedName name="デッキスキル数2">デッキ!$N$5:$N$83</definedName>
    <definedName name="デッキスキル数3">デッキ!$Q$5:$Q$83</definedName>
    <definedName name="デッキスキル名1">デッキ!$J$5:$J$83</definedName>
    <definedName name="デッキスキル名2">デッキ!$M$5:$M$83</definedName>
    <definedName name="デッキスキル名3">デッキ!$P$5:$P$83</definedName>
    <definedName name="デッキ将名">デッキ!$B$5:$B$83</definedName>
    <definedName name="デッキ小隊長スキル数1">デッキ!$L$5:$L$83</definedName>
    <definedName name="デッキ小隊長スキル数2">デッキ!$O$5:$O$83</definedName>
    <definedName name="デッキ小隊長スキル数3">デッキ!$R$5:$R$83</definedName>
    <definedName name="デッキ補助レベル1">デッキ!$T$5:$T$83</definedName>
    <definedName name="デッキ補助レベル2">デッキ!$V$5:$V$83</definedName>
    <definedName name="デッキ補助レベル3">デッキ!$X$5:$X$83</definedName>
    <definedName name="デッキ補助数1">デッキ!$S$5:$T$83</definedName>
    <definedName name="デッキ補助数2">デッキ!$U$5:$V$83</definedName>
    <definedName name="デッキ補助数3">デッキ!$W$5:$X$83</definedName>
    <definedName name="デッキ補助名1">デッキ!$S$5:$S$83</definedName>
    <definedName name="デッキ補助名2">デッキ!$U$5:$U$83</definedName>
    <definedName name="デッキ補助名3">デッキ!$W$5:$W$83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9" l="1"/>
  <c r="E33" i="9"/>
  <c r="D33" i="9"/>
  <c r="D21" i="9" s="1"/>
  <c r="C33" i="9"/>
  <c r="C21" i="9" s="1"/>
  <c r="G32" i="9"/>
  <c r="G31" i="9"/>
  <c r="G30" i="9"/>
  <c r="G29" i="9"/>
  <c r="G28" i="9"/>
  <c r="G27" i="9"/>
  <c r="G26" i="9"/>
  <c r="G25" i="9"/>
  <c r="G24" i="9"/>
  <c r="G23" i="9"/>
  <c r="G22" i="9"/>
  <c r="F21" i="9"/>
  <c r="E21" i="9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R4" i="9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R89" i="3" l="1"/>
  <c r="O89" i="3"/>
  <c r="L89" i="3"/>
  <c r="O114" i="3" l="1"/>
  <c r="S34" i="1"/>
  <c r="H20" i="3"/>
  <c r="I20" i="1"/>
  <c r="K20" i="1" s="1"/>
  <c r="D27" i="1"/>
  <c r="D23" i="1"/>
  <c r="D46" i="1"/>
  <c r="I22" i="1"/>
  <c r="K22" i="1" s="1"/>
  <c r="I37" i="1"/>
  <c r="K37" i="1" s="1"/>
  <c r="F15" i="9"/>
  <c r="F3" i="9"/>
  <c r="E15" i="9"/>
  <c r="E3" i="9"/>
  <c r="D15" i="9"/>
  <c r="D3" i="9"/>
  <c r="C15" i="9"/>
  <c r="G5" i="9"/>
  <c r="G6" i="9"/>
  <c r="G7" i="9"/>
  <c r="G8" i="9"/>
  <c r="G9" i="9"/>
  <c r="G10" i="9"/>
  <c r="G11" i="9"/>
  <c r="G12" i="9"/>
  <c r="G13" i="9"/>
  <c r="G14" i="9"/>
  <c r="G4" i="9"/>
  <c r="R111" i="8"/>
  <c r="O111" i="8"/>
  <c r="L111" i="8"/>
  <c r="R110" i="8"/>
  <c r="O110" i="8"/>
  <c r="L110" i="8"/>
  <c r="R109" i="8"/>
  <c r="O109" i="8"/>
  <c r="L109" i="8"/>
  <c r="R108" i="8"/>
  <c r="O108" i="8"/>
  <c r="L108" i="8"/>
  <c r="R107" i="8"/>
  <c r="O107" i="8"/>
  <c r="L107" i="8"/>
  <c r="R106" i="8"/>
  <c r="O106" i="8"/>
  <c r="L106" i="8"/>
  <c r="R105" i="8"/>
  <c r="O105" i="8"/>
  <c r="L105" i="8"/>
  <c r="R104" i="8"/>
  <c r="O104" i="8"/>
  <c r="L104" i="8"/>
  <c r="R103" i="8"/>
  <c r="O103" i="8"/>
  <c r="L103" i="8"/>
  <c r="R102" i="8"/>
  <c r="O102" i="8"/>
  <c r="L102" i="8"/>
  <c r="R101" i="8"/>
  <c r="O101" i="8"/>
  <c r="L101" i="8"/>
  <c r="R100" i="8"/>
  <c r="O100" i="8"/>
  <c r="L100" i="8"/>
  <c r="R99" i="8"/>
  <c r="O99" i="8"/>
  <c r="L99" i="8"/>
  <c r="R98" i="8"/>
  <c r="O98" i="8"/>
  <c r="L98" i="8"/>
  <c r="R97" i="8"/>
  <c r="O97" i="8"/>
  <c r="L97" i="8"/>
  <c r="R96" i="8"/>
  <c r="O96" i="8"/>
  <c r="L96" i="8"/>
  <c r="R95" i="8"/>
  <c r="O95" i="8"/>
  <c r="L95" i="8"/>
  <c r="R94" i="8"/>
  <c r="O94" i="8"/>
  <c r="L94" i="8"/>
  <c r="R93" i="8"/>
  <c r="O93" i="8"/>
  <c r="L93" i="8"/>
  <c r="R92" i="8"/>
  <c r="O92" i="8"/>
  <c r="L92" i="8"/>
  <c r="H92" i="8"/>
  <c r="F92" i="8"/>
  <c r="R91" i="8"/>
  <c r="O91" i="8"/>
  <c r="L91" i="8"/>
  <c r="R90" i="8"/>
  <c r="O90" i="8"/>
  <c r="L90" i="8"/>
  <c r="H90" i="8"/>
  <c r="F90" i="8"/>
  <c r="R89" i="8"/>
  <c r="O89" i="8"/>
  <c r="L89" i="8"/>
  <c r="W73" i="8"/>
  <c r="U73" i="8"/>
  <c r="S73" i="8"/>
  <c r="Q73" i="8"/>
  <c r="N73" i="8"/>
  <c r="K73" i="8"/>
  <c r="I72" i="8"/>
  <c r="H56" i="8"/>
  <c r="H72" i="8"/>
  <c r="G72" i="8"/>
  <c r="R71" i="8"/>
  <c r="O71" i="8"/>
  <c r="L71" i="8"/>
  <c r="R70" i="8"/>
  <c r="O70" i="8"/>
  <c r="L70" i="8"/>
  <c r="R69" i="8"/>
  <c r="O69" i="8"/>
  <c r="L69" i="8"/>
  <c r="R68" i="8"/>
  <c r="O68" i="8"/>
  <c r="L68" i="8"/>
  <c r="R67" i="8"/>
  <c r="O67" i="8"/>
  <c r="L67" i="8"/>
  <c r="R66" i="8"/>
  <c r="O66" i="8"/>
  <c r="L66" i="8"/>
  <c r="R65" i="8"/>
  <c r="O65" i="8"/>
  <c r="L65" i="8"/>
  <c r="R64" i="8"/>
  <c r="O64" i="8"/>
  <c r="L64" i="8"/>
  <c r="R63" i="8"/>
  <c r="O63" i="8"/>
  <c r="L63" i="8"/>
  <c r="R62" i="8"/>
  <c r="O62" i="8"/>
  <c r="L62" i="8"/>
  <c r="R61" i="8"/>
  <c r="O61" i="8"/>
  <c r="L61" i="8"/>
  <c r="R60" i="8"/>
  <c r="O60" i="8"/>
  <c r="L60" i="8"/>
  <c r="R59" i="8"/>
  <c r="O59" i="8"/>
  <c r="L59" i="8"/>
  <c r="R58" i="8"/>
  <c r="O58" i="8"/>
  <c r="L58" i="8"/>
  <c r="R57" i="8"/>
  <c r="O57" i="8"/>
  <c r="L57" i="8"/>
  <c r="R56" i="8"/>
  <c r="O56" i="8"/>
  <c r="L56" i="8"/>
  <c r="F56" i="8"/>
  <c r="F72" i="8"/>
  <c r="R55" i="8"/>
  <c r="O55" i="8"/>
  <c r="L55" i="8"/>
  <c r="R54" i="8"/>
  <c r="O54" i="8"/>
  <c r="L54" i="8"/>
  <c r="R53" i="8"/>
  <c r="O53" i="8"/>
  <c r="L53" i="8"/>
  <c r="R52" i="8"/>
  <c r="O52" i="8"/>
  <c r="L52" i="8"/>
  <c r="R51" i="8"/>
  <c r="O51" i="8"/>
  <c r="L51" i="8"/>
  <c r="R50" i="8"/>
  <c r="O50" i="8"/>
  <c r="L50" i="8"/>
  <c r="R49" i="8"/>
  <c r="O49" i="8"/>
  <c r="L49" i="8"/>
  <c r="R48" i="8"/>
  <c r="O48" i="8"/>
  <c r="L48" i="8"/>
  <c r="R47" i="8"/>
  <c r="O47" i="8"/>
  <c r="L47" i="8"/>
  <c r="R46" i="8"/>
  <c r="O46" i="8"/>
  <c r="L46" i="8"/>
  <c r="R45" i="8"/>
  <c r="O45" i="8"/>
  <c r="L45" i="8"/>
  <c r="R44" i="8"/>
  <c r="O44" i="8"/>
  <c r="L44" i="8"/>
  <c r="I42" i="8"/>
  <c r="G42" i="8"/>
  <c r="R41" i="8"/>
  <c r="O41" i="8"/>
  <c r="L41" i="8"/>
  <c r="R40" i="8"/>
  <c r="O40" i="8"/>
  <c r="L40" i="8"/>
  <c r="R39" i="8"/>
  <c r="O39" i="8"/>
  <c r="L39" i="8"/>
  <c r="R38" i="8"/>
  <c r="O38" i="8"/>
  <c r="L38" i="8"/>
  <c r="R37" i="8"/>
  <c r="O37" i="8"/>
  <c r="L37" i="8"/>
  <c r="R36" i="8"/>
  <c r="O36" i="8"/>
  <c r="L36" i="8"/>
  <c r="R35" i="8"/>
  <c r="O35" i="8"/>
  <c r="L35" i="8"/>
  <c r="H35" i="8"/>
  <c r="F35" i="8"/>
  <c r="R34" i="8"/>
  <c r="O34" i="8"/>
  <c r="L34" i="8"/>
  <c r="R33" i="8"/>
  <c r="O33" i="8"/>
  <c r="L33" i="8"/>
  <c r="R32" i="8"/>
  <c r="O32" i="8"/>
  <c r="L32" i="8"/>
  <c r="R31" i="8"/>
  <c r="O31" i="8"/>
  <c r="L31" i="8"/>
  <c r="R30" i="8"/>
  <c r="O30" i="8"/>
  <c r="L30" i="8"/>
  <c r="R29" i="8"/>
  <c r="O29" i="8"/>
  <c r="L29" i="8"/>
  <c r="R28" i="8"/>
  <c r="O28" i="8"/>
  <c r="L28" i="8"/>
  <c r="R27" i="8"/>
  <c r="O27" i="8"/>
  <c r="L27" i="8"/>
  <c r="R26" i="8"/>
  <c r="O26" i="8"/>
  <c r="L26" i="8"/>
  <c r="R25" i="8"/>
  <c r="O25" i="8"/>
  <c r="L25" i="8"/>
  <c r="R24" i="8"/>
  <c r="O24" i="8"/>
  <c r="L24" i="8"/>
  <c r="R23" i="8"/>
  <c r="O23" i="8"/>
  <c r="L23" i="8"/>
  <c r="R22" i="8"/>
  <c r="O22" i="8"/>
  <c r="L22" i="8"/>
  <c r="R21" i="8"/>
  <c r="O21" i="8"/>
  <c r="L21" i="8"/>
  <c r="R20" i="8"/>
  <c r="O20" i="8"/>
  <c r="L20" i="8"/>
  <c r="R19" i="8"/>
  <c r="O19" i="8"/>
  <c r="L19" i="8"/>
  <c r="R18" i="8"/>
  <c r="O18" i="8"/>
  <c r="L18" i="8"/>
  <c r="H18" i="8"/>
  <c r="F18" i="8"/>
  <c r="F5" i="8"/>
  <c r="F14" i="8"/>
  <c r="F42" i="8"/>
  <c r="R17" i="8"/>
  <c r="O17" i="8"/>
  <c r="L17" i="8"/>
  <c r="R16" i="8"/>
  <c r="O16" i="8"/>
  <c r="L16" i="8"/>
  <c r="R15" i="8"/>
  <c r="O15" i="8"/>
  <c r="L15" i="8"/>
  <c r="R14" i="8"/>
  <c r="O14" i="8"/>
  <c r="L14" i="8"/>
  <c r="H14" i="8"/>
  <c r="R13" i="8"/>
  <c r="O13" i="8"/>
  <c r="L13" i="8"/>
  <c r="R12" i="8"/>
  <c r="O12" i="8"/>
  <c r="L12" i="8"/>
  <c r="R11" i="8"/>
  <c r="O11" i="8"/>
  <c r="L11" i="8"/>
  <c r="R10" i="8"/>
  <c r="O10" i="8"/>
  <c r="L10" i="8"/>
  <c r="R9" i="8"/>
  <c r="O9" i="8"/>
  <c r="L9" i="8"/>
  <c r="R8" i="8"/>
  <c r="O8" i="8"/>
  <c r="L8" i="8"/>
  <c r="R7" i="8"/>
  <c r="O7" i="8"/>
  <c r="L7" i="8"/>
  <c r="R6" i="8"/>
  <c r="O6" i="8"/>
  <c r="L6" i="8"/>
  <c r="R5" i="8"/>
  <c r="R73" i="8"/>
  <c r="O5" i="8"/>
  <c r="O73" i="8"/>
  <c r="L5" i="8"/>
  <c r="L73" i="8"/>
  <c r="H5" i="8"/>
  <c r="H42" i="8"/>
  <c r="D20" i="1"/>
  <c r="L44" i="3"/>
  <c r="D14" i="1"/>
  <c r="O5" i="3"/>
  <c r="I8" i="1"/>
  <c r="K8" i="1" s="1"/>
  <c r="O44" i="3"/>
  <c r="R44" i="3"/>
  <c r="R5" i="3"/>
  <c r="O118" i="3"/>
  <c r="I6" i="1"/>
  <c r="K6" i="1" s="1"/>
  <c r="O115" i="3"/>
  <c r="I12" i="1"/>
  <c r="K12" i="1" s="1"/>
  <c r="D6" i="1"/>
  <c r="I11" i="1"/>
  <c r="K11" i="1" s="1"/>
  <c r="I9" i="1"/>
  <c r="K9" i="1" s="1"/>
  <c r="D4" i="1"/>
  <c r="D15" i="1"/>
  <c r="I30" i="1"/>
  <c r="K30" i="1" s="1"/>
  <c r="D33" i="1"/>
  <c r="D25" i="1"/>
  <c r="L5" i="3"/>
  <c r="B3" i="8"/>
  <c r="W73" i="3"/>
  <c r="V37" i="1" s="1"/>
  <c r="S73" i="3"/>
  <c r="U73" i="3"/>
  <c r="R109" i="6"/>
  <c r="O109" i="6"/>
  <c r="L109" i="6"/>
  <c r="R108" i="6"/>
  <c r="O108" i="6"/>
  <c r="L108" i="6"/>
  <c r="R107" i="6"/>
  <c r="O107" i="6"/>
  <c r="L107" i="6"/>
  <c r="R106" i="6"/>
  <c r="O106" i="6"/>
  <c r="L106" i="6"/>
  <c r="R105" i="6"/>
  <c r="O105" i="6"/>
  <c r="L105" i="6"/>
  <c r="R104" i="6"/>
  <c r="O104" i="6"/>
  <c r="L104" i="6"/>
  <c r="R103" i="6"/>
  <c r="O103" i="6"/>
  <c r="L103" i="6"/>
  <c r="R102" i="6"/>
  <c r="O102" i="6"/>
  <c r="L102" i="6"/>
  <c r="R101" i="6"/>
  <c r="O101" i="6"/>
  <c r="L101" i="6"/>
  <c r="R100" i="6"/>
  <c r="O100" i="6"/>
  <c r="L100" i="6"/>
  <c r="R99" i="6"/>
  <c r="O99" i="6"/>
  <c r="L99" i="6"/>
  <c r="R98" i="6"/>
  <c r="O98" i="6"/>
  <c r="L98" i="6"/>
  <c r="R97" i="6"/>
  <c r="O97" i="6"/>
  <c r="L97" i="6"/>
  <c r="R96" i="6"/>
  <c r="O96" i="6"/>
  <c r="L96" i="6"/>
  <c r="R95" i="6"/>
  <c r="O95" i="6"/>
  <c r="L95" i="6"/>
  <c r="R94" i="6"/>
  <c r="O94" i="6"/>
  <c r="L94" i="6"/>
  <c r="R93" i="6"/>
  <c r="O93" i="6"/>
  <c r="L93" i="6"/>
  <c r="R92" i="6"/>
  <c r="O92" i="6"/>
  <c r="L92" i="6"/>
  <c r="H92" i="6"/>
  <c r="F92" i="6"/>
  <c r="R91" i="6"/>
  <c r="O91" i="6"/>
  <c r="L91" i="6"/>
  <c r="R90" i="6"/>
  <c r="O90" i="6"/>
  <c r="L90" i="6"/>
  <c r="H90" i="6"/>
  <c r="F90" i="6"/>
  <c r="R89" i="6"/>
  <c r="O89" i="6"/>
  <c r="L89" i="6"/>
  <c r="W73" i="6"/>
  <c r="U73" i="6"/>
  <c r="S7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9" i="6"/>
  <c r="R40" i="6"/>
  <c r="R41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8" i="6"/>
  <c r="R69" i="6"/>
  <c r="R70" i="6"/>
  <c r="R71" i="6"/>
  <c r="R73" i="6"/>
  <c r="Q7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1" i="6"/>
  <c r="O62" i="6"/>
  <c r="O63" i="6"/>
  <c r="O64" i="6"/>
  <c r="O65" i="6"/>
  <c r="O68" i="6"/>
  <c r="O69" i="6"/>
  <c r="O70" i="6"/>
  <c r="O71" i="6"/>
  <c r="O73" i="6"/>
  <c r="N7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8" i="6"/>
  <c r="L69" i="6"/>
  <c r="L70" i="6"/>
  <c r="L71" i="6"/>
  <c r="L73" i="6"/>
  <c r="K73" i="6"/>
  <c r="I72" i="6"/>
  <c r="H55" i="6"/>
  <c r="H72" i="6"/>
  <c r="G72" i="6"/>
  <c r="F55" i="6"/>
  <c r="F72" i="6"/>
  <c r="I42" i="6"/>
  <c r="H5" i="6"/>
  <c r="H13" i="6"/>
  <c r="H18" i="6"/>
  <c r="H35" i="6"/>
  <c r="H42" i="6"/>
  <c r="G42" i="6"/>
  <c r="F5" i="6"/>
  <c r="F13" i="6"/>
  <c r="F18" i="6"/>
  <c r="F35" i="6"/>
  <c r="F42" i="6"/>
  <c r="B3" i="6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3" i="1"/>
  <c r="S26" i="1"/>
  <c r="S22" i="1"/>
  <c r="S18" i="1"/>
  <c r="S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34" i="1"/>
  <c r="R33" i="1"/>
  <c r="R22" i="1"/>
  <c r="R18" i="1"/>
  <c r="R7" i="1"/>
  <c r="T34" i="1"/>
  <c r="T33" i="1"/>
  <c r="T26" i="1"/>
  <c r="T22" i="1"/>
  <c r="T18" i="1"/>
  <c r="T7" i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7" i="1"/>
  <c r="K47" i="1" s="1"/>
  <c r="H47" i="1"/>
  <c r="J47" i="1" s="1"/>
  <c r="I46" i="1"/>
  <c r="K46" i="1" s="1"/>
  <c r="H46" i="1"/>
  <c r="J46" i="1" s="1"/>
  <c r="I45" i="1"/>
  <c r="K45" i="1" s="1"/>
  <c r="H45" i="1"/>
  <c r="J45" i="1" s="1"/>
  <c r="I44" i="1"/>
  <c r="K44" i="1" s="1"/>
  <c r="H44" i="1"/>
  <c r="J44" i="1" s="1"/>
  <c r="H43" i="1"/>
  <c r="J43" i="1" s="1"/>
  <c r="I42" i="1"/>
  <c r="K42" i="1" s="1"/>
  <c r="H42" i="1"/>
  <c r="J42" i="1" s="1"/>
  <c r="I41" i="1"/>
  <c r="K41" i="1" s="1"/>
  <c r="H41" i="1"/>
  <c r="J41" i="1" s="1"/>
  <c r="H40" i="1"/>
  <c r="J40" i="1" s="1"/>
  <c r="I39" i="1"/>
  <c r="K39" i="1" s="1"/>
  <c r="H39" i="1"/>
  <c r="J39" i="1" s="1"/>
  <c r="I38" i="1"/>
  <c r="K38" i="1" s="1"/>
  <c r="H38" i="1"/>
  <c r="J38" i="1" s="1"/>
  <c r="H37" i="1"/>
  <c r="J37" i="1" s="1"/>
  <c r="I36" i="1"/>
  <c r="K36" i="1" s="1"/>
  <c r="H36" i="1"/>
  <c r="J36" i="1" s="1"/>
  <c r="I35" i="1"/>
  <c r="K35" i="1" s="1"/>
  <c r="H35" i="1"/>
  <c r="J35" i="1" s="1"/>
  <c r="I34" i="1"/>
  <c r="H34" i="1"/>
  <c r="I33" i="1"/>
  <c r="K33" i="1" s="1"/>
  <c r="H33" i="1"/>
  <c r="J33" i="1" s="1"/>
  <c r="I32" i="1"/>
  <c r="K32" i="1" s="1"/>
  <c r="H32" i="1"/>
  <c r="J32" i="1" s="1"/>
  <c r="H31" i="1"/>
  <c r="J31" i="1" s="1"/>
  <c r="H30" i="1"/>
  <c r="J30" i="1" s="1"/>
  <c r="H29" i="1"/>
  <c r="J29" i="1" s="1"/>
  <c r="I28" i="1"/>
  <c r="K28" i="1" s="1"/>
  <c r="H28" i="1"/>
  <c r="J28" i="1" s="1"/>
  <c r="I26" i="1"/>
  <c r="K26" i="1" s="1"/>
  <c r="H26" i="1"/>
  <c r="J26" i="1" s="1"/>
  <c r="H25" i="1"/>
  <c r="J25" i="1" s="1"/>
  <c r="I24" i="1"/>
  <c r="K24" i="1" s="1"/>
  <c r="H24" i="1"/>
  <c r="J24" i="1" s="1"/>
  <c r="I23" i="1"/>
  <c r="K23" i="1" s="1"/>
  <c r="H23" i="1"/>
  <c r="J23" i="1" s="1"/>
  <c r="H22" i="1"/>
  <c r="J22" i="1" s="1"/>
  <c r="I21" i="1"/>
  <c r="K21" i="1" s="1"/>
  <c r="H21" i="1"/>
  <c r="J21" i="1" s="1"/>
  <c r="H20" i="1"/>
  <c r="J20" i="1" s="1"/>
  <c r="I19" i="1"/>
  <c r="H19" i="1"/>
  <c r="H18" i="1"/>
  <c r="J18" i="1" s="1"/>
  <c r="I7" i="1"/>
  <c r="H7" i="1"/>
  <c r="H6" i="1"/>
  <c r="J6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D26" i="1"/>
  <c r="C26" i="1"/>
  <c r="C25" i="1"/>
  <c r="D24" i="1"/>
  <c r="C24" i="1"/>
  <c r="C23" i="1"/>
  <c r="D22" i="1"/>
  <c r="C22" i="1"/>
  <c r="C21" i="1"/>
  <c r="C20" i="1"/>
  <c r="C17" i="1"/>
  <c r="C16" i="1"/>
  <c r="C15" i="1"/>
  <c r="C14" i="1"/>
  <c r="C13" i="1"/>
  <c r="D11" i="1"/>
  <c r="C11" i="1"/>
  <c r="D10" i="1"/>
  <c r="C10" i="1"/>
  <c r="C9" i="1"/>
  <c r="C8" i="1"/>
  <c r="D7" i="1"/>
  <c r="C7" i="1"/>
  <c r="C6" i="1"/>
  <c r="C5" i="1"/>
  <c r="C4" i="1"/>
  <c r="C3" i="1"/>
  <c r="C2" i="1"/>
  <c r="H5" i="3"/>
  <c r="I25" i="1"/>
  <c r="K25" i="1" s="1"/>
  <c r="R91" i="3"/>
  <c r="H98" i="3"/>
  <c r="H72" i="3" s="1"/>
  <c r="F98" i="3"/>
  <c r="F72" i="3" s="1"/>
  <c r="O117" i="3"/>
  <c r="I40" i="1"/>
  <c r="K40" i="1" s="1"/>
  <c r="I43" i="1"/>
  <c r="K43" i="1" s="1"/>
  <c r="D8" i="1"/>
  <c r="O90" i="3"/>
  <c r="R90" i="3"/>
  <c r="Q73" i="3"/>
  <c r="N73" i="3"/>
  <c r="G72" i="3"/>
  <c r="I72" i="3"/>
  <c r="F116" i="3"/>
  <c r="H116" i="3"/>
  <c r="O116" i="3"/>
  <c r="F35" i="3"/>
  <c r="F5" i="3"/>
  <c r="F14" i="3"/>
  <c r="F20" i="3"/>
  <c r="H35" i="3"/>
  <c r="H14" i="3"/>
  <c r="G42" i="3"/>
  <c r="I42" i="3"/>
  <c r="K73" i="3"/>
  <c r="D16" i="1"/>
  <c r="I13" i="1"/>
  <c r="K13" i="1" s="1"/>
  <c r="I15" i="1"/>
  <c r="K15" i="1" s="1"/>
  <c r="C3" i="9"/>
  <c r="V36" i="1"/>
  <c r="I14" i="1" l="1"/>
  <c r="K14" i="1" s="1"/>
  <c r="V35" i="1"/>
  <c r="T24" i="1"/>
  <c r="T11" i="1"/>
  <c r="D13" i="1"/>
  <c r="D5" i="1"/>
  <c r="I16" i="1"/>
  <c r="K16" i="1" s="1"/>
  <c r="D17" i="1"/>
  <c r="D2" i="1"/>
  <c r="I31" i="1"/>
  <c r="K31" i="1" s="1"/>
  <c r="B55" i="5"/>
  <c r="AC55" i="5" s="1"/>
  <c r="L73" i="3"/>
  <c r="P9" i="1"/>
  <c r="I29" i="1"/>
  <c r="K29" i="1" s="1"/>
  <c r="B49" i="5"/>
  <c r="AC49" i="5" s="1"/>
  <c r="B45" i="5"/>
  <c r="C45" i="5" s="1"/>
  <c r="AD45" i="5" s="1"/>
  <c r="V33" i="1"/>
  <c r="F42" i="3"/>
  <c r="P5" i="1"/>
  <c r="B52" i="5"/>
  <c r="C52" i="5" s="1"/>
  <c r="V32" i="1"/>
  <c r="J17" i="1"/>
  <c r="T5" i="1"/>
  <c r="B48" i="5"/>
  <c r="AC48" i="5" s="1"/>
  <c r="V39" i="1"/>
  <c r="B26" i="5"/>
  <c r="V34" i="1"/>
  <c r="V38" i="1"/>
  <c r="H42" i="3"/>
  <c r="B24" i="5"/>
  <c r="C24" i="5" s="1"/>
  <c r="D24" i="5" s="1"/>
  <c r="E24" i="5" s="1"/>
  <c r="V40" i="1"/>
  <c r="B32" i="5"/>
  <c r="AC32" i="5" s="1"/>
  <c r="V15" i="1"/>
  <c r="B50" i="5"/>
  <c r="T30" i="1"/>
  <c r="T25" i="1"/>
  <c r="D9" i="1"/>
  <c r="I3" i="1"/>
  <c r="K3" i="1" s="1"/>
  <c r="I18" i="1"/>
  <c r="K18" i="1" s="1"/>
  <c r="T14" i="1"/>
  <c r="V6" i="1"/>
  <c r="B53" i="5"/>
  <c r="C53" i="5" s="1"/>
  <c r="B43" i="5"/>
  <c r="C43" i="5" s="1"/>
  <c r="T37" i="1"/>
  <c r="T13" i="1"/>
  <c r="V10" i="1"/>
  <c r="V7" i="1"/>
  <c r="B22" i="5"/>
  <c r="AC22" i="5" s="1"/>
  <c r="T27" i="1"/>
  <c r="V4" i="1"/>
  <c r="T17" i="1"/>
  <c r="B35" i="5"/>
  <c r="D21" i="1"/>
  <c r="J5" i="1"/>
  <c r="T19" i="1"/>
  <c r="B39" i="5"/>
  <c r="T29" i="1"/>
  <c r="B46" i="5"/>
  <c r="T21" i="1"/>
  <c r="B29" i="5"/>
  <c r="B14" i="5"/>
  <c r="T36" i="1"/>
  <c r="B37" i="5"/>
  <c r="B12" i="5"/>
  <c r="T6" i="1"/>
  <c r="B44" i="5"/>
  <c r="B25" i="5"/>
  <c r="B28" i="5"/>
  <c r="AC28" i="5" s="1"/>
  <c r="V8" i="1"/>
  <c r="T8" i="1"/>
  <c r="C48" i="5"/>
  <c r="C12" i="1"/>
  <c r="I2" i="1"/>
  <c r="K2" i="1" s="1"/>
  <c r="O73" i="3"/>
  <c r="J27" i="1"/>
  <c r="V20" i="1"/>
  <c r="T12" i="1"/>
  <c r="B41" i="5"/>
  <c r="V3" i="1"/>
  <c r="V22" i="1"/>
  <c r="T32" i="1"/>
  <c r="B34" i="5"/>
  <c r="B56" i="5"/>
  <c r="T3" i="1"/>
  <c r="V11" i="1"/>
  <c r="B10" i="5"/>
  <c r="B7" i="5"/>
  <c r="T28" i="1"/>
  <c r="B6" i="5"/>
  <c r="B40" i="5"/>
  <c r="B15" i="5"/>
  <c r="V17" i="1"/>
  <c r="B13" i="5"/>
  <c r="B31" i="5"/>
  <c r="B20" i="5"/>
  <c r="B33" i="5"/>
  <c r="B9" i="5"/>
  <c r="V16" i="1"/>
  <c r="T10" i="1"/>
  <c r="B47" i="5"/>
  <c r="B11" i="5"/>
  <c r="T9" i="1"/>
  <c r="B21" i="5"/>
  <c r="B30" i="5"/>
  <c r="B16" i="5"/>
  <c r="V18" i="1"/>
  <c r="T15" i="1"/>
  <c r="T20" i="1"/>
  <c r="B36" i="5"/>
  <c r="V21" i="1"/>
  <c r="T23" i="1"/>
  <c r="B2" i="5"/>
  <c r="B42" i="5"/>
  <c r="T4" i="1"/>
  <c r="B23" i="5"/>
  <c r="T2" i="1"/>
  <c r="B17" i="5"/>
  <c r="B59" i="5"/>
  <c r="B4" i="5"/>
  <c r="B5" i="5"/>
  <c r="V2" i="1"/>
  <c r="T35" i="1"/>
  <c r="B57" i="5"/>
  <c r="B18" i="5"/>
  <c r="B54" i="5"/>
  <c r="B38" i="5"/>
  <c r="B58" i="5"/>
  <c r="V5" i="1"/>
  <c r="B60" i="5"/>
  <c r="V14" i="1"/>
  <c r="T16" i="1"/>
  <c r="B8" i="5"/>
  <c r="T31" i="1"/>
  <c r="B19" i="5"/>
  <c r="B27" i="5"/>
  <c r="D28" i="1"/>
  <c r="R73" i="3"/>
  <c r="I4" i="1"/>
  <c r="K4" i="1" s="1"/>
  <c r="D3" i="1"/>
  <c r="I10" i="1"/>
  <c r="K10" i="1" s="1"/>
  <c r="K27" i="1"/>
  <c r="D12" i="1" l="1"/>
  <c r="AC52" i="5"/>
  <c r="AE24" i="5"/>
  <c r="AC53" i="5"/>
  <c r="K17" i="1"/>
  <c r="B3" i="3"/>
  <c r="C49" i="5"/>
  <c r="AD49" i="5" s="1"/>
  <c r="C55" i="5"/>
  <c r="AD55" i="5" s="1"/>
  <c r="AC24" i="5"/>
  <c r="C22" i="5"/>
  <c r="AC45" i="5"/>
  <c r="C32" i="5"/>
  <c r="AD24" i="5"/>
  <c r="D45" i="5"/>
  <c r="E45" i="5" s="1"/>
  <c r="K5" i="1"/>
  <c r="C28" i="5"/>
  <c r="D28" i="5" s="1"/>
  <c r="C26" i="5"/>
  <c r="AC26" i="5"/>
  <c r="C46" i="5"/>
  <c r="AC46" i="5"/>
  <c r="C14" i="5"/>
  <c r="AC14" i="5"/>
  <c r="AC44" i="5"/>
  <c r="C44" i="5"/>
  <c r="AC43" i="5"/>
  <c r="AC12" i="5"/>
  <c r="C12" i="5"/>
  <c r="AC29" i="5"/>
  <c r="C29" i="5"/>
  <c r="AC39" i="5"/>
  <c r="C39" i="5"/>
  <c r="C35" i="5"/>
  <c r="AC35" i="5"/>
  <c r="C50" i="5"/>
  <c r="AC50" i="5"/>
  <c r="C25" i="5"/>
  <c r="AC25" i="5"/>
  <c r="C37" i="5"/>
  <c r="AC37" i="5"/>
  <c r="AC5" i="5"/>
  <c r="C5" i="5"/>
  <c r="AC47" i="5"/>
  <c r="C47" i="5"/>
  <c r="AC4" i="5"/>
  <c r="C4" i="5"/>
  <c r="C21" i="5"/>
  <c r="AC21" i="5"/>
  <c r="C15" i="5"/>
  <c r="AC15" i="5"/>
  <c r="AC56" i="5"/>
  <c r="C56" i="5"/>
  <c r="D43" i="5"/>
  <c r="AD43" i="5"/>
  <c r="C8" i="5"/>
  <c r="AC8" i="5"/>
  <c r="C2" i="5"/>
  <c r="AC2" i="5"/>
  <c r="AC33" i="5"/>
  <c r="C33" i="5"/>
  <c r="C58" i="5"/>
  <c r="AC58" i="5"/>
  <c r="AC23" i="5"/>
  <c r="C23" i="5"/>
  <c r="C7" i="5"/>
  <c r="AC7" i="5"/>
  <c r="D22" i="5"/>
  <c r="AD22" i="5"/>
  <c r="AC19" i="5"/>
  <c r="C19" i="5"/>
  <c r="AC38" i="5"/>
  <c r="C38" i="5"/>
  <c r="C59" i="5"/>
  <c r="AC59" i="5"/>
  <c r="AC31" i="5"/>
  <c r="C31" i="5"/>
  <c r="AC40" i="5"/>
  <c r="C40" i="5"/>
  <c r="C10" i="5"/>
  <c r="AC10" i="5"/>
  <c r="AC34" i="5"/>
  <c r="C34" i="5"/>
  <c r="AC41" i="5"/>
  <c r="C41" i="5"/>
  <c r="D53" i="5"/>
  <c r="AD53" i="5"/>
  <c r="D52" i="5"/>
  <c r="AD52" i="5"/>
  <c r="D48" i="5"/>
  <c r="AD48" i="5"/>
  <c r="C18" i="5"/>
  <c r="AC18" i="5"/>
  <c r="AC30" i="5"/>
  <c r="C30" i="5"/>
  <c r="AC27" i="5"/>
  <c r="C27" i="5"/>
  <c r="C57" i="5"/>
  <c r="AC57" i="5"/>
  <c r="AC20" i="5"/>
  <c r="C20" i="5"/>
  <c r="AC60" i="5"/>
  <c r="C60" i="5"/>
  <c r="C54" i="5"/>
  <c r="AC54" i="5"/>
  <c r="AC17" i="5"/>
  <c r="C17" i="5"/>
  <c r="AC42" i="5"/>
  <c r="C42" i="5"/>
  <c r="AC36" i="5"/>
  <c r="C36" i="5"/>
  <c r="AC16" i="5"/>
  <c r="C16" i="5"/>
  <c r="C11" i="5"/>
  <c r="AC11" i="5"/>
  <c r="AC9" i="5"/>
  <c r="C9" i="5"/>
  <c r="C13" i="5"/>
  <c r="AC13" i="5"/>
  <c r="C6" i="5"/>
  <c r="AC6" i="5"/>
  <c r="C18" i="1"/>
  <c r="V24" i="1" s="1"/>
  <c r="F24" i="5"/>
  <c r="AF24" i="5"/>
  <c r="D18" i="1" l="1"/>
  <c r="V26" i="1" s="1"/>
  <c r="D49" i="5"/>
  <c r="E49" i="5" s="1"/>
  <c r="D55" i="5"/>
  <c r="AD28" i="5"/>
  <c r="AE45" i="5"/>
  <c r="AD32" i="5"/>
  <c r="D32" i="5"/>
  <c r="AD26" i="5"/>
  <c r="D26" i="5"/>
  <c r="D29" i="5"/>
  <c r="AD29" i="5"/>
  <c r="AD14" i="5"/>
  <c r="D14" i="5"/>
  <c r="D37" i="5"/>
  <c r="AD37" i="5"/>
  <c r="D50" i="5"/>
  <c r="AD50" i="5"/>
  <c r="AD35" i="5"/>
  <c r="D35" i="5"/>
  <c r="D44" i="5"/>
  <c r="AD44" i="5"/>
  <c r="AD39" i="5"/>
  <c r="D39" i="5"/>
  <c r="AD12" i="5"/>
  <c r="D12" i="5"/>
  <c r="AD25" i="5"/>
  <c r="D25" i="5"/>
  <c r="AF45" i="5"/>
  <c r="F45" i="5"/>
  <c r="AD46" i="5"/>
  <c r="D46" i="5"/>
  <c r="D5" i="5"/>
  <c r="AD5" i="5"/>
  <c r="D16" i="5"/>
  <c r="AD16" i="5"/>
  <c r="D20" i="5"/>
  <c r="AD20" i="5"/>
  <c r="E48" i="5"/>
  <c r="AE48" i="5"/>
  <c r="AE53" i="5"/>
  <c r="E53" i="5"/>
  <c r="AD38" i="5"/>
  <c r="D38" i="5"/>
  <c r="D23" i="5"/>
  <c r="AD23" i="5"/>
  <c r="AD58" i="5"/>
  <c r="D58" i="5"/>
  <c r="D2" i="5"/>
  <c r="AD2" i="5"/>
  <c r="V25" i="1"/>
  <c r="AE28" i="5"/>
  <c r="E28" i="5"/>
  <c r="D6" i="5"/>
  <c r="AD6" i="5"/>
  <c r="D17" i="5"/>
  <c r="AD17" i="5"/>
  <c r="D54" i="5"/>
  <c r="AD54" i="5"/>
  <c r="D57" i="5"/>
  <c r="AD57" i="5"/>
  <c r="AD34" i="5"/>
  <c r="D34" i="5"/>
  <c r="D10" i="5"/>
  <c r="AD10" i="5"/>
  <c r="D47" i="5"/>
  <c r="AD47" i="5"/>
  <c r="D13" i="5"/>
  <c r="AD13" i="5"/>
  <c r="D9" i="5"/>
  <c r="AD9" i="5"/>
  <c r="AD11" i="5"/>
  <c r="D11" i="5"/>
  <c r="AD42" i="5"/>
  <c r="D42" i="5"/>
  <c r="AD30" i="5"/>
  <c r="D30" i="5"/>
  <c r="D18" i="5"/>
  <c r="AD18" i="5"/>
  <c r="E52" i="5"/>
  <c r="AE52" i="5"/>
  <c r="AD41" i="5"/>
  <c r="D41" i="5"/>
  <c r="D31" i="5"/>
  <c r="AD31" i="5"/>
  <c r="AD59" i="5"/>
  <c r="D59" i="5"/>
  <c r="AD19" i="5"/>
  <c r="D19" i="5"/>
  <c r="D7" i="5"/>
  <c r="AD7" i="5"/>
  <c r="AD33" i="5"/>
  <c r="D33" i="5"/>
  <c r="AD21" i="5"/>
  <c r="D21" i="5"/>
  <c r="G24" i="5"/>
  <c r="AG24" i="5"/>
  <c r="D36" i="5"/>
  <c r="AD36" i="5"/>
  <c r="D60" i="5"/>
  <c r="AD60" i="5"/>
  <c r="AD27" i="5"/>
  <c r="D27" i="5"/>
  <c r="D40" i="5"/>
  <c r="AD40" i="5"/>
  <c r="E22" i="5"/>
  <c r="AE22" i="5"/>
  <c r="D8" i="5"/>
  <c r="AD8" i="5"/>
  <c r="E43" i="5"/>
  <c r="AE43" i="5"/>
  <c r="AD56" i="5"/>
  <c r="D56" i="5"/>
  <c r="AD15" i="5"/>
  <c r="D15" i="5"/>
  <c r="D4" i="5"/>
  <c r="AD4" i="5"/>
  <c r="AE49" i="5" l="1"/>
  <c r="E55" i="5"/>
  <c r="AE55" i="5"/>
  <c r="E32" i="5"/>
  <c r="AE32" i="5"/>
  <c r="AE26" i="5"/>
  <c r="E26" i="5"/>
  <c r="AG45" i="5"/>
  <c r="G45" i="5"/>
  <c r="E12" i="5"/>
  <c r="AE12" i="5"/>
  <c r="E14" i="5"/>
  <c r="AE14" i="5"/>
  <c r="AE44" i="5"/>
  <c r="E44" i="5"/>
  <c r="AE50" i="5"/>
  <c r="E50" i="5"/>
  <c r="E46" i="5"/>
  <c r="AE46" i="5"/>
  <c r="AE25" i="5"/>
  <c r="E25" i="5"/>
  <c r="AE39" i="5"/>
  <c r="E39" i="5"/>
  <c r="AE35" i="5"/>
  <c r="E35" i="5"/>
  <c r="E37" i="5"/>
  <c r="AE37" i="5"/>
  <c r="AE29" i="5"/>
  <c r="E29" i="5"/>
  <c r="E59" i="5"/>
  <c r="AE59" i="5"/>
  <c r="E18" i="5"/>
  <c r="AE18" i="5"/>
  <c r="AE17" i="5"/>
  <c r="E17" i="5"/>
  <c r="E6" i="5"/>
  <c r="AE6" i="5"/>
  <c r="AE38" i="5"/>
  <c r="E38" i="5"/>
  <c r="F53" i="5"/>
  <c r="AF53" i="5"/>
  <c r="AE8" i="5"/>
  <c r="E8" i="5"/>
  <c r="E15" i="5"/>
  <c r="AE15" i="5"/>
  <c r="F22" i="5"/>
  <c r="AF22" i="5"/>
  <c r="E40" i="5"/>
  <c r="AE40" i="5"/>
  <c r="H24" i="5"/>
  <c r="AH24" i="5"/>
  <c r="AE33" i="5"/>
  <c r="E33" i="5"/>
  <c r="E7" i="5"/>
  <c r="AE7" i="5"/>
  <c r="E41" i="5"/>
  <c r="AE41" i="5"/>
  <c r="AE30" i="5"/>
  <c r="E30" i="5"/>
  <c r="E42" i="5"/>
  <c r="AE42" i="5"/>
  <c r="F28" i="5"/>
  <c r="AF28" i="5"/>
  <c r="AE2" i="5"/>
  <c r="E2" i="5"/>
  <c r="E4" i="5"/>
  <c r="AE4" i="5"/>
  <c r="AF43" i="5"/>
  <c r="F43" i="5"/>
  <c r="E27" i="5"/>
  <c r="AE27" i="5"/>
  <c r="AE36" i="5"/>
  <c r="E36" i="5"/>
  <c r="E19" i="5"/>
  <c r="AE19" i="5"/>
  <c r="F52" i="5"/>
  <c r="AF52" i="5"/>
  <c r="AE9" i="5"/>
  <c r="E9" i="5"/>
  <c r="AE13" i="5"/>
  <c r="E13" i="5"/>
  <c r="E10" i="5"/>
  <c r="AE10" i="5"/>
  <c r="AE54" i="5"/>
  <c r="E54" i="5"/>
  <c r="E23" i="5"/>
  <c r="AE23" i="5"/>
  <c r="E16" i="5"/>
  <c r="AE16" i="5"/>
  <c r="E5" i="5"/>
  <c r="AE5" i="5"/>
  <c r="AE56" i="5"/>
  <c r="E56" i="5"/>
  <c r="AE60" i="5"/>
  <c r="E60" i="5"/>
  <c r="E21" i="5"/>
  <c r="AE21" i="5"/>
  <c r="AE31" i="5"/>
  <c r="E31" i="5"/>
  <c r="AE11" i="5"/>
  <c r="E11" i="5"/>
  <c r="AE47" i="5"/>
  <c r="E47" i="5"/>
  <c r="E34" i="5"/>
  <c r="AE34" i="5"/>
  <c r="E57" i="5"/>
  <c r="AE57" i="5"/>
  <c r="AE58" i="5"/>
  <c r="E58" i="5"/>
  <c r="F49" i="5"/>
  <c r="AF49" i="5"/>
  <c r="AF48" i="5"/>
  <c r="F48" i="5"/>
  <c r="AE20" i="5"/>
  <c r="E20" i="5"/>
  <c r="F55" i="5" l="1"/>
  <c r="AF55" i="5"/>
  <c r="AF32" i="5"/>
  <c r="F32" i="5"/>
  <c r="AF26" i="5"/>
  <c r="F26" i="5"/>
  <c r="F39" i="5"/>
  <c r="AF39" i="5"/>
  <c r="F44" i="5"/>
  <c r="AF44" i="5"/>
  <c r="AF37" i="5"/>
  <c r="F37" i="5"/>
  <c r="F46" i="5"/>
  <c r="AF46" i="5"/>
  <c r="F12" i="5"/>
  <c r="AF12" i="5"/>
  <c r="AF29" i="5"/>
  <c r="F29" i="5"/>
  <c r="AF35" i="5"/>
  <c r="F35" i="5"/>
  <c r="F25" i="5"/>
  <c r="AF25" i="5"/>
  <c r="F50" i="5"/>
  <c r="AF50" i="5"/>
  <c r="AH45" i="5"/>
  <c r="H45" i="5"/>
  <c r="F14" i="5"/>
  <c r="AF14" i="5"/>
  <c r="AG49" i="5"/>
  <c r="G49" i="5"/>
  <c r="AF34" i="5"/>
  <c r="F34" i="5"/>
  <c r="F47" i="5"/>
  <c r="AF47" i="5"/>
  <c r="AF11" i="5"/>
  <c r="F11" i="5"/>
  <c r="AF9" i="5"/>
  <c r="F9" i="5"/>
  <c r="AF19" i="5"/>
  <c r="F19" i="5"/>
  <c r="F36" i="5"/>
  <c r="AF36" i="5"/>
  <c r="AF27" i="5"/>
  <c r="F27" i="5"/>
  <c r="AF7" i="5"/>
  <c r="F7" i="5"/>
  <c r="AF40" i="5"/>
  <c r="F40" i="5"/>
  <c r="G53" i="5"/>
  <c r="AG53" i="5"/>
  <c r="AF57" i="5"/>
  <c r="F57" i="5"/>
  <c r="AF4" i="5"/>
  <c r="F4" i="5"/>
  <c r="AF41" i="5"/>
  <c r="F41" i="5"/>
  <c r="F15" i="5"/>
  <c r="AF15" i="5"/>
  <c r="F38" i="5"/>
  <c r="AF38" i="5"/>
  <c r="F6" i="5"/>
  <c r="AF6" i="5"/>
  <c r="AF18" i="5"/>
  <c r="F18" i="5"/>
  <c r="AF59" i="5"/>
  <c r="F59" i="5"/>
  <c r="AF58" i="5"/>
  <c r="F58" i="5"/>
  <c r="F56" i="5"/>
  <c r="AF56" i="5"/>
  <c r="AF23" i="5"/>
  <c r="F23" i="5"/>
  <c r="AG43" i="5"/>
  <c r="G43" i="5"/>
  <c r="AF42" i="5"/>
  <c r="F42" i="5"/>
  <c r="F31" i="5"/>
  <c r="AF31" i="5"/>
  <c r="AF60" i="5"/>
  <c r="F60" i="5"/>
  <c r="AF13" i="5"/>
  <c r="F13" i="5"/>
  <c r="AF30" i="5"/>
  <c r="F30" i="5"/>
  <c r="F33" i="5"/>
  <c r="AF33" i="5"/>
  <c r="AG22" i="5"/>
  <c r="G22" i="5"/>
  <c r="F8" i="5"/>
  <c r="AF8" i="5"/>
  <c r="G48" i="5"/>
  <c r="AG48" i="5"/>
  <c r="AF21" i="5"/>
  <c r="F21" i="5"/>
  <c r="AF16" i="5"/>
  <c r="F16" i="5"/>
  <c r="F20" i="5"/>
  <c r="AF20" i="5"/>
  <c r="F5" i="5"/>
  <c r="AF5" i="5"/>
  <c r="AF54" i="5"/>
  <c r="F54" i="5"/>
  <c r="F10" i="5"/>
  <c r="AF10" i="5"/>
  <c r="AG52" i="5"/>
  <c r="G52" i="5"/>
  <c r="F2" i="5"/>
  <c r="AF2" i="5"/>
  <c r="AG28" i="5"/>
  <c r="G28" i="5"/>
  <c r="AI24" i="5"/>
  <c r="I24" i="5"/>
  <c r="F17" i="5"/>
  <c r="AF17" i="5"/>
  <c r="G55" i="5" l="1"/>
  <c r="AG55" i="5"/>
  <c r="AG32" i="5"/>
  <c r="G32" i="5"/>
  <c r="AG26" i="5"/>
  <c r="G26" i="5"/>
  <c r="I45" i="5"/>
  <c r="AI45" i="5"/>
  <c r="AG29" i="5"/>
  <c r="G29" i="5"/>
  <c r="AG25" i="5"/>
  <c r="G25" i="5"/>
  <c r="G46" i="5"/>
  <c r="AG46" i="5"/>
  <c r="AG44" i="5"/>
  <c r="G44" i="5"/>
  <c r="AG35" i="5"/>
  <c r="G35" i="5"/>
  <c r="G37" i="5"/>
  <c r="AG37" i="5"/>
  <c r="G14" i="5"/>
  <c r="AG14" i="5"/>
  <c r="AG50" i="5"/>
  <c r="G50" i="5"/>
  <c r="AG12" i="5"/>
  <c r="G12" i="5"/>
  <c r="G39" i="5"/>
  <c r="AG39" i="5"/>
  <c r="G2" i="5"/>
  <c r="AG2" i="5"/>
  <c r="G54" i="5"/>
  <c r="AG54" i="5"/>
  <c r="AG42" i="5"/>
  <c r="G42" i="5"/>
  <c r="AG56" i="5"/>
  <c r="G56" i="5"/>
  <c r="AG18" i="5"/>
  <c r="G18" i="5"/>
  <c r="G57" i="5"/>
  <c r="AG57" i="5"/>
  <c r="G40" i="5"/>
  <c r="AG40" i="5"/>
  <c r="G36" i="5"/>
  <c r="AG36" i="5"/>
  <c r="AG11" i="5"/>
  <c r="G11" i="5"/>
  <c r="G34" i="5"/>
  <c r="AG34" i="5"/>
  <c r="H52" i="5"/>
  <c r="AH52" i="5"/>
  <c r="AG5" i="5"/>
  <c r="G5" i="5"/>
  <c r="G21" i="5"/>
  <c r="AG21" i="5"/>
  <c r="H28" i="5"/>
  <c r="AH28" i="5"/>
  <c r="AG20" i="5"/>
  <c r="G20" i="5"/>
  <c r="AG30" i="5"/>
  <c r="G30" i="5"/>
  <c r="AG23" i="5"/>
  <c r="G23" i="5"/>
  <c r="G38" i="5"/>
  <c r="AG38" i="5"/>
  <c r="AG41" i="5"/>
  <c r="G41" i="5"/>
  <c r="AG27" i="5"/>
  <c r="G27" i="5"/>
  <c r="G19" i="5"/>
  <c r="AG19" i="5"/>
  <c r="AG9" i="5"/>
  <c r="G9" i="5"/>
  <c r="AJ24" i="5"/>
  <c r="J24" i="5"/>
  <c r="AG10" i="5"/>
  <c r="G10" i="5"/>
  <c r="AG16" i="5"/>
  <c r="G16" i="5"/>
  <c r="G8" i="5"/>
  <c r="AG8" i="5"/>
  <c r="AG33" i="5"/>
  <c r="G33" i="5"/>
  <c r="G13" i="5"/>
  <c r="AG13" i="5"/>
  <c r="AG60" i="5"/>
  <c r="G60" i="5"/>
  <c r="AG31" i="5"/>
  <c r="G31" i="5"/>
  <c r="AH43" i="5"/>
  <c r="H43" i="5"/>
  <c r="AG59" i="5"/>
  <c r="G59" i="5"/>
  <c r="G6" i="5"/>
  <c r="AG6" i="5"/>
  <c r="AG15" i="5"/>
  <c r="G15" i="5"/>
  <c r="AG7" i="5"/>
  <c r="G7" i="5"/>
  <c r="AG17" i="5"/>
  <c r="G17" i="5"/>
  <c r="H48" i="5"/>
  <c r="AH48" i="5"/>
  <c r="H22" i="5"/>
  <c r="AH22" i="5"/>
  <c r="G58" i="5"/>
  <c r="AG58" i="5"/>
  <c r="AG4" i="5"/>
  <c r="G4" i="5"/>
  <c r="AH53" i="5"/>
  <c r="H53" i="5"/>
  <c r="AG47" i="5"/>
  <c r="G47" i="5"/>
  <c r="H49" i="5"/>
  <c r="AH49" i="5"/>
  <c r="H55" i="5" l="1"/>
  <c r="AH55" i="5"/>
  <c r="H32" i="5"/>
  <c r="AH32" i="5"/>
  <c r="H26" i="5"/>
  <c r="AH26" i="5"/>
  <c r="AH50" i="5"/>
  <c r="H50" i="5"/>
  <c r="H29" i="5"/>
  <c r="AH29" i="5"/>
  <c r="H39" i="5"/>
  <c r="AH39" i="5"/>
  <c r="H37" i="5"/>
  <c r="AH37" i="5"/>
  <c r="AH46" i="5"/>
  <c r="H46" i="5"/>
  <c r="H12" i="5"/>
  <c r="AH12" i="5"/>
  <c r="H44" i="5"/>
  <c r="AH44" i="5"/>
  <c r="AH25" i="5"/>
  <c r="H25" i="5"/>
  <c r="AH14" i="5"/>
  <c r="H14" i="5"/>
  <c r="AH35" i="5"/>
  <c r="H35" i="5"/>
  <c r="AJ45" i="5"/>
  <c r="J45" i="5"/>
  <c r="AI53" i="5"/>
  <c r="I53" i="5"/>
  <c r="AH15" i="5"/>
  <c r="H15" i="5"/>
  <c r="AH31" i="5"/>
  <c r="H31" i="5"/>
  <c r="AH8" i="5"/>
  <c r="H8" i="5"/>
  <c r="H10" i="5"/>
  <c r="AH10" i="5"/>
  <c r="AH19" i="5"/>
  <c r="H19" i="5"/>
  <c r="AH20" i="5"/>
  <c r="H20" i="5"/>
  <c r="H21" i="5"/>
  <c r="AH21" i="5"/>
  <c r="H11" i="5"/>
  <c r="AH11" i="5"/>
  <c r="AH40" i="5"/>
  <c r="H40" i="5"/>
  <c r="H42" i="5"/>
  <c r="AH42" i="5"/>
  <c r="H2" i="5"/>
  <c r="AH2" i="5"/>
  <c r="H6" i="5"/>
  <c r="AH6" i="5"/>
  <c r="H33" i="5"/>
  <c r="AH33" i="5"/>
  <c r="AH7" i="5"/>
  <c r="H7" i="5"/>
  <c r="H59" i="5"/>
  <c r="AH59" i="5"/>
  <c r="AH16" i="5"/>
  <c r="H16" i="5"/>
  <c r="H9" i="5"/>
  <c r="AH9" i="5"/>
  <c r="H5" i="5"/>
  <c r="AH5" i="5"/>
  <c r="I52" i="5"/>
  <c r="AI52" i="5"/>
  <c r="H36" i="5"/>
  <c r="AH36" i="5"/>
  <c r="H47" i="5"/>
  <c r="AH47" i="5"/>
  <c r="AI22" i="5"/>
  <c r="I22" i="5"/>
  <c r="I48" i="5"/>
  <c r="AI48" i="5"/>
  <c r="H17" i="5"/>
  <c r="AH17" i="5"/>
  <c r="H13" i="5"/>
  <c r="AH13" i="5"/>
  <c r="K24" i="5"/>
  <c r="AK24" i="5"/>
  <c r="H27" i="5"/>
  <c r="AH27" i="5"/>
  <c r="H38" i="5"/>
  <c r="AH38" i="5"/>
  <c r="H30" i="5"/>
  <c r="AH30" i="5"/>
  <c r="AI28" i="5"/>
  <c r="I28" i="5"/>
  <c r="H57" i="5"/>
  <c r="AH57" i="5"/>
  <c r="H56" i="5"/>
  <c r="AH56" i="5"/>
  <c r="AH54" i="5"/>
  <c r="H54" i="5"/>
  <c r="AH4" i="5"/>
  <c r="H4" i="5"/>
  <c r="H58" i="5"/>
  <c r="AH58" i="5"/>
  <c r="I49" i="5"/>
  <c r="AI49" i="5"/>
  <c r="AI43" i="5"/>
  <c r="I43" i="5"/>
  <c r="AH60" i="5"/>
  <c r="H60" i="5"/>
  <c r="AH41" i="5"/>
  <c r="H41" i="5"/>
  <c r="H23" i="5"/>
  <c r="AH23" i="5"/>
  <c r="H34" i="5"/>
  <c r="AH34" i="5"/>
  <c r="AH18" i="5"/>
  <c r="H18" i="5"/>
  <c r="AI55" i="5" l="1"/>
  <c r="I55" i="5"/>
  <c r="AI32" i="5"/>
  <c r="I32" i="5"/>
  <c r="AI26" i="5"/>
  <c r="I26" i="5"/>
  <c r="I35" i="5"/>
  <c r="AI35" i="5"/>
  <c r="AI44" i="5"/>
  <c r="I44" i="5"/>
  <c r="I39" i="5"/>
  <c r="AI39" i="5"/>
  <c r="I50" i="5"/>
  <c r="AI50" i="5"/>
  <c r="I25" i="5"/>
  <c r="AI25" i="5"/>
  <c r="AK45" i="5"/>
  <c r="K45" i="5"/>
  <c r="AI12" i="5"/>
  <c r="I12" i="5"/>
  <c r="I37" i="5"/>
  <c r="AI37" i="5"/>
  <c r="AI14" i="5"/>
  <c r="I14" i="5"/>
  <c r="AI46" i="5"/>
  <c r="I46" i="5"/>
  <c r="I29" i="5"/>
  <c r="AI29" i="5"/>
  <c r="J28" i="5"/>
  <c r="AJ28" i="5"/>
  <c r="AI23" i="5"/>
  <c r="I23" i="5"/>
  <c r="I58" i="5"/>
  <c r="AI58" i="5"/>
  <c r="I27" i="5"/>
  <c r="AI27" i="5"/>
  <c r="J22" i="5"/>
  <c r="AJ22" i="5"/>
  <c r="I36" i="5"/>
  <c r="AI36" i="5"/>
  <c r="I5" i="5"/>
  <c r="AI5" i="5"/>
  <c r="I16" i="5"/>
  <c r="AI16" i="5"/>
  <c r="AI31" i="5"/>
  <c r="I31" i="5"/>
  <c r="AI54" i="5"/>
  <c r="I54" i="5"/>
  <c r="I34" i="5"/>
  <c r="AI34" i="5"/>
  <c r="AI41" i="5"/>
  <c r="I41" i="5"/>
  <c r="I60" i="5"/>
  <c r="AI60" i="5"/>
  <c r="J43" i="5"/>
  <c r="AJ43" i="5"/>
  <c r="I4" i="5"/>
  <c r="AI4" i="5"/>
  <c r="I57" i="5"/>
  <c r="AI57" i="5"/>
  <c r="I13" i="5"/>
  <c r="AI13" i="5"/>
  <c r="AJ48" i="5"/>
  <c r="J48" i="5"/>
  <c r="AI21" i="5"/>
  <c r="I21" i="5"/>
  <c r="I10" i="5"/>
  <c r="AI10" i="5"/>
  <c r="AJ53" i="5"/>
  <c r="J53" i="5"/>
  <c r="I18" i="5"/>
  <c r="AI18" i="5"/>
  <c r="J49" i="5"/>
  <c r="AJ49" i="5"/>
  <c r="AI56" i="5"/>
  <c r="I56" i="5"/>
  <c r="AI38" i="5"/>
  <c r="I38" i="5"/>
  <c r="J52" i="5"/>
  <c r="AJ52" i="5"/>
  <c r="AI59" i="5"/>
  <c r="I59" i="5"/>
  <c r="I6" i="5"/>
  <c r="AI6" i="5"/>
  <c r="I2" i="5"/>
  <c r="AI2" i="5"/>
  <c r="AI42" i="5"/>
  <c r="I42" i="5"/>
  <c r="I19" i="5"/>
  <c r="AI19" i="5"/>
  <c r="AI8" i="5"/>
  <c r="I8" i="5"/>
  <c r="AI30" i="5"/>
  <c r="I30" i="5"/>
  <c r="L24" i="5"/>
  <c r="AL24" i="5"/>
  <c r="I17" i="5"/>
  <c r="AI17" i="5"/>
  <c r="I47" i="5"/>
  <c r="AI47" i="5"/>
  <c r="I9" i="5"/>
  <c r="AI9" i="5"/>
  <c r="I7" i="5"/>
  <c r="AI7" i="5"/>
  <c r="I33" i="5"/>
  <c r="AI33" i="5"/>
  <c r="AI40" i="5"/>
  <c r="I40" i="5"/>
  <c r="I11" i="5"/>
  <c r="AI11" i="5"/>
  <c r="I20" i="5"/>
  <c r="AI20" i="5"/>
  <c r="I15" i="5"/>
  <c r="AI15" i="5"/>
  <c r="J55" i="5" l="1"/>
  <c r="AJ55" i="5"/>
  <c r="AJ32" i="5"/>
  <c r="J32" i="5"/>
  <c r="J26" i="5"/>
  <c r="AJ26" i="5"/>
  <c r="AJ29" i="5"/>
  <c r="J29" i="5"/>
  <c r="AJ25" i="5"/>
  <c r="J25" i="5"/>
  <c r="AJ39" i="5"/>
  <c r="J39" i="5"/>
  <c r="AJ35" i="5"/>
  <c r="J35" i="5"/>
  <c r="J46" i="5"/>
  <c r="AJ46" i="5"/>
  <c r="L45" i="5"/>
  <c r="AM45" i="5" s="1"/>
  <c r="AL45" i="5"/>
  <c r="J44" i="5"/>
  <c r="AJ44" i="5"/>
  <c r="AJ37" i="5"/>
  <c r="J37" i="5"/>
  <c r="AJ50" i="5"/>
  <c r="J50" i="5"/>
  <c r="AJ14" i="5"/>
  <c r="J14" i="5"/>
  <c r="AJ12" i="5"/>
  <c r="J12" i="5"/>
  <c r="J40" i="5"/>
  <c r="AJ40" i="5"/>
  <c r="AJ7" i="5"/>
  <c r="J7" i="5"/>
  <c r="AJ47" i="5"/>
  <c r="J47" i="5"/>
  <c r="J17" i="5"/>
  <c r="AJ17" i="5"/>
  <c r="AJ42" i="5"/>
  <c r="J42" i="5"/>
  <c r="K49" i="5"/>
  <c r="AK49" i="5"/>
  <c r="AJ13" i="5"/>
  <c r="J13" i="5"/>
  <c r="J4" i="5"/>
  <c r="AJ4" i="5"/>
  <c r="AJ54" i="5"/>
  <c r="J54" i="5"/>
  <c r="J27" i="5"/>
  <c r="AJ27" i="5"/>
  <c r="AJ11" i="5"/>
  <c r="J11" i="5"/>
  <c r="J33" i="5"/>
  <c r="AJ33" i="5"/>
  <c r="AJ2" i="5"/>
  <c r="J2" i="5"/>
  <c r="AJ56" i="5"/>
  <c r="J56" i="5"/>
  <c r="K48" i="5"/>
  <c r="AK48" i="5"/>
  <c r="J60" i="5"/>
  <c r="AJ60" i="5"/>
  <c r="J16" i="5"/>
  <c r="AJ16" i="5"/>
  <c r="J36" i="5"/>
  <c r="AJ36" i="5"/>
  <c r="AJ23" i="5"/>
  <c r="J23" i="5"/>
  <c r="AK28" i="5"/>
  <c r="K28" i="5"/>
  <c r="J15" i="5"/>
  <c r="AJ15" i="5"/>
  <c r="AM24" i="5"/>
  <c r="O24" i="5" s="1"/>
  <c r="M24" i="5"/>
  <c r="AJ19" i="5"/>
  <c r="J19" i="5"/>
  <c r="AJ59" i="5"/>
  <c r="J59" i="5"/>
  <c r="AK52" i="5"/>
  <c r="K52" i="5"/>
  <c r="AJ18" i="5"/>
  <c r="J18" i="5"/>
  <c r="J10" i="5"/>
  <c r="AJ10" i="5"/>
  <c r="J57" i="5"/>
  <c r="AJ57" i="5"/>
  <c r="K43" i="5"/>
  <c r="AK43" i="5"/>
  <c r="J41" i="5"/>
  <c r="AJ41" i="5"/>
  <c r="AJ31" i="5"/>
  <c r="J31" i="5"/>
  <c r="AK22" i="5"/>
  <c r="K22" i="5"/>
  <c r="J58" i="5"/>
  <c r="AJ58" i="5"/>
  <c r="J9" i="5"/>
  <c r="AJ9" i="5"/>
  <c r="J20" i="5"/>
  <c r="AJ20" i="5"/>
  <c r="J30" i="5"/>
  <c r="AJ30" i="5"/>
  <c r="AJ8" i="5"/>
  <c r="J8" i="5"/>
  <c r="AJ6" i="5"/>
  <c r="J6" i="5"/>
  <c r="J38" i="5"/>
  <c r="AJ38" i="5"/>
  <c r="AK53" i="5"/>
  <c r="K53" i="5"/>
  <c r="J21" i="5"/>
  <c r="AJ21" i="5"/>
  <c r="AJ34" i="5"/>
  <c r="J34" i="5"/>
  <c r="J5" i="5"/>
  <c r="AJ5" i="5"/>
  <c r="O45" i="5" l="1"/>
  <c r="AK55" i="5"/>
  <c r="K55" i="5"/>
  <c r="AK32" i="5"/>
  <c r="K32" i="5"/>
  <c r="M45" i="5"/>
  <c r="AK26" i="5"/>
  <c r="K26" i="5"/>
  <c r="K37" i="5"/>
  <c r="AK37" i="5"/>
  <c r="K44" i="5"/>
  <c r="AK44" i="5"/>
  <c r="K12" i="5"/>
  <c r="AK12" i="5"/>
  <c r="K50" i="5"/>
  <c r="AK50" i="5"/>
  <c r="K46" i="5"/>
  <c r="AK46" i="5"/>
  <c r="AK39" i="5"/>
  <c r="K39" i="5"/>
  <c r="K29" i="5"/>
  <c r="AK29" i="5"/>
  <c r="AK35" i="5"/>
  <c r="K35" i="5"/>
  <c r="AK14" i="5"/>
  <c r="K14" i="5"/>
  <c r="K25" i="5"/>
  <c r="AK25" i="5"/>
  <c r="AK34" i="5"/>
  <c r="K34" i="5"/>
  <c r="K21" i="5"/>
  <c r="AK21" i="5"/>
  <c r="AK8" i="5"/>
  <c r="K8" i="5"/>
  <c r="AL22" i="5"/>
  <c r="L22" i="5"/>
  <c r="L28" i="5"/>
  <c r="AL28" i="5"/>
  <c r="AK16" i="5"/>
  <c r="K16" i="5"/>
  <c r="AK60" i="5"/>
  <c r="K60" i="5"/>
  <c r="AK2" i="5"/>
  <c r="K2" i="5"/>
  <c r="K13" i="5"/>
  <c r="AK13" i="5"/>
  <c r="AK7" i="5"/>
  <c r="K7" i="5"/>
  <c r="AK30" i="5"/>
  <c r="K30" i="5"/>
  <c r="K5" i="5"/>
  <c r="AK5" i="5"/>
  <c r="L53" i="5"/>
  <c r="AL53" i="5"/>
  <c r="K38" i="5"/>
  <c r="AK38" i="5"/>
  <c r="AK20" i="5"/>
  <c r="K20" i="5"/>
  <c r="AK9" i="5"/>
  <c r="K9" i="5"/>
  <c r="K41" i="5"/>
  <c r="AK41" i="5"/>
  <c r="AK10" i="5"/>
  <c r="K10" i="5"/>
  <c r="L52" i="5"/>
  <c r="AL52" i="5"/>
  <c r="AL49" i="5"/>
  <c r="L49" i="5"/>
  <c r="AK17" i="5"/>
  <c r="K17" i="5"/>
  <c r="K6" i="5"/>
  <c r="AK6" i="5"/>
  <c r="K31" i="5"/>
  <c r="AK31" i="5"/>
  <c r="K57" i="5"/>
  <c r="AK57" i="5"/>
  <c r="AK19" i="5"/>
  <c r="K19" i="5"/>
  <c r="K23" i="5"/>
  <c r="AK23" i="5"/>
  <c r="K36" i="5"/>
  <c r="AK36" i="5"/>
  <c r="AL48" i="5"/>
  <c r="L48" i="5"/>
  <c r="AK33" i="5"/>
  <c r="K33" i="5"/>
  <c r="AK27" i="5"/>
  <c r="K27" i="5"/>
  <c r="K42" i="5"/>
  <c r="AK42" i="5"/>
  <c r="K47" i="5"/>
  <c r="AK47" i="5"/>
  <c r="K58" i="5"/>
  <c r="AK58" i="5"/>
  <c r="L43" i="5"/>
  <c r="AL43" i="5"/>
  <c r="K18" i="5"/>
  <c r="AK18" i="5"/>
  <c r="AK59" i="5"/>
  <c r="K59" i="5"/>
  <c r="K15" i="5"/>
  <c r="AK15" i="5"/>
  <c r="AK56" i="5"/>
  <c r="K56" i="5"/>
  <c r="K11" i="5"/>
  <c r="AK11" i="5"/>
  <c r="K54" i="5"/>
  <c r="AK54" i="5"/>
  <c r="K4" i="5"/>
  <c r="AK4" i="5"/>
  <c r="K40" i="5"/>
  <c r="AK40" i="5"/>
  <c r="AL55" i="5" l="1"/>
  <c r="L55" i="5"/>
  <c r="L32" i="5"/>
  <c r="AL32" i="5"/>
  <c r="L26" i="5"/>
  <c r="AM26" i="5" s="1"/>
  <c r="AL26" i="5"/>
  <c r="L14" i="5"/>
  <c r="AL14" i="5"/>
  <c r="AL29" i="5"/>
  <c r="L29" i="5"/>
  <c r="AM29" i="5" s="1"/>
  <c r="L46" i="5"/>
  <c r="AM46" i="5" s="1"/>
  <c r="AL46" i="5"/>
  <c r="AL12" i="5"/>
  <c r="L12" i="5"/>
  <c r="L35" i="5"/>
  <c r="AL35" i="5"/>
  <c r="L39" i="5"/>
  <c r="AM39" i="5" s="1"/>
  <c r="AL39" i="5"/>
  <c r="AL37" i="5"/>
  <c r="L37" i="5"/>
  <c r="AM37" i="5" s="1"/>
  <c r="L25" i="5"/>
  <c r="AM25" i="5" s="1"/>
  <c r="AL25" i="5"/>
  <c r="AL50" i="5"/>
  <c r="L50" i="5"/>
  <c r="AL44" i="5"/>
  <c r="L44" i="5"/>
  <c r="AM44" i="5" s="1"/>
  <c r="L15" i="5"/>
  <c r="AL15" i="5"/>
  <c r="AL58" i="5"/>
  <c r="L58" i="5"/>
  <c r="AL42" i="5"/>
  <c r="L42" i="5"/>
  <c r="L19" i="5"/>
  <c r="AL19" i="5"/>
  <c r="AL17" i="5"/>
  <c r="L17" i="5"/>
  <c r="AM52" i="5"/>
  <c r="O52" i="5" s="1"/>
  <c r="M52" i="5"/>
  <c r="L41" i="5"/>
  <c r="AL41" i="5"/>
  <c r="AM53" i="5"/>
  <c r="O53" i="5" s="1"/>
  <c r="M53" i="5"/>
  <c r="L60" i="5"/>
  <c r="AL60" i="5"/>
  <c r="L8" i="5"/>
  <c r="AL8" i="5"/>
  <c r="L34" i="5"/>
  <c r="AL34" i="5"/>
  <c r="L18" i="5"/>
  <c r="AL18" i="5"/>
  <c r="L56" i="5"/>
  <c r="AL56" i="5"/>
  <c r="L59" i="5"/>
  <c r="AL59" i="5"/>
  <c r="L27" i="5"/>
  <c r="AL27" i="5"/>
  <c r="AL36" i="5"/>
  <c r="L36" i="5"/>
  <c r="AL31" i="5"/>
  <c r="L31" i="5"/>
  <c r="AL10" i="5"/>
  <c r="L10" i="5"/>
  <c r="AL9" i="5"/>
  <c r="L9" i="5"/>
  <c r="L13" i="5"/>
  <c r="AL13" i="5"/>
  <c r="AM28" i="5"/>
  <c r="O28" i="5" s="1"/>
  <c r="M28" i="5"/>
  <c r="L54" i="5"/>
  <c r="AL54" i="5"/>
  <c r="AM43" i="5"/>
  <c r="O43" i="5" s="1"/>
  <c r="M43" i="5"/>
  <c r="AM48" i="5"/>
  <c r="O48" i="5" s="1"/>
  <c r="M48" i="5"/>
  <c r="AM49" i="5"/>
  <c r="O49" i="5" s="1"/>
  <c r="M49" i="5"/>
  <c r="AL38" i="5"/>
  <c r="L38" i="5"/>
  <c r="L5" i="5"/>
  <c r="AL5" i="5"/>
  <c r="AL7" i="5"/>
  <c r="L7" i="5"/>
  <c r="AL2" i="5"/>
  <c r="L2" i="5"/>
  <c r="L16" i="5"/>
  <c r="AL16" i="5"/>
  <c r="AM22" i="5"/>
  <c r="O22" i="5" s="1"/>
  <c r="S24" i="1" s="1"/>
  <c r="M22" i="5"/>
  <c r="L4" i="5"/>
  <c r="AL4" i="5"/>
  <c r="L40" i="5"/>
  <c r="AL40" i="5"/>
  <c r="L11" i="5"/>
  <c r="AL11" i="5"/>
  <c r="L47" i="5"/>
  <c r="AL47" i="5"/>
  <c r="AL33" i="5"/>
  <c r="L33" i="5"/>
  <c r="L23" i="5"/>
  <c r="AL23" i="5"/>
  <c r="L57" i="5"/>
  <c r="AL57" i="5"/>
  <c r="AL6" i="5"/>
  <c r="L6" i="5"/>
  <c r="AL20" i="5"/>
  <c r="L20" i="5"/>
  <c r="L30" i="5"/>
  <c r="AL30" i="5"/>
  <c r="AL21" i="5"/>
  <c r="L21" i="5"/>
  <c r="O46" i="5" l="1"/>
  <c r="O26" i="5"/>
  <c r="AM55" i="5"/>
  <c r="O55" i="5" s="1"/>
  <c r="M55" i="5"/>
  <c r="O29" i="5"/>
  <c r="M32" i="5"/>
  <c r="AM32" i="5"/>
  <c r="O32" i="5" s="1"/>
  <c r="M26" i="5"/>
  <c r="O25" i="5"/>
  <c r="O39" i="5"/>
  <c r="O44" i="5"/>
  <c r="M29" i="5"/>
  <c r="O37" i="5"/>
  <c r="AM12" i="5"/>
  <c r="O12" i="5" s="1"/>
  <c r="S12" i="1" s="1"/>
  <c r="M12" i="5"/>
  <c r="AM50" i="5"/>
  <c r="O50" i="5" s="1"/>
  <c r="M50" i="5"/>
  <c r="AM14" i="5"/>
  <c r="O14" i="5" s="1"/>
  <c r="S14" i="1" s="1"/>
  <c r="M14" i="5"/>
  <c r="M39" i="5"/>
  <c r="M46" i="5"/>
  <c r="M37" i="5"/>
  <c r="M25" i="5"/>
  <c r="AM35" i="5"/>
  <c r="O35" i="5" s="1"/>
  <c r="M35" i="5"/>
  <c r="M44" i="5"/>
  <c r="AM57" i="5"/>
  <c r="O57" i="5" s="1"/>
  <c r="M57" i="5"/>
  <c r="AM16" i="5"/>
  <c r="O16" i="5" s="1"/>
  <c r="S17" i="1" s="1"/>
  <c r="M16" i="5"/>
  <c r="AM13" i="5"/>
  <c r="O13" i="5" s="1"/>
  <c r="S13" i="1" s="1"/>
  <c r="M13" i="5"/>
  <c r="AM27" i="5"/>
  <c r="O27" i="5" s="1"/>
  <c r="M27" i="5"/>
  <c r="AM56" i="5"/>
  <c r="O56" i="5" s="1"/>
  <c r="M56" i="5"/>
  <c r="AM34" i="5"/>
  <c r="O34" i="5" s="1"/>
  <c r="M34" i="5"/>
  <c r="AM6" i="5"/>
  <c r="O6" i="5" s="1"/>
  <c r="S5" i="1" s="1"/>
  <c r="M6" i="5"/>
  <c r="AM2" i="5"/>
  <c r="O2" i="5" s="1"/>
  <c r="S2" i="1" s="1"/>
  <c r="N2" i="5"/>
  <c r="M2" i="5"/>
  <c r="AM9" i="5"/>
  <c r="O9" i="5" s="1"/>
  <c r="S9" i="1" s="1"/>
  <c r="M9" i="5"/>
  <c r="AM36" i="5"/>
  <c r="O36" i="5" s="1"/>
  <c r="M36" i="5"/>
  <c r="AM58" i="5"/>
  <c r="O58" i="5" s="1"/>
  <c r="M58" i="5"/>
  <c r="AM4" i="5"/>
  <c r="O4" i="5" s="1"/>
  <c r="S3" i="1" s="1"/>
  <c r="M4" i="5"/>
  <c r="AM30" i="5"/>
  <c r="O30" i="5" s="1"/>
  <c r="M30" i="5"/>
  <c r="AM23" i="5"/>
  <c r="O23" i="5" s="1"/>
  <c r="S25" i="1" s="1"/>
  <c r="M23" i="5"/>
  <c r="AM47" i="5"/>
  <c r="O47" i="5" s="1"/>
  <c r="M47" i="5"/>
  <c r="AM40" i="5"/>
  <c r="O40" i="5" s="1"/>
  <c r="M40" i="5"/>
  <c r="AM5" i="5"/>
  <c r="O5" i="5" s="1"/>
  <c r="S4" i="1" s="1"/>
  <c r="M5" i="5"/>
  <c r="AM59" i="5"/>
  <c r="O59" i="5" s="1"/>
  <c r="M59" i="5"/>
  <c r="AM18" i="5"/>
  <c r="O18" i="5" s="1"/>
  <c r="S19" i="1" s="1"/>
  <c r="M18" i="5"/>
  <c r="AM8" i="5"/>
  <c r="O8" i="5" s="1"/>
  <c r="S8" i="1" s="1"/>
  <c r="M8" i="5"/>
  <c r="N53" i="5"/>
  <c r="R28" i="1" s="1"/>
  <c r="S28" i="1"/>
  <c r="N52" i="5"/>
  <c r="R27" i="1" s="1"/>
  <c r="S27" i="1"/>
  <c r="AM19" i="5"/>
  <c r="O19" i="5" s="1"/>
  <c r="S20" i="1" s="1"/>
  <c r="M19" i="5"/>
  <c r="AM11" i="5"/>
  <c r="O11" i="5" s="1"/>
  <c r="S11" i="1" s="1"/>
  <c r="M11" i="5"/>
  <c r="AM54" i="5"/>
  <c r="O54" i="5" s="1"/>
  <c r="M54" i="5"/>
  <c r="AM21" i="5"/>
  <c r="O21" i="5" s="1"/>
  <c r="S23" i="1" s="1"/>
  <c r="M21" i="5"/>
  <c r="AM20" i="5"/>
  <c r="O20" i="5" s="1"/>
  <c r="S21" i="1" s="1"/>
  <c r="M20" i="5"/>
  <c r="AM33" i="5"/>
  <c r="O33" i="5" s="1"/>
  <c r="M33" i="5"/>
  <c r="AM7" i="5"/>
  <c r="O7" i="5" s="1"/>
  <c r="S6" i="1" s="1"/>
  <c r="M7" i="5"/>
  <c r="AM38" i="5"/>
  <c r="O38" i="5" s="1"/>
  <c r="M38" i="5"/>
  <c r="AM10" i="5"/>
  <c r="O10" i="5" s="1"/>
  <c r="S10" i="1" s="1"/>
  <c r="M10" i="5"/>
  <c r="AM31" i="5"/>
  <c r="O31" i="5" s="1"/>
  <c r="M31" i="5"/>
  <c r="AM17" i="5"/>
  <c r="O17" i="5" s="1"/>
  <c r="S15" i="1" s="1"/>
  <c r="M17" i="5"/>
  <c r="AM42" i="5"/>
  <c r="O42" i="5" s="1"/>
  <c r="M42" i="5"/>
  <c r="AM60" i="5"/>
  <c r="O60" i="5" s="1"/>
  <c r="M60" i="5"/>
  <c r="AM41" i="5"/>
  <c r="O41" i="5" s="1"/>
  <c r="M41" i="5"/>
  <c r="AM15" i="5"/>
  <c r="O15" i="5" s="1"/>
  <c r="S16" i="1" s="1"/>
  <c r="M15" i="5"/>
  <c r="N55" i="5" l="1"/>
  <c r="R30" i="1" s="1"/>
  <c r="S30" i="1"/>
  <c r="N59" i="5"/>
  <c r="R36" i="1" s="1"/>
  <c r="S36" i="1"/>
  <c r="AB7" i="5"/>
  <c r="AB11" i="5"/>
  <c r="V11" i="5"/>
  <c r="X10" i="5"/>
  <c r="U20" i="5"/>
  <c r="Y49" i="5"/>
  <c r="Y8" i="5"/>
  <c r="Y20" i="5"/>
  <c r="U14" i="5"/>
  <c r="Z39" i="5"/>
  <c r="AB50" i="5"/>
  <c r="R11" i="5"/>
  <c r="U11" i="5"/>
  <c r="S4" i="5"/>
  <c r="Y35" i="5"/>
  <c r="S30" i="5"/>
  <c r="T7" i="5"/>
  <c r="W11" i="5"/>
  <c r="T17" i="5"/>
  <c r="W33" i="5"/>
  <c r="Z26" i="5"/>
  <c r="R26" i="5"/>
  <c r="T31" i="5"/>
  <c r="T49" i="5"/>
  <c r="Y40" i="5"/>
  <c r="Y42" i="5"/>
  <c r="R27" i="5"/>
  <c r="T34" i="5"/>
  <c r="AA18" i="5"/>
  <c r="V36" i="5"/>
  <c r="T36" i="5"/>
  <c r="W39" i="5"/>
  <c r="X27" i="5"/>
  <c r="W5" i="5"/>
  <c r="U49" i="5"/>
  <c r="Z22" i="5"/>
  <c r="T45" i="5"/>
  <c r="T25" i="5"/>
  <c r="R23" i="5"/>
  <c r="W10" i="5"/>
  <c r="R41" i="5"/>
  <c r="R17" i="5"/>
  <c r="W46" i="5"/>
  <c r="U35" i="5"/>
  <c r="S36" i="5"/>
  <c r="Y9" i="5"/>
  <c r="V8" i="5"/>
  <c r="S7" i="5"/>
  <c r="W22" i="5"/>
  <c r="W41" i="5"/>
  <c r="T33" i="5"/>
  <c r="X16" i="5"/>
  <c r="X19" i="5"/>
  <c r="Z37" i="5"/>
  <c r="R16" i="5"/>
  <c r="V19" i="5"/>
  <c r="U15" i="5"/>
  <c r="W12" i="5"/>
  <c r="Y36" i="5"/>
  <c r="Z24" i="5"/>
  <c r="Z36" i="5"/>
  <c r="Z34" i="5"/>
  <c r="AB42" i="5"/>
  <c r="R44" i="5"/>
  <c r="T40" i="5"/>
  <c r="S12" i="5"/>
  <c r="V17" i="5"/>
  <c r="AA25" i="5"/>
  <c r="Y19" i="5"/>
  <c r="T15" i="5"/>
  <c r="T50" i="5"/>
  <c r="W48" i="5"/>
  <c r="S16" i="5"/>
  <c r="V45" i="5"/>
  <c r="AA38" i="5"/>
  <c r="X28" i="5"/>
  <c r="AA40" i="5"/>
  <c r="AB35" i="5"/>
  <c r="AB30" i="5"/>
  <c r="X41" i="5"/>
  <c r="AB16" i="5"/>
  <c r="S41" i="5"/>
  <c r="U17" i="5"/>
  <c r="S44" i="5"/>
  <c r="V24" i="5"/>
  <c r="T32" i="5"/>
  <c r="Y26" i="5"/>
  <c r="X18" i="5"/>
  <c r="V21" i="5"/>
  <c r="AA33" i="5"/>
  <c r="Z35" i="5"/>
  <c r="X29" i="5"/>
  <c r="AA42" i="5"/>
  <c r="Z4" i="5"/>
  <c r="S40" i="5"/>
  <c r="R14" i="5"/>
  <c r="V16" i="5"/>
  <c r="U23" i="5"/>
  <c r="T39" i="5"/>
  <c r="S29" i="5"/>
  <c r="R45" i="5"/>
  <c r="U46" i="5"/>
  <c r="Y47" i="5"/>
  <c r="S39" i="5"/>
  <c r="W38" i="5"/>
  <c r="X46" i="5"/>
  <c r="AA45" i="5"/>
  <c r="AA41" i="5"/>
  <c r="AB40" i="5"/>
  <c r="Z7" i="5"/>
  <c r="V46" i="5"/>
  <c r="T42" i="5"/>
  <c r="X4" i="5"/>
  <c r="W8" i="5"/>
  <c r="Y30" i="5"/>
  <c r="U50" i="5"/>
  <c r="S14" i="5"/>
  <c r="S34" i="5"/>
  <c r="T4" i="5"/>
  <c r="S17" i="5"/>
  <c r="U43" i="5"/>
  <c r="Y23" i="5"/>
  <c r="Z14" i="5"/>
  <c r="Y46" i="5"/>
  <c r="AB13" i="5"/>
  <c r="AB34" i="5"/>
  <c r="AA46" i="5"/>
  <c r="AB43" i="5"/>
  <c r="AA21" i="5"/>
  <c r="AB28" i="5"/>
  <c r="AB4" i="5"/>
  <c r="AB29" i="5"/>
  <c r="V7" i="5"/>
  <c r="Z25" i="5"/>
  <c r="U10" i="5"/>
  <c r="S33" i="5"/>
  <c r="U44" i="5"/>
  <c r="S31" i="5"/>
  <c r="U31" i="5"/>
  <c r="AA26" i="5"/>
  <c r="R12" i="5"/>
  <c r="U26" i="5"/>
  <c r="S27" i="5"/>
  <c r="R31" i="5"/>
  <c r="X6" i="5"/>
  <c r="X42" i="5"/>
  <c r="S49" i="5"/>
  <c r="V29" i="5"/>
  <c r="T29" i="5"/>
  <c r="Y10" i="5"/>
  <c r="W4" i="5"/>
  <c r="T26" i="5"/>
  <c r="T23" i="5"/>
  <c r="AA12" i="5"/>
  <c r="S8" i="5"/>
  <c r="U48" i="5"/>
  <c r="W40" i="5"/>
  <c r="R36" i="5"/>
  <c r="X21" i="5"/>
  <c r="T47" i="5"/>
  <c r="X49" i="5"/>
  <c r="T30" i="5"/>
  <c r="W44" i="5"/>
  <c r="V26" i="5"/>
  <c r="S45" i="5"/>
  <c r="V18" i="5"/>
  <c r="V5" i="5"/>
  <c r="R21" i="5"/>
  <c r="Y45" i="5"/>
  <c r="S19" i="5"/>
  <c r="T46" i="5"/>
  <c r="X40" i="5"/>
  <c r="Z16" i="5"/>
  <c r="S24" i="5"/>
  <c r="Y24" i="5"/>
  <c r="AB18" i="5"/>
  <c r="AB38" i="5"/>
  <c r="AB17" i="5"/>
  <c r="W42" i="5"/>
  <c r="R50" i="5"/>
  <c r="Z9" i="5"/>
  <c r="Y27" i="5"/>
  <c r="Z19" i="5"/>
  <c r="R5" i="5"/>
  <c r="Z15" i="5"/>
  <c r="X32" i="5"/>
  <c r="W29" i="5"/>
  <c r="Z40" i="5"/>
  <c r="AA27" i="5"/>
  <c r="Z28" i="5"/>
  <c r="Y37" i="5"/>
  <c r="T41" i="5"/>
  <c r="U12" i="5"/>
  <c r="U8" i="5"/>
  <c r="Z33" i="5"/>
  <c r="R8" i="5"/>
  <c r="X35" i="5"/>
  <c r="X30" i="5"/>
  <c r="X36" i="5"/>
  <c r="X7" i="5"/>
  <c r="AA24" i="5"/>
  <c r="V9" i="5"/>
  <c r="S35" i="5"/>
  <c r="Y48" i="5"/>
  <c r="X43" i="5"/>
  <c r="Z10" i="5"/>
  <c r="T9" i="5"/>
  <c r="U7" i="5"/>
  <c r="V47" i="5"/>
  <c r="W13" i="5"/>
  <c r="X44" i="5"/>
  <c r="AA14" i="5"/>
  <c r="Z11" i="5"/>
  <c r="AA23" i="5"/>
  <c r="V10" i="5"/>
  <c r="T8" i="5"/>
  <c r="W9" i="5"/>
  <c r="R4" i="5"/>
  <c r="U29" i="5"/>
  <c r="U39" i="5"/>
  <c r="S38" i="5"/>
  <c r="Y6" i="5"/>
  <c r="Y13" i="5"/>
  <c r="Y4" i="5"/>
  <c r="Y29" i="5"/>
  <c r="AB19" i="5"/>
  <c r="AA11" i="5"/>
  <c r="AB23" i="5"/>
  <c r="AB21" i="5"/>
  <c r="AB44" i="5"/>
  <c r="U32" i="5"/>
  <c r="AB12" i="5"/>
  <c r="R9" i="5"/>
  <c r="Z48" i="5"/>
  <c r="S5" i="5"/>
  <c r="T6" i="5"/>
  <c r="AA49" i="5"/>
  <c r="W19" i="5"/>
  <c r="T13" i="5"/>
  <c r="AB33" i="5"/>
  <c r="Z12" i="5"/>
  <c r="Y16" i="5"/>
  <c r="T12" i="5"/>
  <c r="S10" i="5"/>
  <c r="V42" i="5"/>
  <c r="T11" i="5"/>
  <c r="V41" i="5"/>
  <c r="V30" i="5"/>
  <c r="S6" i="5"/>
  <c r="R38" i="5"/>
  <c r="U30" i="5"/>
  <c r="Y38" i="5"/>
  <c r="Z42" i="5"/>
  <c r="X45" i="5"/>
  <c r="AA37" i="5"/>
  <c r="X12" i="5"/>
  <c r="Y22" i="5"/>
  <c r="Y15" i="5"/>
  <c r="X20" i="5"/>
  <c r="V33" i="5"/>
  <c r="X13" i="5"/>
  <c r="V14" i="5"/>
  <c r="S47" i="5"/>
  <c r="U38" i="5"/>
  <c r="Z32" i="5"/>
  <c r="S23" i="5"/>
  <c r="W30" i="5"/>
  <c r="V22" i="5"/>
  <c r="T24" i="5"/>
  <c r="S18" i="5"/>
  <c r="S20" i="5"/>
  <c r="AB22" i="5"/>
  <c r="Z30" i="5"/>
  <c r="AA20" i="5"/>
  <c r="Y28" i="5"/>
  <c r="V44" i="5"/>
  <c r="V48" i="5"/>
  <c r="V4" i="5"/>
  <c r="U40" i="5"/>
  <c r="W17" i="5"/>
  <c r="Z50" i="5"/>
  <c r="U5" i="5"/>
  <c r="X8" i="5"/>
  <c r="U27" i="5"/>
  <c r="X11" i="5"/>
  <c r="AB48" i="5"/>
  <c r="AB14" i="5"/>
  <c r="W23" i="5"/>
  <c r="U21" i="5"/>
  <c r="T18" i="5"/>
  <c r="T14" i="5"/>
  <c r="Y43" i="5"/>
  <c r="W20" i="5"/>
  <c r="AB15" i="5"/>
  <c r="S37" i="5"/>
  <c r="R32" i="5"/>
  <c r="AB6" i="5"/>
  <c r="Y44" i="5"/>
  <c r="AB31" i="5"/>
  <c r="V6" i="5"/>
  <c r="T21" i="5"/>
  <c r="S28" i="5"/>
  <c r="Y14" i="5"/>
  <c r="R22" i="5"/>
  <c r="V34" i="5"/>
  <c r="R43" i="5"/>
  <c r="R33" i="5"/>
  <c r="X23" i="5"/>
  <c r="Z13" i="5"/>
  <c r="Y7" i="5"/>
  <c r="Z46" i="5"/>
  <c r="R37" i="5"/>
  <c r="X31" i="5"/>
  <c r="R35" i="5"/>
  <c r="S26" i="5"/>
  <c r="V20" i="5"/>
  <c r="V32" i="5"/>
  <c r="Z8" i="5"/>
  <c r="S21" i="5"/>
  <c r="W50" i="5"/>
  <c r="AB37" i="5"/>
  <c r="AB45" i="5"/>
  <c r="Z44" i="5"/>
  <c r="AA4" i="5"/>
  <c r="AA44" i="5"/>
  <c r="U22" i="5"/>
  <c r="U42" i="5"/>
  <c r="V15" i="5"/>
  <c r="Z47" i="5"/>
  <c r="R34" i="5"/>
  <c r="V43" i="5"/>
  <c r="T38" i="5"/>
  <c r="AA19" i="5"/>
  <c r="V39" i="5"/>
  <c r="R40" i="5"/>
  <c r="AA6" i="5"/>
  <c r="R6" i="5"/>
  <c r="Y31" i="5"/>
  <c r="W32" i="5"/>
  <c r="T44" i="5"/>
  <c r="V38" i="5"/>
  <c r="U28" i="5"/>
  <c r="S48" i="5"/>
  <c r="U6" i="5"/>
  <c r="AB8" i="5"/>
  <c r="W24" i="5"/>
  <c r="V28" i="5"/>
  <c r="R47" i="5"/>
  <c r="W16" i="5"/>
  <c r="AA22" i="5"/>
  <c r="U18" i="5"/>
  <c r="S15" i="5"/>
  <c r="R10" i="5"/>
  <c r="W35" i="5"/>
  <c r="X47" i="5"/>
  <c r="AA16" i="5"/>
  <c r="T20" i="5"/>
  <c r="X39" i="5"/>
  <c r="R13" i="5"/>
  <c r="Z45" i="5"/>
  <c r="Y17" i="5"/>
  <c r="W27" i="5"/>
  <c r="R42" i="5"/>
  <c r="Z18" i="5"/>
  <c r="AA39" i="5"/>
  <c r="W31" i="5"/>
  <c r="W47" i="5"/>
  <c r="AA32" i="5"/>
  <c r="Z17" i="5"/>
  <c r="AB26" i="5"/>
  <c r="R15" i="5"/>
  <c r="U4" i="5"/>
  <c r="U19" i="5"/>
  <c r="T43" i="5"/>
  <c r="AA9" i="5"/>
  <c r="AB27" i="5"/>
  <c r="X25" i="5"/>
  <c r="Y39" i="5"/>
  <c r="V49" i="5"/>
  <c r="W45" i="5"/>
  <c r="AB25" i="5"/>
  <c r="T19" i="5"/>
  <c r="U25" i="5"/>
  <c r="R25" i="5"/>
  <c r="U34" i="5"/>
  <c r="W18" i="5"/>
  <c r="Y11" i="5"/>
  <c r="AB5" i="5"/>
  <c r="V37" i="5"/>
  <c r="X14" i="5"/>
  <c r="U37" i="5"/>
  <c r="S11" i="5"/>
  <c r="Z5" i="5"/>
  <c r="Z29" i="5"/>
  <c r="AA28" i="5"/>
  <c r="S42" i="5"/>
  <c r="X50" i="5"/>
  <c r="X9" i="5"/>
  <c r="V35" i="5"/>
  <c r="T10" i="5"/>
  <c r="U9" i="5"/>
  <c r="Z43" i="5"/>
  <c r="R30" i="5"/>
  <c r="R7" i="5"/>
  <c r="X33" i="5"/>
  <c r="W14" i="5"/>
  <c r="X34" i="5"/>
  <c r="Z38" i="5"/>
  <c r="W37" i="5"/>
  <c r="AA30" i="5"/>
  <c r="S32" i="5"/>
  <c r="T48" i="5"/>
  <c r="R18" i="5"/>
  <c r="S43" i="5"/>
  <c r="T27" i="5"/>
  <c r="AB9" i="5"/>
  <c r="R29" i="5"/>
  <c r="R46" i="5"/>
  <c r="U41" i="5"/>
  <c r="U13" i="5"/>
  <c r="Y32" i="5"/>
  <c r="AA31" i="5"/>
  <c r="T37" i="5"/>
  <c r="W25" i="5"/>
  <c r="R48" i="5"/>
  <c r="AB32" i="5"/>
  <c r="AA48" i="5"/>
  <c r="AA34" i="5"/>
  <c r="R39" i="5"/>
  <c r="W21" i="5"/>
  <c r="Z41" i="5"/>
  <c r="W6" i="5"/>
  <c r="U33" i="5"/>
  <c r="AA5" i="5"/>
  <c r="AA29" i="5"/>
  <c r="X15" i="5"/>
  <c r="T5" i="5"/>
  <c r="AA50" i="5"/>
  <c r="X24" i="5"/>
  <c r="W26" i="5"/>
  <c r="X37" i="5"/>
  <c r="S9" i="5"/>
  <c r="V25" i="5"/>
  <c r="U16" i="5"/>
  <c r="S50" i="5"/>
  <c r="Z49" i="5"/>
  <c r="AB49" i="5"/>
  <c r="V40" i="5"/>
  <c r="Y5" i="5"/>
  <c r="AA17" i="5"/>
  <c r="W43" i="5"/>
  <c r="Y25" i="5"/>
  <c r="X17" i="5"/>
  <c r="S13" i="5"/>
  <c r="X22" i="5"/>
  <c r="AA13" i="5"/>
  <c r="S25" i="5"/>
  <c r="T16" i="5"/>
  <c r="Y12" i="5"/>
  <c r="X48" i="5"/>
  <c r="V23" i="5"/>
  <c r="AA35" i="5"/>
  <c r="Y33" i="5"/>
  <c r="V13" i="5"/>
  <c r="W49" i="5"/>
  <c r="R28" i="5"/>
  <c r="Z31" i="5"/>
  <c r="AB41" i="5"/>
  <c r="R49" i="5"/>
  <c r="U47" i="5"/>
  <c r="W34" i="5"/>
  <c r="T35" i="5"/>
  <c r="W7" i="5"/>
  <c r="Y21" i="5"/>
  <c r="AB36" i="5"/>
  <c r="AB46" i="5"/>
  <c r="W36" i="5"/>
  <c r="R19" i="5"/>
  <c r="U36" i="5"/>
  <c r="X26" i="5"/>
  <c r="AB47" i="5"/>
  <c r="Y18" i="5"/>
  <c r="Y50" i="5"/>
  <c r="V50" i="5"/>
  <c r="Y41" i="5"/>
  <c r="AA15" i="5"/>
  <c r="AA10" i="5"/>
  <c r="U24" i="5"/>
  <c r="V27" i="5"/>
  <c r="Z20" i="5"/>
  <c r="AB39" i="5"/>
  <c r="AB20" i="5"/>
  <c r="AA8" i="5"/>
  <c r="AA47" i="5"/>
  <c r="T28" i="5"/>
  <c r="X38" i="5"/>
  <c r="Z27" i="5"/>
  <c r="Z21" i="5"/>
  <c r="R20" i="5"/>
  <c r="U45" i="5"/>
  <c r="AB10" i="5"/>
  <c r="S46" i="5"/>
  <c r="Y34" i="5"/>
  <c r="X5" i="5"/>
  <c r="S22" i="5"/>
  <c r="Z6" i="5"/>
  <c r="V12" i="5"/>
  <c r="T22" i="5"/>
  <c r="Z23" i="5"/>
  <c r="AB24" i="5"/>
  <c r="R24" i="5"/>
  <c r="W28" i="5"/>
  <c r="V31" i="5"/>
  <c r="W15" i="5"/>
  <c r="AA43" i="5"/>
  <c r="AA36" i="5"/>
  <c r="AA7" i="5"/>
  <c r="S29" i="1"/>
  <c r="N54" i="5"/>
  <c r="R29" i="1" s="1"/>
  <c r="N58" i="5"/>
  <c r="R35" i="1" s="1"/>
  <c r="S35" i="1"/>
  <c r="S37" i="1"/>
  <c r="N60" i="5"/>
  <c r="R37" i="1" s="1"/>
  <c r="S31" i="1"/>
  <c r="N56" i="5"/>
  <c r="R31" i="1" s="1"/>
  <c r="N57" i="5"/>
  <c r="R32" i="1" s="1"/>
  <c r="S32" i="1"/>
  <c r="N19" i="5" l="1"/>
  <c r="R20" i="1" s="1"/>
  <c r="N28" i="5"/>
  <c r="N34" i="5"/>
  <c r="N38" i="5"/>
  <c r="N36" i="5"/>
  <c r="N35" i="5"/>
  <c r="N43" i="5"/>
  <c r="N4" i="5"/>
  <c r="R3" i="1" s="1"/>
  <c r="N17" i="5"/>
  <c r="R15" i="1" s="1"/>
  <c r="N26" i="5"/>
  <c r="N49" i="5"/>
  <c r="N39" i="5"/>
  <c r="N48" i="5"/>
  <c r="N29" i="5"/>
  <c r="N18" i="5"/>
  <c r="R19" i="1" s="1"/>
  <c r="N10" i="5"/>
  <c r="R10" i="1" s="1"/>
  <c r="N6" i="5"/>
  <c r="R5" i="1" s="1"/>
  <c r="N9" i="5"/>
  <c r="R9" i="1" s="1"/>
  <c r="N12" i="5"/>
  <c r="R12" i="1" s="1"/>
  <c r="N45" i="5"/>
  <c r="N41" i="5"/>
  <c r="N46" i="5"/>
  <c r="N7" i="5"/>
  <c r="R6" i="1" s="1"/>
  <c r="N25" i="5"/>
  <c r="N47" i="5"/>
  <c r="N37" i="5"/>
  <c r="N22" i="5"/>
  <c r="R24" i="1" s="1"/>
  <c r="N32" i="5"/>
  <c r="N8" i="5"/>
  <c r="R8" i="1" s="1"/>
  <c r="N5" i="5"/>
  <c r="R4" i="1" s="1"/>
  <c r="N50" i="5"/>
  <c r="N21" i="5"/>
  <c r="R23" i="1" s="1"/>
  <c r="N31" i="5"/>
  <c r="N14" i="5"/>
  <c r="R14" i="1" s="1"/>
  <c r="N44" i="5"/>
  <c r="N11" i="5"/>
  <c r="R11" i="1" s="1"/>
  <c r="N24" i="5"/>
  <c r="N20" i="5"/>
  <c r="R21" i="1" s="1"/>
  <c r="N30" i="5"/>
  <c r="N15" i="5"/>
  <c r="R16" i="1" s="1"/>
  <c r="N42" i="5"/>
  <c r="N13" i="5"/>
  <c r="R13" i="1" s="1"/>
  <c r="N40" i="5"/>
  <c r="N33" i="5"/>
  <c r="N16" i="5"/>
  <c r="R17" i="1" s="1"/>
  <c r="N23" i="5"/>
  <c r="R25" i="1" s="1"/>
  <c r="N27" i="5"/>
  <c r="R26" i="1" l="1"/>
</calcChain>
</file>

<file path=xl/sharedStrings.xml><?xml version="1.0" encoding="utf-8"?>
<sst xmlns="http://schemas.openxmlformats.org/spreadsheetml/2006/main" count="1798" uniqueCount="370">
  <si>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</si>
  <si>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</si>
  <si>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</si>
  <si>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</si>
  <si>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</si>
  <si>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</si>
  <si>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</si>
  <si>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</si>
  <si>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</si>
  <si>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</si>
  <si>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</si>
  <si>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</si>
  <si>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</si>
  <si>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</si>
  <si>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</si>
  <si>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</si>
  <si>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</si>
  <si>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</si>
  <si>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</si>
  <si>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</si>
  <si>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</si>
  <si>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</si>
  <si>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</si>
  <si>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</si>
  <si>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</si>
  <si>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</si>
  <si>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</si>
  <si>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</si>
  <si>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</si>
  <si>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</si>
  <si>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</si>
  <si>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</si>
  <si>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</si>
  <si>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</si>
  <si>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</si>
  <si>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</si>
  <si>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</si>
  <si>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</si>
  <si>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</si>
  <si>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</si>
  <si>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献身の徳</t>
    <rPh sb="0" eb="2">
      <t>ケンシン</t>
    </rPh>
    <rPh sb="3" eb="4">
      <t>トク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</si>
  <si>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</si>
  <si>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</si>
  <si>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</si>
  <si>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</si>
  <si>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</si>
  <si>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</si>
  <si>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</si>
  <si>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共鳴鼓舞</t>
    <rPh sb="0" eb="2">
      <t>キョウメイ</t>
    </rPh>
    <rPh sb="2" eb="4">
      <t>コブ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</si>
  <si>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</si>
  <si>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</si>
  <si>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</si>
  <si>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</si>
  <si>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八徳</t>
    <rPh sb="0" eb="1">
      <t>ハチ</t>
    </rPh>
    <rPh sb="1" eb="2">
      <t>トク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</si>
  <si>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</si>
  <si>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</si>
  <si>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</si>
  <si>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義憤</t>
    <rPh sb="0" eb="2">
      <t>ギフン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</si>
  <si>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</si>
  <si>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</si>
  <si>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</si>
  <si>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嚢中の勇</t>
    <rPh sb="0" eb="2">
      <t>ノウチュウ</t>
    </rPh>
    <rPh sb="3" eb="4">
      <t>ユウ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</si>
  <si>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</si>
  <si>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怨恨の念</t>
    <rPh sb="0" eb="2">
      <t>エンコン</t>
    </rPh>
    <rPh sb="3" eb="4">
      <t>ネン</t>
    </rPh>
    <phoneticPr fontId="1"/>
  </si>
  <si>
    <t>閃電系</t>
    <rPh sb="0" eb="2">
      <t>センデン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</si>
  <si>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</si>
  <si>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人たらし</t>
    <rPh sb="0" eb="1">
      <t>ヒト</t>
    </rPh>
    <phoneticPr fontId="1"/>
  </si>
  <si>
    <t>甲陽軍鑑</t>
    <rPh sb="0" eb="4">
      <t>コウヨウグンカン</t>
    </rPh>
    <phoneticPr fontId="1"/>
  </si>
  <si>
    <t>大喝一声</t>
    <rPh sb="0" eb="2">
      <t>ダイカツ</t>
    </rPh>
    <rPh sb="2" eb="4">
      <t>イッセイ</t>
    </rPh>
    <phoneticPr fontId="1"/>
  </si>
  <si>
    <t>離間系</t>
    <rPh sb="0" eb="2">
      <t>リカン</t>
    </rPh>
    <rPh sb="2" eb="3">
      <t>ケイ</t>
    </rPh>
    <phoneticPr fontId="1"/>
  </si>
  <si>
    <t>霊符</t>
    <rPh sb="0" eb="1">
      <t>レイ</t>
    </rPh>
    <rPh sb="1" eb="2">
      <t>フ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</si>
  <si>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</si>
  <si>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</si>
  <si>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威喝牽制</t>
    <rPh sb="0" eb="2">
      <t>イカツ</t>
    </rPh>
    <rPh sb="2" eb="4">
      <t>ケンセイ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</si>
  <si>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</si>
  <si>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</si>
  <si>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</si>
  <si>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</si>
  <si>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</si>
  <si>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</si>
  <si>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戦国大名</t>
    <rPh sb="0" eb="2">
      <t>センゴク</t>
    </rPh>
    <rPh sb="2" eb="4">
      <t>ダイミョウ</t>
    </rPh>
    <phoneticPr fontId="1"/>
  </si>
  <si>
    <t>全ALL+孟&gt;&gt;</t>
    <phoneticPr fontId="1"/>
  </si>
  <si>
    <t>宿怨</t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</si>
  <si>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</si>
  <si>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</si>
  <si>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</si>
  <si>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</si>
  <si>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</si>
  <si>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</si>
  <si>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</si>
  <si>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</si>
  <si>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</si>
  <si>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</si>
  <si>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</si>
  <si>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</si>
  <si>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</si>
  <si>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</si>
  <si>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</si>
  <si>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</si>
  <si>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</si>
  <si>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</si>
  <si>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</si>
  <si>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</si>
  <si>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</si>
  <si>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聖歌唱和</t>
  </si>
  <si>
    <t>恫喝怒号</t>
    <rPh sb="0" eb="2">
      <t>ドウカツ</t>
    </rPh>
    <rPh sb="2" eb="4">
      <t>ドゴウ</t>
    </rPh>
    <phoneticPr fontId="1"/>
  </si>
  <si>
    <t>他遠距離AP30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</si>
  <si>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</si>
  <si>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消費AP</t>
    <rPh sb="0" eb="2">
      <t>ショウヒ</t>
    </rPh>
    <phoneticPr fontId="1"/>
  </si>
  <si>
    <t>百花繚乱</t>
    <rPh sb="0" eb="4">
      <t>ヒャッカリョウラン</t>
    </rPh>
    <phoneticPr fontId="1"/>
  </si>
  <si>
    <t>妖狐冷罵</t>
    <rPh sb="0" eb="2">
      <t>ヨウコ</t>
    </rPh>
    <rPh sb="2" eb="4">
      <t>レイバ</t>
    </rPh>
    <phoneticPr fontId="1"/>
  </si>
  <si>
    <t>扶翼の誓い</t>
    <rPh sb="0" eb="2">
      <t>フヨク</t>
    </rPh>
    <rPh sb="3" eb="4">
      <t>チカ</t>
    </rPh>
    <phoneticPr fontId="1"/>
  </si>
  <si>
    <t>スキル数</t>
    <rPh sb="3" eb="4">
      <t>スウ</t>
    </rPh>
    <phoneticPr fontId="1"/>
  </si>
  <si>
    <t>優艶</t>
    <rPh sb="0" eb="2">
      <t>ユウエン</t>
    </rPh>
    <phoneticPr fontId="1"/>
  </si>
  <si>
    <t>小隊スキル数</t>
    <rPh sb="0" eb="2">
      <t>ショウタイ</t>
    </rPh>
    <rPh sb="5" eb="6">
      <t>スウ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</si>
  <si>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</si>
  <si>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強下げ&gt;&gt;</t>
    <rPh sb="0" eb="1">
      <t>キョウ</t>
    </rPh>
    <rPh sb="1" eb="2">
      <t>サ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</si>
  <si>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</si>
  <si>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一蓮托生</t>
    <rPh sb="0" eb="4">
      <t>イチレンタクショウ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</si>
  <si>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</si>
  <si>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豪気</t>
    <rPh sb="0" eb="2">
      <t>ゴウキ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</si>
  <si>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</si>
  <si>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雄渾</t>
    <rPh sb="0" eb="2">
      <t>ユウコン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</si>
  <si>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</si>
  <si>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</si>
  <si>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</si>
  <si>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</si>
  <si>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悲愴恋歌</t>
    <rPh sb="0" eb="2">
      <t>ヒソウ</t>
    </rPh>
    <rPh sb="2" eb="4">
      <t>レンカ</t>
    </rPh>
    <phoneticPr fontId="1"/>
  </si>
  <si>
    <t>聖夜の賜物</t>
    <rPh sb="0" eb="2">
      <t>セイヤ</t>
    </rPh>
    <rPh sb="3" eb="5">
      <t>タマモノ</t>
    </rPh>
    <phoneticPr fontId="1"/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</si>
  <si>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</si>
  <si>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</si>
  <si>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風林火山</t>
    <rPh sb="0" eb="4">
      <t>フウリンカザン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</si>
  <si>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</si>
  <si>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</si>
  <si>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</si>
  <si>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</si>
  <si>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西国無双</t>
    <rPh sb="0" eb="2">
      <t>サイゴク</t>
    </rPh>
    <rPh sb="2" eb="4">
      <t>ムソウ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</si>
  <si>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</si>
  <si>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</si>
  <si>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</si>
  <si>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</si>
  <si>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</si>
  <si>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闘志</t>
    <rPh sb="0" eb="2">
      <t>トウシ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</si>
  <si>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</si>
  <si>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</si>
  <si>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</si>
  <si>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</si>
  <si>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</si>
  <si>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</si>
  <si>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</si>
  <si>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</si>
  <si>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</si>
  <si>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威風堂々</t>
    <rPh sb="0" eb="4">
      <t>イフウドウドウ</t>
    </rPh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</si>
  <si>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</si>
  <si>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</si>
  <si>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</si>
  <si>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</si>
  <si>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</si>
  <si>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</si>
  <si>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直江状</t>
  </si>
  <si>
    <t>怒号</t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</si>
  <si>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</si>
  <si>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</si>
  <si>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</si>
  <si>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</si>
  <si>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</si>
  <si>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</si>
  <si>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</si>
  <si>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</si>
  <si>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</si>
  <si>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</si>
  <si>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</si>
  <si>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</si>
  <si>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</si>
  <si>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</si>
  <si>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</si>
  <si>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</si>
  <si>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</si>
  <si>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</si>
  <si>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</si>
  <si>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</si>
  <si>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</si>
  <si>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</si>
  <si>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</si>
  <si>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</si>
  <si>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</si>
  <si>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</si>
  <si>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</si>
  <si>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秘奥相伝</t>
    <phoneticPr fontId="1"/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</si>
  <si>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</si>
  <si>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</si>
  <si>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</si>
  <si>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孟母断機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</si>
  <si>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</si>
  <si>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</si>
  <si>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</si>
  <si>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</si>
  <si>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</si>
  <si>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</si>
  <si>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</si>
  <si>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</si>
  <si>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仙石秀久</t>
    <rPh sb="0" eb="2">
      <t>センゴク</t>
    </rPh>
    <rPh sb="2" eb="4">
      <t>ヒデヒサ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</si>
  <si>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</si>
  <si>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</si>
  <si>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</si>
  <si>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</si>
  <si>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</si>
  <si>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</si>
  <si>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</si>
  <si>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</si>
  <si>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</si>
  <si>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武田勝頼</t>
  </si>
  <si>
    <t>決起の大号令</t>
  </si>
  <si>
    <t>豪気</t>
  </si>
  <si>
    <t>徳川家康</t>
  </si>
  <si>
    <t>飛禽之益</t>
  </si>
  <si>
    <t>井伊直政</t>
    <rPh sb="0" eb="2">
      <t>イイ</t>
    </rPh>
    <rPh sb="2" eb="4">
      <t>ナオマサ</t>
    </rPh>
    <phoneticPr fontId="1"/>
  </si>
  <si>
    <t>宇喜多秀家</t>
  </si>
  <si>
    <t>和敬清寂</t>
  </si>
  <si>
    <t>武田信繁</t>
    <rPh sb="0" eb="2">
      <t>タケダ</t>
    </rPh>
    <rPh sb="2" eb="4">
      <t>ノブシゲ</t>
    </rPh>
    <phoneticPr fontId="1"/>
  </si>
  <si>
    <t>扶翼の誓い</t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</si>
  <si>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</si>
  <si>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</si>
  <si>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</si>
  <si>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武田信玄</t>
    <rPh sb="0" eb="2">
      <t>タケダ</t>
    </rPh>
    <rPh sb="2" eb="4">
      <t>シンゲン</t>
    </rPh>
    <phoneticPr fontId="1"/>
  </si>
  <si>
    <t>武田信繁</t>
    <rPh sb="2" eb="4">
      <t>ノブシゲ</t>
    </rPh>
    <phoneticPr fontId="1"/>
  </si>
  <si>
    <t>榊原康政</t>
    <rPh sb="0" eb="2">
      <t>サカキバラ</t>
    </rPh>
    <rPh sb="2" eb="4">
      <t>ヤスマサ</t>
    </rPh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</si>
  <si>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</si>
  <si>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豊臣秀吉</t>
  </si>
  <si>
    <t>長宗我部信親</t>
    <rPh sb="0" eb="4">
      <t>チョウソカベ</t>
    </rPh>
    <rPh sb="4" eb="5">
      <t>ノブ</t>
    </rPh>
    <rPh sb="5" eb="6">
      <t>オヤ</t>
    </rPh>
    <phoneticPr fontId="1"/>
  </si>
  <si>
    <t>徳川家康</t>
    <rPh sb="0" eb="2">
      <t>トクガワ</t>
    </rPh>
    <rPh sb="2" eb="4">
      <t>イエヤス</t>
    </rPh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</si>
  <si>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</si>
  <si>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</si>
  <si>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北畠具教</t>
  </si>
  <si>
    <t>百折不撓</t>
    <rPh sb="0" eb="4">
      <t>ヒャクセツフトウ</t>
    </rPh>
    <phoneticPr fontId="1"/>
  </si>
  <si>
    <t>ジャック・ハンマー</t>
  </si>
  <si>
    <t>最上義光</t>
    <rPh sb="0" eb="2">
      <t>モガミ</t>
    </rPh>
    <rPh sb="2" eb="4">
      <t>ヨシミツ</t>
    </rPh>
    <phoneticPr fontId="1"/>
  </si>
  <si>
    <t>前田利家</t>
  </si>
  <si>
    <t>搦め手</t>
  </si>
  <si>
    <t>戦国大名</t>
  </si>
  <si>
    <t>威光</t>
  </si>
  <si>
    <t>加藤清正</t>
    <rPh sb="0" eb="2">
      <t>カトウ</t>
    </rPh>
    <rPh sb="2" eb="4">
      <t>キヨマサ</t>
    </rPh>
    <phoneticPr fontId="1"/>
  </si>
  <si>
    <t>不如帰</t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</si>
  <si>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</si>
  <si>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北条氏康</t>
  </si>
  <si>
    <t>勇壮剣舞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</si>
  <si>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</si>
  <si>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</si>
  <si>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不如帰</t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</si>
  <si>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</si>
  <si>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</si>
  <si>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</si>
  <si>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</si>
  <si>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ルイス・フロイス</t>
    <phoneticPr fontId="1"/>
  </si>
  <si>
    <t>豊臣秀吉</t>
    <rPh sb="0" eb="2">
      <t>トヨトミ</t>
    </rPh>
    <rPh sb="2" eb="4">
      <t>ヒデヨシ</t>
    </rPh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</si>
  <si>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</si>
  <si>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</si>
  <si>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</si>
  <si>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</si>
  <si>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今川義元</t>
    <rPh sb="0" eb="2">
      <t>イマガワ</t>
    </rPh>
    <rPh sb="2" eb="4">
      <t>ヨシモト</t>
    </rPh>
    <phoneticPr fontId="1"/>
  </si>
  <si>
    <t>石田三成</t>
    <phoneticPr fontId="1"/>
  </si>
  <si>
    <t>愛姫</t>
    <rPh sb="0" eb="1">
      <t>アイ</t>
    </rPh>
    <rPh sb="1" eb="2">
      <t>ヒメ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</si>
  <si>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</si>
  <si>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真田幸隆</t>
    <rPh sb="0" eb="2">
      <t>サナダ</t>
    </rPh>
    <rPh sb="2" eb="4">
      <t>ユキタカ</t>
    </rPh>
    <phoneticPr fontId="1"/>
  </si>
  <si>
    <t>修験之悟</t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</si>
  <si>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</si>
  <si>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毛利輝元</t>
    <rPh sb="0" eb="2">
      <t>モウリ</t>
    </rPh>
    <rPh sb="2" eb="4">
      <t>テルモト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</si>
  <si>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</si>
  <si>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</si>
  <si>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</si>
  <si>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</si>
  <si>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</si>
  <si>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直江兼続</t>
    <rPh sb="0" eb="2">
      <t>ナオエ</t>
    </rPh>
    <rPh sb="2" eb="4">
      <t>カネツグ</t>
    </rPh>
    <phoneticPr fontId="1"/>
  </si>
  <si>
    <t>上杉景虎</t>
    <rPh sb="0" eb="2">
      <t>ウエスギ</t>
    </rPh>
    <rPh sb="2" eb="4">
      <t>カゲトラ</t>
    </rPh>
    <phoneticPr fontId="1"/>
  </si>
  <si>
    <t>毛利勝永</t>
    <rPh sb="0" eb="2">
      <t>モウリ</t>
    </rPh>
    <rPh sb="2" eb="4">
      <t>カツナガ</t>
    </rPh>
    <phoneticPr fontId="1"/>
  </si>
  <si>
    <t>市姫</t>
    <rPh sb="0" eb="2">
      <t>イチ</t>
    </rPh>
    <phoneticPr fontId="1"/>
  </si>
  <si>
    <t>積厚恩光</t>
    <phoneticPr fontId="1"/>
  </si>
  <si>
    <t>今川義元</t>
  </si>
  <si>
    <t>威喝牽制</t>
  </si>
  <si>
    <t>義憤</t>
  </si>
  <si>
    <t>細川藤孝</t>
    <rPh sb="0" eb="2">
      <t>ホソカワ</t>
    </rPh>
    <rPh sb="2" eb="4">
      <t>フジタカ</t>
    </rPh>
    <phoneticPr fontId="1"/>
  </si>
  <si>
    <t>出雲阿国</t>
    <rPh sb="0" eb="4">
      <t>イズモノオクニ</t>
    </rPh>
    <phoneticPr fontId="1"/>
  </si>
  <si>
    <t>天花乱墜</t>
    <rPh sb="0" eb="2">
      <t>テンカ</t>
    </rPh>
    <rPh sb="2" eb="3">
      <t>ラン</t>
    </rPh>
    <rPh sb="3" eb="4">
      <t>ツイ</t>
    </rPh>
    <phoneticPr fontId="1"/>
  </si>
  <si>
    <t>甲斐宗雲</t>
  </si>
  <si>
    <t>一蓮托生</t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</si>
  <si>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</si>
  <si>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</si>
  <si>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斎藤義龍</t>
    <rPh sb="0" eb="2">
      <t>サイトウ</t>
    </rPh>
    <rPh sb="2" eb="3">
      <t>ヨシ</t>
    </rPh>
    <rPh sb="3" eb="4">
      <t>タツ</t>
    </rPh>
    <phoneticPr fontId="1"/>
  </si>
  <si>
    <t>△</t>
    <phoneticPr fontId="1"/>
  </si>
  <si>
    <t>南光坊天海</t>
  </si>
  <si>
    <t>美人薄命</t>
    <rPh sb="0" eb="4">
      <t>ビジンハクメイ</t>
    </rPh>
    <phoneticPr fontId="1"/>
  </si>
  <si>
    <t>天真爛漫</t>
    <rPh sb="0" eb="4">
      <t>テンシンランマン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</si>
  <si>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</si>
  <si>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</si>
  <si>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松永久秀</t>
  </si>
  <si>
    <t>天花乱墜</t>
  </si>
  <si>
    <t>井伊直孝</t>
    <rPh sb="0" eb="2">
      <t>イイ</t>
    </rPh>
    <rPh sb="2" eb="4">
      <t>ナオタカ</t>
    </rPh>
    <phoneticPr fontId="1"/>
  </si>
  <si>
    <t>鬼神</t>
    <rPh sb="0" eb="1">
      <t>オニ</t>
    </rPh>
    <rPh sb="1" eb="2">
      <t>カミ</t>
    </rPh>
    <phoneticPr fontId="1"/>
  </si>
  <si>
    <t>南部晴政</t>
  </si>
  <si>
    <t>闇の独り舞</t>
  </si>
  <si>
    <t>鶴之舞</t>
  </si>
  <si>
    <t>宇佐美定満</t>
    <rPh sb="0" eb="3">
      <t>ウサミ</t>
    </rPh>
    <rPh sb="3" eb="5">
      <t>サダミツ</t>
    </rPh>
    <phoneticPr fontId="1"/>
  </si>
  <si>
    <t>前田利家</t>
    <rPh sb="0" eb="2">
      <t>マエダ</t>
    </rPh>
    <rPh sb="2" eb="4">
      <t>トシイエ</t>
    </rPh>
    <phoneticPr fontId="1"/>
  </si>
  <si>
    <t>武田勝頼</t>
    <rPh sb="0" eb="2">
      <t>タケダ</t>
    </rPh>
    <rPh sb="2" eb="4">
      <t>カツヨリ</t>
    </rPh>
    <phoneticPr fontId="1"/>
  </si>
  <si>
    <t>長宗我部元親</t>
    <rPh sb="0" eb="6">
      <t>チョウソカベモトチカ</t>
    </rPh>
    <phoneticPr fontId="1"/>
  </si>
  <si>
    <t>悲恋槍歌</t>
  </si>
  <si>
    <t>上杉景勝</t>
    <rPh sb="0" eb="2">
      <t>ウエスギ</t>
    </rPh>
    <rPh sb="2" eb="4">
      <t>カゲカツ</t>
    </rPh>
    <phoneticPr fontId="1"/>
  </si>
  <si>
    <t>安東愛季</t>
  </si>
  <si>
    <t>孟母断機</t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</si>
  <si>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</si>
  <si>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</si>
  <si>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山内一豊</t>
    <rPh sb="0" eb="2">
      <t>ヤマウチ</t>
    </rPh>
    <rPh sb="2" eb="4">
      <t>カズトヨ</t>
    </rPh>
    <phoneticPr fontId="1"/>
  </si>
  <si>
    <t>△</t>
  </si>
  <si>
    <t>前田慶次</t>
  </si>
  <si>
    <t>傾奇挑発</t>
  </si>
  <si>
    <t/>
  </si>
  <si>
    <t>優艶</t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</si>
  <si>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</si>
  <si>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</si>
  <si>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</si>
  <si>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</si>
  <si>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(知勇双全)</t>
    <phoneticPr fontId="1"/>
  </si>
  <si>
    <t>(厳父慈母)</t>
    <rPh sb="1" eb="2">
      <t>キビ</t>
    </rPh>
    <rPh sb="2" eb="3">
      <t>チチ</t>
    </rPh>
    <rPh sb="3" eb="4">
      <t>イツク</t>
    </rPh>
    <rPh sb="4" eb="5">
      <t>ハハ</t>
    </rPh>
    <phoneticPr fontId="1"/>
  </si>
  <si>
    <t>立花ぎん千代</t>
  </si>
  <si>
    <t>忠義の炎</t>
  </si>
  <si>
    <t>服部半蔵</t>
    <rPh sb="0" eb="2">
      <t>ハットリ</t>
    </rPh>
    <rPh sb="2" eb="4">
      <t>ハンゾウ</t>
    </rPh>
    <phoneticPr fontId="1"/>
  </si>
  <si>
    <t>北条早雲</t>
    <rPh sb="0" eb="4">
      <t>ホウジョウソウウン</t>
    </rPh>
    <phoneticPr fontId="1"/>
  </si>
  <si>
    <t>長曽我部盛親</t>
  </si>
  <si>
    <t>石川数正</t>
  </si>
  <si>
    <t>後衛</t>
    <rPh sb="0" eb="2">
      <t>コウエイ</t>
    </rPh>
    <phoneticPr fontId="1"/>
  </si>
  <si>
    <t>後衛連舞</t>
    <rPh sb="0" eb="2">
      <t>コウエイ</t>
    </rPh>
    <rPh sb="2" eb="3">
      <t>レン</t>
    </rPh>
    <rPh sb="3" eb="4">
      <t>マイ</t>
    </rPh>
    <phoneticPr fontId="1"/>
  </si>
  <si>
    <t>嚢中の慧</t>
    <rPh sb="0" eb="2">
      <t>ノウチュウ</t>
    </rPh>
    <rPh sb="3" eb="4">
      <t>サトシ</t>
    </rPh>
    <phoneticPr fontId="1"/>
  </si>
  <si>
    <t>前衛</t>
    <rPh sb="0" eb="2">
      <t>ゼンエイ</t>
    </rPh>
    <phoneticPr fontId="1"/>
  </si>
  <si>
    <t>攻撃</t>
    <rPh sb="0" eb="2">
      <t>コウゲキ</t>
    </rPh>
    <phoneticPr fontId="1"/>
  </si>
  <si>
    <t>計略</t>
    <rPh sb="0" eb="2">
      <t>ケイリャク</t>
    </rPh>
    <phoneticPr fontId="1"/>
  </si>
  <si>
    <t>知勇双全</t>
    <rPh sb="0" eb="2">
      <t>チユウ</t>
    </rPh>
    <rPh sb="2" eb="3">
      <t>ソウ</t>
    </rPh>
    <rPh sb="3" eb="4">
      <t>ゼン</t>
    </rPh>
    <phoneticPr fontId="1"/>
  </si>
  <si>
    <t>影武者</t>
    <rPh sb="0" eb="3">
      <t>カゲムシャ</t>
    </rPh>
    <phoneticPr fontId="1"/>
  </si>
  <si>
    <t>天破精錬</t>
    <rPh sb="0" eb="1">
      <t>テン</t>
    </rPh>
    <rPh sb="1" eb="2">
      <t>パ</t>
    </rPh>
    <rPh sb="2" eb="4">
      <t>セイレン</t>
    </rPh>
    <phoneticPr fontId="1"/>
  </si>
  <si>
    <t>佐々木小次郎</t>
    <rPh sb="0" eb="3">
      <t>ササキ</t>
    </rPh>
    <rPh sb="3" eb="6">
      <t>コジロウ</t>
    </rPh>
    <phoneticPr fontId="1"/>
  </si>
  <si>
    <t>積憤の痛撃</t>
    <rPh sb="0" eb="2">
      <t>セキフン</t>
    </rPh>
    <rPh sb="3" eb="5">
      <t>ツウゲキ</t>
    </rPh>
    <phoneticPr fontId="1"/>
  </si>
  <si>
    <t>宵闇</t>
    <rPh sb="0" eb="2">
      <t>ヨイヤミ</t>
    </rPh>
    <phoneticPr fontId="1"/>
  </si>
  <si>
    <t>織田信長</t>
    <rPh sb="0" eb="2">
      <t>オダ</t>
    </rPh>
    <rPh sb="2" eb="4">
      <t>ノブナガ</t>
    </rPh>
    <phoneticPr fontId="1"/>
  </si>
  <si>
    <t>村上武吉</t>
    <rPh sb="0" eb="2">
      <t>ムラカミ</t>
    </rPh>
    <rPh sb="2" eb="4">
      <t>タケキチ</t>
    </rPh>
    <phoneticPr fontId="1"/>
  </si>
  <si>
    <t>天破衝</t>
    <rPh sb="0" eb="1">
      <t>テン</t>
    </rPh>
    <rPh sb="1" eb="2">
      <t>パ</t>
    </rPh>
    <rPh sb="2" eb="3">
      <t>ショウ</t>
    </rPh>
    <phoneticPr fontId="1"/>
  </si>
  <si>
    <t>奈阿姫</t>
    <rPh sb="0" eb="1">
      <t>ナ</t>
    </rPh>
    <rPh sb="1" eb="2">
      <t>ア</t>
    </rPh>
    <rPh sb="2" eb="3">
      <t>ヒメ</t>
    </rPh>
    <phoneticPr fontId="1"/>
  </si>
  <si>
    <t>生生流転（猛）</t>
    <rPh sb="0" eb="1">
      <t>ナマ</t>
    </rPh>
    <rPh sb="1" eb="2">
      <t>ナマ</t>
    </rPh>
    <rPh sb="2" eb="4">
      <t>ルテン</t>
    </rPh>
    <rPh sb="5" eb="6">
      <t>モウ</t>
    </rPh>
    <phoneticPr fontId="1"/>
  </si>
  <si>
    <t>斎藤龍興</t>
    <rPh sb="0" eb="4">
      <t>サイトウタツオキ</t>
    </rPh>
    <phoneticPr fontId="1"/>
  </si>
  <si>
    <t>森羅</t>
    <rPh sb="0" eb="2">
      <t>シンラ</t>
    </rPh>
    <phoneticPr fontId="1"/>
  </si>
  <si>
    <t>凶変累加</t>
    <rPh sb="0" eb="2">
      <t>キョウヘン</t>
    </rPh>
    <rPh sb="2" eb="4">
      <t>ルイカ</t>
    </rPh>
    <phoneticPr fontId="1"/>
  </si>
  <si>
    <t>聖魔の贈り物</t>
    <rPh sb="0" eb="2">
      <t>セイマ</t>
    </rPh>
    <rPh sb="3" eb="4">
      <t>オク</t>
    </rPh>
    <rPh sb="5" eb="6">
      <t>モノ</t>
    </rPh>
    <phoneticPr fontId="1"/>
  </si>
  <si>
    <t>驚天動地</t>
    <rPh sb="0" eb="4">
      <t>キョウテンドウチ</t>
    </rPh>
    <phoneticPr fontId="1"/>
  </si>
  <si>
    <t>愛宕の断罪</t>
    <rPh sb="0" eb="2">
      <t>アタゴ</t>
    </rPh>
    <rPh sb="3" eb="5">
      <t>ダンザイ</t>
    </rPh>
    <phoneticPr fontId="1"/>
  </si>
  <si>
    <t>以屈</t>
    <rPh sb="0" eb="1">
      <t>イ</t>
    </rPh>
    <rPh sb="1" eb="2">
      <t>クッ</t>
    </rPh>
    <phoneticPr fontId="1"/>
  </si>
  <si>
    <t>生生流転（巧）</t>
    <rPh sb="0" eb="1">
      <t>ナマ</t>
    </rPh>
    <rPh sb="1" eb="2">
      <t>ナマ</t>
    </rPh>
    <rPh sb="2" eb="4">
      <t>ルテン</t>
    </rPh>
    <rPh sb="5" eb="6">
      <t>タクミ</t>
    </rPh>
    <phoneticPr fontId="1"/>
  </si>
  <si>
    <t>後藤</t>
  </si>
  <si>
    <t>前田利家</t>
    <rPh sb="0" eb="2">
      <t>マエダ</t>
    </rPh>
    <rPh sb="2" eb="4">
      <t>トシイエ</t>
    </rPh>
    <phoneticPr fontId="1"/>
  </si>
  <si>
    <t>立花道雪</t>
    <rPh sb="0" eb="2">
      <t>タチバナ</t>
    </rPh>
    <rPh sb="2" eb="4">
      <t>ドウセツ</t>
    </rPh>
    <phoneticPr fontId="1"/>
  </si>
  <si>
    <t>津軽為信</t>
    <rPh sb="0" eb="4">
      <t>ツガルタメノブ</t>
    </rPh>
    <phoneticPr fontId="1"/>
  </si>
  <si>
    <t>悲恋槍歌</t>
    <rPh sb="0" eb="2">
      <t>ヒレン</t>
    </rPh>
    <rPh sb="2" eb="3">
      <t>ヤリ</t>
    </rPh>
    <rPh sb="3" eb="4">
      <t>ウタ</t>
    </rPh>
    <phoneticPr fontId="1"/>
  </si>
  <si>
    <t>絶対小隊長　11</t>
    <rPh sb="0" eb="2">
      <t>ゼッタイ</t>
    </rPh>
    <rPh sb="2" eb="5">
      <t>ショウタイチョウ</t>
    </rPh>
    <phoneticPr fontId="1"/>
  </si>
  <si>
    <t>下げ</t>
    <rPh sb="0" eb="1">
      <t>サ</t>
    </rPh>
    <phoneticPr fontId="1"/>
  </si>
  <si>
    <t>上げ</t>
    <rPh sb="0" eb="1">
      <t>ア</t>
    </rPh>
    <phoneticPr fontId="1"/>
  </si>
  <si>
    <t>秘奥</t>
    <rPh sb="0" eb="2">
      <t>ヒオウ</t>
    </rPh>
    <phoneticPr fontId="1"/>
  </si>
  <si>
    <t>孟母</t>
    <rPh sb="0" eb="2">
      <t>モウボ</t>
    </rPh>
    <phoneticPr fontId="1"/>
  </si>
  <si>
    <t>どっちでも</t>
    <phoneticPr fontId="1"/>
  </si>
  <si>
    <t>以外</t>
    <rPh sb="0" eb="2">
      <t>イガイ</t>
    </rPh>
    <phoneticPr fontId="1"/>
  </si>
  <si>
    <t>継承なし</t>
    <rPh sb="0" eb="2">
      <t>ケイショウ</t>
    </rPh>
    <phoneticPr fontId="1"/>
  </si>
  <si>
    <t>井伊直政</t>
    <rPh sb="0" eb="2">
      <t>イイ</t>
    </rPh>
    <rPh sb="2" eb="4">
      <t>ナオマサ</t>
    </rPh>
    <phoneticPr fontId="1"/>
  </si>
  <si>
    <t>武田信繫</t>
    <rPh sb="0" eb="4">
      <t>タケダノブシゲ</t>
    </rPh>
    <phoneticPr fontId="1"/>
  </si>
  <si>
    <t>ジャック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</si>
</sst>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6" borderId="17" xfId="0" applyFont="1" applyFill="1" applyBorder="1">
      <alignment vertical="center"/>
    </xf>
    <xf numFmtId="0" fontId="8" fillId="16" borderId="18" xfId="0" applyFont="1" applyFill="1" applyBorder="1">
      <alignment vertical="center"/>
    </xf>
    <xf numFmtId="0" fontId="8" fillId="16" borderId="19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6" borderId="16" xfId="0" applyFont="1" applyFill="1" applyBorder="1">
      <alignment vertical="center"/>
    </xf>
    <xf numFmtId="0" fontId="8" fillId="16" borderId="9" xfId="0" applyFont="1" applyFill="1" applyBorder="1">
      <alignment vertical="center"/>
    </xf>
    <xf numFmtId="0" fontId="8" fillId="16" borderId="10" xfId="0" applyFont="1" applyFill="1" applyBorder="1">
      <alignment vertical="center"/>
    </xf>
    <xf numFmtId="0" fontId="7" fillId="16" borderId="11" xfId="0" applyFont="1" applyFill="1" applyBorder="1">
      <alignment vertical="center"/>
    </xf>
    <xf numFmtId="0" fontId="8" fillId="15" borderId="5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6" xfId="0" applyFont="1" applyFill="1" applyBorder="1">
      <alignment vertical="center"/>
    </xf>
    <xf numFmtId="0" fontId="8" fillId="15" borderId="7" xfId="0" applyFont="1" applyFill="1" applyBorder="1">
      <alignment vertical="center"/>
    </xf>
    <xf numFmtId="0" fontId="7" fillId="15" borderId="8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6" borderId="17" xfId="0" applyNumberFormat="1" applyFont="1" applyFill="1" applyBorder="1">
      <alignment vertical="center"/>
    </xf>
    <xf numFmtId="177" fontId="8" fillId="16" borderId="18" xfId="0" applyNumberFormat="1" applyFont="1" applyFill="1" applyBorder="1">
      <alignment vertical="center"/>
    </xf>
    <xf numFmtId="177" fontId="8" fillId="16" borderId="19" xfId="0" applyNumberFormat="1" applyFont="1" applyFill="1" applyBorder="1">
      <alignment vertical="center"/>
    </xf>
    <xf numFmtId="177" fontId="8" fillId="15" borderId="17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8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9" borderId="2" xfId="0" applyNumberFormat="1" applyFont="1" applyFill="1" applyBorder="1">
      <alignment vertical="center"/>
    </xf>
    <xf numFmtId="0" fontId="2" fillId="19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7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2" fillId="20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80" fontId="2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5" fillId="0" borderId="2" xfId="0" applyFont="1" applyBorder="1" applyAlignment="1">
      <alignment horizontal="right" vertical="center"/>
    </xf>
    <xf numFmtId="0" fontId="12" fillId="20" borderId="1" xfId="0" applyNumberFormat="1" applyFont="1" applyFill="1" applyBorder="1" applyAlignment="1">
      <alignment vertical="center"/>
    </xf>
    <xf numFmtId="0" fontId="9" fillId="20" borderId="1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8" fillId="0" borderId="0" xfId="0" applyFont="1" applyBorder="1">
      <alignment vertical="center"/>
    </xf>
  </cellXfs>
  <cellStyles count="2">
    <cellStyle name="Hyperlink" xfId="1" xr:uid="{00000000-0005-0000-0000-000000000000}"/>
    <cellStyle name="標準" xfId="0" builtinId="0"/>
  </cellStyles>
  <dxfs count="109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7"/>
  <sheetViews>
    <sheetView zoomScale="120" zoomScaleNormal="120" workbookViewId="0">
      <selection activeCell="J3" sqref="J3"/>
    </sheetView>
  </sheetViews>
  <sheetFormatPr defaultColWidth="8.83203125" defaultRowHeight="15" x14ac:dyDescent="0.55000000000000004"/>
  <cols>
    <col min="1" max="1" width="10.5" style="42" bestFit="1" customWidth="1"/>
    <col min="2" max="2" width="3.08203125" style="88" hidden="1" customWidth="1"/>
    <col min="3" max="3" width="4" style="88" bestFit="1" customWidth="1"/>
    <col min="4" max="4" width="4.5" style="88" bestFit="1" customWidth="1"/>
    <col min="5" max="5" width="10.5" style="42" bestFit="1" customWidth="1"/>
    <col min="6" max="6" width="3.08203125" style="88" hidden="1" customWidth="1"/>
    <col min="7" max="7" width="4.5" style="88" hidden="1" customWidth="1"/>
    <col min="8" max="8" width="6" style="88" hidden="1" customWidth="1"/>
    <col min="9" max="9" width="4.5" style="88" hidden="1" customWidth="1"/>
    <col min="10" max="10" width="4" style="88" customWidth="1"/>
    <col min="11" max="11" width="4.5" style="88" bestFit="1" customWidth="1"/>
    <col min="12" max="12" width="10.5" style="42" bestFit="1" customWidth="1"/>
    <col min="13" max="13" width="3.08203125" style="88" hidden="1" customWidth="1"/>
    <col min="14" max="14" width="4.5" style="88" hidden="1" customWidth="1"/>
    <col min="15" max="15" width="6" style="88" hidden="1" customWidth="1"/>
    <col min="16" max="16" width="2.83203125" style="88" bestFit="1" customWidth="1"/>
    <col min="17" max="17" width="9.33203125" style="42" bestFit="1" customWidth="1"/>
    <col min="18" max="18" width="6.5" style="42" bestFit="1" customWidth="1"/>
    <col min="19" max="19" width="21.08203125" style="42" bestFit="1" customWidth="1"/>
    <col min="20" max="20" width="3.83203125" style="88" bestFit="1" customWidth="1"/>
    <col min="21" max="21" width="10.33203125" style="42" bestFit="1" customWidth="1"/>
    <col min="22" max="22" width="2.83203125" style="88" bestFit="1" customWidth="1"/>
    <col min="23" max="23" width="3.08203125" style="42" customWidth="1"/>
    <col min="24" max="24" width="3.83203125" style="42" customWidth="1"/>
    <col min="25" max="16384" width="8.83203125" style="42"/>
  </cols>
  <sheetData>
    <row r="1" spans="1:22" x14ac:dyDescent="0.55000000000000004">
      <c r="A1" s="49"/>
      <c r="B1" s="74" t="s">
        <v>0</v>
      </c>
      <c r="C1" s="74" t="s">
        <v>1</v>
      </c>
      <c r="D1" s="74" t="s">
        <v>2</v>
      </c>
      <c r="E1" s="49"/>
      <c r="F1" s="74" t="s">
        <v>3</v>
      </c>
      <c r="G1" s="74" t="s">
        <v>4</v>
      </c>
      <c r="H1" s="74" t="s">
        <v>5</v>
      </c>
      <c r="I1" s="74" t="s">
        <v>6</v>
      </c>
      <c r="J1" s="74" t="s">
        <v>1</v>
      </c>
      <c r="K1" s="74" t="s">
        <v>2</v>
      </c>
      <c r="L1" s="49"/>
      <c r="M1" s="74" t="s">
        <v>0</v>
      </c>
      <c r="N1" s="74" t="s">
        <v>4</v>
      </c>
      <c r="O1" s="74" t="s">
        <v>7</v>
      </c>
      <c r="P1" s="74" t="s">
        <v>1</v>
      </c>
      <c r="Q1" s="49"/>
      <c r="R1" s="117" t="s">
        <v>8</v>
      </c>
      <c r="S1" s="117" t="s">
        <v>9</v>
      </c>
      <c r="T1" s="74" t="s">
        <v>1</v>
      </c>
      <c r="U1" s="49"/>
      <c r="V1" s="74" t="s">
        <v>1</v>
      </c>
    </row>
    <row r="2" spans="1:22" x14ac:dyDescent="0.55000000000000004">
      <c r="A2" s="52" t="s">
        <v>10</v>
      </c>
      <c r="B2" s="89">
        <v>25</v>
      </c>
      <c r="C2" s="89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18</v>
      </c>
      <c r="D2" s="90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13</v>
      </c>
      <c r="E2" s="73" t="s">
        <v>11</v>
      </c>
      <c r="F2" s="75">
        <v>30</v>
      </c>
      <c r="G2" s="76">
        <v>999</v>
      </c>
      <c r="H2" s="76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6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75">
        <f t="shared" ref="J2:J4" si="2">IF(H2&gt;$G2,$G2,H2)</f>
        <v>10</v>
      </c>
      <c r="K2" s="75">
        <f t="shared" ref="K2:K4" si="3">IF(I2&gt;$G2,$G2,I2)</f>
        <v>10</v>
      </c>
      <c r="L2" s="64" t="s">
        <v>12</v>
      </c>
      <c r="M2" s="99">
        <v>30</v>
      </c>
      <c r="N2" s="99">
        <v>999</v>
      </c>
      <c r="O2" s="99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100">
        <f>IF(O2&gt;N2,N2,O2)</f>
        <v>0</v>
      </c>
      <c r="Q2" s="67" t="s">
        <v>13</v>
      </c>
      <c r="R2" s="118"/>
      <c r="S2" s="118" t="str">
        <f>IF(Q2&lt;&gt;"",INDEX(補助計算!$O$2:$O$101,MATCH(Q2,補助計算!$A$2:$A$101,0)),"")</f>
        <v xml:space="preserve">30x3 </v>
      </c>
      <c r="T2" s="105">
        <f t="shared" ref="T2:T37" si="4">IF(Q2="","",COUNTIF(デッキ補助名1,"*"&amp;Q2&amp;"*")+COUNTIF(デッキ補助名2,"*"&amp;Q2&amp;"*")+COUNTIF(デッキ補助名3,"*"&amp;Q2&amp;"*"))</f>
        <v>3</v>
      </c>
      <c r="U2" s="49" t="s">
        <v>14</v>
      </c>
      <c r="V2" s="74">
        <f>IF(U2="","",COUNTIF(デッキ補助名1,"*"&amp;U2&amp;"*")+COUNTIF(デッキ補助名2,"*"&amp;U2&amp;"*")+COUNTIF(デッキ補助名3,"*"&amp;U2&amp;"*"))</f>
        <v>0</v>
      </c>
    </row>
    <row r="3" spans="1:22" x14ac:dyDescent="0.55000000000000004">
      <c r="A3" s="52" t="s">
        <v>15</v>
      </c>
      <c r="B3" s="89">
        <v>25</v>
      </c>
      <c r="C3" s="89">
        <f t="shared" si="0"/>
        <v>24</v>
      </c>
      <c r="D3" s="90">
        <f t="shared" si="1"/>
        <v>24</v>
      </c>
      <c r="E3" s="73" t="s">
        <v>16</v>
      </c>
      <c r="F3" s="75">
        <v>30</v>
      </c>
      <c r="G3" s="76">
        <v>999</v>
      </c>
      <c r="H3" s="76">
        <f>IF(E3="","",SUMIF(デッキスキル名1,"*"&amp;E3&amp;"*",デッキスキル数1)+SUMIF(デッキスキル名2,"*"&amp;E3&amp;"*",デッキスキル数2)+SUMIF(デッキスキル名3,"*"&amp;E3&amp;"*",デッキスキル数3))</f>
        <v>54</v>
      </c>
      <c r="I3" s="76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38</v>
      </c>
      <c r="J3" s="75">
        <f t="shared" si="2"/>
        <v>54</v>
      </c>
      <c r="K3" s="75">
        <f t="shared" si="3"/>
        <v>38</v>
      </c>
      <c r="L3" s="64" t="s">
        <v>17</v>
      </c>
      <c r="M3" s="99">
        <v>30</v>
      </c>
      <c r="N3" s="99">
        <v>999</v>
      </c>
      <c r="O3" s="99">
        <f>IF(L3="","",SUMIF(デッキスキル名1,"*"&amp;L3&amp;"*",デッキスキル数1)+SUMIF(デッキスキル名2,"*"&amp;L3&amp;"*",デッキスキル数2)+SUMIF(デッキスキル名3,"*"&amp;L3&amp;"*",デッキスキル数3))</f>
        <v>5</v>
      </c>
      <c r="P3" s="100">
        <f>IF(O3&gt;N3,N3,O3)</f>
        <v>5</v>
      </c>
      <c r="Q3" s="67" t="s">
        <v>18</v>
      </c>
      <c r="R3" s="118">
        <f>IF(Q3&lt;&gt;"",INDEX(補助計算!$N$2:$N$101,MATCH(Q3,補助計算!$A$2:$A$101,0)),"")</f>
        <v>36.558774999999997</v>
      </c>
      <c r="S3" s="118" t="str">
        <f>IF(Q3&lt;&gt;"",INDEX(補助計算!$O$2:$O$101,MATCH(Q3,補助計算!$A$2:$A$101,0)),"")</f>
        <v xml:space="preserve">30x2 </v>
      </c>
      <c r="T3" s="105">
        <f t="shared" si="4"/>
        <v>2</v>
      </c>
      <c r="U3" s="49" t="s">
        <v>19</v>
      </c>
      <c r="V3" s="74">
        <f t="shared" ref="V3:V8" si="5">COUNTIF(デッキ補助名1,U3)+COUNTIF(デッキ補助名2,U3)+COUNTIF(デッキ補助名3,U3)</f>
        <v>8</v>
      </c>
    </row>
    <row r="4" spans="1:22" x14ac:dyDescent="0.55000000000000004">
      <c r="A4" s="52" t="s">
        <v>20</v>
      </c>
      <c r="B4" s="89">
        <v>25</v>
      </c>
      <c r="C4" s="89">
        <f t="shared" si="0"/>
        <v>0</v>
      </c>
      <c r="D4" s="90">
        <f t="shared" si="1"/>
        <v>0</v>
      </c>
      <c r="E4" s="73" t="s">
        <v>21</v>
      </c>
      <c r="F4" s="75">
        <v>30</v>
      </c>
      <c r="G4" s="76">
        <v>999</v>
      </c>
      <c r="H4" s="76">
        <f>IF(E4="","",SUMIF(デッキスキル名1,"*"&amp;E4&amp;"*",デッキスキル数1)+SUMIF(デッキスキル名2,"*"&amp;E4&amp;"*",デッキスキル数2)+SUMIF(デッキスキル名3,"*"&amp;E4&amp;"*",デッキスキル数3))</f>
        <v>38</v>
      </c>
      <c r="I4" s="76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35</v>
      </c>
      <c r="J4" s="75">
        <f t="shared" si="2"/>
        <v>38</v>
      </c>
      <c r="K4" s="75">
        <f t="shared" si="3"/>
        <v>35</v>
      </c>
      <c r="L4" s="64" t="s">
        <v>22</v>
      </c>
      <c r="M4" s="99">
        <v>30</v>
      </c>
      <c r="N4" s="99">
        <v>999</v>
      </c>
      <c r="O4" s="99">
        <f>IF(L4="","",SUMIF(デッキスキル名1,"*"&amp;L4&amp;"*",デッキスキル数1)+SUMIF(デッキスキル名2,"*"&amp;L4&amp;"*",デッキスキル数2)+SUMIF(デッキスキル名3,"*"&amp;L4&amp;"*",デッキスキル数3))</f>
        <v>3</v>
      </c>
      <c r="P4" s="100">
        <f>IF(O4&gt;N4,N4,O4)</f>
        <v>3</v>
      </c>
      <c r="Q4" s="67" t="s">
        <v>23</v>
      </c>
      <c r="R4" s="118">
        <f>IF(Q4&lt;&gt;"",INDEX(補助計算!$N$2:$N$101,MATCH(Q4,補助計算!$A$2:$A$101,0)),"")</f>
        <v>90.40907102899375</v>
      </c>
      <c r="S4" s="118" t="str">
        <f>IF(Q4&lt;&gt;"",INDEX(補助計算!$O$2:$O$101,MATCH(Q4,補助計算!$A$2:$A$101,0)),"")</f>
        <v xml:space="preserve">30x4 </v>
      </c>
      <c r="T4" s="105">
        <f t="shared" si="4"/>
        <v>4</v>
      </c>
      <c r="U4" s="49" t="s">
        <v>24</v>
      </c>
      <c r="V4" s="74">
        <f t="shared" si="5"/>
        <v>3</v>
      </c>
    </row>
    <row r="5" spans="1:22" x14ac:dyDescent="0.55000000000000004">
      <c r="A5" s="52" t="s">
        <v>25</v>
      </c>
      <c r="B5" s="89">
        <v>25</v>
      </c>
      <c r="C5" s="89">
        <f t="shared" si="0"/>
        <v>14</v>
      </c>
      <c r="D5" s="90">
        <f t="shared" si="1"/>
        <v>0</v>
      </c>
      <c r="E5" s="127" t="s">
        <v>26</v>
      </c>
      <c r="F5" s="127"/>
      <c r="G5" s="77"/>
      <c r="H5" s="74"/>
      <c r="I5" s="74"/>
      <c r="J5" s="78">
        <f>SUM(J2:J4)</f>
        <v>102</v>
      </c>
      <c r="K5" s="78">
        <f>SUM(K2:K4)</f>
        <v>83</v>
      </c>
      <c r="L5" s="127" t="s">
        <v>27</v>
      </c>
      <c r="M5" s="127"/>
      <c r="N5" s="79"/>
      <c r="O5" s="79"/>
      <c r="P5" s="93">
        <f>SUM(P2:P4)</f>
        <v>8</v>
      </c>
      <c r="Q5" s="67" t="s">
        <v>28</v>
      </c>
      <c r="R5" s="118">
        <f>IF(Q5&lt;&gt;"",INDEX(補助計算!$N$2:$N$101,MATCH(Q5,補助計算!$A$2:$A$101,0)),"")</f>
        <v>69.030775000000006</v>
      </c>
      <c r="S5" s="118" t="str">
        <f>IF(Q5&lt;&gt;"",INDEX(補助計算!$O$2:$O$101,MATCH(Q5,補助計算!$A$2:$A$101,0)),"")</f>
        <v xml:space="preserve">30x2 </v>
      </c>
      <c r="T5" s="105">
        <f t="shared" si="4"/>
        <v>2</v>
      </c>
      <c r="U5" s="49" t="s">
        <v>29</v>
      </c>
      <c r="V5" s="74">
        <f t="shared" si="5"/>
        <v>0</v>
      </c>
    </row>
    <row r="6" spans="1:22" x14ac:dyDescent="0.55000000000000004">
      <c r="A6" s="52" t="s">
        <v>30</v>
      </c>
      <c r="B6" s="89">
        <v>25</v>
      </c>
      <c r="C6" s="89">
        <f t="shared" si="0"/>
        <v>5</v>
      </c>
      <c r="D6" s="90">
        <f t="shared" si="1"/>
        <v>0</v>
      </c>
      <c r="E6" s="73" t="s">
        <v>31</v>
      </c>
      <c r="F6" s="75">
        <v>40</v>
      </c>
      <c r="G6" s="76">
        <v>5</v>
      </c>
      <c r="H6" s="76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2</v>
      </c>
      <c r="I6" s="76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2</v>
      </c>
      <c r="J6" s="75">
        <f t="shared" ref="J6" si="8">IF(H6&gt;G6,G6,H6)</f>
        <v>2</v>
      </c>
      <c r="K6" s="75">
        <f t="shared" ref="K6" si="9">IF(I6&gt;G6,G6,I6)</f>
        <v>2</v>
      </c>
      <c r="L6" s="124"/>
      <c r="M6" s="79"/>
      <c r="N6" s="79"/>
      <c r="O6" s="79"/>
      <c r="P6" s="93"/>
      <c r="Q6" s="67" t="s">
        <v>32</v>
      </c>
      <c r="R6" s="118">
        <f>IF(Q6&lt;&gt;"",INDEX(補助計算!$N$2:$N$101,MATCH(Q6,補助計算!$A$2:$A$101,0)),"")</f>
        <v>34.85</v>
      </c>
      <c r="S6" s="118" t="str">
        <f>IF(Q6&lt;&gt;"",INDEX(補助計算!$O$2:$O$101,MATCH(Q6,補助計算!$A$2:$A$101,0)),"")</f>
        <v xml:space="preserve">30x1 </v>
      </c>
      <c r="T6" s="105">
        <f t="shared" si="4"/>
        <v>1</v>
      </c>
      <c r="U6" s="49" t="s">
        <v>33</v>
      </c>
      <c r="V6" s="74">
        <f t="shared" si="5"/>
        <v>2</v>
      </c>
    </row>
    <row r="7" spans="1:22" x14ac:dyDescent="0.55000000000000004">
      <c r="A7" s="53" t="s">
        <v>34</v>
      </c>
      <c r="B7" s="91">
        <v>25</v>
      </c>
      <c r="C7" s="91">
        <f t="shared" si="0"/>
        <v>0</v>
      </c>
      <c r="D7" s="92">
        <f t="shared" si="1"/>
        <v>0</v>
      </c>
      <c r="E7" s="124"/>
      <c r="F7" s="79"/>
      <c r="G7" s="77"/>
      <c r="H7" s="74" t="str">
        <f t="shared" si="6"/>
        <v/>
      </c>
      <c r="I7" s="74" t="str">
        <f t="shared" si="7"/>
        <v/>
      </c>
      <c r="J7" s="78"/>
      <c r="K7" s="78"/>
      <c r="L7" s="64" t="s">
        <v>35</v>
      </c>
      <c r="M7" s="99">
        <v>30</v>
      </c>
      <c r="N7" s="99">
        <v>1</v>
      </c>
      <c r="O7" s="99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100">
        <f>IF(O7&gt;N7,N7,O7)</f>
        <v>0</v>
      </c>
      <c r="Q7" s="124"/>
      <c r="R7" s="119" t="str">
        <f>IF(Q7&lt;&gt;"",INDEX(補助計算!$N$2:$N$101,MATCH(Q7,補助計算!$A$2:$A$101,0)),"")</f>
        <v/>
      </c>
      <c r="S7" s="119" t="str">
        <f>IF(Q7&lt;&gt;"",INDEX(補助計算!$O$2:$O$101,MATCH(Q7,補助計算!$A$2:$A$101,0)),"")</f>
        <v/>
      </c>
      <c r="T7" s="93" t="str">
        <f t="shared" si="4"/>
        <v/>
      </c>
      <c r="U7" s="49" t="s">
        <v>36</v>
      </c>
      <c r="V7" s="74">
        <f t="shared" si="5"/>
        <v>0</v>
      </c>
    </row>
    <row r="8" spans="1:22" x14ac:dyDescent="0.55000000000000004">
      <c r="A8" s="53" t="s">
        <v>37</v>
      </c>
      <c r="B8" s="91">
        <v>25</v>
      </c>
      <c r="C8" s="91">
        <f t="shared" si="0"/>
        <v>4</v>
      </c>
      <c r="D8" s="92">
        <f t="shared" si="1"/>
        <v>0</v>
      </c>
      <c r="E8" s="57" t="s">
        <v>38</v>
      </c>
      <c r="F8" s="80">
        <v>50</v>
      </c>
      <c r="G8" s="81">
        <v>3</v>
      </c>
      <c r="H8" s="81">
        <f t="shared" si="6"/>
        <v>2</v>
      </c>
      <c r="I8" s="81">
        <f t="shared" si="7"/>
        <v>2</v>
      </c>
      <c r="J8" s="80">
        <f>IF(H8&gt;$G8,$G8,H8)</f>
        <v>2</v>
      </c>
      <c r="K8" s="80">
        <f t="shared" ref="K8:K16" si="10">IF(I8&gt;$G8,$G8,I8)</f>
        <v>2</v>
      </c>
      <c r="L8" s="64" t="s">
        <v>39</v>
      </c>
      <c r="M8" s="99">
        <v>20</v>
      </c>
      <c r="N8" s="99">
        <v>3</v>
      </c>
      <c r="O8" s="99">
        <f>IF(L8="","",SUMIF(デッキスキル名1,"*"&amp;L8&amp;"*",デッキスキル数1)+SUMIF(デッキスキル名2,"*"&amp;L8&amp;"*",デッキスキル数2)+SUMIF(デッキスキル名3,"*"&amp;L8&amp;"*",デッキスキル数3))</f>
        <v>5</v>
      </c>
      <c r="P8" s="100">
        <f>IF(O8&gt;N8,N8,O8)</f>
        <v>3</v>
      </c>
      <c r="Q8" s="67" t="s">
        <v>40</v>
      </c>
      <c r="R8" s="118">
        <f>IF(Q8&lt;&gt;"",INDEX(補助計算!$N$2:$N$101,MATCH(Q8,補助計算!$A$2:$A$101,0)),"")</f>
        <v>94.662648027635015</v>
      </c>
      <c r="S8" s="118" t="str">
        <f>IF(Q8&lt;&gt;"",INDEX(補助計算!$O$2:$O$101,MATCH(Q8,補助計算!$A$2:$A$101,0)),"")</f>
        <v xml:space="preserve">30x5 </v>
      </c>
      <c r="T8" s="105">
        <f t="shared" si="4"/>
        <v>5</v>
      </c>
      <c r="U8" s="49" t="s">
        <v>41</v>
      </c>
      <c r="V8" s="74">
        <f t="shared" si="5"/>
        <v>0</v>
      </c>
    </row>
    <row r="9" spans="1:22" x14ac:dyDescent="0.55000000000000004">
      <c r="A9" s="53" t="s">
        <v>42</v>
      </c>
      <c r="B9" s="91">
        <v>25</v>
      </c>
      <c r="C9" s="91">
        <f t="shared" si="0"/>
        <v>13</v>
      </c>
      <c r="D9" s="92">
        <f t="shared" si="1"/>
        <v>13</v>
      </c>
      <c r="E9" s="57" t="s">
        <v>43</v>
      </c>
      <c r="F9" s="80">
        <v>40</v>
      </c>
      <c r="G9" s="81">
        <v>5</v>
      </c>
      <c r="H9" s="81">
        <f t="shared" si="6"/>
        <v>3</v>
      </c>
      <c r="I9" s="81">
        <f t="shared" si="7"/>
        <v>3</v>
      </c>
      <c r="J9" s="80">
        <f t="shared" ref="J9:J16" si="11">IF(H9&gt;$G9,$G9,H9)</f>
        <v>3</v>
      </c>
      <c r="K9" s="80">
        <f t="shared" si="10"/>
        <v>3</v>
      </c>
      <c r="L9" s="127" t="s">
        <v>44</v>
      </c>
      <c r="M9" s="127"/>
      <c r="N9" s="79"/>
      <c r="O9" s="79"/>
      <c r="P9" s="93">
        <f>SUM(P7:P8)</f>
        <v>3</v>
      </c>
      <c r="Q9" s="67" t="s">
        <v>45</v>
      </c>
      <c r="R9" s="118">
        <f>IF(Q9&lt;&gt;"",INDEX(補助計算!$N$2:$N$101,MATCH(Q9,補助計算!$A$2:$A$101,0)),"")</f>
        <v>89.723202444373968</v>
      </c>
      <c r="S9" s="118" t="str">
        <f>IF(Q9&lt;&gt;"",INDEX(補助計算!$O$2:$O$101,MATCH(Q9,補助計算!$A$2:$A$101,0)),"")</f>
        <v xml:space="preserve">20x2 30x8 </v>
      </c>
      <c r="T9" s="105">
        <f t="shared" si="4"/>
        <v>10</v>
      </c>
      <c r="U9" s="49"/>
      <c r="V9" s="74"/>
    </row>
    <row r="10" spans="1:22" x14ac:dyDescent="0.55000000000000004">
      <c r="A10" s="63" t="s">
        <v>46</v>
      </c>
      <c r="B10" s="87">
        <v>30</v>
      </c>
      <c r="C10" s="87">
        <f t="shared" si="0"/>
        <v>0</v>
      </c>
      <c r="D10" s="87">
        <f t="shared" si="1"/>
        <v>0</v>
      </c>
      <c r="E10" s="57" t="s">
        <v>47</v>
      </c>
      <c r="F10" s="80">
        <v>10</v>
      </c>
      <c r="G10" s="81">
        <v>999</v>
      </c>
      <c r="H10" s="81">
        <f t="shared" si="6"/>
        <v>20</v>
      </c>
      <c r="I10" s="81">
        <f t="shared" si="7"/>
        <v>20</v>
      </c>
      <c r="J10" s="80">
        <f t="shared" si="11"/>
        <v>20</v>
      </c>
      <c r="K10" s="80">
        <f t="shared" si="10"/>
        <v>20</v>
      </c>
      <c r="L10" s="54"/>
      <c r="M10" s="78"/>
      <c r="N10" s="78"/>
      <c r="O10" s="78"/>
      <c r="P10" s="93"/>
      <c r="Q10" s="67" t="s">
        <v>48</v>
      </c>
      <c r="R10" s="118">
        <f>IF(Q10&lt;&gt;"",INDEX(補助計算!$N$2:$N$101,MATCH(Q10,補助計算!$A$2:$A$101,0)),"")</f>
        <v>96.496028430142388</v>
      </c>
      <c r="S10" s="118" t="str">
        <f>IF(Q10&lt;&gt;"",INDEX(補助計算!$O$2:$O$101,MATCH(Q10,補助計算!$A$2:$A$101,0)),"")</f>
        <v xml:space="preserve">20x1 30x5 </v>
      </c>
      <c r="T10" s="105">
        <f t="shared" si="4"/>
        <v>6</v>
      </c>
      <c r="U10" s="49" t="s">
        <v>49</v>
      </c>
      <c r="V10" s="74">
        <f>COUNTIF(デッキ補助名1,U10)+COUNTIF(デッキ補助名2,U10)+COUNTIF(デッキ補助名3,U10)</f>
        <v>1</v>
      </c>
    </row>
    <row r="11" spans="1:22" x14ac:dyDescent="0.55000000000000004">
      <c r="A11" s="63" t="s">
        <v>50</v>
      </c>
      <c r="B11" s="87">
        <v>30</v>
      </c>
      <c r="C11" s="87">
        <f t="shared" si="0"/>
        <v>0</v>
      </c>
      <c r="D11" s="87">
        <f t="shared" si="1"/>
        <v>0</v>
      </c>
      <c r="E11" s="57" t="s">
        <v>51</v>
      </c>
      <c r="F11" s="80">
        <v>50</v>
      </c>
      <c r="G11" s="81">
        <v>3</v>
      </c>
      <c r="H11" s="81">
        <f t="shared" si="6"/>
        <v>3</v>
      </c>
      <c r="I11" s="81">
        <f t="shared" si="7"/>
        <v>3</v>
      </c>
      <c r="J11" s="80">
        <f t="shared" si="11"/>
        <v>3</v>
      </c>
      <c r="K11" s="80">
        <f t="shared" si="10"/>
        <v>3</v>
      </c>
      <c r="L11" s="54" t="s">
        <v>52</v>
      </c>
      <c r="M11" s="78">
        <v>30</v>
      </c>
      <c r="N11" s="78">
        <v>1</v>
      </c>
      <c r="O11" s="78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93">
        <f>IF(O11&gt;N11,N11,O11)</f>
        <v>0</v>
      </c>
      <c r="Q11" s="68" t="s">
        <v>53</v>
      </c>
      <c r="R11" s="120">
        <f>IF(Q11&lt;&gt;"",INDEX(補助計算!$N$2:$N$101,MATCH(Q11,補助計算!$A$2:$A$101,0)),"")</f>
        <v>99.577342375493743</v>
      </c>
      <c r="S11" s="68" t="str">
        <f>IF(Q11&lt;&gt;"",INDEX(補助計算!$O$2:$O$101,MATCH(Q11,補助計算!$A$2:$A$101,0)),"")</f>
        <v xml:space="preserve">20x1 30x3 </v>
      </c>
      <c r="T11" s="109">
        <f t="shared" si="4"/>
        <v>4</v>
      </c>
      <c r="U11" s="49" t="s">
        <v>54</v>
      </c>
      <c r="V11" s="74">
        <f>COUNTIF(デッキ補助名1,U11)+COUNTIF(デッキ補助名2,U11)+COUNTIF(デッキ補助名3,U11)</f>
        <v>1</v>
      </c>
    </row>
    <row r="12" spans="1:22" x14ac:dyDescent="0.55000000000000004">
      <c r="A12" s="127" t="s">
        <v>55</v>
      </c>
      <c r="B12" s="127"/>
      <c r="C12" s="78">
        <f>SUM(C2:C9)</f>
        <v>78</v>
      </c>
      <c r="D12" s="93">
        <f>SUM(D2:D9)</f>
        <v>50</v>
      </c>
      <c r="E12" s="57" t="s">
        <v>56</v>
      </c>
      <c r="F12" s="80">
        <v>30</v>
      </c>
      <c r="G12" s="81">
        <v>5</v>
      </c>
      <c r="H12" s="81">
        <f t="shared" si="6"/>
        <v>2</v>
      </c>
      <c r="I12" s="81">
        <f t="shared" si="7"/>
        <v>2</v>
      </c>
      <c r="J12" s="80">
        <f t="shared" si="11"/>
        <v>2</v>
      </c>
      <c r="K12" s="80">
        <f t="shared" si="10"/>
        <v>2</v>
      </c>
      <c r="L12" s="49"/>
      <c r="M12" s="74"/>
      <c r="N12" s="74"/>
      <c r="O12" s="74"/>
      <c r="P12" s="96"/>
      <c r="Q12" s="67" t="s">
        <v>57</v>
      </c>
      <c r="R12" s="118">
        <f>IF(Q12&lt;&gt;"",INDEX(補助計算!$N$2:$N$101,MATCH(Q12,補助計算!$A$2:$A$101,0)),"")</f>
        <v>79.662364429392866</v>
      </c>
      <c r="S12" s="118" t="str">
        <f>IF(Q12&lt;&gt;"",INDEX(補助計算!$O$2:$O$101,MATCH(Q12,補助計算!$A$2:$A$101,0)),"")</f>
        <v xml:space="preserve">20x6 30x1 </v>
      </c>
      <c r="T12" s="105">
        <f t="shared" si="4"/>
        <v>7</v>
      </c>
      <c r="U12" s="49"/>
      <c r="V12" s="74"/>
    </row>
    <row r="13" spans="1:22" x14ac:dyDescent="0.55000000000000004">
      <c r="A13" s="51" t="s">
        <v>58</v>
      </c>
      <c r="B13" s="94">
        <v>40</v>
      </c>
      <c r="C13" s="94">
        <f>IF(A13="","",SUMIF(デッキスキル名1,"*"&amp;A13&amp;"*",デッキスキル数1)+SUMIF(デッキスキル名2,"*"&amp;A13&amp;"*",デッキスキル数2)+SUMIF(デッキスキル名3,"*"&amp;A13&amp;"*",デッキスキル数3))</f>
        <v>15</v>
      </c>
      <c r="D13" s="95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58" t="s">
        <v>59</v>
      </c>
      <c r="F13" s="81">
        <v>50</v>
      </c>
      <c r="G13" s="81">
        <v>3</v>
      </c>
      <c r="H13" s="81">
        <f t="shared" si="6"/>
        <v>0</v>
      </c>
      <c r="I13" s="81">
        <f t="shared" si="7"/>
        <v>0</v>
      </c>
      <c r="J13" s="81">
        <f t="shared" si="11"/>
        <v>0</v>
      </c>
      <c r="K13" s="81">
        <f t="shared" si="10"/>
        <v>0</v>
      </c>
      <c r="L13" s="49" t="s">
        <v>60</v>
      </c>
      <c r="M13" s="74">
        <v>10</v>
      </c>
      <c r="N13" s="74">
        <v>999</v>
      </c>
      <c r="O13" s="74">
        <f t="shared" ref="O13:O24" si="12">IF(L13="","",SUMIF(デッキスキル名1,"*"&amp;L13&amp;"*",デッキスキル数1)+SUMIF(デッキスキル名2,"*"&amp;L13&amp;"*",デッキスキル数2)+SUMIF(デッキスキル名3,"*"&amp;L13&amp;"*",デッキスキル数3))</f>
        <v>3</v>
      </c>
      <c r="P13" s="96">
        <f t="shared" ref="P13:P24" si="13">IF(O13&gt;N13,N13,O13)</f>
        <v>3</v>
      </c>
      <c r="Q13" s="67" t="s">
        <v>61</v>
      </c>
      <c r="R13" s="118">
        <f>IF(Q13&lt;&gt;"",INDEX(補助計算!$N$2:$N$101,MATCH(Q13,補助計算!$A$2:$A$101,0)),"")</f>
        <v>89.723202444373968</v>
      </c>
      <c r="S13" s="118" t="str">
        <f>IF(Q13&lt;&gt;"",INDEX(補助計算!$O$2:$O$101,MATCH(Q13,補助計算!$A$2:$A$101,0)),"")</f>
        <v xml:space="preserve">20x3 30x7 </v>
      </c>
      <c r="T13" s="105">
        <f t="shared" si="4"/>
        <v>10</v>
      </c>
      <c r="U13" s="49"/>
      <c r="V13" s="74"/>
    </row>
    <row r="14" spans="1:22" x14ac:dyDescent="0.55000000000000004">
      <c r="A14" s="53" t="s">
        <v>62</v>
      </c>
      <c r="B14" s="91">
        <v>40</v>
      </c>
      <c r="C14" s="91">
        <f>IF(A14="","",SUMIF(デッキスキル名1,"*"&amp;A14&amp;"*",デッキスキル数1)+SUMIF(デッキスキル名2,"*"&amp;A14&amp;"*",デッキスキル数2)+SUMIF(デッキスキル名3,"*"&amp;A14&amp;"*",デッキスキル数3))</f>
        <v>0</v>
      </c>
      <c r="D14" s="92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61" t="s">
        <v>63</v>
      </c>
      <c r="F14" s="82">
        <v>40</v>
      </c>
      <c r="G14" s="82">
        <v>8</v>
      </c>
      <c r="H14" s="82">
        <f t="shared" si="6"/>
        <v>7</v>
      </c>
      <c r="I14" s="82">
        <f t="shared" si="7"/>
        <v>0</v>
      </c>
      <c r="J14" s="82">
        <f t="shared" si="11"/>
        <v>7</v>
      </c>
      <c r="K14" s="82">
        <f t="shared" si="10"/>
        <v>0</v>
      </c>
      <c r="L14" s="65" t="s">
        <v>64</v>
      </c>
      <c r="M14" s="101">
        <v>20</v>
      </c>
      <c r="N14" s="101">
        <v>999</v>
      </c>
      <c r="O14" s="101">
        <f t="shared" si="12"/>
        <v>0</v>
      </c>
      <c r="P14" s="102">
        <f t="shared" si="13"/>
        <v>0</v>
      </c>
      <c r="Q14" s="68" t="s">
        <v>65</v>
      </c>
      <c r="R14" s="120">
        <f>IF(Q14&lt;&gt;"",INDEX(補助計算!$N$2:$N$101,MATCH(Q14,補助計算!$A$2:$A$101,0)),"")</f>
        <v>0</v>
      </c>
      <c r="S14" s="68" t="str">
        <f>IF(Q14&lt;&gt;"",INDEX(補助計算!$O$2:$O$101,MATCH(Q14,補助計算!$A$2:$A$101,0)),"")</f>
        <v/>
      </c>
      <c r="T14" s="109">
        <f t="shared" si="4"/>
        <v>0</v>
      </c>
      <c r="U14" s="49" t="s">
        <v>66</v>
      </c>
      <c r="V14" s="74">
        <f>COUNTIF(デッキ補助名1,U14)+COUNTIF(デッキ補助名2,U14)+COUNTIF(デッキ補助名3,U14)</f>
        <v>1</v>
      </c>
    </row>
    <row r="15" spans="1:22" x14ac:dyDescent="0.55000000000000004">
      <c r="A15" s="53" t="s">
        <v>67</v>
      </c>
      <c r="B15" s="91">
        <v>25</v>
      </c>
      <c r="C15" s="91">
        <f>IF(A15="","",SUMIF(デッキスキル名1,"*"&amp;A15&amp;"*",デッキスキル数1)+SUMIF(デッキスキル名2,"*"&amp;A15&amp;"*",デッキスキル数2)+SUMIF(デッキスキル名3,"*"&amp;A15&amp;"*",デッキスキル数3))</f>
        <v>4</v>
      </c>
      <c r="D15" s="92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61" t="s">
        <v>68</v>
      </c>
      <c r="F15" s="82">
        <v>25</v>
      </c>
      <c r="G15" s="82">
        <v>999</v>
      </c>
      <c r="H15" s="82">
        <f t="shared" si="6"/>
        <v>8</v>
      </c>
      <c r="I15" s="82">
        <f t="shared" si="7"/>
        <v>4</v>
      </c>
      <c r="J15" s="82">
        <f t="shared" si="11"/>
        <v>8</v>
      </c>
      <c r="K15" s="82">
        <f t="shared" si="10"/>
        <v>4</v>
      </c>
      <c r="L15" s="49" t="s">
        <v>69</v>
      </c>
      <c r="M15" s="74">
        <v>10</v>
      </c>
      <c r="N15" s="74">
        <v>999</v>
      </c>
      <c r="O15" s="74">
        <f t="shared" si="12"/>
        <v>0</v>
      </c>
      <c r="P15" s="96">
        <f t="shared" si="13"/>
        <v>0</v>
      </c>
      <c r="Q15" s="67" t="s">
        <v>70</v>
      </c>
      <c r="R15" s="118">
        <f>IF(Q15&lt;&gt;"",INDEX(補助計算!$N$2:$N$101,MATCH(Q15,補助計算!$A$2:$A$101,0)),"")</f>
        <v>29.849999999999998</v>
      </c>
      <c r="S15" s="118" t="str">
        <f>IF(Q15&lt;&gt;"",INDEX(補助計算!$O$2:$O$101,MATCH(Q15,補助計算!$A$2:$A$101,0)),"")</f>
        <v xml:space="preserve">30x1 </v>
      </c>
      <c r="T15" s="105">
        <f t="shared" ref="T15" si="14">IF(Q15="","",COUNTIF(デッキ補助名1,"*"&amp;Q15&amp;"*")+COUNTIF(デッキ補助名2,"*"&amp;Q15&amp;"*")+COUNTIF(デッキ補助名3,"*"&amp;Q15&amp;"*"))</f>
        <v>1</v>
      </c>
      <c r="U15" s="49" t="s">
        <v>71</v>
      </c>
      <c r="V15" s="74">
        <f>COUNTIF(デッキ補助名1,U15)+COUNTIF(デッキ補助名2,U15)+COUNTIF(デッキ補助名3,U15)</f>
        <v>0</v>
      </c>
    </row>
    <row r="16" spans="1:22" x14ac:dyDescent="0.55000000000000004">
      <c r="A16" s="53" t="s">
        <v>72</v>
      </c>
      <c r="B16" s="91">
        <v>25</v>
      </c>
      <c r="C16" s="91">
        <f>IF(A16="","",SUMIF(デッキスキル名1,"*"&amp;A16&amp;"*",デッキスキル数1)+SUMIF(デッキスキル名2,"*"&amp;A16&amp;"*",デッキスキル数2)+SUMIF(デッキスキル名3,"*"&amp;A16&amp;"*",デッキスキル数3))</f>
        <v>5</v>
      </c>
      <c r="D16" s="92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5</v>
      </c>
      <c r="E16" s="59" t="s">
        <v>73</v>
      </c>
      <c r="F16" s="83">
        <v>20</v>
      </c>
      <c r="G16" s="82">
        <v>999</v>
      </c>
      <c r="H16" s="82">
        <f t="shared" si="6"/>
        <v>46</v>
      </c>
      <c r="I16" s="82">
        <f t="shared" si="7"/>
        <v>18</v>
      </c>
      <c r="J16" s="82">
        <f t="shared" si="11"/>
        <v>46</v>
      </c>
      <c r="K16" s="82">
        <f t="shared" si="10"/>
        <v>18</v>
      </c>
      <c r="L16" s="49" t="s">
        <v>74</v>
      </c>
      <c r="M16" s="74">
        <v>15</v>
      </c>
      <c r="N16" s="74">
        <v>999</v>
      </c>
      <c r="O16" s="74">
        <f t="shared" si="12"/>
        <v>0</v>
      </c>
      <c r="P16" s="96">
        <f t="shared" si="13"/>
        <v>0</v>
      </c>
      <c r="Q16" s="67" t="s">
        <v>75</v>
      </c>
      <c r="R16" s="118">
        <f>IF(Q16&lt;&gt;"",INDEX(補助計算!$N$2:$N$101,MATCH(Q16,補助計算!$A$2:$A$101,0)),"")</f>
        <v>20.350000000000001</v>
      </c>
      <c r="S16" s="118" t="str">
        <f>IF(Q16&lt;&gt;"",INDEX(補助計算!$O$2:$O$101,MATCH(Q16,補助計算!$A$2:$A$101,0)),"")</f>
        <v xml:space="preserve">30x1 </v>
      </c>
      <c r="T16" s="105">
        <f t="shared" si="4"/>
        <v>1</v>
      </c>
      <c r="U16" s="49" t="s">
        <v>76</v>
      </c>
      <c r="V16" s="74">
        <f>COUNTIF(デッキ補助名1,U16)+COUNTIF(デッキ補助名2,U16)+COUNTIF(デッキ補助名3,U16)</f>
        <v>0</v>
      </c>
    </row>
    <row r="17" spans="1:23" x14ac:dyDescent="0.55000000000000004">
      <c r="A17" s="53" t="s">
        <v>77</v>
      </c>
      <c r="B17" s="91">
        <v>25</v>
      </c>
      <c r="C17" s="91">
        <f>IF(A17="","",SUMIF(デッキスキル名1,"*"&amp;A17&amp;"*",デッキスキル数1)+SUMIF(デッキスキル名2,"*"&amp;A17&amp;"*",デッキスキル数2)+SUMIF(デッキスキル名3,"*"&amp;A17&amp;"*",デッキスキル数3))</f>
        <v>33</v>
      </c>
      <c r="D17" s="92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127" t="s">
        <v>78</v>
      </c>
      <c r="F17" s="127"/>
      <c r="G17" s="77"/>
      <c r="H17" s="74"/>
      <c r="I17" s="74"/>
      <c r="J17" s="78">
        <f>SUM(J8:J16)</f>
        <v>91</v>
      </c>
      <c r="K17" s="78">
        <f>SUM(K8:K16)</f>
        <v>52</v>
      </c>
      <c r="L17" s="49"/>
      <c r="M17" s="74"/>
      <c r="N17" s="74"/>
      <c r="O17" s="74" t="str">
        <f t="shared" si="12"/>
        <v/>
      </c>
      <c r="P17" s="96" t="str">
        <f t="shared" si="13"/>
        <v/>
      </c>
      <c r="Q17" s="67" t="s">
        <v>79</v>
      </c>
      <c r="R17" s="118">
        <f>IF(Q17&lt;&gt;"",INDEX(補助計算!$N$2:$N$101,MATCH(Q17,補助計算!$A$2:$A$101,0)),"")</f>
        <v>20.350000000000001</v>
      </c>
      <c r="S17" s="118" t="str">
        <f>IF(Q17&lt;&gt;"",INDEX(補助計算!$O$2:$O$101,MATCH(Q17,補助計算!$A$2:$A$101,0)),"")</f>
        <v xml:space="preserve">30x1 </v>
      </c>
      <c r="T17" s="105">
        <f t="shared" si="4"/>
        <v>1</v>
      </c>
      <c r="U17" s="49" t="s">
        <v>80</v>
      </c>
      <c r="V17" s="74">
        <f>COUNTIF(デッキ補助名1,U17)+COUNTIF(デッキ補助名2,U17)+COUNTIF(デッキ補助名3,U17)</f>
        <v>0</v>
      </c>
    </row>
    <row r="18" spans="1:23" x14ac:dyDescent="0.55000000000000004">
      <c r="A18" s="127" t="s">
        <v>81</v>
      </c>
      <c r="B18" s="127"/>
      <c r="C18" s="78">
        <f>SUM(C12:C17)+J5</f>
        <v>237</v>
      </c>
      <c r="D18" s="93">
        <f>SUM(D12:D17)+K5</f>
        <v>138</v>
      </c>
      <c r="E18" s="60" t="s">
        <v>82</v>
      </c>
      <c r="F18" s="84">
        <v>40</v>
      </c>
      <c r="G18" s="84">
        <v>8</v>
      </c>
      <c r="H18" s="84">
        <f t="shared" ref="H18:H26" si="15">IF(E18="","",SUMIF(デッキスキル名1,"*"&amp;E18&amp;"*",デッキスキル数1)+SUMIF(デッキスキル名2,"*"&amp;E18&amp;"*",デッキスキル数2)+SUMIF(デッキスキル名3,"*"&amp;E18&amp;"*",デッキスキル数3))</f>
        <v>9</v>
      </c>
      <c r="I18" s="84">
        <f t="shared" ref="I18:I26" si="16">IF(E18="","",SUMIF(デッキスキル名1,"*"&amp;E18&amp;"*",デッキ小隊長スキル数1)+SUMIF(デッキスキル名2,"*"&amp;E18&amp;"*",デッキ小隊長スキル数2)+SUMIF(デッキスキル名3,"*"&amp;E18&amp;"*",デッキ小隊長スキル数3))</f>
        <v>0</v>
      </c>
      <c r="J18" s="84">
        <f>IF(H18&gt;G18,G18,H18)</f>
        <v>8</v>
      </c>
      <c r="K18" s="84">
        <f>IF(I18&gt;G18,G18,I18)</f>
        <v>0</v>
      </c>
      <c r="L18" s="66" t="s">
        <v>83</v>
      </c>
      <c r="M18" s="103">
        <v>25</v>
      </c>
      <c r="N18" s="103">
        <v>999</v>
      </c>
      <c r="O18" s="103">
        <f t="shared" si="12"/>
        <v>0</v>
      </c>
      <c r="P18" s="104">
        <f t="shared" si="13"/>
        <v>0</v>
      </c>
      <c r="Q18" s="54"/>
      <c r="R18" s="121" t="str">
        <f>IF(Q18&lt;&gt;"",INDEX(補助計算!$N$2:$N$101,MATCH(Q18,補助計算!$A$2:$A$101,0)),"")</f>
        <v/>
      </c>
      <c r="S18" s="119" t="str">
        <f>IF(Q18&lt;&gt;"",INDEX(補助計算!$O$2:$O$101,MATCH(Q18,補助計算!$A$2:$A$101,0)),"")</f>
        <v/>
      </c>
      <c r="T18" s="93" t="str">
        <f t="shared" si="4"/>
        <v/>
      </c>
      <c r="U18" s="49" t="s">
        <v>84</v>
      </c>
      <c r="V18" s="74">
        <f>COUNTIF(デッキ補助名1,U18)+COUNTIF(デッキ補助名2,U18)+COUNTIF(デッキ補助名3,U18)</f>
        <v>0</v>
      </c>
    </row>
    <row r="19" spans="1:23" x14ac:dyDescent="0.55000000000000004">
      <c r="A19" s="49"/>
      <c r="B19" s="74"/>
      <c r="C19" s="74"/>
      <c r="D19" s="96"/>
      <c r="E19" s="50"/>
      <c r="F19" s="74"/>
      <c r="G19" s="74"/>
      <c r="H19" s="74" t="str">
        <f t="shared" si="15"/>
        <v/>
      </c>
      <c r="I19" s="74" t="str">
        <f t="shared" si="16"/>
        <v/>
      </c>
      <c r="J19" s="74"/>
      <c r="K19" s="74"/>
      <c r="L19" s="66" t="s">
        <v>85</v>
      </c>
      <c r="M19" s="103">
        <v>20</v>
      </c>
      <c r="N19" s="103">
        <v>999</v>
      </c>
      <c r="O19" s="103">
        <f t="shared" si="12"/>
        <v>0</v>
      </c>
      <c r="P19" s="104">
        <f t="shared" si="13"/>
        <v>0</v>
      </c>
      <c r="Q19" s="67" t="s">
        <v>86</v>
      </c>
      <c r="R19" s="118">
        <f>IF(Q19&lt;&gt;"",INDEX(補助計算!$N$2:$N$101,MATCH(Q19,補助計算!$A$2:$A$101,0)),"")</f>
        <v>21.35</v>
      </c>
      <c r="S19" s="118" t="str">
        <f>IF(Q19&lt;&gt;"",INDEX(補助計算!$O$2:$O$101,MATCH(Q19,補助計算!$A$2:$A$101,0)),"")</f>
        <v xml:space="preserve">30x1 </v>
      </c>
      <c r="T19" s="105">
        <f t="shared" si="4"/>
        <v>1</v>
      </c>
      <c r="U19" s="49"/>
      <c r="V19" s="74"/>
    </row>
    <row r="20" spans="1:23" x14ac:dyDescent="0.55000000000000004">
      <c r="A20" s="55" t="s">
        <v>87</v>
      </c>
      <c r="B20" s="97">
        <v>25</v>
      </c>
      <c r="C20" s="97">
        <f t="shared" ref="C20:C56" si="17">IF(A20="","",SUMIF(デッキスキル名1,"*"&amp;A20&amp;"*",デッキスキル数1)+SUMIF(デッキスキル名2,"*"&amp;A20&amp;"*",デッキスキル数2)+SUMIF(デッキスキル名3,"*"&amp;A20&amp;"*",デッキスキル数3))</f>
        <v>4</v>
      </c>
      <c r="D20" s="98">
        <f t="shared" ref="D20:D56" si="18">IF(A20="","",SUMIF(デッキスキル名1,"*"&amp;A20&amp;"*",デッキ小隊長スキル数1)+SUMIF(デッキスキル名2,"*"&amp;A20&amp;"*",デッキ小隊長スキル数2)+SUMIF(デッキスキル名3,"*"&amp;A20&amp;"*",デッキ小隊長スキル数3))</f>
        <v>4</v>
      </c>
      <c r="E20" s="61" t="s">
        <v>88</v>
      </c>
      <c r="F20" s="82">
        <v>45</v>
      </c>
      <c r="G20" s="82">
        <v>8</v>
      </c>
      <c r="H20" s="82">
        <f t="shared" si="15"/>
        <v>5</v>
      </c>
      <c r="I20" s="82">
        <f t="shared" si="16"/>
        <v>0</v>
      </c>
      <c r="J20" s="82">
        <f t="shared" ref="J20:J26" si="19">IF(H20&gt;G20,G20,H20)</f>
        <v>5</v>
      </c>
      <c r="K20" s="82">
        <f t="shared" ref="K20:K26" si="20">IF(I20&gt;G20,G20,I20)</f>
        <v>0</v>
      </c>
      <c r="L20" s="49" t="s">
        <v>89</v>
      </c>
      <c r="M20" s="74">
        <v>0</v>
      </c>
      <c r="N20" s="74">
        <v>999</v>
      </c>
      <c r="O20" s="74">
        <f t="shared" si="12"/>
        <v>0</v>
      </c>
      <c r="P20" s="96">
        <f t="shared" si="13"/>
        <v>0</v>
      </c>
      <c r="Q20" s="67" t="s">
        <v>90</v>
      </c>
      <c r="R20" s="118">
        <f>IF(Q20&lt;&gt;"",INDEX(補助計算!$N$2:$N$101,MATCH(Q20,補助計算!$A$2:$A$101,0)),"")</f>
        <v>88.68563365774375</v>
      </c>
      <c r="S20" s="118" t="str">
        <f>IF(Q20&lt;&gt;"",INDEX(補助計算!$O$2:$O$101,MATCH(Q20,補助計算!$A$2:$A$101,0)),"")</f>
        <v xml:space="preserve">20x1 30x3 </v>
      </c>
      <c r="T20" s="105">
        <f t="shared" si="4"/>
        <v>4</v>
      </c>
      <c r="U20" s="49" t="s">
        <v>91</v>
      </c>
      <c r="V20" s="74">
        <f>COUNTIF(デッキ補助名1,U20)+COUNTIF(デッキ補助名2,U20)+COUNTIF(デッキ補助名3,U20)</f>
        <v>0</v>
      </c>
    </row>
    <row r="21" spans="1:23" x14ac:dyDescent="0.55000000000000004">
      <c r="A21" s="55" t="s">
        <v>92</v>
      </c>
      <c r="B21" s="97">
        <v>25</v>
      </c>
      <c r="C21" s="97">
        <f t="shared" si="17"/>
        <v>20</v>
      </c>
      <c r="D21" s="98">
        <f t="shared" si="18"/>
        <v>0</v>
      </c>
      <c r="E21" s="59" t="s">
        <v>93</v>
      </c>
      <c r="F21" s="83">
        <v>45</v>
      </c>
      <c r="G21" s="83">
        <v>5</v>
      </c>
      <c r="H21" s="83">
        <f t="shared" si="15"/>
        <v>0</v>
      </c>
      <c r="I21" s="83">
        <f t="shared" si="16"/>
        <v>0</v>
      </c>
      <c r="J21" s="83">
        <f t="shared" si="19"/>
        <v>0</v>
      </c>
      <c r="K21" s="83">
        <f t="shared" si="20"/>
        <v>0</v>
      </c>
      <c r="L21" s="49" t="s">
        <v>94</v>
      </c>
      <c r="M21" s="74">
        <v>10</v>
      </c>
      <c r="N21" s="74">
        <v>999</v>
      </c>
      <c r="O21" s="74">
        <f t="shared" si="12"/>
        <v>0</v>
      </c>
      <c r="P21" s="96">
        <f t="shared" si="13"/>
        <v>0</v>
      </c>
      <c r="Q21" s="67" t="s">
        <v>95</v>
      </c>
      <c r="R21" s="118">
        <f>IF(Q21&lt;&gt;"",INDEX(補助計算!$N$2:$N$101,MATCH(Q21,補助計算!$A$2:$A$101,0)),"")</f>
        <v>88.68563365774375</v>
      </c>
      <c r="S21" s="118" t="str">
        <f>IF(Q21&lt;&gt;"",INDEX(補助計算!$O$2:$O$101,MATCH(Q21,補助計算!$A$2:$A$101,0)),"")</f>
        <v xml:space="preserve">20x1 30x3 </v>
      </c>
      <c r="T21" s="105">
        <f t="shared" si="4"/>
        <v>4</v>
      </c>
      <c r="U21" s="49" t="s">
        <v>96</v>
      </c>
      <c r="V21" s="74">
        <f>COUNTIF(デッキ補助名1,U21)+COUNTIF(デッキ補助名2,U21)+COUNTIF(デッキ補助名3,U21)</f>
        <v>0</v>
      </c>
    </row>
    <row r="22" spans="1:23" x14ac:dyDescent="0.55000000000000004">
      <c r="A22" s="49"/>
      <c r="B22" s="74"/>
      <c r="C22" s="74" t="str">
        <f t="shared" si="17"/>
        <v/>
      </c>
      <c r="D22" s="96" t="str">
        <f t="shared" si="18"/>
        <v/>
      </c>
      <c r="E22" s="59" t="s">
        <v>97</v>
      </c>
      <c r="F22" s="83">
        <v>45</v>
      </c>
      <c r="G22" s="83">
        <v>5</v>
      </c>
      <c r="H22" s="83">
        <f t="shared" si="15"/>
        <v>7</v>
      </c>
      <c r="I22" s="83">
        <f t="shared" si="16"/>
        <v>0</v>
      </c>
      <c r="J22" s="83">
        <f t="shared" si="19"/>
        <v>5</v>
      </c>
      <c r="K22" s="83">
        <f t="shared" si="20"/>
        <v>0</v>
      </c>
      <c r="L22" s="49" t="s">
        <v>98</v>
      </c>
      <c r="M22" s="74">
        <v>20</v>
      </c>
      <c r="N22" s="74">
        <v>999</v>
      </c>
      <c r="O22" s="74">
        <f t="shared" si="12"/>
        <v>0</v>
      </c>
      <c r="P22" s="96">
        <f t="shared" si="13"/>
        <v>0</v>
      </c>
      <c r="Q22" s="49"/>
      <c r="R22" s="122" t="str">
        <f>IF(Q22&lt;&gt;"",INDEX(補助計算!$N$2:$N$101,MATCH(Q22,補助計算!$A$2:$A$101,0)),"")</f>
        <v/>
      </c>
      <c r="S22" s="119" t="str">
        <f>IF(Q22&lt;&gt;"",INDEX(補助計算!$O$2:$O$101,MATCH(Q22,補助計算!$A$2:$A$101,0)),"")</f>
        <v/>
      </c>
      <c r="T22" s="96" t="str">
        <f t="shared" si="4"/>
        <v/>
      </c>
      <c r="U22" s="49" t="s">
        <v>99</v>
      </c>
      <c r="V22" s="74">
        <f>COUNTIF(デッキ補助名1,U22)+COUNTIF(デッキ補助名2,U22)+COUNTIF(デッキ補助名3,U22)</f>
        <v>0</v>
      </c>
    </row>
    <row r="23" spans="1:23" x14ac:dyDescent="0.55000000000000004">
      <c r="A23" s="55" t="s">
        <v>100</v>
      </c>
      <c r="B23" s="97">
        <v>20</v>
      </c>
      <c r="C23" s="97">
        <f t="shared" si="17"/>
        <v>10</v>
      </c>
      <c r="D23" s="98">
        <f t="shared" si="18"/>
        <v>0</v>
      </c>
      <c r="E23" s="72" t="s">
        <v>101</v>
      </c>
      <c r="F23" s="85">
        <v>40</v>
      </c>
      <c r="G23" s="85">
        <v>5</v>
      </c>
      <c r="H23" s="85">
        <f t="shared" si="15"/>
        <v>0</v>
      </c>
      <c r="I23" s="85">
        <f t="shared" si="16"/>
        <v>0</v>
      </c>
      <c r="J23" s="85">
        <f t="shared" si="19"/>
        <v>0</v>
      </c>
      <c r="K23" s="85">
        <f t="shared" si="20"/>
        <v>0</v>
      </c>
      <c r="L23" s="49" t="s">
        <v>102</v>
      </c>
      <c r="M23" s="74">
        <v>25</v>
      </c>
      <c r="N23" s="74">
        <v>999</v>
      </c>
      <c r="O23" s="74">
        <f t="shared" si="12"/>
        <v>0</v>
      </c>
      <c r="P23" s="96">
        <f t="shared" si="13"/>
        <v>0</v>
      </c>
      <c r="Q23" s="67" t="s">
        <v>103</v>
      </c>
      <c r="R23" s="118">
        <f>IF(Q23&lt;&gt;"",INDEX(補助計算!$N$2:$N$101,MATCH(Q23,補助計算!$A$2:$A$101,0)),"")</f>
        <v>79.668703787499993</v>
      </c>
      <c r="S23" s="118" t="str">
        <f>IF(Q23&lt;&gt;"",INDEX(補助計算!$O$2:$O$101,MATCH(Q23,補助計算!$A$2:$A$101,0)),"")</f>
        <v xml:space="preserve">20x1 30x2 </v>
      </c>
      <c r="T23" s="105">
        <f t="shared" si="4"/>
        <v>3</v>
      </c>
    </row>
    <row r="24" spans="1:23" x14ac:dyDescent="0.55000000000000004">
      <c r="A24" s="55" t="s">
        <v>104</v>
      </c>
      <c r="B24" s="97">
        <v>20</v>
      </c>
      <c r="C24" s="97">
        <f t="shared" si="17"/>
        <v>0</v>
      </c>
      <c r="D24" s="98">
        <f t="shared" si="18"/>
        <v>0</v>
      </c>
      <c r="E24" s="72" t="s">
        <v>105</v>
      </c>
      <c r="F24" s="85">
        <v>40</v>
      </c>
      <c r="G24" s="85">
        <v>5</v>
      </c>
      <c r="H24" s="85">
        <f t="shared" si="15"/>
        <v>2</v>
      </c>
      <c r="I24" s="85">
        <f t="shared" si="16"/>
        <v>0</v>
      </c>
      <c r="J24" s="85">
        <f t="shared" si="19"/>
        <v>2</v>
      </c>
      <c r="K24" s="85">
        <f t="shared" si="20"/>
        <v>0</v>
      </c>
      <c r="L24" s="49" t="s">
        <v>106</v>
      </c>
      <c r="M24" s="74">
        <v>30</v>
      </c>
      <c r="N24" s="74">
        <v>999</v>
      </c>
      <c r="O24" s="74">
        <f t="shared" si="12"/>
        <v>0</v>
      </c>
      <c r="P24" s="96">
        <f t="shared" si="13"/>
        <v>0</v>
      </c>
      <c r="Q24" s="68" t="s">
        <v>107</v>
      </c>
      <c r="R24" s="120">
        <f>IF(Q24&lt;&gt;"",INDEX(補助計算!$N$2:$N$101,MATCH(Q24,補助計算!$A$2:$A$101,0)),"")</f>
        <v>86.652504036493752</v>
      </c>
      <c r="S24" s="68" t="str">
        <f>IF(Q24&lt;&gt;"",INDEX(補助計算!$O$2:$O$101,MATCH(Q24,補助計算!$A$2:$A$101,0)),"")</f>
        <v xml:space="preserve">20x2 30x2 </v>
      </c>
      <c r="T24" s="109">
        <f t="shared" si="4"/>
        <v>4</v>
      </c>
      <c r="U24" s="107" t="s">
        <v>108</v>
      </c>
      <c r="V24" s="125">
        <f>SUM(SUMPRODUCT(B2:B57,C2:C57),SUMPRODUCT(F2:F47,J2:J47),SUMPRODUCT(M2:M25,P2:P25))</f>
        <v>12325</v>
      </c>
      <c r="W24" s="125"/>
    </row>
    <row r="25" spans="1:23" x14ac:dyDescent="0.55000000000000004">
      <c r="A25" s="55" t="s">
        <v>109</v>
      </c>
      <c r="B25" s="97">
        <v>20</v>
      </c>
      <c r="C25" s="97">
        <f t="shared" si="17"/>
        <v>5</v>
      </c>
      <c r="D25" s="98">
        <f t="shared" si="18"/>
        <v>5</v>
      </c>
      <c r="E25" s="72" t="s">
        <v>110</v>
      </c>
      <c r="F25" s="85">
        <v>40</v>
      </c>
      <c r="G25" s="85">
        <v>5</v>
      </c>
      <c r="H25" s="85">
        <f t="shared" si="15"/>
        <v>4</v>
      </c>
      <c r="I25" s="85">
        <f t="shared" si="16"/>
        <v>0</v>
      </c>
      <c r="J25" s="85">
        <f t="shared" si="19"/>
        <v>4</v>
      </c>
      <c r="K25" s="85">
        <f t="shared" si="20"/>
        <v>0</v>
      </c>
      <c r="Q25" s="68" t="s">
        <v>111</v>
      </c>
      <c r="R25" s="120">
        <f>IF(Q25&lt;&gt;"",INDEX(補助計算!$N$2:$N$101,MATCH(Q25,補助計算!$A$2:$A$101,0)),"")</f>
        <v>71.705358787499989</v>
      </c>
      <c r="S25" s="68" t="str">
        <f>IF(Q25&lt;&gt;"",INDEX(補助計算!$O$2:$O$101,MATCH(Q25,補助計算!$A$2:$A$101,0)),"")</f>
        <v xml:space="preserve">20x3 </v>
      </c>
      <c r="T25" s="109">
        <f t="shared" si="4"/>
        <v>3</v>
      </c>
      <c r="U25" s="108" t="s">
        <v>112</v>
      </c>
      <c r="V25" s="126">
        <f>SUM(SUM(C2:C57),SUM(J2:J47),SUM(P2:P25))-C12-C18-J5-J17-J27-P5-P9</f>
        <v>492</v>
      </c>
      <c r="W25" s="126"/>
    </row>
    <row r="26" spans="1:23" x14ac:dyDescent="0.55000000000000004">
      <c r="A26" s="49"/>
      <c r="B26" s="74"/>
      <c r="C26" s="74" t="str">
        <f t="shared" si="17"/>
        <v/>
      </c>
      <c r="D26" s="96" t="str">
        <f t="shared" si="18"/>
        <v/>
      </c>
      <c r="E26" s="72" t="s">
        <v>113</v>
      </c>
      <c r="F26" s="85">
        <v>40</v>
      </c>
      <c r="G26" s="85">
        <v>5</v>
      </c>
      <c r="H26" s="85">
        <f t="shared" si="15"/>
        <v>0</v>
      </c>
      <c r="I26" s="85">
        <f t="shared" si="16"/>
        <v>0</v>
      </c>
      <c r="J26" s="85">
        <f t="shared" si="19"/>
        <v>0</v>
      </c>
      <c r="K26" s="85">
        <f t="shared" si="20"/>
        <v>0</v>
      </c>
      <c r="Q26" s="54"/>
      <c r="R26" s="121">
        <f>SUM(R23:R25)</f>
        <v>238.02656661149373</v>
      </c>
      <c r="S26" s="119" t="str">
        <f>IF(Q26&lt;&gt;"",INDEX(補助計算!$O$2:$O$101,MATCH(Q26,補助計算!$A$2:$A$101,0)),"")</f>
        <v/>
      </c>
      <c r="T26" s="93" t="str">
        <f t="shared" si="4"/>
        <v/>
      </c>
      <c r="U26" s="108" t="s">
        <v>114</v>
      </c>
      <c r="V26" s="126">
        <f>SUM(SUM(D2:D57),SUM(K2:K47))-D12-D18-K5-K17-K27</f>
        <v>204</v>
      </c>
      <c r="W26" s="126"/>
    </row>
    <row r="27" spans="1:23" x14ac:dyDescent="0.55000000000000004">
      <c r="A27" s="51" t="s">
        <v>115</v>
      </c>
      <c r="B27" s="94">
        <v>20</v>
      </c>
      <c r="C27" s="94">
        <f t="shared" si="17"/>
        <v>3</v>
      </c>
      <c r="D27" s="95">
        <f t="shared" si="18"/>
        <v>0</v>
      </c>
      <c r="E27" s="127" t="s">
        <v>116</v>
      </c>
      <c r="F27" s="127"/>
      <c r="G27" s="77"/>
      <c r="H27" s="74"/>
      <c r="I27" s="74"/>
      <c r="J27" s="78">
        <f>SUM(J20:J26)</f>
        <v>16</v>
      </c>
      <c r="K27" s="78">
        <f>SUM(K20:K26)</f>
        <v>0</v>
      </c>
      <c r="Q27" s="69" t="s">
        <v>117</v>
      </c>
      <c r="R27" s="114">
        <f>IF(Q27&lt;&gt;"",INDEX(補助計算!$N$2:$N$101,MATCH(Q27,補助計算!$A$2:$A$101,0)),"")</f>
        <v>100</v>
      </c>
      <c r="S27" s="114" t="str">
        <f>IF(Q27&lt;&gt;"",INDEX(補助計算!$O$2:$O$101,MATCH(Q27,補助計算!$A$2:$A$101,0)),"")</f>
        <v xml:space="preserve">20x20 21x2 24x1 27x1 30x1 </v>
      </c>
      <c r="T27" s="106">
        <f t="shared" si="4"/>
        <v>26</v>
      </c>
    </row>
    <row r="28" spans="1:23" x14ac:dyDescent="0.55000000000000004">
      <c r="A28" s="51" t="s">
        <v>118</v>
      </c>
      <c r="B28" s="94">
        <v>10</v>
      </c>
      <c r="C28" s="94">
        <f t="shared" si="17"/>
        <v>51</v>
      </c>
      <c r="D28" s="95">
        <f t="shared" si="18"/>
        <v>0</v>
      </c>
      <c r="E28" s="57" t="s">
        <v>119</v>
      </c>
      <c r="F28" s="80">
        <v>50</v>
      </c>
      <c r="G28" s="81">
        <v>3</v>
      </c>
      <c r="H28" s="81">
        <f t="shared" ref="H28:H47" si="21">IF(E28="","",SUMIF(デッキスキル名1,"*"&amp;E28&amp;"*",デッキスキル数1)+SUMIF(デッキスキル名2,"*"&amp;E28&amp;"*",デッキスキル数2)+SUMIF(デッキスキル名3,"*"&amp;E28&amp;"*",デッキスキル数3))</f>
        <v>0</v>
      </c>
      <c r="I28" s="81">
        <f t="shared" ref="I28:I47" si="22">IF(E28="","",SUMIF(デッキスキル名1,"*"&amp;E28&amp;"*",デッキ小隊長スキル数1)+SUMIF(デッキスキル名2,"*"&amp;E28&amp;"*",デッキ小隊長スキル数2)+SUMIF(デッキスキル名3,"*"&amp;E28&amp;"*",デッキ小隊長スキル数3))</f>
        <v>0</v>
      </c>
      <c r="J28" s="80">
        <f t="shared" ref="J28:J29" si="23">IF(H28&gt;G28,G28,H28)</f>
        <v>0</v>
      </c>
      <c r="K28" s="80">
        <f>IF(I28&gt;G28,G28,I28)</f>
        <v>0</v>
      </c>
      <c r="Q28" s="69" t="s">
        <v>120</v>
      </c>
      <c r="R28" s="114">
        <f>IF(Q28&lt;&gt;"",INDEX(補助計算!$N$2:$N$101,MATCH(Q28,補助計算!$A$2:$A$101,0)),"")</f>
        <v>100</v>
      </c>
      <c r="S28" s="114" t="str">
        <f>IF(Q28&lt;&gt;"",INDEX(補助計算!$O$2:$O$101,MATCH(Q28,補助計算!$A$2:$A$101,0)),"")</f>
        <v xml:space="preserve">20x4 21x1 30x3 </v>
      </c>
      <c r="T28" s="106">
        <f t="shared" si="4"/>
        <v>8</v>
      </c>
    </row>
    <row r="29" spans="1:23" x14ac:dyDescent="0.55000000000000004">
      <c r="A29" s="49"/>
      <c r="B29" s="74"/>
      <c r="C29" s="74" t="str">
        <f t="shared" si="17"/>
        <v/>
      </c>
      <c r="D29" s="96" t="str">
        <f t="shared" si="18"/>
        <v/>
      </c>
      <c r="E29" s="58" t="s">
        <v>121</v>
      </c>
      <c r="F29" s="81">
        <v>40</v>
      </c>
      <c r="G29" s="81">
        <v>8</v>
      </c>
      <c r="H29" s="81">
        <f t="shared" si="21"/>
        <v>6</v>
      </c>
      <c r="I29" s="81">
        <f t="shared" si="22"/>
        <v>0</v>
      </c>
      <c r="J29" s="81">
        <f t="shared" si="23"/>
        <v>6</v>
      </c>
      <c r="K29" s="81">
        <f>IF(I29&gt;G29,G29,I29)</f>
        <v>0</v>
      </c>
      <c r="Q29" s="69" t="s">
        <v>122</v>
      </c>
      <c r="R29" s="114">
        <f>IF(Q29&lt;&gt;"",INDEX(補助計算!$N$2:$N$101,MATCH(Q29,補助計算!$A$2:$A$101,0)),"")</f>
        <v>100</v>
      </c>
      <c r="S29" s="114" t="str">
        <f>IF(Q29&lt;&gt;"",INDEX(補助計算!$O$2:$O$101,MATCH(Q29,補助計算!$A$2:$A$101,0)),"")</f>
        <v xml:space="preserve">20x3 </v>
      </c>
      <c r="T29" s="106">
        <f t="shared" si="4"/>
        <v>3</v>
      </c>
    </row>
    <row r="30" spans="1:23" x14ac:dyDescent="0.55000000000000004">
      <c r="A30" s="55" t="s">
        <v>123</v>
      </c>
      <c r="B30" s="97">
        <v>20</v>
      </c>
      <c r="C30" s="97">
        <f t="shared" si="17"/>
        <v>0</v>
      </c>
      <c r="D30" s="98">
        <f t="shared" si="18"/>
        <v>0</v>
      </c>
      <c r="E30" s="59" t="s">
        <v>124</v>
      </c>
      <c r="F30" s="83">
        <v>25</v>
      </c>
      <c r="G30" s="83">
        <v>999</v>
      </c>
      <c r="H30" s="83">
        <f t="shared" si="21"/>
        <v>4</v>
      </c>
      <c r="I30" s="83">
        <f t="shared" si="22"/>
        <v>0</v>
      </c>
      <c r="J30" s="83">
        <f t="shared" ref="J30:J31" si="24">IF(H30&gt;$G30,$G30,H30)</f>
        <v>4</v>
      </c>
      <c r="K30" s="83">
        <f t="shared" ref="K30:K31" si="25">IF(I30&gt;$G30,$G30,I30)</f>
        <v>0</v>
      </c>
      <c r="Q30" s="69" t="s">
        <v>125</v>
      </c>
      <c r="R30" s="114">
        <f>IF(Q30&lt;&gt;"",INDEX(補助計算!$N$2:$N$101,MATCH(Q30,補助計算!$A$2:$A$101,0)),"")</f>
        <v>100</v>
      </c>
      <c r="S30" s="114" t="str">
        <f>IF(Q30&lt;&gt;"",INDEX(補助計算!$O$2:$O$101,MATCH(Q30,補助計算!$A$2:$A$101,0)),"")</f>
        <v xml:space="preserve">20x1 </v>
      </c>
      <c r="T30" s="106">
        <f t="shared" si="4"/>
        <v>1</v>
      </c>
    </row>
    <row r="31" spans="1:23" x14ac:dyDescent="0.55000000000000004">
      <c r="A31" s="55" t="s">
        <v>126</v>
      </c>
      <c r="B31" s="97">
        <v>20</v>
      </c>
      <c r="C31" s="97">
        <f t="shared" si="17"/>
        <v>0</v>
      </c>
      <c r="D31" s="98">
        <f t="shared" si="18"/>
        <v>0</v>
      </c>
      <c r="E31" s="59" t="s">
        <v>127</v>
      </c>
      <c r="F31" s="83">
        <v>25</v>
      </c>
      <c r="G31" s="83">
        <v>999</v>
      </c>
      <c r="H31" s="83">
        <f t="shared" si="21"/>
        <v>9</v>
      </c>
      <c r="I31" s="83">
        <f t="shared" si="22"/>
        <v>0</v>
      </c>
      <c r="J31" s="83">
        <f t="shared" si="24"/>
        <v>9</v>
      </c>
      <c r="K31" s="83">
        <f t="shared" si="25"/>
        <v>0</v>
      </c>
      <c r="Q31" s="69" t="s">
        <v>128</v>
      </c>
      <c r="R31" s="114">
        <f>IF(Q31&lt;&gt;"",INDEX(補助計算!$N$2:$N$101,MATCH(Q31,補助計算!$A$2:$A$101,0)),"")</f>
        <v>100</v>
      </c>
      <c r="S31" s="114" t="str">
        <f>IF(Q31&lt;&gt;"",INDEX(補助計算!$O$2:$O$101,MATCH(Q31,補助計算!$A$2:$A$101,0)),"")</f>
        <v xml:space="preserve">20x1 </v>
      </c>
      <c r="T31" s="106">
        <f t="shared" si="4"/>
        <v>1</v>
      </c>
    </row>
    <row r="32" spans="1:23" x14ac:dyDescent="0.55000000000000004">
      <c r="A32" s="49"/>
      <c r="B32" s="74"/>
      <c r="C32" s="74" t="str">
        <f t="shared" si="17"/>
        <v/>
      </c>
      <c r="D32" s="96" t="str">
        <f t="shared" si="18"/>
        <v/>
      </c>
      <c r="E32" s="59" t="s">
        <v>129</v>
      </c>
      <c r="F32" s="83">
        <v>30</v>
      </c>
      <c r="G32" s="83">
        <v>5</v>
      </c>
      <c r="H32" s="83">
        <f t="shared" si="21"/>
        <v>0</v>
      </c>
      <c r="I32" s="83">
        <f t="shared" si="22"/>
        <v>0</v>
      </c>
      <c r="J32" s="83">
        <f t="shared" ref="J32" si="26">IF(H32&gt;$G32,$G32,H32)</f>
        <v>0</v>
      </c>
      <c r="K32" s="83">
        <f t="shared" ref="K32" si="27">IF(I32&gt;$G32,$G32,I32)</f>
        <v>0</v>
      </c>
      <c r="Q32" s="69" t="s">
        <v>130</v>
      </c>
      <c r="R32" s="114">
        <f>IF(Q32&lt;&gt;"",INDEX(補助計算!$N$2:$N$101,MATCH(Q32,補助計算!$A$2:$A$101,0)),"")</f>
        <v>100</v>
      </c>
      <c r="S32" s="114" t="str">
        <f>IF(Q32&lt;&gt;"",INDEX(補助計算!$O$2:$O$101,MATCH(Q32,補助計算!$A$2:$A$101,0)),"")</f>
        <v xml:space="preserve">20x1 </v>
      </c>
      <c r="T32" s="106">
        <f t="shared" si="4"/>
        <v>1</v>
      </c>
      <c r="U32" s="49" t="s">
        <v>131</v>
      </c>
      <c r="V32" s="74">
        <f>COUNTIF(デッキ!$S$4:$S$72,U32)+COUNTIF(デッキ!$U$4:$U$72,U32)+COUNTIF(デッキ!$W$4:$W97,U32)</f>
        <v>1</v>
      </c>
    </row>
    <row r="33" spans="1:22" x14ac:dyDescent="0.55000000000000004">
      <c r="A33" s="49" t="s">
        <v>132</v>
      </c>
      <c r="B33" s="74">
        <v>25</v>
      </c>
      <c r="C33" s="74">
        <f t="shared" si="17"/>
        <v>4</v>
      </c>
      <c r="D33" s="96">
        <f t="shared" si="18"/>
        <v>0</v>
      </c>
      <c r="E33" s="49" t="s">
        <v>133</v>
      </c>
      <c r="F33" s="74">
        <v>20</v>
      </c>
      <c r="G33" s="74">
        <v>999</v>
      </c>
      <c r="H33" s="74">
        <f t="shared" si="21"/>
        <v>0</v>
      </c>
      <c r="I33" s="74">
        <f t="shared" si="22"/>
        <v>0</v>
      </c>
      <c r="J33" s="74">
        <f t="shared" ref="J33" si="28">IF(H33&gt;$G33,$G33,H33)</f>
        <v>0</v>
      </c>
      <c r="K33" s="74">
        <f t="shared" ref="K33" si="29">IF(I33&gt;$G33,$G33,I33)</f>
        <v>0</v>
      </c>
      <c r="R33" s="42" t="str">
        <f>IF(Q33&lt;&gt;"",INDEX(補助計算!$N$2:$N$101,MATCH(Q33,補助計算!$A$2:$A$101,0)),"")</f>
        <v/>
      </c>
      <c r="S33" s="119" t="str">
        <f>IF(Q33&lt;&gt;"",INDEX(補助計算!$O$2:$O$101,MATCH(Q33,補助計算!$A$2:$A$101,0)),"")</f>
        <v/>
      </c>
      <c r="T33" s="88" t="str">
        <f t="shared" si="4"/>
        <v/>
      </c>
      <c r="U33" s="49" t="s">
        <v>134</v>
      </c>
      <c r="V33" s="74">
        <f>COUNTIF(デッキ!$S$4:$S$72,U33)+COUNTIF(デッキ!$U$4:$U$72,U33)+COUNTIF(デッキ!$W$4:$W101,U33)</f>
        <v>1</v>
      </c>
    </row>
    <row r="34" spans="1:22" x14ac:dyDescent="0.55000000000000004">
      <c r="A34" s="49" t="s">
        <v>135</v>
      </c>
      <c r="B34" s="74">
        <v>25</v>
      </c>
      <c r="C34" s="74">
        <f t="shared" si="17"/>
        <v>0</v>
      </c>
      <c r="D34" s="96">
        <f t="shared" si="18"/>
        <v>0</v>
      </c>
      <c r="E34" s="49"/>
      <c r="F34" s="74"/>
      <c r="G34" s="74"/>
      <c r="H34" s="74" t="str">
        <f t="shared" si="21"/>
        <v/>
      </c>
      <c r="I34" s="74" t="str">
        <f t="shared" si="22"/>
        <v/>
      </c>
      <c r="J34" s="78"/>
      <c r="K34" s="74"/>
      <c r="R34" s="42" t="str">
        <f>IF(Q34&lt;&gt;"",INDEX(補助計算!$N$2:$N$101,MATCH(Q34,補助計算!$A$2:$A$101,0)),"")</f>
        <v/>
      </c>
      <c r="S34" s="119" t="str">
        <f>IF(Q34&lt;&gt;"",INDEX(補助計算!$O$2:$O$101,MATCH(Q34,補助計算!$A$2:$A$101,0)),"")</f>
        <v/>
      </c>
      <c r="T34" s="88" t="str">
        <f t="shared" si="4"/>
        <v/>
      </c>
      <c r="U34" s="49" t="s">
        <v>136</v>
      </c>
      <c r="V34" s="74">
        <f>COUNTIF(デッキ!$S$4:$S$72,U34)+COUNTIF(デッキ!$U$4:$U$72,U34)+COUNTIF(デッキ!$W$4:$W109,U34)</f>
        <v>0</v>
      </c>
    </row>
    <row r="35" spans="1:22" x14ac:dyDescent="0.55000000000000004">
      <c r="A35" s="49"/>
      <c r="B35" s="74"/>
      <c r="C35" s="74" t="str">
        <f t="shared" si="17"/>
        <v/>
      </c>
      <c r="D35" s="96" t="str">
        <f t="shared" si="18"/>
        <v/>
      </c>
      <c r="E35" s="62" t="s">
        <v>137</v>
      </c>
      <c r="F35" s="86">
        <v>10</v>
      </c>
      <c r="G35" s="86">
        <v>999</v>
      </c>
      <c r="H35" s="86">
        <f t="shared" si="21"/>
        <v>0</v>
      </c>
      <c r="I35" s="86">
        <f t="shared" si="22"/>
        <v>0</v>
      </c>
      <c r="J35" s="86">
        <f t="shared" ref="J35:J47" si="30">IF(H35&gt;$G35,$G35,H35)</f>
        <v>0</v>
      </c>
      <c r="K35" s="86">
        <f t="shared" ref="K35:K47" si="31">IF(I35&gt;$G35,$G35,I35)</f>
        <v>0</v>
      </c>
      <c r="Q35" s="49" t="s">
        <v>138</v>
      </c>
      <c r="R35" s="49">
        <f>IF(Q35&lt;&gt;"",INDEX(補助計算!$N$2:$N$101,MATCH(Q35,補助計算!$A$2:$A$101,0)),"")</f>
        <v>100</v>
      </c>
      <c r="S35" s="49" t="str">
        <f>IF(Q35&lt;&gt;"",INDEX(補助計算!$O$2:$O$101,MATCH(Q35,補助計算!$A$2:$A$101,0)),"")</f>
        <v xml:space="preserve">20x1 </v>
      </c>
      <c r="T35" s="74">
        <f t="shared" si="4"/>
        <v>1</v>
      </c>
      <c r="U35" s="49" t="s">
        <v>139</v>
      </c>
      <c r="V35" s="74">
        <f>COUNTIF(デッキ!$S$4:$S$72,U35)+COUNTIF(デッキ!$U$4:$U$72,U35)+COUNTIF(デッキ!$W$4:$W119,U35)</f>
        <v>0</v>
      </c>
    </row>
    <row r="36" spans="1:22" x14ac:dyDescent="0.55000000000000004">
      <c r="A36" s="56" t="s">
        <v>140</v>
      </c>
      <c r="B36" s="74">
        <v>25</v>
      </c>
      <c r="C36" s="74">
        <f t="shared" si="17"/>
        <v>0</v>
      </c>
      <c r="D36" s="96">
        <f t="shared" si="18"/>
        <v>0</v>
      </c>
      <c r="E36" s="49"/>
      <c r="F36" s="74"/>
      <c r="G36" s="74"/>
      <c r="H36" s="74" t="str">
        <f t="shared" si="21"/>
        <v/>
      </c>
      <c r="I36" s="74" t="str">
        <f t="shared" si="22"/>
        <v/>
      </c>
      <c r="J36" s="74" t="str">
        <f t="shared" si="30"/>
        <v/>
      </c>
      <c r="K36" s="74" t="str">
        <f t="shared" si="31"/>
        <v/>
      </c>
      <c r="Q36" s="49" t="s">
        <v>141</v>
      </c>
      <c r="R36" s="49" t="str">
        <f>IF(Q36&lt;&gt;"",INDEX(補助計算!$N$2:$N$101,MATCH(Q36,補助計算!$A$2:$A$101,0)),"")</f>
        <v/>
      </c>
      <c r="S36" s="49" t="str">
        <f>IF(Q36&lt;&gt;"",INDEX(補助計算!$O$2:$O$101,MATCH(Q36,補助計算!$A$2:$A$101,0)),"")</f>
        <v/>
      </c>
      <c r="T36" s="74">
        <f t="shared" si="4"/>
        <v>0</v>
      </c>
      <c r="U36" s="49" t="s">
        <v>142</v>
      </c>
      <c r="V36" s="74">
        <f>COUNTIF(デッキ!$S$4:$S$72,U36)+COUNTIF(デッキ!$U$4:$U$72,U36)+COUNTIF(デッキ!$W$4:$W120,U36)</f>
        <v>1</v>
      </c>
    </row>
    <row r="37" spans="1:22" x14ac:dyDescent="0.55000000000000004">
      <c r="A37" s="49" t="s">
        <v>143</v>
      </c>
      <c r="B37" s="74">
        <v>25</v>
      </c>
      <c r="C37" s="74">
        <f t="shared" si="17"/>
        <v>0</v>
      </c>
      <c r="D37" s="96">
        <f t="shared" si="18"/>
        <v>0</v>
      </c>
      <c r="E37" s="59" t="s">
        <v>144</v>
      </c>
      <c r="F37" s="83">
        <v>10</v>
      </c>
      <c r="G37" s="83">
        <v>999</v>
      </c>
      <c r="H37" s="83">
        <f t="shared" si="21"/>
        <v>3</v>
      </c>
      <c r="I37" s="83">
        <f t="shared" si="22"/>
        <v>3</v>
      </c>
      <c r="J37" s="83">
        <f t="shared" si="30"/>
        <v>3</v>
      </c>
      <c r="K37" s="83">
        <f t="shared" si="31"/>
        <v>3</v>
      </c>
      <c r="Q37" s="49" t="s">
        <v>145</v>
      </c>
      <c r="R37" s="49" t="str">
        <f>IF(Q37&lt;&gt;"",INDEX(補助計算!$N$2:$N$101,MATCH(Q37,補助計算!$A$2:$A$101,0)),"")</f>
        <v/>
      </c>
      <c r="S37" s="49" t="str">
        <f>IF(Q37&lt;&gt;"",INDEX(補助計算!$O$2:$O$101,MATCH(Q37,補助計算!$A$2:$A$101,0)),"")</f>
        <v/>
      </c>
      <c r="T37" s="74">
        <f t="shared" si="4"/>
        <v>0</v>
      </c>
      <c r="U37" s="49" t="s">
        <v>146</v>
      </c>
      <c r="V37" s="74">
        <f>COUNTIF(デッキ!$S$4:$S$72,U37)+COUNTIF(デッキ!$U$4:$U$72,U37)+COUNTIF(デッキ!$W$4:$W95,U37)</f>
        <v>0</v>
      </c>
    </row>
    <row r="38" spans="1:22" x14ac:dyDescent="0.55000000000000004">
      <c r="A38" s="49" t="s">
        <v>147</v>
      </c>
      <c r="B38" s="74">
        <v>15</v>
      </c>
      <c r="C38" s="74">
        <f t="shared" si="17"/>
        <v>0</v>
      </c>
      <c r="D38" s="96">
        <f t="shared" si="18"/>
        <v>0</v>
      </c>
      <c r="E38" s="49" t="s">
        <v>148</v>
      </c>
      <c r="F38" s="74">
        <v>10</v>
      </c>
      <c r="G38" s="74">
        <v>999</v>
      </c>
      <c r="H38" s="74">
        <f t="shared" si="21"/>
        <v>0</v>
      </c>
      <c r="I38" s="74">
        <f t="shared" si="22"/>
        <v>0</v>
      </c>
      <c r="J38" s="74">
        <f t="shared" si="30"/>
        <v>0</v>
      </c>
      <c r="K38" s="74">
        <f t="shared" si="31"/>
        <v>0</v>
      </c>
      <c r="S38" s="42" t="str">
        <f>IF(Q38&lt;&gt;"",INDEX(補助計算!$O$2:$O$101,MATCH(Q38,補助計算!$A$2:$A$101,0)),"")</f>
        <v/>
      </c>
      <c r="U38" s="49" t="s">
        <v>149</v>
      </c>
      <c r="V38" s="74">
        <f>COUNTIF(デッキ!$S$4:$S$72,U38)+COUNTIF(デッキ!$U$4:$U$72,U38)+COUNTIF(デッキ!$W$4:$W96,U38)</f>
        <v>0</v>
      </c>
    </row>
    <row r="39" spans="1:22" x14ac:dyDescent="0.55000000000000004">
      <c r="A39" s="49"/>
      <c r="B39" s="74"/>
      <c r="C39" s="74" t="str">
        <f t="shared" si="17"/>
        <v/>
      </c>
      <c r="D39" s="96" t="str">
        <f t="shared" si="18"/>
        <v/>
      </c>
      <c r="E39" s="49"/>
      <c r="F39" s="74"/>
      <c r="G39" s="74"/>
      <c r="H39" s="74" t="str">
        <f t="shared" si="21"/>
        <v/>
      </c>
      <c r="I39" s="74" t="str">
        <f t="shared" si="22"/>
        <v/>
      </c>
      <c r="J39" s="74" t="str">
        <f t="shared" si="30"/>
        <v/>
      </c>
      <c r="K39" s="74" t="str">
        <f t="shared" si="31"/>
        <v/>
      </c>
      <c r="Q39" s="1"/>
      <c r="R39" s="1"/>
      <c r="S39" s="42" t="str">
        <f>IF(Q39&lt;&gt;"",INDEX(補助計算!$O$2:$O$101,MATCH(Q39,補助計算!$A$2:$A$101,0)),"")</f>
        <v/>
      </c>
      <c r="U39" s="49" t="s">
        <v>150</v>
      </c>
      <c r="V39" s="74">
        <f>COUNTIF(デッキ!$S$4:$S$72,U39)+COUNTIF(デッキ!$U$4:$U$72,U39)+COUNTIF(デッキ!$W$4:$W121,U39)</f>
        <v>0</v>
      </c>
    </row>
    <row r="40" spans="1:22" x14ac:dyDescent="0.55000000000000004">
      <c r="A40" s="49" t="s">
        <v>151</v>
      </c>
      <c r="B40" s="74">
        <v>10</v>
      </c>
      <c r="C40" s="74">
        <f t="shared" si="17"/>
        <v>0</v>
      </c>
      <c r="D40" s="96">
        <f t="shared" si="18"/>
        <v>0</v>
      </c>
      <c r="E40" s="49" t="s">
        <v>152</v>
      </c>
      <c r="F40" s="74">
        <v>10</v>
      </c>
      <c r="G40" s="74">
        <v>999</v>
      </c>
      <c r="H40" s="74">
        <f t="shared" si="21"/>
        <v>0</v>
      </c>
      <c r="I40" s="74">
        <f t="shared" si="22"/>
        <v>0</v>
      </c>
      <c r="J40" s="74">
        <f t="shared" si="30"/>
        <v>0</v>
      </c>
      <c r="K40" s="74">
        <f t="shared" si="31"/>
        <v>0</v>
      </c>
      <c r="S40" s="42" t="str">
        <f>IF(Q40&lt;&gt;"",INDEX(補助計算!$O$2:$O$101,MATCH(Q40,補助計算!$A$2:$A$101,0)),"")</f>
        <v/>
      </c>
      <c r="U40" s="49" t="s">
        <v>153</v>
      </c>
      <c r="V40" s="74">
        <f>COUNTIF(デッキ!$S$4:$S$72,U40)+COUNTIF(デッキ!$U$4:$U$72,U40)+COUNTIF(デッキ!$W$4:$W122,U40)</f>
        <v>0</v>
      </c>
    </row>
    <row r="41" spans="1:22" x14ac:dyDescent="0.55000000000000004">
      <c r="A41" s="49" t="s">
        <v>154</v>
      </c>
      <c r="B41" s="74">
        <v>10</v>
      </c>
      <c r="C41" s="74">
        <f t="shared" si="17"/>
        <v>0</v>
      </c>
      <c r="D41" s="96">
        <f t="shared" si="18"/>
        <v>0</v>
      </c>
      <c r="E41" s="49" t="s">
        <v>155</v>
      </c>
      <c r="F41" s="74">
        <v>10</v>
      </c>
      <c r="G41" s="74">
        <v>999</v>
      </c>
      <c r="H41" s="74">
        <f t="shared" si="21"/>
        <v>0</v>
      </c>
      <c r="I41" s="74">
        <f t="shared" si="22"/>
        <v>0</v>
      </c>
      <c r="J41" s="74">
        <f t="shared" si="30"/>
        <v>0</v>
      </c>
      <c r="K41" s="74">
        <f t="shared" si="31"/>
        <v>0</v>
      </c>
      <c r="S41" s="42" t="str">
        <f>IF(Q41&lt;&gt;"",INDEX(補助計算!$O$2:$O$101,MATCH(Q41,補助計算!$A$2:$A$101,0)),"")</f>
        <v/>
      </c>
    </row>
    <row r="42" spans="1:22" x14ac:dyDescent="0.55000000000000004">
      <c r="A42" s="49" t="s">
        <v>156</v>
      </c>
      <c r="B42" s="74">
        <v>10</v>
      </c>
      <c r="C42" s="74">
        <f t="shared" si="17"/>
        <v>0</v>
      </c>
      <c r="D42" s="96">
        <f t="shared" si="18"/>
        <v>0</v>
      </c>
      <c r="E42" s="49"/>
      <c r="F42" s="74"/>
      <c r="G42" s="74"/>
      <c r="H42" s="74" t="str">
        <f t="shared" si="21"/>
        <v/>
      </c>
      <c r="I42" s="74" t="str">
        <f t="shared" si="22"/>
        <v/>
      </c>
      <c r="J42" s="74" t="str">
        <f t="shared" si="30"/>
        <v/>
      </c>
      <c r="K42" s="74" t="str">
        <f t="shared" si="31"/>
        <v/>
      </c>
      <c r="S42" s="42" t="str">
        <f>IF(Q42&lt;&gt;"",INDEX(補助計算!$O$2:$O$101,MATCH(Q42,補助計算!$A$2:$A$101,0)),"")</f>
        <v/>
      </c>
    </row>
    <row r="43" spans="1:22" x14ac:dyDescent="0.55000000000000004">
      <c r="A43" s="49" t="s">
        <v>157</v>
      </c>
      <c r="B43" s="74">
        <v>10</v>
      </c>
      <c r="C43" s="74">
        <f t="shared" si="17"/>
        <v>0</v>
      </c>
      <c r="D43" s="96">
        <f t="shared" si="18"/>
        <v>0</v>
      </c>
      <c r="E43" s="49" t="s">
        <v>158</v>
      </c>
      <c r="F43" s="74">
        <v>10</v>
      </c>
      <c r="G43" s="74">
        <v>999</v>
      </c>
      <c r="H43" s="74">
        <f t="shared" si="21"/>
        <v>0</v>
      </c>
      <c r="I43" s="74">
        <f t="shared" si="22"/>
        <v>0</v>
      </c>
      <c r="J43" s="74">
        <f t="shared" si="30"/>
        <v>0</v>
      </c>
      <c r="K43" s="74">
        <f t="shared" si="31"/>
        <v>0</v>
      </c>
      <c r="S43" s="42" t="str">
        <f>IF(Q43&lt;&gt;"",INDEX(補助計算!$O$2:$O$101,MATCH(Q43,補助計算!$A$2:$A$101,0)),"")</f>
        <v/>
      </c>
    </row>
    <row r="44" spans="1:22" x14ac:dyDescent="0.55000000000000004">
      <c r="A44" s="49" t="s">
        <v>159</v>
      </c>
      <c r="B44" s="74">
        <v>10</v>
      </c>
      <c r="C44" s="74">
        <f t="shared" si="17"/>
        <v>0</v>
      </c>
      <c r="D44" s="96">
        <f t="shared" si="18"/>
        <v>0</v>
      </c>
      <c r="E44" s="49" t="s">
        <v>160</v>
      </c>
      <c r="F44" s="74">
        <v>10</v>
      </c>
      <c r="G44" s="74">
        <v>999</v>
      </c>
      <c r="H44" s="74">
        <f t="shared" si="21"/>
        <v>2</v>
      </c>
      <c r="I44" s="74">
        <f t="shared" si="22"/>
        <v>0</v>
      </c>
      <c r="J44" s="74">
        <f t="shared" si="30"/>
        <v>2</v>
      </c>
      <c r="K44" s="74">
        <f t="shared" si="31"/>
        <v>0</v>
      </c>
      <c r="S44" s="42" t="str">
        <f>IF(Q44&lt;&gt;"",INDEX(補助計算!$O$2:$O$101,MATCH(Q44,補助計算!$A$2:$A$101,0)),"")</f>
        <v/>
      </c>
    </row>
    <row r="45" spans="1:22" x14ac:dyDescent="0.55000000000000004">
      <c r="A45" s="49"/>
      <c r="B45" s="74"/>
      <c r="C45" s="74" t="str">
        <f t="shared" si="17"/>
        <v/>
      </c>
      <c r="D45" s="96" t="str">
        <f t="shared" si="18"/>
        <v/>
      </c>
      <c r="E45" s="49"/>
      <c r="F45" s="74"/>
      <c r="G45" s="74"/>
      <c r="H45" s="74" t="str">
        <f t="shared" si="21"/>
        <v/>
      </c>
      <c r="I45" s="74" t="str">
        <f t="shared" si="22"/>
        <v/>
      </c>
      <c r="J45" s="74" t="str">
        <f t="shared" si="30"/>
        <v/>
      </c>
      <c r="K45" s="74" t="str">
        <f t="shared" si="31"/>
        <v/>
      </c>
      <c r="S45" s="42" t="str">
        <f>IF(Q45&lt;&gt;"",INDEX(補助計算!$O$2:$O$101,MATCH(Q45,補助計算!$A$2:$A$101,0)),"")</f>
        <v/>
      </c>
    </row>
    <row r="46" spans="1:22" x14ac:dyDescent="0.55000000000000004">
      <c r="A46" s="49" t="s">
        <v>161</v>
      </c>
      <c r="B46" s="74">
        <v>10</v>
      </c>
      <c r="C46" s="74">
        <f t="shared" si="17"/>
        <v>3</v>
      </c>
      <c r="D46" s="96">
        <f t="shared" si="18"/>
        <v>0</v>
      </c>
      <c r="E46" s="49" t="s">
        <v>162</v>
      </c>
      <c r="F46" s="74">
        <v>30</v>
      </c>
      <c r="G46" s="74">
        <v>999</v>
      </c>
      <c r="H46" s="74">
        <f t="shared" si="21"/>
        <v>0</v>
      </c>
      <c r="I46" s="74">
        <f t="shared" si="22"/>
        <v>0</v>
      </c>
      <c r="J46" s="74">
        <f t="shared" si="30"/>
        <v>0</v>
      </c>
      <c r="K46" s="74">
        <f t="shared" si="31"/>
        <v>0</v>
      </c>
      <c r="S46" s="42" t="str">
        <f>IF(Q46&lt;&gt;"",INDEX(補助計算!$O$2:$O$101,MATCH(Q46,補助計算!$A$2:$A$101,0)),"")</f>
        <v/>
      </c>
    </row>
    <row r="47" spans="1:22" x14ac:dyDescent="0.55000000000000004">
      <c r="A47" s="49" t="s">
        <v>163</v>
      </c>
      <c r="B47" s="74">
        <v>10</v>
      </c>
      <c r="C47" s="74">
        <f t="shared" si="17"/>
        <v>0</v>
      </c>
      <c r="D47" s="96">
        <f t="shared" si="18"/>
        <v>0</v>
      </c>
      <c r="E47" s="49" t="s">
        <v>164</v>
      </c>
      <c r="F47" s="74">
        <v>25</v>
      </c>
      <c r="G47" s="74">
        <v>999</v>
      </c>
      <c r="H47" s="74">
        <f t="shared" si="21"/>
        <v>0</v>
      </c>
      <c r="I47" s="74">
        <f t="shared" si="22"/>
        <v>0</v>
      </c>
      <c r="J47" s="74">
        <f t="shared" si="30"/>
        <v>0</v>
      </c>
      <c r="K47" s="74">
        <f t="shared" si="31"/>
        <v>0</v>
      </c>
      <c r="S47" s="42" t="str">
        <f>IF(Q47&lt;&gt;"",INDEX(補助計算!$O$2:$O$101,MATCH(Q47,補助計算!$A$2:$A$101,0)),"")</f>
        <v/>
      </c>
    </row>
    <row r="48" spans="1:22" x14ac:dyDescent="0.55000000000000004">
      <c r="A48" s="49" t="s">
        <v>165</v>
      </c>
      <c r="B48" s="74">
        <v>10</v>
      </c>
      <c r="C48" s="74">
        <f t="shared" si="17"/>
        <v>0</v>
      </c>
      <c r="D48" s="96">
        <f t="shared" si="18"/>
        <v>0</v>
      </c>
      <c r="S48" s="42" t="str">
        <f>IF(Q48&lt;&gt;"",INDEX(補助計算!$O$2:$O$101,MATCH(Q48,補助計算!$A$2:$A$101,0)),"")</f>
        <v/>
      </c>
    </row>
    <row r="49" spans="1:19" x14ac:dyDescent="0.55000000000000004">
      <c r="A49" s="49"/>
      <c r="B49" s="74"/>
      <c r="C49" s="74" t="str">
        <f t="shared" si="17"/>
        <v/>
      </c>
      <c r="D49" s="96" t="str">
        <f t="shared" si="18"/>
        <v/>
      </c>
      <c r="S49" s="42" t="str">
        <f>IF(Q49&lt;&gt;"",INDEX(補助計算!$O$2:$O$101,MATCH(Q49,補助計算!$A$2:$A$101,0)),"")</f>
        <v/>
      </c>
    </row>
    <row r="50" spans="1:19" x14ac:dyDescent="0.55000000000000004">
      <c r="A50" s="49" t="s">
        <v>166</v>
      </c>
      <c r="B50" s="74">
        <v>10</v>
      </c>
      <c r="C50" s="74">
        <f t="shared" si="17"/>
        <v>0</v>
      </c>
      <c r="D50" s="96">
        <f t="shared" si="18"/>
        <v>0</v>
      </c>
      <c r="S50" s="42" t="str">
        <f>IF(Q50&lt;&gt;"",INDEX(補助計算!$O$2:$O$101,MATCH(Q50,補助計算!$A$2:$A$101,0)),"")</f>
        <v/>
      </c>
    </row>
    <row r="51" spans="1:19" x14ac:dyDescent="0.55000000000000004">
      <c r="A51" s="49" t="s">
        <v>167</v>
      </c>
      <c r="B51" s="74">
        <v>10</v>
      </c>
      <c r="C51" s="74">
        <f t="shared" si="17"/>
        <v>0</v>
      </c>
      <c r="D51" s="74">
        <f t="shared" si="18"/>
        <v>0</v>
      </c>
      <c r="S51" s="42" t="str">
        <f>IF(Q51&lt;&gt;"",INDEX(補助計算!$O$2:$O$101,MATCH(Q51,補助計算!$A$2:$A$101,0)),"")</f>
        <v/>
      </c>
    </row>
    <row r="52" spans="1:19" x14ac:dyDescent="0.55000000000000004">
      <c r="A52" s="49" t="s">
        <v>168</v>
      </c>
      <c r="B52" s="74">
        <v>10</v>
      </c>
      <c r="C52" s="74">
        <f t="shared" si="17"/>
        <v>0</v>
      </c>
      <c r="D52" s="74">
        <f t="shared" si="18"/>
        <v>0</v>
      </c>
      <c r="S52" s="42" t="str">
        <f>IF(Q52&lt;&gt;"",INDEX(補助計算!$O$2:$O$101,MATCH(Q52,補助計算!$A$2:$A$101,0)),"")</f>
        <v/>
      </c>
    </row>
    <row r="53" spans="1:19" x14ac:dyDescent="0.55000000000000004">
      <c r="A53" s="49" t="s">
        <v>169</v>
      </c>
      <c r="B53" s="74">
        <v>10</v>
      </c>
      <c r="C53" s="74">
        <f t="shared" si="17"/>
        <v>0</v>
      </c>
      <c r="D53" s="74">
        <f t="shared" si="18"/>
        <v>0</v>
      </c>
      <c r="S53" s="42" t="str">
        <f>IF(Q53&lt;&gt;"",INDEX(補助計算!$O$2:$O$101,MATCH(Q53,補助計算!$A$2:$A$101,0)),"")</f>
        <v/>
      </c>
    </row>
    <row r="54" spans="1:19" x14ac:dyDescent="0.55000000000000004">
      <c r="A54" s="49" t="s">
        <v>170</v>
      </c>
      <c r="B54" s="74">
        <v>5</v>
      </c>
      <c r="C54" s="74">
        <f t="shared" si="17"/>
        <v>0</v>
      </c>
      <c r="D54" s="74">
        <f t="shared" si="18"/>
        <v>0</v>
      </c>
      <c r="S54" s="42" t="str">
        <f>IF(Q54&lt;&gt;"",INDEX(補助計算!$O$2:$O$101,MATCH(Q54,補助計算!$A$2:$A$101,0)),"")</f>
        <v/>
      </c>
    </row>
    <row r="55" spans="1:19" x14ac:dyDescent="0.55000000000000004">
      <c r="A55" s="49"/>
      <c r="B55" s="74"/>
      <c r="C55" s="74" t="str">
        <f t="shared" si="17"/>
        <v/>
      </c>
      <c r="D55" s="74" t="str">
        <f t="shared" si="18"/>
        <v/>
      </c>
      <c r="S55" s="42" t="str">
        <f>IF(Q55&lt;&gt;"",INDEX(補助計算!$O$2:$O$101,MATCH(Q55,補助計算!$A$2:$A$101,0)),"")</f>
        <v/>
      </c>
    </row>
    <row r="56" spans="1:19" x14ac:dyDescent="0.55000000000000004">
      <c r="A56" s="56" t="s">
        <v>171</v>
      </c>
      <c r="B56" s="74">
        <v>10</v>
      </c>
      <c r="C56" s="74">
        <f t="shared" si="17"/>
        <v>0</v>
      </c>
      <c r="D56" s="74">
        <f t="shared" si="18"/>
        <v>0</v>
      </c>
      <c r="S56" s="42" t="str">
        <f>IF(Q56&lt;&gt;"",INDEX(補助計算!$O$2:$O$101,MATCH(Q56,補助計算!$A$2:$A$101,0)),"")</f>
        <v/>
      </c>
    </row>
    <row r="57" spans="1:19" x14ac:dyDescent="0.55000000000000004">
      <c r="S57" s="42" t="str">
        <f>IF(Q57&lt;&gt;"",INDEX(補助計算!$O$2:$O$101,MATCH(Q57,補助計算!$A$2:$A$101,0)),"")</f>
        <v/>
      </c>
    </row>
  </sheetData>
  <mergeCells count="10">
    <mergeCell ref="E5:F5"/>
    <mergeCell ref="E27:F27"/>
    <mergeCell ref="A18:B18"/>
    <mergeCell ref="E17:F17"/>
    <mergeCell ref="A12:B12"/>
    <mergeCell ref="V24:W24"/>
    <mergeCell ref="V25:W25"/>
    <mergeCell ref="V26:W26"/>
    <mergeCell ref="L5:M5"/>
    <mergeCell ref="L9:M9"/>
  </mergeCells>
  <phoneticPr fontId="1"/>
  <conditionalFormatting sqref="J13:J14 J18 J20:J26">
    <cfRule type="expression" dxfId="108" priority="6">
      <formula>$H13&gt;$G13</formula>
    </cfRule>
  </conditionalFormatting>
  <conditionalFormatting sqref="P8">
    <cfRule type="expression" dxfId="107" priority="13">
      <formula>$H31&gt;$G31</formula>
    </cfRule>
  </conditionalFormatting>
  <conditionalFormatting sqref="P7">
    <cfRule type="expression" dxfId="106" priority="16">
      <formula>$H29&gt;$G29</formula>
    </cfRule>
  </conditionalFormatting>
  <conditionalFormatting sqref="J15">
    <cfRule type="expression" dxfId="105" priority="2">
      <formula>$H15&gt;$G15</formula>
    </cfRule>
  </conditionalFormatting>
  <conditionalFormatting sqref="J16">
    <cfRule type="expression" dxfId="104" priority="1">
      <formula>$H16&gt;$G16</formula>
    </cfRule>
  </conditionalFormatting>
  <pageMargins left="0.25" right="0.25" top="0.75" bottom="0.75" header="0.3" footer="0.3"/>
  <pageSetup paperSize="9" orientation="landscape" r:id="rId1"/>
  <ignoredErrors>
    <ignoredError sqref="C12:D12 K17 J27:K27 R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20"/>
  <sheetViews>
    <sheetView tabSelected="1" zoomScale="120" zoomScaleNormal="120" zoomScaleSheetLayoutView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9" sqref="O9"/>
    </sheetView>
  </sheetViews>
  <sheetFormatPr defaultColWidth="8.83203125" defaultRowHeight="16.5" x14ac:dyDescent="0.55000000000000004"/>
  <cols>
    <col min="1" max="1" width="1.082031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3.332031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8953445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37504</v>
      </c>
      <c r="H5" s="36">
        <f>144366</f>
        <v>144366</v>
      </c>
      <c r="I5" s="36">
        <v>35948</v>
      </c>
      <c r="J5" s="7" t="s">
        <v>16</v>
      </c>
      <c r="K5" s="8">
        <v>5</v>
      </c>
      <c r="L5" s="9">
        <f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188</v>
      </c>
      <c r="Q5" s="8">
        <v>3</v>
      </c>
      <c r="R5" s="9">
        <f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ref="L6:L41" si="0">IF($G6&gt;0,IF(K6="","",K6),"")</f>
        <v/>
      </c>
      <c r="M6" s="12"/>
      <c r="N6" s="13"/>
      <c r="O6" s="9" t="str">
        <f t="shared" ref="O6:O41" si="1">IF($G6&gt;0,IF(N6="","",N6),"")</f>
        <v/>
      </c>
      <c r="P6" s="12"/>
      <c r="Q6" s="13"/>
      <c r="R6" s="9" t="str">
        <f t="shared" ref="R6:R41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0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77985</v>
      </c>
      <c r="G7" s="37">
        <v>14038</v>
      </c>
      <c r="H7" s="37">
        <v>77985</v>
      </c>
      <c r="I7" s="37">
        <v>14038</v>
      </c>
      <c r="J7" s="12" t="s">
        <v>21</v>
      </c>
      <c r="K7" s="13">
        <v>3</v>
      </c>
      <c r="L7" s="9">
        <f t="shared" si="0"/>
        <v>3</v>
      </c>
      <c r="M7" s="44" t="s">
        <v>192</v>
      </c>
      <c r="N7" s="13">
        <v>3</v>
      </c>
      <c r="O7" s="9">
        <f t="shared" si="1"/>
        <v>3</v>
      </c>
      <c r="P7" s="12"/>
      <c r="Q7" s="13"/>
      <c r="R7" s="9" t="str">
        <f t="shared" si="2"/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189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tr">
        <f t="shared" si="0"/>
        <v/>
      </c>
      <c r="M8" s="12"/>
      <c r="N8" s="13"/>
      <c r="O8" s="9" t="str">
        <f t="shared" si="1"/>
        <v/>
      </c>
      <c r="P8" s="12"/>
      <c r="Q8" s="13"/>
      <c r="R8" s="9" t="str">
        <f t="shared" si="2"/>
        <v/>
      </c>
      <c r="S8" s="12" t="s">
        <v>194</v>
      </c>
      <c r="T8" s="110">
        <v>24</v>
      </c>
      <c r="U8" s="14" t="s">
        <v>195</v>
      </c>
      <c r="V8" s="14">
        <v>30</v>
      </c>
      <c r="W8" s="14"/>
      <c r="X8" s="10"/>
    </row>
    <row r="9" spans="2:24" x14ac:dyDescent="0.55000000000000004">
      <c r="B9" s="11" t="s">
        <v>196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39</v>
      </c>
      <c r="N9" s="13">
        <v>1</v>
      </c>
      <c r="O9" s="9" t="str">
        <f t="shared" si="1"/>
        <v/>
      </c>
      <c r="P9" s="12"/>
      <c r="Q9" s="13"/>
      <c r="R9" s="9" t="str">
        <f t="shared" si="2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197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118</v>
      </c>
      <c r="N10" s="13">
        <v>3</v>
      </c>
      <c r="O10" s="9" t="str">
        <f t="shared" si="1"/>
        <v/>
      </c>
      <c r="P10" s="12"/>
      <c r="Q10" s="13"/>
      <c r="R10" s="9" t="str">
        <f t="shared" si="2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198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118</v>
      </c>
      <c r="N11" s="13">
        <v>3</v>
      </c>
      <c r="O11" s="9" t="str">
        <f t="shared" si="1"/>
        <v/>
      </c>
      <c r="P11" s="12"/>
      <c r="Q11" s="13"/>
      <c r="R11" s="9" t="str">
        <f t="shared" si="2"/>
        <v/>
      </c>
      <c r="S11" s="14" t="s">
        <v>53</v>
      </c>
      <c r="T11" s="14">
        <v>30</v>
      </c>
      <c r="U11" s="14" t="s">
        <v>40</v>
      </c>
      <c r="V11" s="14">
        <v>30</v>
      </c>
      <c r="W11" s="14"/>
      <c r="X11" s="14"/>
    </row>
    <row r="12" spans="2:24" x14ac:dyDescent="0.55000000000000004">
      <c r="B12" s="11" t="s">
        <v>214</v>
      </c>
      <c r="C12" s="23">
        <v>160</v>
      </c>
      <c r="D12" s="23">
        <v>5</v>
      </c>
      <c r="E12" s="41">
        <v>4</v>
      </c>
      <c r="F12" s="37">
        <v>72214</v>
      </c>
      <c r="G12" s="37">
        <v>12999</v>
      </c>
      <c r="H12" s="37">
        <v>66422</v>
      </c>
      <c r="I12" s="37">
        <v>11956</v>
      </c>
      <c r="J12" s="12" t="s">
        <v>21</v>
      </c>
      <c r="K12" s="13">
        <v>3</v>
      </c>
      <c r="L12" s="9">
        <f t="shared" si="0"/>
        <v>3</v>
      </c>
      <c r="M12" s="44" t="s">
        <v>16</v>
      </c>
      <c r="N12" s="13">
        <v>3</v>
      </c>
      <c r="O12" s="9">
        <f t="shared" si="1"/>
        <v>3</v>
      </c>
      <c r="P12" s="12"/>
      <c r="Q12" s="13"/>
      <c r="R12" s="9" t="str">
        <f t="shared" si="2"/>
        <v/>
      </c>
      <c r="S12" s="14" t="s">
        <v>215</v>
      </c>
      <c r="T12" s="14">
        <v>30</v>
      </c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19477</v>
      </c>
      <c r="H13" s="37">
        <v>61104</v>
      </c>
      <c r="I13" s="37">
        <v>15765</v>
      </c>
      <c r="J13" s="12" t="s">
        <v>73</v>
      </c>
      <c r="K13" s="13">
        <v>5</v>
      </c>
      <c r="L13" s="9">
        <f t="shared" si="0"/>
        <v>5</v>
      </c>
      <c r="M13" s="12" t="s">
        <v>47</v>
      </c>
      <c r="N13" s="13">
        <v>5</v>
      </c>
      <c r="O13" s="9">
        <f t="shared" si="1"/>
        <v>5</v>
      </c>
      <c r="P13" s="44" t="s">
        <v>16</v>
      </c>
      <c r="Q13" s="13">
        <v>3</v>
      </c>
      <c r="R13" s="9">
        <f t="shared" si="2"/>
        <v>3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16705</v>
      </c>
      <c r="H14" s="37">
        <f>66102</f>
        <v>66102</v>
      </c>
      <c r="I14" s="37">
        <v>15667</v>
      </c>
      <c r="J14" s="12" t="s">
        <v>109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1"/>
        <v>5</v>
      </c>
      <c r="P14" s="44" t="s">
        <v>16</v>
      </c>
      <c r="Q14" s="13">
        <v>3</v>
      </c>
      <c r="R14" s="9">
        <f t="shared" si="2"/>
        <v>3</v>
      </c>
      <c r="S14" s="14" t="s">
        <v>200</v>
      </c>
      <c r="T14" s="14">
        <v>30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216</v>
      </c>
      <c r="C15" s="23">
        <v>180</v>
      </c>
      <c r="D15" s="23">
        <v>5</v>
      </c>
      <c r="E15" s="41">
        <v>8</v>
      </c>
      <c r="F15" s="37">
        <v>71417</v>
      </c>
      <c r="G15" s="37"/>
      <c r="H15" s="37">
        <v>65166</v>
      </c>
      <c r="I15" s="37"/>
      <c r="J15" s="12" t="s">
        <v>25</v>
      </c>
      <c r="K15" s="13">
        <v>5</v>
      </c>
      <c r="L15" s="9" t="str">
        <f t="shared" si="0"/>
        <v/>
      </c>
      <c r="M15" s="12" t="s">
        <v>30</v>
      </c>
      <c r="N15" s="13">
        <v>5</v>
      </c>
      <c r="O15" s="9" t="str">
        <f t="shared" si="1"/>
        <v/>
      </c>
      <c r="P15" s="12" t="s">
        <v>223</v>
      </c>
      <c r="Q15" s="13">
        <v>3</v>
      </c>
      <c r="R15" s="9" t="str">
        <f t="shared" si="2"/>
        <v/>
      </c>
      <c r="S15" s="14" t="s">
        <v>190</v>
      </c>
      <c r="T15" s="14">
        <v>20</v>
      </c>
      <c r="U15" s="46" t="s">
        <v>61</v>
      </c>
      <c r="V15" s="46">
        <v>30</v>
      </c>
      <c r="W15" s="14"/>
      <c r="X15" s="14"/>
    </row>
    <row r="16" spans="2:24" x14ac:dyDescent="0.55000000000000004">
      <c r="B16" s="11" t="s">
        <v>202</v>
      </c>
      <c r="C16" s="23">
        <v>180</v>
      </c>
      <c r="D16" s="23">
        <v>5</v>
      </c>
      <c r="E16" s="41">
        <v>8</v>
      </c>
      <c r="F16" s="37">
        <v>67047</v>
      </c>
      <c r="G16" s="37"/>
      <c r="H16" s="37">
        <v>67047</v>
      </c>
      <c r="I16" s="37"/>
      <c r="J16" s="12" t="s">
        <v>203</v>
      </c>
      <c r="K16" s="13">
        <v>4</v>
      </c>
      <c r="L16" s="9" t="str">
        <f t="shared" si="0"/>
        <v/>
      </c>
      <c r="M16" s="12"/>
      <c r="N16" s="13"/>
      <c r="O16" s="9" t="str">
        <f t="shared" si="1"/>
        <v/>
      </c>
      <c r="P16" s="12"/>
      <c r="Q16" s="13"/>
      <c r="R16" s="9" t="str">
        <f t="shared" si="2"/>
        <v/>
      </c>
      <c r="S16" s="14" t="s">
        <v>204</v>
      </c>
      <c r="T16" s="14">
        <v>27</v>
      </c>
      <c r="U16" s="14" t="s">
        <v>13</v>
      </c>
      <c r="V16" s="14">
        <v>30</v>
      </c>
      <c r="W16" s="14"/>
      <c r="X16" s="14"/>
    </row>
    <row r="17" spans="2:24" x14ac:dyDescent="0.55000000000000004">
      <c r="B17" s="16" t="s">
        <v>205</v>
      </c>
      <c r="C17" s="24">
        <v>180</v>
      </c>
      <c r="D17" s="24">
        <v>5</v>
      </c>
      <c r="E17" s="41">
        <v>8</v>
      </c>
      <c r="F17" s="38">
        <v>70486</v>
      </c>
      <c r="G17" s="38">
        <v>13640</v>
      </c>
      <c r="H17" s="38">
        <v>63608</v>
      </c>
      <c r="I17" s="38">
        <v>12309</v>
      </c>
      <c r="J17" s="17" t="s">
        <v>73</v>
      </c>
      <c r="K17" s="18">
        <v>5</v>
      </c>
      <c r="L17" s="9">
        <f t="shared" si="0"/>
        <v>5</v>
      </c>
      <c r="M17" s="17" t="s">
        <v>43</v>
      </c>
      <c r="N17" s="18">
        <v>3</v>
      </c>
      <c r="O17" s="9">
        <f t="shared" si="1"/>
        <v>3</v>
      </c>
      <c r="P17" s="44" t="s">
        <v>21</v>
      </c>
      <c r="Q17" s="18">
        <v>3</v>
      </c>
      <c r="R17" s="9">
        <f t="shared" si="2"/>
        <v>3</v>
      </c>
      <c r="S17" s="20" t="s">
        <v>206</v>
      </c>
      <c r="T17" s="20">
        <v>20</v>
      </c>
      <c r="U17" s="14" t="s">
        <v>107</v>
      </c>
      <c r="V17" s="14">
        <v>20</v>
      </c>
      <c r="W17" s="14"/>
      <c r="X17" s="20"/>
    </row>
    <row r="18" spans="2:24" x14ac:dyDescent="0.55000000000000004">
      <c r="B18" s="11" t="s">
        <v>225</v>
      </c>
      <c r="C18" s="23">
        <v>180</v>
      </c>
      <c r="D18" s="23">
        <v>5</v>
      </c>
      <c r="E18" s="41">
        <v>8</v>
      </c>
      <c r="F18" s="37">
        <v>71110</v>
      </c>
      <c r="G18" s="37"/>
      <c r="H18" s="37">
        <v>62974</v>
      </c>
      <c r="I18" s="37"/>
      <c r="J18" s="12" t="s">
        <v>92</v>
      </c>
      <c r="K18" s="13">
        <v>5</v>
      </c>
      <c r="L18" s="9" t="str">
        <f t="shared" si="0"/>
        <v/>
      </c>
      <c r="M18" s="12" t="s">
        <v>58</v>
      </c>
      <c r="N18" s="13">
        <v>3</v>
      </c>
      <c r="O18" s="9" t="str">
        <f t="shared" si="1"/>
        <v/>
      </c>
      <c r="P18" s="12"/>
      <c r="Q18" s="13"/>
      <c r="R18" s="9" t="str">
        <f t="shared" si="2"/>
        <v/>
      </c>
      <c r="S18" s="14" t="s">
        <v>61</v>
      </c>
      <c r="T18" s="14">
        <v>30</v>
      </c>
      <c r="U18" s="14" t="s">
        <v>107</v>
      </c>
      <c r="V18" s="14">
        <v>20</v>
      </c>
      <c r="W18" s="47" t="s">
        <v>206</v>
      </c>
      <c r="X18" s="46">
        <v>20</v>
      </c>
    </row>
    <row r="19" spans="2:24" x14ac:dyDescent="0.55000000000000004">
      <c r="B19" s="16" t="s">
        <v>207</v>
      </c>
      <c r="C19" s="24">
        <v>180</v>
      </c>
      <c r="D19" s="24">
        <v>5</v>
      </c>
      <c r="E19" s="41">
        <v>8</v>
      </c>
      <c r="F19" s="38">
        <v>68606</v>
      </c>
      <c r="G19" s="38">
        <v>13276</v>
      </c>
      <c r="H19" s="38">
        <v>65478</v>
      </c>
      <c r="I19" s="38">
        <v>12670</v>
      </c>
      <c r="J19" s="17" t="s">
        <v>15</v>
      </c>
      <c r="K19" s="18">
        <v>5</v>
      </c>
      <c r="L19" s="9">
        <f t="shared" si="0"/>
        <v>5</v>
      </c>
      <c r="M19" s="17" t="s">
        <v>208</v>
      </c>
      <c r="N19" s="18">
        <v>3</v>
      </c>
      <c r="O19" s="9">
        <f t="shared" si="1"/>
        <v>3</v>
      </c>
      <c r="P19" s="44" t="s">
        <v>21</v>
      </c>
      <c r="Q19" s="18">
        <v>3</v>
      </c>
      <c r="R19" s="9">
        <f t="shared" si="2"/>
        <v>3</v>
      </c>
      <c r="S19" s="20" t="s">
        <v>19</v>
      </c>
      <c r="T19" s="20">
        <v>29</v>
      </c>
      <c r="U19" s="14" t="s">
        <v>209</v>
      </c>
      <c r="V19" s="20">
        <v>30</v>
      </c>
      <c r="W19" s="20"/>
      <c r="X19" s="20"/>
    </row>
    <row r="20" spans="2:24" x14ac:dyDescent="0.55000000000000004">
      <c r="B20" s="11" t="s">
        <v>210</v>
      </c>
      <c r="C20" s="23">
        <v>180</v>
      </c>
      <c r="D20" s="23">
        <v>5</v>
      </c>
      <c r="E20" s="41">
        <v>8</v>
      </c>
      <c r="F20" s="37">
        <f>70798</f>
        <v>70798</v>
      </c>
      <c r="G20" s="37">
        <v>16355</v>
      </c>
      <c r="H20" s="37">
        <f>63286</f>
        <v>63286</v>
      </c>
      <c r="I20" s="37">
        <v>14620</v>
      </c>
      <c r="J20" s="12" t="s">
        <v>73</v>
      </c>
      <c r="K20" s="13">
        <v>4</v>
      </c>
      <c r="L20" s="9">
        <f t="shared" si="0"/>
        <v>4</v>
      </c>
      <c r="M20" s="12" t="s">
        <v>68</v>
      </c>
      <c r="N20" s="13">
        <v>4</v>
      </c>
      <c r="O20" s="9">
        <f t="shared" si="1"/>
        <v>4</v>
      </c>
      <c r="P20" s="12" t="s">
        <v>47</v>
      </c>
      <c r="Q20" s="13">
        <v>4</v>
      </c>
      <c r="R20" s="9">
        <f t="shared" si="2"/>
        <v>4</v>
      </c>
      <c r="S20" s="14" t="s">
        <v>142</v>
      </c>
      <c r="T20" s="111">
        <v>20</v>
      </c>
      <c r="U20" s="47" t="s">
        <v>206</v>
      </c>
      <c r="V20" s="113">
        <v>21</v>
      </c>
      <c r="W20" s="14"/>
      <c r="X20" s="20"/>
    </row>
    <row r="21" spans="2:24" x14ac:dyDescent="0.55000000000000004">
      <c r="B21" s="16" t="s">
        <v>211</v>
      </c>
      <c r="C21" s="24">
        <v>180</v>
      </c>
      <c r="D21" s="24">
        <v>5</v>
      </c>
      <c r="E21" s="41">
        <v>8</v>
      </c>
      <c r="F21" s="38">
        <v>67670</v>
      </c>
      <c r="G21" s="38"/>
      <c r="H21" s="38">
        <v>66413</v>
      </c>
      <c r="I21" s="38"/>
      <c r="J21" s="17" t="s">
        <v>212</v>
      </c>
      <c r="K21" s="18">
        <v>5</v>
      </c>
      <c r="L21" s="9" t="str">
        <f t="shared" si="0"/>
        <v/>
      </c>
      <c r="M21" s="44" t="s">
        <v>118</v>
      </c>
      <c r="N21" s="13">
        <v>3</v>
      </c>
      <c r="O21" s="9" t="str">
        <f t="shared" si="1"/>
        <v/>
      </c>
      <c r="P21" s="17"/>
      <c r="Q21" s="18"/>
      <c r="R21" s="9" t="str">
        <f t="shared" si="2"/>
        <v/>
      </c>
      <c r="S21" s="20" t="s">
        <v>213</v>
      </c>
      <c r="T21" s="20">
        <v>30</v>
      </c>
      <c r="U21" s="14" t="s">
        <v>40</v>
      </c>
      <c r="V21" s="14">
        <v>30</v>
      </c>
      <c r="W21" s="14" t="s">
        <v>95</v>
      </c>
      <c r="X21" s="20">
        <v>30</v>
      </c>
    </row>
    <row r="22" spans="2:24" x14ac:dyDescent="0.55000000000000004">
      <c r="B22" s="11" t="s">
        <v>228</v>
      </c>
      <c r="C22" s="23">
        <v>150</v>
      </c>
      <c r="D22" s="23">
        <v>5</v>
      </c>
      <c r="E22" s="41">
        <v>2</v>
      </c>
      <c r="F22" s="37">
        <v>70112</v>
      </c>
      <c r="G22" s="37"/>
      <c r="H22" s="37">
        <v>59856</v>
      </c>
      <c r="I22" s="37"/>
      <c r="J22" s="27" t="s">
        <v>192</v>
      </c>
      <c r="K22" s="15">
        <v>3</v>
      </c>
      <c r="L22" s="9" t="str">
        <f t="shared" si="0"/>
        <v/>
      </c>
      <c r="M22" s="44" t="s">
        <v>118</v>
      </c>
      <c r="N22" s="13">
        <v>3</v>
      </c>
      <c r="O22" s="9" t="str">
        <f t="shared" si="1"/>
        <v/>
      </c>
      <c r="P22" s="12"/>
      <c r="Q22" s="13"/>
      <c r="R22" s="9" t="str">
        <f t="shared" si="2"/>
        <v/>
      </c>
      <c r="S22" s="20" t="s">
        <v>206</v>
      </c>
      <c r="T22" s="14">
        <v>24</v>
      </c>
      <c r="U22" s="14" t="s">
        <v>79</v>
      </c>
      <c r="V22" s="14">
        <v>30</v>
      </c>
      <c r="W22" s="14"/>
      <c r="X22" s="20"/>
    </row>
    <row r="23" spans="2:24" x14ac:dyDescent="0.55000000000000004">
      <c r="B23" s="16" t="s">
        <v>217</v>
      </c>
      <c r="C23" s="24">
        <v>180</v>
      </c>
      <c r="D23" s="24">
        <v>5</v>
      </c>
      <c r="E23" s="41">
        <v>8</v>
      </c>
      <c r="F23" s="38">
        <v>69115</v>
      </c>
      <c r="G23" s="38"/>
      <c r="H23" s="38">
        <v>59990</v>
      </c>
      <c r="I23" s="38"/>
      <c r="J23" s="17" t="s">
        <v>218</v>
      </c>
      <c r="K23" s="18">
        <v>5</v>
      </c>
      <c r="L23" s="9" t="str">
        <f t="shared" si="0"/>
        <v/>
      </c>
      <c r="M23" s="44" t="s">
        <v>118</v>
      </c>
      <c r="N23" s="18">
        <v>3</v>
      </c>
      <c r="O23" s="9" t="str">
        <f t="shared" si="1"/>
        <v/>
      </c>
      <c r="P23" s="17"/>
      <c r="Q23" s="18"/>
      <c r="R23" s="9" t="str">
        <f t="shared" si="2"/>
        <v/>
      </c>
      <c r="S23" s="20" t="s">
        <v>19</v>
      </c>
      <c r="T23" s="20">
        <v>30</v>
      </c>
      <c r="U23" s="14" t="s">
        <v>48</v>
      </c>
      <c r="V23" s="14">
        <v>30</v>
      </c>
      <c r="W23" s="14" t="s">
        <v>45</v>
      </c>
      <c r="X23" s="20">
        <v>30</v>
      </c>
    </row>
    <row r="24" spans="2:24" x14ac:dyDescent="0.55000000000000004">
      <c r="B24" s="11" t="s">
        <v>221</v>
      </c>
      <c r="C24" s="23">
        <v>180</v>
      </c>
      <c r="D24" s="23">
        <v>5</v>
      </c>
      <c r="E24" s="41">
        <v>8</v>
      </c>
      <c r="F24" s="37">
        <v>66123</v>
      </c>
      <c r="G24" s="37"/>
      <c r="H24" s="37">
        <v>58551</v>
      </c>
      <c r="I24" s="37"/>
      <c r="J24" s="12" t="s">
        <v>92</v>
      </c>
      <c r="K24" s="13">
        <v>5</v>
      </c>
      <c r="L24" s="9" t="str">
        <f t="shared" si="0"/>
        <v/>
      </c>
      <c r="M24" s="12" t="s">
        <v>222</v>
      </c>
      <c r="N24" s="13">
        <v>3</v>
      </c>
      <c r="O24" s="9" t="str">
        <f t="shared" si="1"/>
        <v/>
      </c>
      <c r="P24" s="44" t="s">
        <v>118</v>
      </c>
      <c r="Q24" s="13">
        <v>3</v>
      </c>
      <c r="R24" s="9" t="str">
        <f t="shared" si="2"/>
        <v/>
      </c>
      <c r="S24" s="14" t="s">
        <v>200</v>
      </c>
      <c r="T24" s="14">
        <v>20</v>
      </c>
      <c r="U24" s="14" t="s">
        <v>45</v>
      </c>
      <c r="V24" s="14">
        <v>20</v>
      </c>
      <c r="W24" s="14"/>
      <c r="X24" s="14"/>
    </row>
    <row r="25" spans="2:24" x14ac:dyDescent="0.55000000000000004">
      <c r="B25" s="11" t="s">
        <v>325</v>
      </c>
      <c r="C25" s="23">
        <v>180</v>
      </c>
      <c r="D25" s="23">
        <v>5</v>
      </c>
      <c r="E25" s="41">
        <v>8</v>
      </c>
      <c r="F25" s="37">
        <v>66123</v>
      </c>
      <c r="G25" s="37">
        <v>9522</v>
      </c>
      <c r="H25" s="37">
        <v>58551</v>
      </c>
      <c r="I25" s="37">
        <v>8432</v>
      </c>
      <c r="J25" s="12" t="s">
        <v>144</v>
      </c>
      <c r="K25" s="13">
        <v>3</v>
      </c>
      <c r="L25" s="9">
        <f t="shared" si="0"/>
        <v>3</v>
      </c>
      <c r="M25" s="12" t="s">
        <v>47</v>
      </c>
      <c r="N25" s="13">
        <v>3</v>
      </c>
      <c r="O25" s="9">
        <f t="shared" si="1"/>
        <v>3</v>
      </c>
      <c r="P25" s="12"/>
      <c r="Q25" s="13"/>
      <c r="R25" s="9" t="str">
        <f t="shared" si="2"/>
        <v/>
      </c>
      <c r="S25" s="14"/>
      <c r="T25" s="14"/>
      <c r="U25" s="14"/>
      <c r="V25" s="14"/>
      <c r="W25" s="14"/>
      <c r="X25" s="14"/>
    </row>
    <row r="26" spans="2:24" x14ac:dyDescent="0.55000000000000004">
      <c r="B26" s="11" t="s">
        <v>224</v>
      </c>
      <c r="C26" s="23">
        <v>180</v>
      </c>
      <c r="D26" s="23">
        <v>5</v>
      </c>
      <c r="E26" s="41">
        <v>8</v>
      </c>
      <c r="F26" s="37">
        <v>64317</v>
      </c>
      <c r="G26" s="37"/>
      <c r="H26" s="37">
        <v>59331</v>
      </c>
      <c r="I26" s="37"/>
      <c r="J26" s="12" t="s">
        <v>67</v>
      </c>
      <c r="K26" s="13">
        <v>4</v>
      </c>
      <c r="L26" s="9" t="str">
        <f t="shared" si="0"/>
        <v/>
      </c>
      <c r="M26" s="12"/>
      <c r="N26" s="13"/>
      <c r="O26" s="9" t="str">
        <f t="shared" si="1"/>
        <v/>
      </c>
      <c r="P26" s="12"/>
      <c r="Q26" s="13"/>
      <c r="R26" s="9" t="str">
        <f t="shared" si="2"/>
        <v/>
      </c>
      <c r="S26" s="14" t="s">
        <v>131</v>
      </c>
      <c r="T26" s="14">
        <v>30</v>
      </c>
      <c r="U26" s="14" t="s">
        <v>95</v>
      </c>
      <c r="V26" s="14">
        <v>20</v>
      </c>
      <c r="W26" s="14"/>
      <c r="X26" s="14"/>
    </row>
    <row r="27" spans="2:24" x14ac:dyDescent="0.55000000000000004">
      <c r="B27" s="16" t="s">
        <v>241</v>
      </c>
      <c r="C27" s="24">
        <v>155</v>
      </c>
      <c r="D27" s="24">
        <v>5</v>
      </c>
      <c r="E27" s="41">
        <v>3</v>
      </c>
      <c r="F27" s="38">
        <v>68563</v>
      </c>
      <c r="G27" s="38"/>
      <c r="H27" s="38">
        <v>54736</v>
      </c>
      <c r="I27" s="38"/>
      <c r="J27" s="12" t="s">
        <v>58</v>
      </c>
      <c r="K27" s="18">
        <v>3</v>
      </c>
      <c r="L27" s="9" t="str">
        <f t="shared" si="0"/>
        <v/>
      </c>
      <c r="M27" s="44" t="s">
        <v>16</v>
      </c>
      <c r="N27" s="18">
        <v>3</v>
      </c>
      <c r="O27" s="9" t="str">
        <f t="shared" si="1"/>
        <v/>
      </c>
      <c r="P27" s="17"/>
      <c r="Q27" s="18"/>
      <c r="R27" s="9" t="str">
        <f t="shared" si="2"/>
        <v/>
      </c>
      <c r="S27" s="20" t="s">
        <v>61</v>
      </c>
      <c r="T27" s="14">
        <v>30</v>
      </c>
      <c r="U27" s="14" t="s">
        <v>70</v>
      </c>
      <c r="V27" s="14">
        <v>30</v>
      </c>
      <c r="W27" s="14"/>
      <c r="X27" s="20"/>
    </row>
    <row r="28" spans="2:24" x14ac:dyDescent="0.55000000000000004">
      <c r="B28" s="16" t="s">
        <v>230</v>
      </c>
      <c r="C28" s="24">
        <v>160</v>
      </c>
      <c r="D28" s="24">
        <v>5</v>
      </c>
      <c r="E28" s="41">
        <v>4</v>
      </c>
      <c r="F28" s="38">
        <v>66461</v>
      </c>
      <c r="G28" s="38">
        <v>15652</v>
      </c>
      <c r="H28" s="38">
        <v>54720</v>
      </c>
      <c r="I28" s="38">
        <v>12887</v>
      </c>
      <c r="J28" s="17" t="s">
        <v>242</v>
      </c>
      <c r="K28" s="18">
        <v>4</v>
      </c>
      <c r="L28" s="9">
        <f t="shared" si="0"/>
        <v>4</v>
      </c>
      <c r="M28" s="70" t="s">
        <v>31</v>
      </c>
      <c r="N28" s="18">
        <v>2</v>
      </c>
      <c r="O28" s="9">
        <f t="shared" si="1"/>
        <v>2</v>
      </c>
      <c r="P28" s="17"/>
      <c r="Q28" s="18"/>
      <c r="R28" s="9" t="str">
        <f t="shared" si="2"/>
        <v/>
      </c>
      <c r="S28" s="20" t="s">
        <v>206</v>
      </c>
      <c r="T28" s="14">
        <v>21</v>
      </c>
      <c r="U28" s="47" t="s">
        <v>61</v>
      </c>
      <c r="V28" s="46">
        <v>30</v>
      </c>
      <c r="W28" s="14"/>
      <c r="X28" s="20"/>
    </row>
    <row r="29" spans="2:24" x14ac:dyDescent="0.55000000000000004">
      <c r="B29" s="11" t="s">
        <v>226</v>
      </c>
      <c r="C29" s="23">
        <v>180</v>
      </c>
      <c r="D29" s="23">
        <v>5</v>
      </c>
      <c r="E29" s="41">
        <v>8</v>
      </c>
      <c r="F29" s="37">
        <v>56026</v>
      </c>
      <c r="G29" s="37"/>
      <c r="H29" s="37">
        <v>61809</v>
      </c>
      <c r="I29" s="37"/>
      <c r="J29" s="12" t="s">
        <v>73</v>
      </c>
      <c r="K29" s="13">
        <v>5</v>
      </c>
      <c r="L29" s="9" t="str">
        <f t="shared" si="0"/>
        <v/>
      </c>
      <c r="M29" s="12" t="s">
        <v>222</v>
      </c>
      <c r="N29" s="13">
        <v>3</v>
      </c>
      <c r="O29" s="9" t="str">
        <f t="shared" si="1"/>
        <v/>
      </c>
      <c r="P29" s="44" t="s">
        <v>118</v>
      </c>
      <c r="Q29" s="13">
        <v>3</v>
      </c>
      <c r="R29" s="9" t="str">
        <f t="shared" si="2"/>
        <v/>
      </c>
      <c r="S29" s="14" t="s">
        <v>120</v>
      </c>
      <c r="T29" s="14">
        <v>20</v>
      </c>
      <c r="U29" s="14" t="s">
        <v>220</v>
      </c>
      <c r="V29" s="14">
        <v>20</v>
      </c>
      <c r="W29" s="14"/>
      <c r="X29" s="14"/>
    </row>
    <row r="30" spans="2:24" x14ac:dyDescent="0.55000000000000004">
      <c r="B30" s="11" t="s">
        <v>303</v>
      </c>
      <c r="C30" s="23">
        <v>180</v>
      </c>
      <c r="D30" s="23">
        <v>5</v>
      </c>
      <c r="E30" s="41">
        <v>8</v>
      </c>
      <c r="F30" s="37">
        <v>62462</v>
      </c>
      <c r="G30" s="37"/>
      <c r="H30" s="37">
        <v>55266</v>
      </c>
      <c r="I30" s="37"/>
      <c r="J30" s="12" t="s">
        <v>110</v>
      </c>
      <c r="K30" s="13">
        <v>2</v>
      </c>
      <c r="L30" s="9" t="str">
        <f t="shared" si="0"/>
        <v/>
      </c>
      <c r="M30" s="12" t="s">
        <v>63</v>
      </c>
      <c r="N30" s="13">
        <v>2</v>
      </c>
      <c r="O30" s="9" t="str">
        <f t="shared" si="1"/>
        <v/>
      </c>
      <c r="P30" s="12"/>
      <c r="Q30" s="13"/>
      <c r="R30" s="9" t="str">
        <f t="shared" si="2"/>
        <v/>
      </c>
      <c r="S30" s="14" t="s">
        <v>262</v>
      </c>
      <c r="T30" s="14"/>
      <c r="U30" s="46" t="s">
        <v>117</v>
      </c>
      <c r="V30" s="46"/>
      <c r="W30" s="14"/>
      <c r="X30" s="14"/>
    </row>
    <row r="31" spans="2:24" x14ac:dyDescent="0.55000000000000004">
      <c r="B31" s="11" t="s">
        <v>227</v>
      </c>
      <c r="C31" s="23">
        <v>180</v>
      </c>
      <c r="D31" s="23">
        <v>5</v>
      </c>
      <c r="E31" s="41">
        <v>8</v>
      </c>
      <c r="F31" s="37">
        <v>59561</v>
      </c>
      <c r="G31" s="37"/>
      <c r="H31" s="37">
        <v>57874</v>
      </c>
      <c r="I31" s="37"/>
      <c r="J31" s="12" t="s">
        <v>77</v>
      </c>
      <c r="K31" s="13">
        <v>5</v>
      </c>
      <c r="L31" s="9" t="str">
        <f t="shared" si="0"/>
        <v/>
      </c>
      <c r="M31" s="44" t="s">
        <v>118</v>
      </c>
      <c r="N31" s="13">
        <v>3</v>
      </c>
      <c r="O31" s="9" t="str">
        <f t="shared" si="1"/>
        <v/>
      </c>
      <c r="P31" s="12"/>
      <c r="Q31" s="13"/>
      <c r="R31" s="9" t="str">
        <f t="shared" si="2"/>
        <v/>
      </c>
      <c r="S31" s="14" t="s">
        <v>120</v>
      </c>
      <c r="T31" s="14">
        <v>20</v>
      </c>
      <c r="U31" s="14" t="s">
        <v>122</v>
      </c>
      <c r="V31" s="14">
        <v>20</v>
      </c>
      <c r="W31" s="14" t="s">
        <v>57</v>
      </c>
      <c r="X31" s="14">
        <v>20</v>
      </c>
    </row>
    <row r="32" spans="2:24" x14ac:dyDescent="0.55000000000000004">
      <c r="B32" s="11" t="s">
        <v>229</v>
      </c>
      <c r="C32" s="23">
        <v>180</v>
      </c>
      <c r="D32" s="23">
        <v>5</v>
      </c>
      <c r="E32" s="41">
        <v>8</v>
      </c>
      <c r="F32" s="37">
        <v>61388</v>
      </c>
      <c r="G32" s="37"/>
      <c r="H32" s="37">
        <v>53840</v>
      </c>
      <c r="I32" s="37"/>
      <c r="J32" s="12" t="s">
        <v>73</v>
      </c>
      <c r="K32" s="13">
        <v>5</v>
      </c>
      <c r="L32" s="9" t="str">
        <f t="shared" si="0"/>
        <v/>
      </c>
      <c r="M32" s="12" t="s">
        <v>63</v>
      </c>
      <c r="N32" s="13">
        <v>3</v>
      </c>
      <c r="O32" s="9" t="str">
        <f t="shared" si="1"/>
        <v/>
      </c>
      <c r="P32" s="12"/>
      <c r="Q32" s="13"/>
      <c r="R32" s="9" t="str">
        <f t="shared" si="2"/>
        <v/>
      </c>
      <c r="S32" s="14" t="s">
        <v>120</v>
      </c>
      <c r="T32" s="14">
        <v>20</v>
      </c>
      <c r="U32" s="14" t="s">
        <v>122</v>
      </c>
      <c r="V32" s="14">
        <v>20</v>
      </c>
      <c r="W32" s="47" t="s">
        <v>206</v>
      </c>
      <c r="X32" s="46">
        <v>20</v>
      </c>
    </row>
    <row r="33" spans="2:24" x14ac:dyDescent="0.55000000000000004">
      <c r="B33" s="16" t="s">
        <v>233</v>
      </c>
      <c r="C33" s="23">
        <v>160</v>
      </c>
      <c r="D33" s="23">
        <v>5</v>
      </c>
      <c r="E33" s="41">
        <v>4</v>
      </c>
      <c r="F33" s="38">
        <v>57314</v>
      </c>
      <c r="G33" s="38"/>
      <c r="H33" s="38">
        <v>53877</v>
      </c>
      <c r="I33" s="38"/>
      <c r="J33" s="12" t="s">
        <v>234</v>
      </c>
      <c r="K33" s="13">
        <v>5</v>
      </c>
      <c r="L33" s="9" t="str">
        <f t="shared" si="0"/>
        <v/>
      </c>
      <c r="M33" s="12" t="s">
        <v>58</v>
      </c>
      <c r="N33" s="13">
        <v>3</v>
      </c>
      <c r="O33" s="9" t="str">
        <f t="shared" si="1"/>
        <v/>
      </c>
      <c r="P33" s="17"/>
      <c r="Q33" s="18"/>
      <c r="R33" s="9" t="str">
        <f t="shared" si="2"/>
        <v/>
      </c>
      <c r="S33" s="14" t="s">
        <v>61</v>
      </c>
      <c r="T33" s="14">
        <v>30</v>
      </c>
      <c r="U33" s="47" t="s">
        <v>206</v>
      </c>
      <c r="V33" s="46">
        <v>20</v>
      </c>
      <c r="W33" s="14"/>
      <c r="X33" s="20"/>
    </row>
    <row r="34" spans="2:24" x14ac:dyDescent="0.55000000000000004">
      <c r="B34" s="16" t="s">
        <v>355</v>
      </c>
      <c r="C34" s="23">
        <v>155</v>
      </c>
      <c r="D34" s="23">
        <v>5</v>
      </c>
      <c r="E34" s="41">
        <v>3</v>
      </c>
      <c r="F34" s="38">
        <v>58437</v>
      </c>
      <c r="G34" s="38"/>
      <c r="H34" s="38">
        <v>51902</v>
      </c>
      <c r="I34" s="38"/>
      <c r="J34" s="12" t="s">
        <v>265</v>
      </c>
      <c r="K34" s="13">
        <v>5</v>
      </c>
      <c r="L34" s="9" t="str">
        <f t="shared" si="0"/>
        <v/>
      </c>
      <c r="M34" s="12" t="s">
        <v>58</v>
      </c>
      <c r="N34" s="13">
        <v>3</v>
      </c>
      <c r="O34" s="9" t="str">
        <f t="shared" si="1"/>
        <v/>
      </c>
      <c r="P34" s="44" t="s">
        <v>192</v>
      </c>
      <c r="Q34" s="13">
        <v>3</v>
      </c>
      <c r="R34" s="9" t="str">
        <f t="shared" si="2"/>
        <v/>
      </c>
      <c r="S34" s="14" t="s">
        <v>48</v>
      </c>
      <c r="T34" s="14">
        <v>20</v>
      </c>
      <c r="U34" s="14"/>
      <c r="V34" s="14"/>
      <c r="W34" s="14"/>
      <c r="X34" s="20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7262</v>
      </c>
      <c r="H35" s="37">
        <f>47402</f>
        <v>47402</v>
      </c>
      <c r="I35" s="37">
        <v>5973</v>
      </c>
      <c r="J35" s="12" t="s">
        <v>73</v>
      </c>
      <c r="K35" s="13">
        <v>4</v>
      </c>
      <c r="L35" s="9">
        <f t="shared" si="0"/>
        <v>4</v>
      </c>
      <c r="M35" s="12" t="s">
        <v>56</v>
      </c>
      <c r="N35" s="13">
        <v>2</v>
      </c>
      <c r="O35" s="9">
        <f t="shared" si="1"/>
        <v>2</v>
      </c>
      <c r="P35" s="44" t="s">
        <v>192</v>
      </c>
      <c r="Q35" s="13">
        <v>3</v>
      </c>
      <c r="R35" s="9">
        <f t="shared" si="2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 t="shared" si="0"/>
        <v/>
      </c>
      <c r="M36" s="12"/>
      <c r="N36" s="13"/>
      <c r="O36" s="9" t="str">
        <f t="shared" si="1"/>
        <v/>
      </c>
      <c r="P36" s="12"/>
      <c r="Q36" s="13"/>
      <c r="R36" s="9" t="str">
        <f t="shared" si="2"/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30</v>
      </c>
    </row>
    <row r="37" spans="2:24" x14ac:dyDescent="0.55000000000000004">
      <c r="B37" s="11" t="s">
        <v>327</v>
      </c>
      <c r="C37" s="23">
        <v>155</v>
      </c>
      <c r="D37" s="23">
        <v>5</v>
      </c>
      <c r="E37" s="41">
        <v>3</v>
      </c>
      <c r="F37" s="37">
        <v>54856</v>
      </c>
      <c r="G37" s="37"/>
      <c r="H37" s="37">
        <v>46814</v>
      </c>
      <c r="I37" s="37"/>
      <c r="J37" s="12" t="s">
        <v>278</v>
      </c>
      <c r="K37" s="13">
        <v>5</v>
      </c>
      <c r="L37" s="9" t="str">
        <f t="shared" si="0"/>
        <v/>
      </c>
      <c r="M37" s="12" t="s">
        <v>121</v>
      </c>
      <c r="N37" s="13">
        <v>3</v>
      </c>
      <c r="O37" s="9" t="str">
        <f t="shared" si="1"/>
        <v/>
      </c>
      <c r="P37" s="12"/>
      <c r="Q37" s="13"/>
      <c r="R37" s="9" t="str">
        <f t="shared" si="2"/>
        <v/>
      </c>
      <c r="S37" s="14" t="s">
        <v>61</v>
      </c>
      <c r="T37" s="14">
        <v>20</v>
      </c>
      <c r="U37" s="47" t="s">
        <v>206</v>
      </c>
      <c r="V37" s="46">
        <v>20</v>
      </c>
      <c r="W37" s="14"/>
      <c r="X37" s="14"/>
    </row>
    <row r="38" spans="2:24" x14ac:dyDescent="0.55000000000000004">
      <c r="B38" s="11" t="s">
        <v>323</v>
      </c>
      <c r="C38" s="23">
        <v>150</v>
      </c>
      <c r="D38" s="23">
        <v>5</v>
      </c>
      <c r="E38" s="41">
        <v>2</v>
      </c>
      <c r="F38" s="37">
        <v>54720</v>
      </c>
      <c r="G38" s="37"/>
      <c r="H38" s="37">
        <v>44350</v>
      </c>
      <c r="I38" s="37"/>
      <c r="J38" s="12" t="s">
        <v>278</v>
      </c>
      <c r="K38" s="13">
        <v>4</v>
      </c>
      <c r="L38" s="9" t="str">
        <f t="shared" si="0"/>
        <v/>
      </c>
      <c r="M38" s="44" t="s">
        <v>118</v>
      </c>
      <c r="N38" s="13">
        <v>3</v>
      </c>
      <c r="O38" s="9" t="str">
        <f t="shared" si="1"/>
        <v/>
      </c>
      <c r="P38" s="12"/>
      <c r="Q38" s="13"/>
      <c r="R38" s="9" t="str">
        <f t="shared" si="2"/>
        <v/>
      </c>
      <c r="S38" s="20" t="s">
        <v>206</v>
      </c>
      <c r="T38" s="14">
        <v>20</v>
      </c>
      <c r="U38" s="14" t="s">
        <v>324</v>
      </c>
      <c r="V38" s="14">
        <v>20</v>
      </c>
      <c r="W38" s="14"/>
      <c r="X38" s="14"/>
    </row>
    <row r="39" spans="2:24" x14ac:dyDescent="0.55000000000000004">
      <c r="B39" s="11" t="s">
        <v>296</v>
      </c>
      <c r="C39" s="23">
        <v>160</v>
      </c>
      <c r="D39" s="23">
        <v>5</v>
      </c>
      <c r="E39" s="41">
        <v>4</v>
      </c>
      <c r="F39" s="37">
        <v>53267</v>
      </c>
      <c r="G39" s="37"/>
      <c r="H39" s="37">
        <v>45037</v>
      </c>
      <c r="I39" s="37"/>
      <c r="J39" s="13" t="s">
        <v>60</v>
      </c>
      <c r="K39" s="13">
        <v>3</v>
      </c>
      <c r="L39" s="9" t="str">
        <f t="shared" si="0"/>
        <v/>
      </c>
      <c r="M39" s="12"/>
      <c r="N39" s="13"/>
      <c r="O39" s="9" t="str">
        <f t="shared" si="1"/>
        <v/>
      </c>
      <c r="P39" s="12"/>
      <c r="Q39" s="13"/>
      <c r="R39" s="9" t="str">
        <f t="shared" si="2"/>
        <v/>
      </c>
      <c r="S39" s="14" t="s">
        <v>120</v>
      </c>
      <c r="T39" s="14">
        <v>20</v>
      </c>
      <c r="U39" s="14" t="s">
        <v>122</v>
      </c>
      <c r="V39" s="14">
        <v>20</v>
      </c>
      <c r="W39" s="46" t="s">
        <v>61</v>
      </c>
      <c r="X39" s="46">
        <v>30</v>
      </c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278</v>
      </c>
      <c r="K40" s="13">
        <v>4</v>
      </c>
      <c r="L40" s="9" t="str">
        <f t="shared" si="0"/>
        <v/>
      </c>
      <c r="M40" s="12"/>
      <c r="N40" s="13"/>
      <c r="O40" s="9" t="str">
        <f t="shared" si="1"/>
        <v/>
      </c>
      <c r="P40" s="12"/>
      <c r="Q40" s="13"/>
      <c r="R40" s="9" t="str">
        <f t="shared" si="2"/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125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 t="shared" si="0"/>
        <v/>
      </c>
      <c r="M41" s="44" t="s">
        <v>39</v>
      </c>
      <c r="N41" s="13">
        <v>1</v>
      </c>
      <c r="O41" s="9" t="str">
        <f t="shared" si="1"/>
        <v/>
      </c>
      <c r="P41" s="12"/>
      <c r="Q41" s="13"/>
      <c r="R41" s="9" t="str">
        <f t="shared" si="2"/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2504607</v>
      </c>
      <c r="G42" s="48">
        <f>SUM(G5:G41)</f>
        <v>176430</v>
      </c>
      <c r="H42" s="48">
        <f>SUM(H5:H41)</f>
        <v>2291765</v>
      </c>
      <c r="I42" s="48">
        <f>SUM(I5:I41)</f>
        <v>160265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39454</v>
      </c>
      <c r="H44" s="37">
        <v>157224</v>
      </c>
      <c r="I44" s="37">
        <v>40093</v>
      </c>
      <c r="J44" s="12" t="s">
        <v>16</v>
      </c>
      <c r="K44" s="13">
        <v>5</v>
      </c>
      <c r="L44" s="9">
        <f t="shared" ref="L44:L71" si="3">IF($G44&gt;0,IF(K44="","",K44),"")</f>
        <v>5</v>
      </c>
      <c r="M44" s="12" t="s">
        <v>247</v>
      </c>
      <c r="N44" s="13">
        <v>5</v>
      </c>
      <c r="O44" s="9">
        <f t="shared" ref="O44:O71" si="4">IF($G44&gt;0,IF(N44="","",N44),"")</f>
        <v>5</v>
      </c>
      <c r="P44" s="44" t="s">
        <v>234</v>
      </c>
      <c r="Q44" s="13">
        <v>3</v>
      </c>
      <c r="R44" s="9">
        <f t="shared" ref="R44:R71" si="5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4" t="s">
        <v>117</v>
      </c>
      <c r="X44" s="46">
        <v>20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>
        <v>10567</v>
      </c>
      <c r="H45" s="38">
        <v>70933</v>
      </c>
      <c r="I45" s="38">
        <v>9789</v>
      </c>
      <c r="J45" s="17" t="s">
        <v>248</v>
      </c>
      <c r="K45" s="18">
        <v>4</v>
      </c>
      <c r="L45" s="9">
        <f t="shared" si="3"/>
        <v>4</v>
      </c>
      <c r="M45" s="44" t="s">
        <v>16</v>
      </c>
      <c r="N45" s="18">
        <v>3</v>
      </c>
      <c r="O45" s="9">
        <f t="shared" si="4"/>
        <v>3</v>
      </c>
      <c r="P45" s="17"/>
      <c r="Q45" s="18"/>
      <c r="R45" s="9" t="str">
        <f t="shared" si="5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18506</v>
      </c>
      <c r="H46" s="37">
        <v>74068</v>
      </c>
      <c r="I46" s="37">
        <v>18666</v>
      </c>
      <c r="J46" s="12" t="s">
        <v>87</v>
      </c>
      <c r="K46" s="13">
        <v>4</v>
      </c>
      <c r="L46" s="9">
        <f t="shared" si="3"/>
        <v>4</v>
      </c>
      <c r="M46" s="12" t="s">
        <v>250</v>
      </c>
      <c r="N46" s="13">
        <v>2</v>
      </c>
      <c r="O46" s="9">
        <f t="shared" si="4"/>
        <v>2</v>
      </c>
      <c r="P46" s="12"/>
      <c r="Q46" s="13"/>
      <c r="R46" s="9" t="str">
        <f t="shared" si="5"/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19239</v>
      </c>
      <c r="H47" s="37">
        <v>69996</v>
      </c>
      <c r="I47" s="38">
        <v>17954</v>
      </c>
      <c r="J47" s="17" t="s">
        <v>15</v>
      </c>
      <c r="K47" s="13">
        <v>5</v>
      </c>
      <c r="L47" s="9">
        <f t="shared" si="3"/>
        <v>5</v>
      </c>
      <c r="M47" s="7" t="s">
        <v>11</v>
      </c>
      <c r="N47" s="13">
        <v>5</v>
      </c>
      <c r="O47" s="9">
        <f t="shared" si="4"/>
        <v>5</v>
      </c>
      <c r="P47" s="43" t="s">
        <v>21</v>
      </c>
      <c r="Q47" s="13">
        <v>3</v>
      </c>
      <c r="R47" s="9">
        <f t="shared" si="5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3"/>
        <v/>
      </c>
      <c r="M48" s="44" t="s">
        <v>39</v>
      </c>
      <c r="N48" s="13">
        <v>3</v>
      </c>
      <c r="O48" s="9" t="str">
        <f t="shared" si="4"/>
        <v/>
      </c>
      <c r="Q48" s="13"/>
      <c r="R48" s="9" t="str">
        <f t="shared" si="5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253</v>
      </c>
      <c r="C49" s="23">
        <v>180</v>
      </c>
      <c r="D49" s="23">
        <v>5</v>
      </c>
      <c r="E49" s="41">
        <v>8</v>
      </c>
      <c r="F49" s="37">
        <v>72363</v>
      </c>
      <c r="G49" s="37">
        <v>10855</v>
      </c>
      <c r="H49" s="37">
        <v>64231</v>
      </c>
      <c r="I49" s="37">
        <v>9635</v>
      </c>
      <c r="J49" s="12" t="s">
        <v>234</v>
      </c>
      <c r="K49" s="13">
        <v>5</v>
      </c>
      <c r="L49" s="9">
        <f t="shared" si="3"/>
        <v>5</v>
      </c>
      <c r="M49" s="43" t="s">
        <v>21</v>
      </c>
      <c r="N49" s="13">
        <v>3</v>
      </c>
      <c r="O49" s="9">
        <f t="shared" si="4"/>
        <v>3</v>
      </c>
      <c r="P49" s="12" t="s">
        <v>72</v>
      </c>
      <c r="Q49" s="13">
        <v>5</v>
      </c>
      <c r="R49" s="9">
        <f t="shared" si="5"/>
        <v>5</v>
      </c>
      <c r="S49" s="14" t="s">
        <v>117</v>
      </c>
      <c r="T49" s="14">
        <v>20</v>
      </c>
      <c r="U49" s="14" t="s">
        <v>103</v>
      </c>
      <c r="V49" s="14">
        <v>20</v>
      </c>
      <c r="W49" s="14"/>
      <c r="X49" s="14"/>
    </row>
    <row r="50" spans="2:24" x14ac:dyDescent="0.55000000000000004">
      <c r="B50" s="11" t="s">
        <v>254</v>
      </c>
      <c r="C50" s="23">
        <v>180</v>
      </c>
      <c r="D50" s="23">
        <v>5</v>
      </c>
      <c r="E50" s="41">
        <v>8</v>
      </c>
      <c r="F50" s="37">
        <v>73921</v>
      </c>
      <c r="G50" s="37">
        <v>9315</v>
      </c>
      <c r="H50" s="37">
        <v>62663</v>
      </c>
      <c r="I50" s="37">
        <v>7896</v>
      </c>
      <c r="J50" s="12" t="s">
        <v>42</v>
      </c>
      <c r="K50" s="13">
        <v>5</v>
      </c>
      <c r="L50" s="9">
        <f t="shared" si="3"/>
        <v>5</v>
      </c>
      <c r="M50" s="44" t="s">
        <v>16</v>
      </c>
      <c r="N50" s="13">
        <v>3</v>
      </c>
      <c r="O50" s="9">
        <f t="shared" si="4"/>
        <v>3</v>
      </c>
      <c r="P50" s="12"/>
      <c r="Q50" s="13"/>
      <c r="R50" s="9" t="str">
        <f t="shared" si="5"/>
        <v/>
      </c>
      <c r="S50" s="14" t="s">
        <v>66</v>
      </c>
      <c r="T50" s="14">
        <v>28</v>
      </c>
      <c r="U50" s="14" t="s">
        <v>40</v>
      </c>
      <c r="V50" s="14">
        <v>30</v>
      </c>
      <c r="W50" s="14"/>
      <c r="X50" s="14"/>
    </row>
    <row r="51" spans="2:24" x14ac:dyDescent="0.55000000000000004">
      <c r="B51" s="16" t="s">
        <v>260</v>
      </c>
      <c r="C51" s="24">
        <v>180</v>
      </c>
      <c r="D51" s="24">
        <v>5</v>
      </c>
      <c r="E51" s="41">
        <v>8</v>
      </c>
      <c r="F51" s="38">
        <v>66735</v>
      </c>
      <c r="G51" s="38">
        <v>8209</v>
      </c>
      <c r="H51" s="38">
        <v>67359</v>
      </c>
      <c r="I51" s="38">
        <v>8286</v>
      </c>
      <c r="J51" s="17" t="s">
        <v>234</v>
      </c>
      <c r="K51" s="18">
        <v>5</v>
      </c>
      <c r="L51" s="9">
        <f t="shared" si="3"/>
        <v>5</v>
      </c>
      <c r="M51" s="44" t="s">
        <v>16</v>
      </c>
      <c r="N51" s="18">
        <v>3</v>
      </c>
      <c r="O51" s="9">
        <f t="shared" si="4"/>
        <v>3</v>
      </c>
      <c r="P51" s="12"/>
      <c r="Q51" s="18"/>
      <c r="R51" s="9" t="str">
        <f t="shared" si="5"/>
        <v/>
      </c>
      <c r="S51" s="14" t="s">
        <v>117</v>
      </c>
      <c r="T51" s="14">
        <v>30</v>
      </c>
      <c r="U51" s="20" t="s">
        <v>57</v>
      </c>
      <c r="V51" s="14">
        <v>30</v>
      </c>
      <c r="W51" s="20" t="s">
        <v>45</v>
      </c>
      <c r="X51" s="14">
        <v>30</v>
      </c>
    </row>
    <row r="52" spans="2:24" x14ac:dyDescent="0.55000000000000004">
      <c r="B52" s="11" t="s">
        <v>255</v>
      </c>
      <c r="C52" s="23">
        <v>180</v>
      </c>
      <c r="D52" s="23">
        <v>5</v>
      </c>
      <c r="E52" s="41">
        <v>8</v>
      </c>
      <c r="F52" s="37">
        <v>72045</v>
      </c>
      <c r="G52" s="37"/>
      <c r="H52" s="37">
        <v>62039</v>
      </c>
      <c r="I52" s="37"/>
      <c r="J52" s="12" t="s">
        <v>77</v>
      </c>
      <c r="K52" s="13">
        <v>4</v>
      </c>
      <c r="L52" s="9" t="str">
        <f t="shared" si="3"/>
        <v/>
      </c>
      <c r="M52" s="44" t="s">
        <v>118</v>
      </c>
      <c r="N52" s="13">
        <v>3</v>
      </c>
      <c r="O52" s="9" t="str">
        <f t="shared" si="4"/>
        <v/>
      </c>
      <c r="P52" s="12"/>
      <c r="Q52" s="13"/>
      <c r="R52" s="9" t="str">
        <f t="shared" si="5"/>
        <v/>
      </c>
      <c r="S52" s="14" t="s">
        <v>45</v>
      </c>
      <c r="T52" s="14">
        <v>30</v>
      </c>
      <c r="U52" s="14"/>
      <c r="V52" s="14"/>
      <c r="W52" s="14"/>
      <c r="X52" s="14"/>
    </row>
    <row r="53" spans="2:24" x14ac:dyDescent="0.55000000000000004">
      <c r="B53" s="11" t="s">
        <v>256</v>
      </c>
      <c r="C53" s="23">
        <v>180</v>
      </c>
      <c r="D53" s="23">
        <v>5</v>
      </c>
      <c r="E53" s="41">
        <v>8</v>
      </c>
      <c r="F53" s="37">
        <v>70798</v>
      </c>
      <c r="G53" s="37"/>
      <c r="H53" s="37">
        <v>63286</v>
      </c>
      <c r="I53" s="37"/>
      <c r="J53" s="12" t="s">
        <v>127</v>
      </c>
      <c r="K53" s="13">
        <v>4</v>
      </c>
      <c r="L53" s="9" t="str">
        <f t="shared" si="3"/>
        <v/>
      </c>
      <c r="M53" s="12"/>
      <c r="N53" s="13"/>
      <c r="O53" s="9" t="str">
        <f t="shared" si="4"/>
        <v/>
      </c>
      <c r="P53" s="12"/>
      <c r="Q53" s="13"/>
      <c r="R53" s="9" t="str">
        <f t="shared" si="5"/>
        <v/>
      </c>
      <c r="S53" s="14" t="s">
        <v>13</v>
      </c>
      <c r="T53" s="14">
        <v>30</v>
      </c>
      <c r="U53" s="44" t="s">
        <v>117</v>
      </c>
      <c r="V53" s="46">
        <v>20</v>
      </c>
      <c r="W53" s="14"/>
      <c r="X53" s="14"/>
    </row>
    <row r="54" spans="2:24" x14ac:dyDescent="0.55000000000000004">
      <c r="B54" s="11" t="s">
        <v>259</v>
      </c>
      <c r="C54" s="23">
        <v>180</v>
      </c>
      <c r="D54" s="23">
        <v>5</v>
      </c>
      <c r="E54" s="41">
        <v>8</v>
      </c>
      <c r="F54" s="37">
        <v>64855</v>
      </c>
      <c r="G54" s="37">
        <v>8464</v>
      </c>
      <c r="H54" s="37">
        <v>69229</v>
      </c>
      <c r="I54" s="38">
        <v>9035</v>
      </c>
      <c r="J54" s="17" t="s">
        <v>15</v>
      </c>
      <c r="K54" s="13">
        <v>6</v>
      </c>
      <c r="L54" s="9">
        <f t="shared" si="3"/>
        <v>6</v>
      </c>
      <c r="M54" s="43" t="s">
        <v>21</v>
      </c>
      <c r="N54" s="13">
        <v>3</v>
      </c>
      <c r="O54" s="9">
        <f t="shared" si="4"/>
        <v>3</v>
      </c>
      <c r="P54" s="12"/>
      <c r="Q54" s="13"/>
      <c r="R54" s="9" t="str">
        <f t="shared" si="5"/>
        <v/>
      </c>
      <c r="S54" s="14" t="s">
        <v>45</v>
      </c>
      <c r="T54" s="14">
        <v>30</v>
      </c>
      <c r="U54" s="14" t="s">
        <v>103</v>
      </c>
      <c r="V54" s="14">
        <v>30</v>
      </c>
      <c r="W54" s="14"/>
      <c r="X54" s="14"/>
    </row>
    <row r="55" spans="2:24" x14ac:dyDescent="0.55000000000000004">
      <c r="B55" s="11" t="s">
        <v>263</v>
      </c>
      <c r="C55" s="23">
        <v>180</v>
      </c>
      <c r="D55" s="23">
        <v>5</v>
      </c>
      <c r="E55" s="41">
        <v>8</v>
      </c>
      <c r="F55" s="37">
        <v>66927</v>
      </c>
      <c r="G55" s="37"/>
      <c r="H55" s="37">
        <v>64427</v>
      </c>
      <c r="I55" s="37"/>
      <c r="J55" s="12" t="s">
        <v>264</v>
      </c>
      <c r="K55" s="13">
        <v>5</v>
      </c>
      <c r="L55" s="9" t="str">
        <f t="shared" si="3"/>
        <v/>
      </c>
      <c r="M55" s="12" t="s">
        <v>265</v>
      </c>
      <c r="N55" s="13">
        <v>5</v>
      </c>
      <c r="O55" s="9" t="str">
        <f t="shared" si="4"/>
        <v/>
      </c>
      <c r="P55" s="44" t="s">
        <v>16</v>
      </c>
      <c r="Q55" s="13">
        <v>3</v>
      </c>
      <c r="R55" s="9" t="str">
        <f t="shared" si="5"/>
        <v/>
      </c>
      <c r="S55" s="14" t="s">
        <v>200</v>
      </c>
      <c r="T55" s="14">
        <v>20</v>
      </c>
      <c r="U55" s="20" t="s">
        <v>57</v>
      </c>
      <c r="V55" s="14">
        <v>20</v>
      </c>
      <c r="W55" s="14"/>
      <c r="X55" s="20"/>
    </row>
    <row r="56" spans="2:24" x14ac:dyDescent="0.55000000000000004">
      <c r="B56" s="11" t="s">
        <v>261</v>
      </c>
      <c r="C56" s="23">
        <v>180</v>
      </c>
      <c r="D56" s="23">
        <v>5</v>
      </c>
      <c r="E56" s="41">
        <v>8</v>
      </c>
      <c r="F56" s="37">
        <v>62242</v>
      </c>
      <c r="G56" s="37"/>
      <c r="H56" s="37">
        <v>69103</v>
      </c>
      <c r="I56" s="37"/>
      <c r="J56" s="12" t="s">
        <v>77</v>
      </c>
      <c r="K56" s="13">
        <v>5</v>
      </c>
      <c r="L56" s="9" t="str">
        <f t="shared" si="3"/>
        <v/>
      </c>
      <c r="M56" s="44" t="s">
        <v>118</v>
      </c>
      <c r="N56" s="13">
        <v>3</v>
      </c>
      <c r="O56" s="9" t="str">
        <f t="shared" si="4"/>
        <v/>
      </c>
      <c r="P56" s="12"/>
      <c r="Q56" s="13"/>
      <c r="R56" s="9" t="str">
        <f t="shared" si="5"/>
        <v/>
      </c>
      <c r="S56" s="14" t="s">
        <v>262</v>
      </c>
      <c r="T56" s="14">
        <v>30</v>
      </c>
      <c r="U56" s="14" t="s">
        <v>95</v>
      </c>
      <c r="V56" s="14">
        <v>30</v>
      </c>
      <c r="W56" s="20" t="s">
        <v>45</v>
      </c>
      <c r="X56" s="14">
        <v>30</v>
      </c>
    </row>
    <row r="57" spans="2:24" x14ac:dyDescent="0.55000000000000004">
      <c r="B57" s="11" t="s">
        <v>243</v>
      </c>
      <c r="C57" s="23">
        <v>180</v>
      </c>
      <c r="D57" s="23">
        <v>5</v>
      </c>
      <c r="E57" s="41">
        <v>8</v>
      </c>
      <c r="F57" s="37">
        <v>69599</v>
      </c>
      <c r="G57" s="37"/>
      <c r="H57" s="37">
        <v>60345</v>
      </c>
      <c r="I57" s="37"/>
      <c r="J57" s="12" t="s">
        <v>268</v>
      </c>
      <c r="K57" s="13">
        <v>5</v>
      </c>
      <c r="L57" s="9" t="str">
        <f t="shared" si="3"/>
        <v/>
      </c>
      <c r="M57" s="12" t="s">
        <v>88</v>
      </c>
      <c r="N57" s="13">
        <v>3</v>
      </c>
      <c r="O57" s="9" t="str">
        <f t="shared" si="4"/>
        <v/>
      </c>
      <c r="P57" s="44" t="s">
        <v>118</v>
      </c>
      <c r="Q57" s="13">
        <v>3</v>
      </c>
      <c r="R57" s="9" t="str">
        <f t="shared" si="5"/>
        <v/>
      </c>
      <c r="S57" s="14" t="s">
        <v>53</v>
      </c>
      <c r="T57" s="14">
        <v>20</v>
      </c>
      <c r="U57" s="14" t="s">
        <v>45</v>
      </c>
      <c r="V57" s="14">
        <v>20</v>
      </c>
      <c r="W57" s="14"/>
      <c r="X57" s="14"/>
    </row>
    <row r="58" spans="2:24" x14ac:dyDescent="0.55000000000000004">
      <c r="B58" s="11" t="s">
        <v>266</v>
      </c>
      <c r="C58" s="23">
        <v>180</v>
      </c>
      <c r="D58" s="23">
        <v>5</v>
      </c>
      <c r="E58" s="41">
        <v>8</v>
      </c>
      <c r="F58" s="37">
        <v>62862</v>
      </c>
      <c r="G58" s="37"/>
      <c r="H58" s="37">
        <v>65983</v>
      </c>
      <c r="I58" s="37"/>
      <c r="J58" s="12" t="s">
        <v>77</v>
      </c>
      <c r="K58" s="13">
        <v>5</v>
      </c>
      <c r="L58" s="9" t="str">
        <f t="shared" si="3"/>
        <v/>
      </c>
      <c r="M58" s="44" t="s">
        <v>118</v>
      </c>
      <c r="N58" s="13">
        <v>3</v>
      </c>
      <c r="O58" s="9" t="str">
        <f t="shared" si="4"/>
        <v/>
      </c>
      <c r="P58" s="12"/>
      <c r="Q58" s="13"/>
      <c r="R58" s="9" t="str">
        <f t="shared" si="5"/>
        <v/>
      </c>
      <c r="S58" s="14" t="s">
        <v>200</v>
      </c>
      <c r="T58" s="14">
        <v>20</v>
      </c>
      <c r="U58" s="20" t="s">
        <v>57</v>
      </c>
      <c r="V58" s="14">
        <v>20</v>
      </c>
      <c r="W58" s="14" t="s">
        <v>111</v>
      </c>
      <c r="X58" s="14">
        <v>20</v>
      </c>
    </row>
    <row r="59" spans="2:24" x14ac:dyDescent="0.55000000000000004">
      <c r="B59" s="11" t="s">
        <v>256</v>
      </c>
      <c r="C59" s="23">
        <v>180</v>
      </c>
      <c r="D59" s="23">
        <v>5</v>
      </c>
      <c r="E59" s="41">
        <v>8</v>
      </c>
      <c r="F59" s="37">
        <v>60509</v>
      </c>
      <c r="G59" s="37">
        <v>13343</v>
      </c>
      <c r="H59" s="37">
        <v>61724</v>
      </c>
      <c r="I59" s="37">
        <v>13611</v>
      </c>
      <c r="J59" s="12" t="s">
        <v>47</v>
      </c>
      <c r="K59" s="13">
        <v>3</v>
      </c>
      <c r="L59" s="9">
        <f t="shared" si="3"/>
        <v>3</v>
      </c>
      <c r="M59" s="12"/>
      <c r="N59" s="13"/>
      <c r="O59" s="9" t="str">
        <f t="shared" si="4"/>
        <v/>
      </c>
      <c r="P59" s="12"/>
      <c r="Q59" s="13"/>
      <c r="R59" s="9" t="str">
        <f t="shared" si="5"/>
        <v/>
      </c>
      <c r="S59" s="44" t="s">
        <v>117</v>
      </c>
      <c r="T59" s="46">
        <v>20</v>
      </c>
      <c r="U59" s="14"/>
      <c r="V59" s="14"/>
      <c r="W59" s="14"/>
      <c r="X59" s="20"/>
    </row>
    <row r="60" spans="2:24" x14ac:dyDescent="0.55000000000000004">
      <c r="B60" s="11" t="s">
        <v>267</v>
      </c>
      <c r="C60" s="23">
        <v>180</v>
      </c>
      <c r="D60" s="23">
        <v>5</v>
      </c>
      <c r="E60" s="41">
        <v>8</v>
      </c>
      <c r="F60" s="37">
        <v>59144</v>
      </c>
      <c r="G60" s="37"/>
      <c r="H60" s="37">
        <v>56084</v>
      </c>
      <c r="I60" s="37"/>
      <c r="J60" s="12" t="s">
        <v>268</v>
      </c>
      <c r="K60" s="13">
        <v>2</v>
      </c>
      <c r="L60" s="9" t="str">
        <f t="shared" si="3"/>
        <v/>
      </c>
      <c r="M60" s="12" t="s">
        <v>269</v>
      </c>
      <c r="N60" s="13">
        <v>2</v>
      </c>
      <c r="O60" s="9" t="str">
        <f t="shared" si="4"/>
        <v/>
      </c>
      <c r="P60" s="12" t="s">
        <v>270</v>
      </c>
      <c r="Q60" s="13">
        <v>4</v>
      </c>
      <c r="R60" s="9" t="str">
        <f t="shared" si="5"/>
        <v/>
      </c>
      <c r="S60" s="14" t="s">
        <v>271</v>
      </c>
      <c r="T60" s="14">
        <v>20</v>
      </c>
      <c r="U60" s="46" t="s">
        <v>117</v>
      </c>
      <c r="V60" s="46">
        <v>20</v>
      </c>
      <c r="W60" s="14"/>
      <c r="X60" s="14"/>
    </row>
    <row r="61" spans="2:24" x14ac:dyDescent="0.55000000000000004">
      <c r="B61" s="11" t="s">
        <v>277</v>
      </c>
      <c r="C61" s="23">
        <v>160</v>
      </c>
      <c r="D61" s="23">
        <v>5</v>
      </c>
      <c r="E61" s="41">
        <v>4</v>
      </c>
      <c r="F61" s="37">
        <v>61298</v>
      </c>
      <c r="G61" s="37"/>
      <c r="H61" s="37">
        <v>52642</v>
      </c>
      <c r="I61" s="37"/>
      <c r="J61" s="12" t="s">
        <v>278</v>
      </c>
      <c r="K61" s="13">
        <v>5</v>
      </c>
      <c r="L61" s="9" t="str">
        <f t="shared" si="3"/>
        <v/>
      </c>
      <c r="M61" s="44" t="s">
        <v>118</v>
      </c>
      <c r="N61" s="13">
        <v>3</v>
      </c>
      <c r="O61" s="9" t="str">
        <f t="shared" si="4"/>
        <v/>
      </c>
      <c r="P61" s="12"/>
      <c r="Q61" s="13"/>
      <c r="R61" s="9" t="str">
        <f t="shared" si="5"/>
        <v/>
      </c>
      <c r="S61" s="14" t="s">
        <v>245</v>
      </c>
      <c r="T61" s="14">
        <v>20</v>
      </c>
      <c r="U61" s="14" t="s">
        <v>279</v>
      </c>
      <c r="V61" s="14">
        <v>20</v>
      </c>
      <c r="W61" s="14"/>
      <c r="X61" s="14"/>
    </row>
    <row r="62" spans="2:24" x14ac:dyDescent="0.55000000000000004">
      <c r="B62" s="11" t="s">
        <v>275</v>
      </c>
      <c r="C62" s="23">
        <v>150</v>
      </c>
      <c r="D62" s="23">
        <v>5</v>
      </c>
      <c r="E62" s="41">
        <v>2</v>
      </c>
      <c r="F62" s="37">
        <v>62008</v>
      </c>
      <c r="G62" s="37">
        <v>5860</v>
      </c>
      <c r="H62" s="37">
        <v>48982</v>
      </c>
      <c r="I62" s="38">
        <v>4629</v>
      </c>
      <c r="J62" s="17" t="s">
        <v>276</v>
      </c>
      <c r="K62" s="13">
        <v>4</v>
      </c>
      <c r="L62" s="9">
        <f t="shared" si="3"/>
        <v>4</v>
      </c>
      <c r="M62" s="44" t="s">
        <v>21</v>
      </c>
      <c r="N62" s="13">
        <v>3</v>
      </c>
      <c r="O62" s="9">
        <f t="shared" si="4"/>
        <v>3</v>
      </c>
      <c r="P62" s="12"/>
      <c r="Q62" s="13"/>
      <c r="R62" s="9" t="str">
        <f t="shared" si="5"/>
        <v/>
      </c>
      <c r="S62" s="14" t="s">
        <v>54</v>
      </c>
      <c r="T62" s="14">
        <v>29</v>
      </c>
      <c r="U62" s="14" t="s">
        <v>75</v>
      </c>
      <c r="V62" s="14">
        <v>30</v>
      </c>
      <c r="W62" s="14"/>
      <c r="X62" s="14"/>
    </row>
    <row r="63" spans="2:24" x14ac:dyDescent="0.55000000000000004">
      <c r="B63" s="16" t="s">
        <v>273</v>
      </c>
      <c r="C63" s="24">
        <v>160</v>
      </c>
      <c r="D63" s="24">
        <v>5</v>
      </c>
      <c r="E63" s="41">
        <v>4</v>
      </c>
      <c r="F63" s="38">
        <v>55112</v>
      </c>
      <c r="G63" s="38"/>
      <c r="H63" s="38">
        <v>54159</v>
      </c>
      <c r="I63" s="38"/>
      <c r="J63" s="17" t="s">
        <v>25</v>
      </c>
      <c r="K63" s="18">
        <v>4</v>
      </c>
      <c r="L63" s="9" t="str">
        <f t="shared" si="3"/>
        <v/>
      </c>
      <c r="M63" s="44" t="s">
        <v>118</v>
      </c>
      <c r="N63" s="18">
        <v>3</v>
      </c>
      <c r="O63" s="9" t="str">
        <f t="shared" si="4"/>
        <v/>
      </c>
      <c r="P63" s="12"/>
      <c r="Q63" s="18"/>
      <c r="R63" s="9" t="str">
        <f t="shared" si="5"/>
        <v/>
      </c>
      <c r="S63" s="14" t="s">
        <v>200</v>
      </c>
      <c r="T63" s="14">
        <v>30</v>
      </c>
      <c r="U63" s="20" t="s">
        <v>40</v>
      </c>
      <c r="V63" s="14">
        <v>30</v>
      </c>
      <c r="W63" s="20"/>
      <c r="X63" s="20"/>
    </row>
    <row r="64" spans="2:24" x14ac:dyDescent="0.55000000000000004">
      <c r="B64" s="11" t="s">
        <v>301</v>
      </c>
      <c r="C64" s="23">
        <v>160</v>
      </c>
      <c r="D64" s="23">
        <v>5</v>
      </c>
      <c r="E64" s="41">
        <v>4</v>
      </c>
      <c r="F64" s="37">
        <v>58464</v>
      </c>
      <c r="G64" s="37">
        <v>7455</v>
      </c>
      <c r="H64" s="37">
        <v>50807</v>
      </c>
      <c r="I64" s="38">
        <v>6478</v>
      </c>
      <c r="J64" s="17" t="s">
        <v>15</v>
      </c>
      <c r="K64" s="13">
        <v>4</v>
      </c>
      <c r="L64" s="9">
        <f t="shared" si="3"/>
        <v>4</v>
      </c>
      <c r="M64" s="71" t="s">
        <v>16</v>
      </c>
      <c r="N64" s="13">
        <v>4</v>
      </c>
      <c r="O64" s="9">
        <f t="shared" si="4"/>
        <v>4</v>
      </c>
      <c r="P64" s="44" t="s">
        <v>21</v>
      </c>
      <c r="Q64" s="13">
        <v>3</v>
      </c>
      <c r="R64" s="9">
        <f t="shared" si="5"/>
        <v>3</v>
      </c>
      <c r="S64" s="14" t="s">
        <v>117</v>
      </c>
      <c r="T64" s="14">
        <v>20</v>
      </c>
      <c r="U64" s="14"/>
      <c r="V64" s="14"/>
      <c r="W64" s="14"/>
      <c r="X64" s="14"/>
    </row>
    <row r="65" spans="2:24" x14ac:dyDescent="0.55000000000000004">
      <c r="B65" s="11" t="s">
        <v>356</v>
      </c>
      <c r="C65" s="23">
        <v>140</v>
      </c>
      <c r="D65" s="23">
        <v>1</v>
      </c>
      <c r="E65" s="41">
        <v>8</v>
      </c>
      <c r="F65" s="37">
        <v>51808</v>
      </c>
      <c r="G65" s="37"/>
      <c r="H65" s="37">
        <v>52380</v>
      </c>
      <c r="I65" s="37"/>
      <c r="J65" s="71" t="s">
        <v>105</v>
      </c>
      <c r="K65" s="13">
        <v>2</v>
      </c>
      <c r="L65" s="9" t="str">
        <f t="shared" si="3"/>
        <v/>
      </c>
      <c r="M65" s="12"/>
      <c r="N65" s="13"/>
      <c r="O65" s="9" t="str">
        <f t="shared" si="4"/>
        <v/>
      </c>
      <c r="P65" s="12"/>
      <c r="Q65" s="13"/>
      <c r="R65" s="9" t="str">
        <f t="shared" si="5"/>
        <v/>
      </c>
      <c r="S65" s="14" t="s">
        <v>95</v>
      </c>
      <c r="T65" s="14">
        <v>30</v>
      </c>
      <c r="U65" s="14" t="s">
        <v>258</v>
      </c>
      <c r="V65" s="14">
        <v>30</v>
      </c>
      <c r="W65" s="14"/>
      <c r="X65" s="14"/>
    </row>
    <row r="66" spans="2:24" x14ac:dyDescent="0.55000000000000004">
      <c r="B66" s="11" t="s">
        <v>252</v>
      </c>
      <c r="C66" s="23">
        <v>140</v>
      </c>
      <c r="D66" s="23">
        <v>1</v>
      </c>
      <c r="E66" s="41">
        <v>8</v>
      </c>
      <c r="F66" s="37">
        <v>52322</v>
      </c>
      <c r="G66" s="37"/>
      <c r="H66" s="37">
        <v>49046</v>
      </c>
      <c r="I66" s="37"/>
      <c r="J66" s="12" t="s">
        <v>121</v>
      </c>
      <c r="K66" s="13">
        <v>3</v>
      </c>
      <c r="L66" s="9" t="str">
        <f t="shared" si="3"/>
        <v/>
      </c>
      <c r="M66" s="12" t="s">
        <v>222</v>
      </c>
      <c r="N66" s="13">
        <v>3</v>
      </c>
      <c r="O66" s="9" t="str">
        <f t="shared" si="4"/>
        <v/>
      </c>
      <c r="P66" s="12"/>
      <c r="Q66" s="13"/>
      <c r="R66" s="9" t="str">
        <f t="shared" si="5"/>
        <v/>
      </c>
      <c r="S66" s="14" t="s">
        <v>117</v>
      </c>
      <c r="T66" s="14">
        <v>20</v>
      </c>
      <c r="U66" s="46" t="s">
        <v>61</v>
      </c>
      <c r="V66" s="46">
        <v>20</v>
      </c>
      <c r="W66" s="14"/>
      <c r="X66" s="14"/>
    </row>
    <row r="67" spans="2:24" x14ac:dyDescent="0.55000000000000004">
      <c r="B67" s="11" t="s">
        <v>274</v>
      </c>
      <c r="C67" s="23">
        <v>160</v>
      </c>
      <c r="D67" s="23">
        <v>5</v>
      </c>
      <c r="E67" s="41">
        <v>4</v>
      </c>
      <c r="F67" s="37">
        <v>50952</v>
      </c>
      <c r="G67" s="37"/>
      <c r="H67" s="37">
        <v>47352</v>
      </c>
      <c r="I67" s="37"/>
      <c r="J67" s="12" t="s">
        <v>22</v>
      </c>
      <c r="K67" s="13">
        <v>3</v>
      </c>
      <c r="L67" s="9" t="str">
        <f t="shared" si="3"/>
        <v/>
      </c>
      <c r="M67" s="12" t="s">
        <v>115</v>
      </c>
      <c r="N67" s="13">
        <v>3</v>
      </c>
      <c r="O67" s="9" t="str">
        <f t="shared" si="4"/>
        <v/>
      </c>
      <c r="P67" s="12"/>
      <c r="Q67" s="13"/>
      <c r="R67" s="9" t="str">
        <f t="shared" si="5"/>
        <v/>
      </c>
      <c r="S67" s="14" t="s">
        <v>138</v>
      </c>
      <c r="T67" s="14">
        <v>20</v>
      </c>
      <c r="U67" s="46" t="s">
        <v>117</v>
      </c>
      <c r="V67" s="46">
        <v>20</v>
      </c>
      <c r="W67" s="14"/>
      <c r="X67" s="14"/>
    </row>
    <row r="68" spans="2:24" x14ac:dyDescent="0.55000000000000004">
      <c r="B68" s="11" t="s">
        <v>357</v>
      </c>
      <c r="C68" s="23">
        <v>140</v>
      </c>
      <c r="D68" s="23">
        <v>1</v>
      </c>
      <c r="E68" s="41">
        <v>8</v>
      </c>
      <c r="F68" s="37">
        <v>46238</v>
      </c>
      <c r="G68" s="37"/>
      <c r="H68" s="37">
        <v>47642</v>
      </c>
      <c r="I68" s="37"/>
      <c r="J68" s="12" t="s">
        <v>17</v>
      </c>
      <c r="K68" s="13">
        <v>5</v>
      </c>
      <c r="L68" s="9" t="str">
        <f t="shared" si="3"/>
        <v/>
      </c>
      <c r="M68" s="12" t="s">
        <v>358</v>
      </c>
      <c r="N68" s="13">
        <v>7</v>
      </c>
      <c r="O68" s="9" t="str">
        <f t="shared" si="4"/>
        <v/>
      </c>
      <c r="P68" s="12"/>
      <c r="Q68" s="13"/>
      <c r="R68" s="9" t="str">
        <f t="shared" si="5"/>
        <v/>
      </c>
      <c r="S68" s="14" t="s">
        <v>204</v>
      </c>
      <c r="T68" s="14">
        <v>20</v>
      </c>
      <c r="U68" s="14" t="s">
        <v>111</v>
      </c>
      <c r="V68" s="14">
        <v>20</v>
      </c>
      <c r="W68" s="46" t="s">
        <v>117</v>
      </c>
      <c r="X68" s="46">
        <v>20</v>
      </c>
    </row>
    <row r="69" spans="2:24" x14ac:dyDescent="0.55000000000000004">
      <c r="B69" s="11" t="s">
        <v>326</v>
      </c>
      <c r="C69" s="23">
        <v>100</v>
      </c>
      <c r="D69" s="23"/>
      <c r="E69" s="41">
        <v>2</v>
      </c>
      <c r="F69" s="37">
        <v>32872</v>
      </c>
      <c r="G69" s="37"/>
      <c r="H69" s="37">
        <v>26352</v>
      </c>
      <c r="I69" s="37"/>
      <c r="J69" s="71" t="s">
        <v>16</v>
      </c>
      <c r="K69" s="13">
        <v>4</v>
      </c>
      <c r="L69" s="9" t="str">
        <f t="shared" si="3"/>
        <v/>
      </c>
      <c r="M69" s="12"/>
      <c r="N69" s="13"/>
      <c r="O69" s="9" t="str">
        <f t="shared" si="4"/>
        <v/>
      </c>
      <c r="P69" s="12"/>
      <c r="Q69" s="13"/>
      <c r="R69" s="9" t="str">
        <f t="shared" si="5"/>
        <v/>
      </c>
      <c r="S69" s="14" t="s">
        <v>117</v>
      </c>
      <c r="T69" s="14">
        <v>20</v>
      </c>
      <c r="U69" s="14" t="s">
        <v>258</v>
      </c>
      <c r="V69" s="14">
        <v>20</v>
      </c>
      <c r="W69" s="46" t="s">
        <v>61</v>
      </c>
      <c r="X69" s="46">
        <v>20</v>
      </c>
    </row>
    <row r="70" spans="2:24" x14ac:dyDescent="0.55000000000000004">
      <c r="B70" s="11" t="s">
        <v>255</v>
      </c>
      <c r="C70" s="23">
        <v>170</v>
      </c>
      <c r="D70" s="23">
        <v>5</v>
      </c>
      <c r="E70" s="41">
        <v>8</v>
      </c>
      <c r="F70" s="37">
        <v>44324</v>
      </c>
      <c r="G70" s="37"/>
      <c r="H70" s="37">
        <v>46490</v>
      </c>
      <c r="I70" s="37"/>
      <c r="J70" s="12" t="s">
        <v>110</v>
      </c>
      <c r="K70" s="13">
        <v>2</v>
      </c>
      <c r="L70" s="9" t="str">
        <f t="shared" si="3"/>
        <v/>
      </c>
      <c r="M70" s="12" t="s">
        <v>282</v>
      </c>
      <c r="N70" s="13">
        <v>2</v>
      </c>
      <c r="O70" s="9" t="str">
        <f t="shared" si="4"/>
        <v/>
      </c>
      <c r="P70" s="44" t="s">
        <v>118</v>
      </c>
      <c r="Q70" s="13">
        <v>3</v>
      </c>
      <c r="R70" s="9" t="str">
        <f t="shared" si="5"/>
        <v/>
      </c>
      <c r="S70" s="14" t="s">
        <v>45</v>
      </c>
      <c r="T70" s="14">
        <v>30</v>
      </c>
      <c r="U70" s="14"/>
      <c r="V70" s="14"/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9" t="str">
        <f t="shared" si="3"/>
        <v/>
      </c>
      <c r="M71" s="12"/>
      <c r="N71" s="13"/>
      <c r="O71" s="9" t="str">
        <f t="shared" si="4"/>
        <v/>
      </c>
      <c r="P71" s="12"/>
      <c r="Q71" s="13"/>
      <c r="R71" s="9" t="str">
        <f t="shared" si="5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1805822</v>
      </c>
      <c r="G72" s="48">
        <f>SUM(G44:G71)</f>
        <v>151267</v>
      </c>
      <c r="H72" s="48">
        <f>SUM(H44:H71)</f>
        <v>1717217</v>
      </c>
      <c r="I72" s="48">
        <f>SUM(I44:I71)</f>
        <v>146072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272</v>
      </c>
      <c r="L73" s="15">
        <f>SUM(L5:L71)</f>
        <v>96</v>
      </c>
      <c r="N73" s="15">
        <f>SUM(N5:N71)</f>
        <v>169</v>
      </c>
      <c r="O73" s="15">
        <f>SUM(O5:O71)</f>
        <v>72</v>
      </c>
      <c r="Q73" s="15">
        <f>SUM(Q5:Q71)</f>
        <v>61</v>
      </c>
      <c r="R73" s="15">
        <f>SUM(R5:R71)</f>
        <v>36</v>
      </c>
      <c r="S73" s="15">
        <f>COUNTA(S6:S71)</f>
        <v>63</v>
      </c>
      <c r="U73" s="15">
        <f>COUNTA(U6:U71)</f>
        <v>54</v>
      </c>
      <c r="W73" s="15">
        <f>COUNTA(W5:W71)</f>
        <v>17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257</v>
      </c>
      <c r="C89" s="23">
        <v>180</v>
      </c>
      <c r="D89" s="23">
        <v>5</v>
      </c>
      <c r="E89" s="41">
        <v>8</v>
      </c>
      <c r="F89" s="37">
        <v>71733</v>
      </c>
      <c r="G89" s="37"/>
      <c r="H89" s="37">
        <v>62351</v>
      </c>
      <c r="I89" s="37"/>
      <c r="J89" s="12" t="s">
        <v>77</v>
      </c>
      <c r="K89" s="13">
        <v>5</v>
      </c>
      <c r="L89" s="9" t="str">
        <f>IF($G89&gt;0,IF(K89="","",K89),"")</f>
        <v/>
      </c>
      <c r="M89" s="12" t="s">
        <v>62</v>
      </c>
      <c r="N89" s="13">
        <v>3</v>
      </c>
      <c r="O89" s="9" t="str">
        <f>IF($G89&gt;0,IF(N89="","",N89),"")</f>
        <v/>
      </c>
      <c r="P89" s="12"/>
      <c r="Q89" s="13"/>
      <c r="R89" s="9" t="str">
        <f>IF($G89&gt;0,IF(Q89="","",Q89),"")</f>
        <v/>
      </c>
      <c r="S89" s="14" t="s">
        <v>65</v>
      </c>
      <c r="T89" s="14">
        <v>30</v>
      </c>
      <c r="U89" s="14" t="s">
        <v>258</v>
      </c>
      <c r="V89" s="14">
        <v>30</v>
      </c>
      <c r="W89" s="46" t="s">
        <v>117</v>
      </c>
      <c r="X89" s="46">
        <v>20</v>
      </c>
    </row>
    <row r="90" spans="1:24" x14ac:dyDescent="0.55000000000000004">
      <c r="A90" s="15" t="s">
        <v>288</v>
      </c>
      <c r="B90" s="11" t="s">
        <v>216</v>
      </c>
      <c r="C90" s="23">
        <v>160</v>
      </c>
      <c r="D90" s="23">
        <v>5</v>
      </c>
      <c r="E90" s="41">
        <v>4</v>
      </c>
      <c r="F90" s="37">
        <v>67211</v>
      </c>
      <c r="G90" s="37"/>
      <c r="H90" s="37">
        <v>61426</v>
      </c>
      <c r="I90" s="37"/>
      <c r="J90" s="12" t="s">
        <v>16</v>
      </c>
      <c r="K90" s="13">
        <v>5</v>
      </c>
      <c r="L90" s="9" t="str">
        <f t="shared" ref="L90:L118" si="6">IF($G90&gt;0,IF(K90="","",K90),"")</f>
        <v/>
      </c>
      <c r="M90" s="44" t="s">
        <v>21</v>
      </c>
      <c r="N90" s="13">
        <v>3</v>
      </c>
      <c r="O90" s="19" t="str">
        <f>IF($G90&gt;0,N90,"")</f>
        <v/>
      </c>
      <c r="P90" s="12"/>
      <c r="Q90" s="13"/>
      <c r="R90" s="9" t="str">
        <f>IF($G90&gt;0,IF(Q90="","",Q90),"")</f>
        <v/>
      </c>
      <c r="S90" s="14" t="s">
        <v>48</v>
      </c>
      <c r="T90" s="14">
        <v>20</v>
      </c>
      <c r="U90" s="14" t="s">
        <v>14</v>
      </c>
      <c r="V90" s="14">
        <v>20</v>
      </c>
      <c r="W90" s="14"/>
      <c r="X90" s="14"/>
    </row>
    <row r="91" spans="1:24" x14ac:dyDescent="0.55000000000000004">
      <c r="B91" s="11" t="s">
        <v>281</v>
      </c>
      <c r="C91" s="23">
        <v>170</v>
      </c>
      <c r="D91" s="23">
        <v>5</v>
      </c>
      <c r="E91" s="41">
        <v>8</v>
      </c>
      <c r="F91" s="37">
        <v>44709</v>
      </c>
      <c r="G91" s="37"/>
      <c r="H91" s="37">
        <v>54089</v>
      </c>
      <c r="I91" s="37"/>
      <c r="J91" s="12" t="s">
        <v>17</v>
      </c>
      <c r="K91" s="13">
        <v>4</v>
      </c>
      <c r="L91" s="9" t="str">
        <f t="shared" si="6"/>
        <v/>
      </c>
      <c r="M91" s="12" t="s">
        <v>22</v>
      </c>
      <c r="N91" s="13">
        <v>4</v>
      </c>
      <c r="O91" s="19" t="str">
        <f t="shared" ref="O91:O113" si="7">IF($G91&gt;0,N91,"")</f>
        <v/>
      </c>
      <c r="P91" s="12"/>
      <c r="Q91" s="13"/>
      <c r="R91" s="9" t="str">
        <f>IF($G91&gt;0,IF(Q91="","",Q91),"")</f>
        <v/>
      </c>
      <c r="S91" s="14" t="s">
        <v>262</v>
      </c>
      <c r="T91" s="14"/>
      <c r="U91" s="14" t="s">
        <v>45</v>
      </c>
      <c r="V91" s="14"/>
      <c r="W91" s="14"/>
      <c r="X91" s="14"/>
    </row>
    <row r="92" spans="1:24" x14ac:dyDescent="0.55000000000000004">
      <c r="B92" s="11" t="s">
        <v>306</v>
      </c>
      <c r="C92" s="23">
        <v>180</v>
      </c>
      <c r="D92" s="23">
        <v>5</v>
      </c>
      <c r="E92" s="41">
        <v>8</v>
      </c>
      <c r="F92" s="37">
        <v>68913</v>
      </c>
      <c r="G92" s="37"/>
      <c r="H92" s="37">
        <v>67670</v>
      </c>
      <c r="I92" s="37"/>
      <c r="J92" s="12" t="s">
        <v>152</v>
      </c>
      <c r="K92" s="13">
        <v>4</v>
      </c>
      <c r="L92" s="9" t="str">
        <f t="shared" si="6"/>
        <v/>
      </c>
      <c r="M92" s="12" t="s">
        <v>37</v>
      </c>
      <c r="N92" s="13">
        <v>4</v>
      </c>
      <c r="O92" s="19" t="str">
        <f t="shared" si="7"/>
        <v/>
      </c>
      <c r="P92" s="12"/>
      <c r="Q92" s="13"/>
      <c r="R92" s="9" t="str">
        <f t="shared" ref="R92:R118" si="8">IF($G92&gt;0,IF(Q92="","",Q92),"")</f>
        <v/>
      </c>
      <c r="S92" s="12" t="s">
        <v>96</v>
      </c>
      <c r="T92" s="110">
        <v>30</v>
      </c>
      <c r="U92" s="14" t="s">
        <v>40</v>
      </c>
      <c r="V92" s="14">
        <v>30</v>
      </c>
      <c r="W92" s="14"/>
      <c r="X92" s="110"/>
    </row>
    <row r="93" spans="1:24" x14ac:dyDescent="0.55000000000000004">
      <c r="B93" s="11" t="s">
        <v>198</v>
      </c>
      <c r="C93" s="23">
        <v>175</v>
      </c>
      <c r="D93" s="23">
        <v>5</v>
      </c>
      <c r="E93" s="41">
        <v>7</v>
      </c>
      <c r="F93" s="37">
        <v>66402</v>
      </c>
      <c r="G93" s="37"/>
      <c r="H93" s="37">
        <v>67581</v>
      </c>
      <c r="I93" s="37"/>
      <c r="J93" s="12" t="s">
        <v>37</v>
      </c>
      <c r="K93" s="13">
        <v>4</v>
      </c>
      <c r="L93" s="9" t="str">
        <f t="shared" si="6"/>
        <v/>
      </c>
      <c r="M93" s="44" t="s">
        <v>192</v>
      </c>
      <c r="N93" s="13">
        <v>3</v>
      </c>
      <c r="O93" s="19" t="str">
        <f t="shared" si="7"/>
        <v/>
      </c>
      <c r="P93" s="12"/>
      <c r="Q93" s="13"/>
      <c r="R93" s="9" t="str">
        <f t="shared" si="8"/>
        <v/>
      </c>
      <c r="S93" s="14" t="s">
        <v>53</v>
      </c>
      <c r="T93" s="14"/>
      <c r="U93" s="14"/>
      <c r="V93" s="14"/>
      <c r="W93" s="14"/>
      <c r="X93" s="14"/>
    </row>
    <row r="94" spans="1:24" x14ac:dyDescent="0.55000000000000004">
      <c r="B94" s="11" t="s">
        <v>301</v>
      </c>
      <c r="C94" s="23">
        <v>160</v>
      </c>
      <c r="D94" s="23">
        <v>5</v>
      </c>
      <c r="E94" s="41">
        <v>4</v>
      </c>
      <c r="F94" s="37">
        <v>58464</v>
      </c>
      <c r="G94" s="37">
        <v>7981</v>
      </c>
      <c r="H94" s="37">
        <v>50807</v>
      </c>
      <c r="I94" s="37">
        <v>6936</v>
      </c>
      <c r="J94" s="12" t="s">
        <v>15</v>
      </c>
      <c r="K94" s="13">
        <v>4</v>
      </c>
      <c r="L94" s="9">
        <f t="shared" si="6"/>
        <v>4</v>
      </c>
      <c r="M94" s="70" t="s">
        <v>16</v>
      </c>
      <c r="N94" s="13">
        <v>4</v>
      </c>
      <c r="O94" s="19">
        <f t="shared" si="7"/>
        <v>4</v>
      </c>
      <c r="P94" s="44" t="s">
        <v>73</v>
      </c>
      <c r="Q94" s="13">
        <v>3</v>
      </c>
      <c r="R94" s="9">
        <f t="shared" si="8"/>
        <v>3</v>
      </c>
      <c r="S94" s="14" t="s">
        <v>117</v>
      </c>
      <c r="T94" s="14"/>
      <c r="U94" s="14"/>
      <c r="V94" s="14"/>
      <c r="W94" s="14"/>
      <c r="X94" s="14"/>
    </row>
    <row r="95" spans="1:24" x14ac:dyDescent="0.55000000000000004">
      <c r="B95" s="16" t="s">
        <v>292</v>
      </c>
      <c r="C95" s="24">
        <v>115</v>
      </c>
      <c r="D95" s="24"/>
      <c r="E95" s="41">
        <v>5</v>
      </c>
      <c r="F95" s="38">
        <v>34857</v>
      </c>
      <c r="G95" s="38"/>
      <c r="H95" s="38">
        <v>34767</v>
      </c>
      <c r="I95" s="38"/>
      <c r="J95" s="17" t="s">
        <v>22</v>
      </c>
      <c r="K95" s="18">
        <v>1</v>
      </c>
      <c r="L95" s="9" t="str">
        <f t="shared" si="6"/>
        <v/>
      </c>
      <c r="M95" s="17" t="s">
        <v>293</v>
      </c>
      <c r="N95" s="18">
        <v>1</v>
      </c>
      <c r="O95" s="19" t="str">
        <f t="shared" si="7"/>
        <v/>
      </c>
      <c r="P95" s="17"/>
      <c r="Q95" s="18"/>
      <c r="R95" s="9" t="str">
        <f t="shared" si="8"/>
        <v/>
      </c>
      <c r="S95" s="20" t="s">
        <v>271</v>
      </c>
      <c r="T95" s="20"/>
      <c r="U95" s="47" t="s">
        <v>117</v>
      </c>
      <c r="V95" s="47"/>
      <c r="W95" s="14"/>
      <c r="X95" s="20"/>
    </row>
    <row r="96" spans="1:24" x14ac:dyDescent="0.55000000000000004">
      <c r="B96" s="11" t="s">
        <v>287</v>
      </c>
      <c r="C96" s="23">
        <v>180</v>
      </c>
      <c r="D96" s="23">
        <v>5</v>
      </c>
      <c r="E96" s="41">
        <v>8</v>
      </c>
      <c r="F96" s="37">
        <v>62779</v>
      </c>
      <c r="G96" s="37"/>
      <c r="H96" s="37">
        <v>65869</v>
      </c>
      <c r="I96" s="37"/>
      <c r="J96" s="12" t="s">
        <v>101</v>
      </c>
      <c r="K96" s="13">
        <v>2</v>
      </c>
      <c r="L96" s="9" t="str">
        <f t="shared" si="6"/>
        <v/>
      </c>
      <c r="M96" s="12" t="s">
        <v>63</v>
      </c>
      <c r="N96" s="13">
        <v>2</v>
      </c>
      <c r="O96" s="19" t="str">
        <f t="shared" si="7"/>
        <v/>
      </c>
      <c r="P96" s="12"/>
      <c r="Q96" s="13"/>
      <c r="R96" s="9" t="str">
        <f t="shared" si="8"/>
        <v/>
      </c>
      <c r="S96" s="46" t="s">
        <v>117</v>
      </c>
      <c r="T96" s="46"/>
      <c r="U96" s="14"/>
      <c r="V96" s="14"/>
      <c r="W96" s="14"/>
      <c r="X96" s="46"/>
    </row>
    <row r="97" spans="2:24" x14ac:dyDescent="0.55000000000000004">
      <c r="B97" s="11" t="s">
        <v>231</v>
      </c>
      <c r="C97" s="23">
        <v>180</v>
      </c>
      <c r="D97" s="23">
        <v>5</v>
      </c>
      <c r="E97" s="41">
        <v>8</v>
      </c>
      <c r="F97" s="37">
        <v>57486</v>
      </c>
      <c r="G97" s="37"/>
      <c r="H97" s="37">
        <v>55242</v>
      </c>
      <c r="I97" s="38"/>
      <c r="J97" s="17" t="s">
        <v>232</v>
      </c>
      <c r="K97" s="13">
        <v>5</v>
      </c>
      <c r="L97" s="9" t="str">
        <f t="shared" si="6"/>
        <v/>
      </c>
      <c r="M97" s="12" t="s">
        <v>222</v>
      </c>
      <c r="N97" s="13">
        <v>3</v>
      </c>
      <c r="O97" s="19" t="str">
        <f t="shared" si="7"/>
        <v/>
      </c>
      <c r="P97" s="44" t="s">
        <v>73</v>
      </c>
      <c r="Q97" s="13">
        <v>3</v>
      </c>
      <c r="R97" s="9" t="str">
        <f t="shared" si="8"/>
        <v/>
      </c>
      <c r="S97" s="14"/>
      <c r="T97" s="14"/>
      <c r="U97" s="14"/>
      <c r="V97" s="14"/>
      <c r="W97" s="14"/>
      <c r="X97" s="14"/>
    </row>
    <row r="98" spans="2:24" x14ac:dyDescent="0.55000000000000004">
      <c r="B98" s="11" t="s">
        <v>224</v>
      </c>
      <c r="C98" s="23">
        <v>180</v>
      </c>
      <c r="D98" s="23">
        <v>5</v>
      </c>
      <c r="E98" s="41">
        <v>8</v>
      </c>
      <c r="F98" s="37">
        <f>65886</f>
        <v>65886</v>
      </c>
      <c r="G98" s="37"/>
      <c r="H98" s="37">
        <f>60272</f>
        <v>60272</v>
      </c>
      <c r="I98" s="37"/>
      <c r="J98" s="12" t="s">
        <v>67</v>
      </c>
      <c r="K98" s="13">
        <v>5</v>
      </c>
      <c r="L98" s="9" t="str">
        <f t="shared" si="6"/>
        <v/>
      </c>
      <c r="M98" s="44" t="s">
        <v>118</v>
      </c>
      <c r="N98" s="13">
        <v>3</v>
      </c>
      <c r="O98" s="19" t="str">
        <f t="shared" si="7"/>
        <v/>
      </c>
      <c r="P98" s="12"/>
      <c r="Q98" s="13"/>
      <c r="R98" s="9" t="str">
        <f t="shared" si="8"/>
        <v/>
      </c>
      <c r="S98" s="14" t="s">
        <v>80</v>
      </c>
      <c r="T98" s="14">
        <v>20</v>
      </c>
      <c r="U98" s="14" t="s">
        <v>95</v>
      </c>
      <c r="V98" s="14">
        <v>20</v>
      </c>
      <c r="W98" s="14"/>
      <c r="X98" s="14"/>
    </row>
    <row r="99" spans="2:24" x14ac:dyDescent="0.55000000000000004">
      <c r="B99" s="16" t="s">
        <v>219</v>
      </c>
      <c r="C99" s="24">
        <v>180</v>
      </c>
      <c r="D99" s="24">
        <v>5</v>
      </c>
      <c r="E99" s="41">
        <v>8</v>
      </c>
      <c r="F99" s="38">
        <v>62874</v>
      </c>
      <c r="G99" s="38"/>
      <c r="H99" s="38">
        <v>64561</v>
      </c>
      <c r="I99" s="38"/>
      <c r="J99" s="17" t="s">
        <v>39</v>
      </c>
      <c r="K99" s="18">
        <v>1</v>
      </c>
      <c r="L99" s="9" t="str">
        <f t="shared" si="6"/>
        <v/>
      </c>
      <c r="M99" s="44" t="s">
        <v>118</v>
      </c>
      <c r="N99" s="18">
        <v>3</v>
      </c>
      <c r="O99" s="19" t="str">
        <f t="shared" si="7"/>
        <v/>
      </c>
      <c r="P99" s="17"/>
      <c r="Q99" s="18"/>
      <c r="R99" s="9" t="str">
        <f t="shared" si="8"/>
        <v/>
      </c>
      <c r="S99" s="20" t="s">
        <v>29</v>
      </c>
      <c r="T99" s="20">
        <v>20</v>
      </c>
      <c r="U99" s="14" t="s">
        <v>220</v>
      </c>
      <c r="V99" s="14">
        <v>20</v>
      </c>
      <c r="W99" s="14"/>
      <c r="X99" s="20"/>
    </row>
    <row r="100" spans="2:24" x14ac:dyDescent="0.55000000000000004">
      <c r="B100" s="11" t="s">
        <v>304</v>
      </c>
      <c r="C100" s="23">
        <v>160</v>
      </c>
      <c r="D100" s="23">
        <v>5</v>
      </c>
      <c r="E100" s="41">
        <v>4</v>
      </c>
      <c r="F100" s="37">
        <v>63098</v>
      </c>
      <c r="G100" s="37"/>
      <c r="H100" s="37">
        <v>55583</v>
      </c>
      <c r="I100" s="38"/>
      <c r="J100" s="17" t="s">
        <v>92</v>
      </c>
      <c r="K100" s="13">
        <v>4</v>
      </c>
      <c r="L100" s="9" t="str">
        <f t="shared" si="6"/>
        <v/>
      </c>
      <c r="M100" s="44" t="s">
        <v>39</v>
      </c>
      <c r="N100" s="13">
        <v>1</v>
      </c>
      <c r="O100" s="19" t="str">
        <f t="shared" si="7"/>
        <v/>
      </c>
      <c r="P100" s="12"/>
      <c r="Q100" s="13"/>
      <c r="R100" s="9" t="str">
        <f t="shared" si="8"/>
        <v/>
      </c>
      <c r="S100" s="12" t="s">
        <v>107</v>
      </c>
      <c r="T100" s="110"/>
      <c r="U100" s="14"/>
      <c r="V100" s="14"/>
      <c r="W100" s="14"/>
      <c r="X100" s="110"/>
    </row>
    <row r="101" spans="2:24" x14ac:dyDescent="0.55000000000000004">
      <c r="B101" s="11" t="s">
        <v>230</v>
      </c>
      <c r="C101" s="23">
        <v>150</v>
      </c>
      <c r="D101" s="23">
        <v>5</v>
      </c>
      <c r="E101" s="41">
        <v>2</v>
      </c>
      <c r="F101" s="37">
        <v>54720</v>
      </c>
      <c r="G101" s="37"/>
      <c r="H101" s="37">
        <v>44350</v>
      </c>
      <c r="I101" s="37"/>
      <c r="J101" s="12" t="s">
        <v>242</v>
      </c>
      <c r="K101" s="13">
        <v>4</v>
      </c>
      <c r="L101" s="9" t="str">
        <f t="shared" si="6"/>
        <v/>
      </c>
      <c r="M101" s="71" t="s">
        <v>31</v>
      </c>
      <c r="N101" s="13">
        <v>2</v>
      </c>
      <c r="O101" s="19" t="str">
        <f t="shared" si="7"/>
        <v/>
      </c>
      <c r="P101" s="12"/>
      <c r="Q101" s="13"/>
      <c r="R101" s="9" t="str">
        <f t="shared" si="8"/>
        <v/>
      </c>
      <c r="S101" s="14" t="s">
        <v>206</v>
      </c>
      <c r="T101" s="14"/>
      <c r="U101" s="46" t="s">
        <v>61</v>
      </c>
      <c r="V101" s="46"/>
      <c r="W101" s="14"/>
      <c r="X101" s="14"/>
    </row>
    <row r="102" spans="2:24" x14ac:dyDescent="0.55000000000000004">
      <c r="B102" s="11" t="s">
        <v>230</v>
      </c>
      <c r="C102" s="23">
        <v>160</v>
      </c>
      <c r="D102" s="23">
        <v>5</v>
      </c>
      <c r="E102" s="41">
        <v>4</v>
      </c>
      <c r="F102" s="37">
        <v>63386</v>
      </c>
      <c r="G102" s="37"/>
      <c r="H102" s="37">
        <v>51205</v>
      </c>
      <c r="I102" s="37"/>
      <c r="J102" s="12" t="s">
        <v>20</v>
      </c>
      <c r="K102" s="13">
        <v>5</v>
      </c>
      <c r="L102" s="9" t="str">
        <f t="shared" si="6"/>
        <v/>
      </c>
      <c r="M102" s="44" t="s">
        <v>73</v>
      </c>
      <c r="N102" s="13">
        <v>3</v>
      </c>
      <c r="O102" s="19" t="str">
        <f t="shared" si="7"/>
        <v/>
      </c>
      <c r="P102" s="12"/>
      <c r="Q102" s="13"/>
      <c r="R102" s="9" t="str">
        <f t="shared" si="8"/>
        <v/>
      </c>
      <c r="S102" s="12" t="s">
        <v>53</v>
      </c>
      <c r="T102" s="110">
        <v>30</v>
      </c>
      <c r="U102" s="14" t="s">
        <v>209</v>
      </c>
      <c r="V102" s="14">
        <v>30</v>
      </c>
      <c r="W102" s="14"/>
      <c r="X102" s="110"/>
    </row>
    <row r="103" spans="2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7">
        <v>5564</v>
      </c>
      <c r="J103" s="12" t="s">
        <v>42</v>
      </c>
      <c r="K103" s="13">
        <v>5</v>
      </c>
      <c r="L103" s="9">
        <f t="shared" si="6"/>
        <v>5</v>
      </c>
      <c r="M103" s="71" t="s">
        <v>16</v>
      </c>
      <c r="N103" s="13">
        <v>5</v>
      </c>
      <c r="O103" s="19">
        <f t="shared" si="7"/>
        <v>5</v>
      </c>
      <c r="P103" s="12"/>
      <c r="Q103" s="13"/>
      <c r="R103" s="9" t="str">
        <f t="shared" si="8"/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272</v>
      </c>
      <c r="C104" s="23">
        <v>180</v>
      </c>
      <c r="D104" s="23">
        <v>5</v>
      </c>
      <c r="E104" s="41">
        <v>8</v>
      </c>
      <c r="F104" s="37">
        <v>60936</v>
      </c>
      <c r="G104" s="37"/>
      <c r="H104" s="37">
        <v>58998</v>
      </c>
      <c r="I104" s="37"/>
      <c r="J104" s="12" t="s">
        <v>264</v>
      </c>
      <c r="K104" s="13">
        <v>4</v>
      </c>
      <c r="L104" s="9" t="str">
        <f t="shared" si="6"/>
        <v/>
      </c>
      <c r="M104" s="12" t="s">
        <v>16</v>
      </c>
      <c r="N104" s="13">
        <v>4</v>
      </c>
      <c r="O104" s="19" t="str">
        <f t="shared" si="7"/>
        <v/>
      </c>
      <c r="P104" s="12" t="s">
        <v>30</v>
      </c>
      <c r="Q104" s="13">
        <v>3</v>
      </c>
      <c r="R104" s="9" t="str">
        <f t="shared" si="8"/>
        <v/>
      </c>
      <c r="S104" s="14" t="s">
        <v>120</v>
      </c>
      <c r="T104" s="14">
        <v>20</v>
      </c>
      <c r="U104" s="46" t="s">
        <v>117</v>
      </c>
      <c r="V104" s="46">
        <v>20</v>
      </c>
      <c r="W104" s="14"/>
      <c r="X104" s="14"/>
    </row>
    <row r="105" spans="2:24" x14ac:dyDescent="0.55000000000000004">
      <c r="B105" s="11" t="s">
        <v>280</v>
      </c>
      <c r="C105" s="23">
        <v>170</v>
      </c>
      <c r="D105" s="23">
        <v>5</v>
      </c>
      <c r="E105" s="41">
        <v>8</v>
      </c>
      <c r="F105" s="37">
        <v>49887</v>
      </c>
      <c r="G105" s="37"/>
      <c r="H105" s="37">
        <v>50411</v>
      </c>
      <c r="I105" s="37"/>
      <c r="J105" s="12" t="s">
        <v>118</v>
      </c>
      <c r="K105" s="13">
        <v>5</v>
      </c>
      <c r="L105" s="9" t="str">
        <f t="shared" si="6"/>
        <v/>
      </c>
      <c r="M105" s="44" t="s">
        <v>22</v>
      </c>
      <c r="N105" s="13">
        <v>1</v>
      </c>
      <c r="O105" s="19" t="str">
        <f t="shared" si="7"/>
        <v/>
      </c>
      <c r="P105" s="12"/>
      <c r="Q105" s="13"/>
      <c r="R105" s="9" t="str">
        <f t="shared" si="8"/>
        <v/>
      </c>
      <c r="S105" s="14" t="s">
        <v>29</v>
      </c>
      <c r="T105" s="14">
        <v>20</v>
      </c>
      <c r="U105" s="14" t="s">
        <v>45</v>
      </c>
      <c r="V105" s="14">
        <v>20</v>
      </c>
      <c r="W105" s="14"/>
      <c r="X105" s="14"/>
    </row>
    <row r="106" spans="2:24" x14ac:dyDescent="0.55000000000000004">
      <c r="B106" s="11" t="s">
        <v>302</v>
      </c>
      <c r="C106" s="23">
        <v>170</v>
      </c>
      <c r="D106" s="23">
        <v>5</v>
      </c>
      <c r="E106" s="41">
        <v>6</v>
      </c>
      <c r="F106" s="37">
        <v>57667</v>
      </c>
      <c r="G106" s="37"/>
      <c r="H106" s="37">
        <v>55895</v>
      </c>
      <c r="I106" s="37"/>
      <c r="J106" s="12" t="s">
        <v>203</v>
      </c>
      <c r="K106" s="13">
        <v>4</v>
      </c>
      <c r="L106" s="9" t="str">
        <f t="shared" si="6"/>
        <v/>
      </c>
      <c r="M106" s="43" t="s">
        <v>16</v>
      </c>
      <c r="N106" s="13">
        <v>3</v>
      </c>
      <c r="O106" s="19" t="str">
        <f t="shared" si="7"/>
        <v/>
      </c>
      <c r="P106" s="12"/>
      <c r="Q106" s="13"/>
      <c r="R106" s="9" t="str">
        <f t="shared" si="8"/>
        <v/>
      </c>
      <c r="S106" s="14" t="s">
        <v>120</v>
      </c>
      <c r="T106" s="14"/>
      <c r="U106" s="14" t="s">
        <v>220</v>
      </c>
      <c r="V106" s="14"/>
      <c r="W106" s="14"/>
      <c r="X106" s="14"/>
    </row>
    <row r="107" spans="2:24" x14ac:dyDescent="0.55000000000000004">
      <c r="B107" s="11" t="s">
        <v>311</v>
      </c>
      <c r="C107" s="23">
        <v>180</v>
      </c>
      <c r="D107" s="23">
        <v>5</v>
      </c>
      <c r="E107" s="41">
        <v>8</v>
      </c>
      <c r="F107" s="37">
        <v>59888</v>
      </c>
      <c r="G107" s="37">
        <v>8984</v>
      </c>
      <c r="H107" s="37">
        <v>61247</v>
      </c>
      <c r="I107" s="37">
        <v>9188</v>
      </c>
      <c r="J107" s="12" t="s">
        <v>87</v>
      </c>
      <c r="K107" s="13">
        <v>5</v>
      </c>
      <c r="L107" s="9">
        <f t="shared" si="6"/>
        <v>5</v>
      </c>
      <c r="M107" s="12" t="s">
        <v>16</v>
      </c>
      <c r="N107" s="13">
        <v>5</v>
      </c>
      <c r="O107" s="19">
        <f t="shared" si="7"/>
        <v>5</v>
      </c>
      <c r="P107" s="12" t="s">
        <v>15</v>
      </c>
      <c r="Q107" s="13">
        <v>5</v>
      </c>
      <c r="R107" s="9">
        <f t="shared" si="8"/>
        <v>5</v>
      </c>
      <c r="S107" s="14" t="s">
        <v>200</v>
      </c>
      <c r="T107" s="14">
        <v>20</v>
      </c>
      <c r="U107" s="46" t="s">
        <v>61</v>
      </c>
      <c r="V107" s="46">
        <v>20</v>
      </c>
      <c r="W107" s="14"/>
      <c r="X107" s="14"/>
    </row>
    <row r="108" spans="2:24" x14ac:dyDescent="0.55000000000000004">
      <c r="B108" s="11" t="s">
        <v>221</v>
      </c>
      <c r="C108" s="23">
        <v>170</v>
      </c>
      <c r="D108" s="23">
        <v>5</v>
      </c>
      <c r="E108" s="41">
        <v>8</v>
      </c>
      <c r="F108" s="37">
        <v>44939</v>
      </c>
      <c r="G108" s="37"/>
      <c r="H108" s="37">
        <v>40660</v>
      </c>
      <c r="I108" s="37"/>
      <c r="J108" s="12" t="s">
        <v>290</v>
      </c>
      <c r="K108" s="13">
        <v>4</v>
      </c>
      <c r="L108" s="9" t="str">
        <f t="shared" si="6"/>
        <v/>
      </c>
      <c r="M108" s="12" t="s">
        <v>291</v>
      </c>
      <c r="N108" s="13">
        <v>4</v>
      </c>
      <c r="O108" s="19" t="str">
        <f t="shared" si="7"/>
        <v/>
      </c>
      <c r="P108" s="17" t="s">
        <v>234</v>
      </c>
      <c r="Q108" s="13">
        <v>4</v>
      </c>
      <c r="R108" s="9" t="str">
        <f t="shared" si="8"/>
        <v/>
      </c>
      <c r="S108" s="14" t="s">
        <v>29</v>
      </c>
      <c r="T108" s="14"/>
      <c r="U108" s="20" t="s">
        <v>91</v>
      </c>
      <c r="V108" s="14"/>
      <c r="W108" s="20"/>
      <c r="X108" s="20"/>
    </row>
    <row r="109" spans="2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9" t="str">
        <f t="shared" si="6"/>
        <v/>
      </c>
      <c r="M109" s="12" t="s">
        <v>72</v>
      </c>
      <c r="N109" s="13">
        <v>5</v>
      </c>
      <c r="O109" s="19" t="str">
        <f t="shared" si="7"/>
        <v/>
      </c>
      <c r="P109" s="44" t="s">
        <v>73</v>
      </c>
      <c r="Q109" s="13">
        <v>3</v>
      </c>
      <c r="R109" s="9" t="str">
        <f t="shared" si="8"/>
        <v/>
      </c>
      <c r="S109" s="14" t="s">
        <v>61</v>
      </c>
      <c r="T109" s="14">
        <v>30</v>
      </c>
      <c r="U109" s="14"/>
      <c r="V109" s="14"/>
      <c r="W109" s="14"/>
      <c r="X109" s="14"/>
    </row>
    <row r="110" spans="2:24" x14ac:dyDescent="0.55000000000000004">
      <c r="B110" s="11" t="s">
        <v>283</v>
      </c>
      <c r="C110" s="23">
        <v>135</v>
      </c>
      <c r="D110" s="23">
        <v>5</v>
      </c>
      <c r="E110" s="41">
        <v>1</v>
      </c>
      <c r="F110" s="37">
        <v>34776</v>
      </c>
      <c r="G110" s="37"/>
      <c r="H110" s="37">
        <v>39039</v>
      </c>
      <c r="I110" s="38"/>
      <c r="J110" s="17" t="s">
        <v>284</v>
      </c>
      <c r="K110" s="13">
        <v>3</v>
      </c>
      <c r="L110" s="9" t="str">
        <f t="shared" si="6"/>
        <v/>
      </c>
      <c r="M110" s="71"/>
      <c r="N110" s="13"/>
      <c r="O110" s="19" t="str">
        <f t="shared" si="7"/>
        <v/>
      </c>
      <c r="P110" s="12"/>
      <c r="Q110" s="13"/>
      <c r="R110" s="9" t="str">
        <f t="shared" si="8"/>
        <v/>
      </c>
      <c r="S110" s="14" t="s">
        <v>258</v>
      </c>
      <c r="T110" s="14">
        <v>20</v>
      </c>
      <c r="U110" s="46" t="s">
        <v>117</v>
      </c>
      <c r="V110" s="46">
        <v>20</v>
      </c>
      <c r="W110" s="14"/>
      <c r="X110" s="14"/>
    </row>
    <row r="111" spans="2:24" x14ac:dyDescent="0.55000000000000004">
      <c r="B111" s="11" t="s">
        <v>191</v>
      </c>
      <c r="C111" s="23">
        <v>130</v>
      </c>
      <c r="D111" s="23"/>
      <c r="E111" s="41">
        <v>8</v>
      </c>
      <c r="F111" s="37">
        <v>57713</v>
      </c>
      <c r="G111" s="37"/>
      <c r="H111" s="37">
        <v>47154</v>
      </c>
      <c r="I111" s="37"/>
      <c r="J111" s="12" t="s">
        <v>305</v>
      </c>
      <c r="K111" s="13">
        <v>4</v>
      </c>
      <c r="L111" s="9" t="str">
        <f t="shared" si="6"/>
        <v/>
      </c>
      <c r="M111" s="12" t="s">
        <v>119</v>
      </c>
      <c r="N111" s="13">
        <v>2</v>
      </c>
      <c r="O111" s="19" t="str">
        <f t="shared" si="7"/>
        <v/>
      </c>
      <c r="P111" s="12"/>
      <c r="Q111" s="13"/>
      <c r="R111" s="9" t="str">
        <f t="shared" si="8"/>
        <v/>
      </c>
      <c r="S111" s="14" t="s">
        <v>194</v>
      </c>
      <c r="T111" s="14"/>
      <c r="U111" s="20"/>
      <c r="V111" s="14"/>
      <c r="W111" s="14"/>
      <c r="X111" s="14"/>
    </row>
    <row r="112" spans="2:24" x14ac:dyDescent="0.55000000000000004">
      <c r="B112" s="11" t="s">
        <v>294</v>
      </c>
      <c r="C112" s="23">
        <v>155</v>
      </c>
      <c r="D112" s="23">
        <v>5</v>
      </c>
      <c r="E112" s="41">
        <v>3</v>
      </c>
      <c r="F112" s="37">
        <v>60766</v>
      </c>
      <c r="G112" s="37"/>
      <c r="H112" s="37">
        <v>58266</v>
      </c>
      <c r="I112" s="37"/>
      <c r="J112" s="12" t="s">
        <v>62</v>
      </c>
      <c r="K112" s="13">
        <v>3</v>
      </c>
      <c r="L112" s="9" t="str">
        <f t="shared" si="6"/>
        <v/>
      </c>
      <c r="M112" s="12" t="s">
        <v>295</v>
      </c>
      <c r="N112" s="13">
        <v>3</v>
      </c>
      <c r="O112" s="19" t="str">
        <f t="shared" si="7"/>
        <v/>
      </c>
      <c r="P112" s="44" t="s">
        <v>73</v>
      </c>
      <c r="Q112" s="13">
        <v>3</v>
      </c>
      <c r="R112" s="9" t="str">
        <f t="shared" si="8"/>
        <v/>
      </c>
      <c r="S112" s="14" t="s">
        <v>65</v>
      </c>
      <c r="T112" s="14"/>
      <c r="U112" s="44" t="s">
        <v>117</v>
      </c>
      <c r="V112" s="46"/>
      <c r="W112" s="14"/>
      <c r="X112" s="14"/>
    </row>
    <row r="113" spans="1:24" x14ac:dyDescent="0.55000000000000004">
      <c r="B113" s="11" t="s">
        <v>309</v>
      </c>
      <c r="C113" s="23">
        <v>180</v>
      </c>
      <c r="D113" s="23">
        <v>5</v>
      </c>
      <c r="E113" s="41">
        <v>8</v>
      </c>
      <c r="F113" s="37">
        <v>75486</v>
      </c>
      <c r="G113" s="37"/>
      <c r="H113" s="37">
        <v>61108</v>
      </c>
      <c r="I113" s="37"/>
      <c r="J113" s="12" t="s">
        <v>248</v>
      </c>
      <c r="K113" s="13">
        <v>4</v>
      </c>
      <c r="L113" s="9" t="str">
        <f t="shared" si="6"/>
        <v/>
      </c>
      <c r="M113" s="12" t="s">
        <v>310</v>
      </c>
      <c r="N113" s="13">
        <v>2</v>
      </c>
      <c r="O113" s="19" t="str">
        <f t="shared" si="7"/>
        <v/>
      </c>
      <c r="P113" s="12"/>
      <c r="Q113" s="13"/>
      <c r="R113" s="9" t="str">
        <f t="shared" si="8"/>
        <v/>
      </c>
      <c r="S113" s="14"/>
      <c r="T113" s="14"/>
      <c r="U113" s="14"/>
      <c r="V113" s="14"/>
      <c r="W113" s="14"/>
      <c r="X113" s="14"/>
    </row>
    <row r="114" spans="1:24" x14ac:dyDescent="0.55000000000000004">
      <c r="B114" s="11" t="s">
        <v>328</v>
      </c>
      <c r="C114" s="23">
        <v>180</v>
      </c>
      <c r="D114" s="23"/>
      <c r="E114" s="41">
        <v>8</v>
      </c>
      <c r="F114" s="37">
        <v>25684</v>
      </c>
      <c r="G114" s="37"/>
      <c r="H114" s="37">
        <v>21964</v>
      </c>
      <c r="I114" s="37"/>
      <c r="J114" s="12"/>
      <c r="K114" s="13"/>
      <c r="L114" s="9" t="str">
        <f t="shared" si="6"/>
        <v/>
      </c>
      <c r="M114" s="12"/>
      <c r="N114" s="13"/>
      <c r="O114" s="9" t="str">
        <f>IF($G114&gt;0,IF(N114="","",N114),"")</f>
        <v/>
      </c>
      <c r="P114" s="128"/>
      <c r="Q114" s="13"/>
      <c r="R114" s="9" t="str">
        <f t="shared" si="8"/>
        <v/>
      </c>
      <c r="S114" s="12" t="s">
        <v>95</v>
      </c>
      <c r="T114" s="14">
        <v>20</v>
      </c>
      <c r="U114" s="46" t="s">
        <v>117</v>
      </c>
      <c r="V114" s="46">
        <v>20</v>
      </c>
      <c r="W114" s="12"/>
      <c r="X114" s="14"/>
    </row>
    <row r="115" spans="1:24" x14ac:dyDescent="0.55000000000000004">
      <c r="B115" s="11" t="s">
        <v>237</v>
      </c>
      <c r="C115" s="23">
        <v>180</v>
      </c>
      <c r="D115" s="23">
        <v>5</v>
      </c>
      <c r="E115" s="41">
        <v>8</v>
      </c>
      <c r="F115" s="37">
        <v>52527</v>
      </c>
      <c r="G115" s="37"/>
      <c r="H115" s="37">
        <v>49736</v>
      </c>
      <c r="I115" s="37"/>
      <c r="J115" s="12" t="s">
        <v>238</v>
      </c>
      <c r="K115" s="13">
        <v>3</v>
      </c>
      <c r="L115" s="9" t="str">
        <f t="shared" si="6"/>
        <v/>
      </c>
      <c r="M115" s="44" t="s">
        <v>118</v>
      </c>
      <c r="N115" s="13">
        <v>3</v>
      </c>
      <c r="O115" s="9" t="str">
        <f>IF($G115&gt;0,IF(N115="","",N115),"")</f>
        <v/>
      </c>
      <c r="P115" s="12"/>
      <c r="Q115" s="13"/>
      <c r="R115" s="9" t="str">
        <f t="shared" si="8"/>
        <v/>
      </c>
      <c r="S115" s="14" t="s">
        <v>239</v>
      </c>
      <c r="T115" s="14">
        <v>20</v>
      </c>
      <c r="U115" s="14" t="s">
        <v>240</v>
      </c>
      <c r="V115" s="14">
        <v>20</v>
      </c>
      <c r="W115" s="14"/>
      <c r="X115" s="14"/>
    </row>
    <row r="116" spans="1:24" x14ac:dyDescent="0.55000000000000004">
      <c r="B116" s="16" t="s">
        <v>289</v>
      </c>
      <c r="C116" s="24">
        <v>105</v>
      </c>
      <c r="D116" s="24"/>
      <c r="E116" s="41">
        <v>3</v>
      </c>
      <c r="F116" s="38">
        <f>27073</f>
        <v>27073</v>
      </c>
      <c r="G116" s="38"/>
      <c r="H116" s="38">
        <f>30131</f>
        <v>30131</v>
      </c>
      <c r="I116" s="38"/>
      <c r="J116" s="17" t="s">
        <v>268</v>
      </c>
      <c r="K116" s="18">
        <v>2</v>
      </c>
      <c r="L116" s="9" t="str">
        <f t="shared" si="6"/>
        <v/>
      </c>
      <c r="M116" s="12" t="s">
        <v>270</v>
      </c>
      <c r="N116" s="18">
        <v>4</v>
      </c>
      <c r="O116" s="9" t="str">
        <f>IF($G116&gt;0,N116,"")</f>
        <v/>
      </c>
      <c r="P116" s="17"/>
      <c r="Q116" s="18"/>
      <c r="R116" s="9" t="str">
        <f t="shared" si="8"/>
        <v/>
      </c>
      <c r="S116" s="20" t="s">
        <v>33</v>
      </c>
      <c r="T116" s="14"/>
      <c r="U116" s="46" t="s">
        <v>65</v>
      </c>
      <c r="V116" s="46"/>
      <c r="W116" s="14"/>
      <c r="X116" s="20"/>
    </row>
    <row r="117" spans="1:24" x14ac:dyDescent="0.55000000000000004">
      <c r="B117" s="11" t="s">
        <v>298</v>
      </c>
      <c r="C117" s="23">
        <v>170</v>
      </c>
      <c r="D117" s="23">
        <v>5</v>
      </c>
      <c r="E117" s="41">
        <v>8</v>
      </c>
      <c r="F117" s="37">
        <v>33836</v>
      </c>
      <c r="G117" s="37"/>
      <c r="H117" s="37">
        <v>29738</v>
      </c>
      <c r="I117" s="37"/>
      <c r="J117" s="12" t="s">
        <v>299</v>
      </c>
      <c r="K117" s="13">
        <v>2</v>
      </c>
      <c r="L117" s="9" t="str">
        <f t="shared" si="6"/>
        <v/>
      </c>
      <c r="M117" s="12" t="s">
        <v>203</v>
      </c>
      <c r="N117" s="13">
        <v>4</v>
      </c>
      <c r="O117" s="9" t="str">
        <f>IF($G117&gt;0,N117,"")</f>
        <v/>
      </c>
      <c r="P117" s="12" t="s">
        <v>300</v>
      </c>
      <c r="Q117" s="13">
        <v>2</v>
      </c>
      <c r="R117" s="9" t="str">
        <f t="shared" si="8"/>
        <v/>
      </c>
      <c r="S117" s="14" t="s">
        <v>262</v>
      </c>
      <c r="T117" s="14"/>
      <c r="U117" s="46" t="s">
        <v>65</v>
      </c>
      <c r="V117" s="46"/>
      <c r="W117" s="14"/>
      <c r="X117" s="14"/>
    </row>
    <row r="118" spans="1:24" x14ac:dyDescent="0.55000000000000004">
      <c r="B118" s="11" t="s">
        <v>244</v>
      </c>
      <c r="C118" s="23">
        <v>145</v>
      </c>
      <c r="D118" s="23">
        <v>5</v>
      </c>
      <c r="E118" s="41">
        <v>1</v>
      </c>
      <c r="F118" s="37">
        <v>41932</v>
      </c>
      <c r="G118" s="37"/>
      <c r="H118" s="37">
        <v>48169</v>
      </c>
      <c r="I118" s="37"/>
      <c r="J118" s="12" t="s">
        <v>77</v>
      </c>
      <c r="K118" s="13">
        <v>4</v>
      </c>
      <c r="L118" s="9" t="str">
        <f t="shared" si="6"/>
        <v/>
      </c>
      <c r="M118" s="12"/>
      <c r="N118" s="13"/>
      <c r="O118" s="9" t="str">
        <f>IF($G118&gt;0,IF(N118="","",N118),"")</f>
        <v/>
      </c>
      <c r="P118" s="128"/>
      <c r="Q118" s="13"/>
      <c r="R118" s="9" t="str">
        <f t="shared" si="8"/>
        <v/>
      </c>
      <c r="S118" s="12" t="s">
        <v>245</v>
      </c>
      <c r="T118" s="14">
        <v>20</v>
      </c>
      <c r="U118" s="14" t="s">
        <v>61</v>
      </c>
      <c r="V118" s="14">
        <v>20</v>
      </c>
      <c r="W118" s="44" t="s">
        <v>190</v>
      </c>
      <c r="X118" s="46">
        <v>20</v>
      </c>
    </row>
    <row r="120" spans="1:24" x14ac:dyDescent="0.55000000000000004">
      <c r="A120" s="15" t="s">
        <v>312</v>
      </c>
      <c r="B120" s="15" t="s">
        <v>313</v>
      </c>
      <c r="C120" s="15">
        <v>105</v>
      </c>
      <c r="E120" s="15">
        <v>3</v>
      </c>
      <c r="F120" s="15">
        <v>30270</v>
      </c>
      <c r="H120" s="15">
        <v>24434</v>
      </c>
      <c r="J120" s="15" t="s">
        <v>314</v>
      </c>
      <c r="K120" s="15">
        <v>2</v>
      </c>
      <c r="L120" s="15" t="s">
        <v>315</v>
      </c>
      <c r="M120" s="15" t="s">
        <v>316</v>
      </c>
      <c r="N120" s="15">
        <v>1</v>
      </c>
      <c r="O120" s="15" t="s">
        <v>315</v>
      </c>
      <c r="R120" s="15" t="s">
        <v>315</v>
      </c>
    </row>
  </sheetData>
  <autoFilter ref="B4:X73" xr:uid="{9BCBA8FB-058F-4F5A-ABD2-0B833FDE9776}"/>
  <phoneticPr fontId="1"/>
  <conditionalFormatting sqref="E99 E5 E72 E114 E66:E70 E26:E33 E35:E42 E7:E24 E116:E118 E104:E108 E44:E63 E89:E91 E110:E112">
    <cfRule type="expression" dxfId="103" priority="66">
      <formula>E5=8</formula>
    </cfRule>
  </conditionalFormatting>
  <conditionalFormatting sqref="E114">
    <cfRule type="expression" dxfId="102" priority="64">
      <formula>E114=8</formula>
    </cfRule>
  </conditionalFormatting>
  <conditionalFormatting sqref="E43">
    <cfRule type="expression" dxfId="101" priority="58">
      <formula>E43=8</formula>
    </cfRule>
  </conditionalFormatting>
  <conditionalFormatting sqref="E93">
    <cfRule type="expression" dxfId="100" priority="52">
      <formula>E93=8</formula>
    </cfRule>
  </conditionalFormatting>
  <conditionalFormatting sqref="E94">
    <cfRule type="expression" dxfId="99" priority="51">
      <formula>E94=8</formula>
    </cfRule>
  </conditionalFormatting>
  <conditionalFormatting sqref="E92">
    <cfRule type="expression" dxfId="98" priority="50">
      <formula>E92=8</formula>
    </cfRule>
  </conditionalFormatting>
  <conditionalFormatting sqref="E92">
    <cfRule type="expression" dxfId="97" priority="49">
      <formula>E92=8</formula>
    </cfRule>
  </conditionalFormatting>
  <conditionalFormatting sqref="E95">
    <cfRule type="expression" dxfId="96" priority="47">
      <formula>E95=8</formula>
    </cfRule>
  </conditionalFormatting>
  <conditionalFormatting sqref="E96">
    <cfRule type="expression" dxfId="95" priority="45">
      <formula>E96=8</formula>
    </cfRule>
  </conditionalFormatting>
  <conditionalFormatting sqref="E97">
    <cfRule type="expression" dxfId="94" priority="44">
      <formula>E97=8</formula>
    </cfRule>
  </conditionalFormatting>
  <conditionalFormatting sqref="E98">
    <cfRule type="expression" dxfId="93" priority="43">
      <formula>E98=8</formula>
    </cfRule>
  </conditionalFormatting>
  <conditionalFormatting sqref="E100">
    <cfRule type="expression" dxfId="92" priority="41">
      <formula>E100=8</formula>
    </cfRule>
  </conditionalFormatting>
  <conditionalFormatting sqref="E101">
    <cfRule type="expression" dxfId="91" priority="40">
      <formula>E101=8</formula>
    </cfRule>
  </conditionalFormatting>
  <conditionalFormatting sqref="E30">
    <cfRule type="expression" dxfId="90" priority="39">
      <formula>E30=8</formula>
    </cfRule>
  </conditionalFormatting>
  <conditionalFormatting sqref="E11:E12">
    <cfRule type="expression" dxfId="89" priority="37">
      <formula>E11=8</formula>
    </cfRule>
  </conditionalFormatting>
  <conditionalFormatting sqref="E102">
    <cfRule type="expression" dxfId="88" priority="36">
      <formula>E102=8</formula>
    </cfRule>
  </conditionalFormatting>
  <conditionalFormatting sqref="E103:E106">
    <cfRule type="expression" dxfId="87" priority="35">
      <formula>E103=8</formula>
    </cfRule>
  </conditionalFormatting>
  <conditionalFormatting sqref="E6">
    <cfRule type="expression" dxfId="86" priority="34">
      <formula>E6=8</formula>
    </cfRule>
  </conditionalFormatting>
  <conditionalFormatting sqref="E27">
    <cfRule type="expression" dxfId="85" priority="33">
      <formula>E27=8</formula>
    </cfRule>
  </conditionalFormatting>
  <conditionalFormatting sqref="E68">
    <cfRule type="expression" dxfId="84" priority="32">
      <formula>E68=8</formula>
    </cfRule>
  </conditionalFormatting>
  <conditionalFormatting sqref="E71">
    <cfRule type="expression" dxfId="83" priority="31">
      <formula>E71=8</formula>
    </cfRule>
  </conditionalFormatting>
  <conditionalFormatting sqref="E109">
    <cfRule type="expression" dxfId="82" priority="27">
      <formula>E109=8</formula>
    </cfRule>
  </conditionalFormatting>
  <conditionalFormatting sqref="E109">
    <cfRule type="expression" dxfId="81" priority="26">
      <formula>E109=8</formula>
    </cfRule>
  </conditionalFormatting>
  <conditionalFormatting sqref="E39">
    <cfRule type="expression" dxfId="80" priority="22">
      <formula>E39=8</formula>
    </cfRule>
  </conditionalFormatting>
  <conditionalFormatting sqref="E38:E39">
    <cfRule type="expression" dxfId="79" priority="21">
      <formula>E38=8</formula>
    </cfRule>
  </conditionalFormatting>
  <conditionalFormatting sqref="E25">
    <cfRule type="expression" dxfId="78" priority="20">
      <formula>E25=8</formula>
    </cfRule>
  </conditionalFormatting>
  <conditionalFormatting sqref="E69">
    <cfRule type="expression" dxfId="77" priority="19">
      <formula>E69=8</formula>
    </cfRule>
  </conditionalFormatting>
  <conditionalFormatting sqref="E69">
    <cfRule type="expression" dxfId="76" priority="18">
      <formula>E69=8</formula>
    </cfRule>
  </conditionalFormatting>
  <conditionalFormatting sqref="E64 E66">
    <cfRule type="expression" dxfId="75" priority="17">
      <formula>E64=8</formula>
    </cfRule>
  </conditionalFormatting>
  <conditionalFormatting sqref="E37">
    <cfRule type="expression" dxfId="74" priority="15">
      <formula>E37=8</formula>
    </cfRule>
  </conditionalFormatting>
  <conditionalFormatting sqref="E113:E114">
    <cfRule type="expression" dxfId="73" priority="14">
      <formula>E113=8</formula>
    </cfRule>
  </conditionalFormatting>
  <conditionalFormatting sqref="E113:E114">
    <cfRule type="expression" dxfId="72" priority="13">
      <formula>E113=8</formula>
    </cfRule>
  </conditionalFormatting>
  <conditionalFormatting sqref="E112">
    <cfRule type="expression" dxfId="71" priority="10">
      <formula>E112=8</formula>
    </cfRule>
  </conditionalFormatting>
  <conditionalFormatting sqref="E115:E118">
    <cfRule type="expression" dxfId="70" priority="11">
      <formula>E115=8</formula>
    </cfRule>
  </conditionalFormatting>
  <conditionalFormatting sqref="E112">
    <cfRule type="expression" dxfId="69" priority="9">
      <formula>E112=8</formula>
    </cfRule>
  </conditionalFormatting>
  <conditionalFormatting sqref="E118">
    <cfRule type="expression" dxfId="68" priority="8">
      <formula>E118=8</formula>
    </cfRule>
  </conditionalFormatting>
  <conditionalFormatting sqref="E118">
    <cfRule type="expression" dxfId="67" priority="7">
      <formula>E118=8</formula>
    </cfRule>
  </conditionalFormatting>
  <conditionalFormatting sqref="E118">
    <cfRule type="expression" dxfId="66" priority="6">
      <formula>E118=8</formula>
    </cfRule>
  </conditionalFormatting>
  <conditionalFormatting sqref="E118">
    <cfRule type="expression" dxfId="65" priority="5">
      <formula>E118=8</formula>
    </cfRule>
  </conditionalFormatting>
  <conditionalFormatting sqref="E34">
    <cfRule type="expression" dxfId="64" priority="4">
      <formula>E34=8</formula>
    </cfRule>
  </conditionalFormatting>
  <conditionalFormatting sqref="E65">
    <cfRule type="expression" dxfId="63" priority="3">
      <formula>E65=8</formula>
    </cfRule>
  </conditionalFormatting>
  <conditionalFormatting sqref="E65">
    <cfRule type="expression" dxfId="62" priority="2">
      <formula>E65=8</formula>
    </cfRule>
  </conditionalFormatting>
  <conditionalFormatting sqref="E65">
    <cfRule type="expression" dxfId="61" priority="1">
      <formula>E65=8</formula>
    </cfRule>
  </conditionalFormatting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DC14-2D39-48ED-AE48-EFE598F2507E}">
  <dimension ref="B1:L12"/>
  <sheetViews>
    <sheetView topLeftCell="I1" workbookViewId="0">
      <selection activeCell="J15" sqref="J15"/>
    </sheetView>
  </sheetViews>
  <sheetFormatPr defaultRowHeight="18" x14ac:dyDescent="0.55000000000000004"/>
  <cols>
    <col min="10" max="10" width="12.4140625" bestFit="1" customWidth="1"/>
    <col min="11" max="11" width="14.33203125" bestFit="1" customWidth="1"/>
  </cols>
  <sheetData>
    <row r="1" spans="2:12" x14ac:dyDescent="0.55000000000000004">
      <c r="C1" t="s">
        <v>329</v>
      </c>
      <c r="D1" t="s">
        <v>330</v>
      </c>
      <c r="G1" t="s">
        <v>329</v>
      </c>
      <c r="H1" t="s">
        <v>332</v>
      </c>
      <c r="K1" t="s">
        <v>333</v>
      </c>
      <c r="L1" t="s">
        <v>334</v>
      </c>
    </row>
    <row r="2" spans="2:12" x14ac:dyDescent="0.55000000000000004">
      <c r="B2" t="s">
        <v>230</v>
      </c>
      <c r="C2" t="s">
        <v>61</v>
      </c>
      <c r="D2" t="s">
        <v>331</v>
      </c>
      <c r="F2" t="s">
        <v>189</v>
      </c>
      <c r="G2" t="s">
        <v>335</v>
      </c>
      <c r="H2" t="s">
        <v>336</v>
      </c>
      <c r="J2" t="s">
        <v>338</v>
      </c>
      <c r="K2" t="s">
        <v>339</v>
      </c>
      <c r="L2" t="s">
        <v>340</v>
      </c>
    </row>
    <row r="3" spans="2:12" x14ac:dyDescent="0.55000000000000004">
      <c r="B3" t="s">
        <v>236</v>
      </c>
      <c r="C3" t="s">
        <v>61</v>
      </c>
      <c r="D3" t="s">
        <v>331</v>
      </c>
      <c r="F3" t="s">
        <v>256</v>
      </c>
      <c r="G3" t="s">
        <v>335</v>
      </c>
      <c r="H3" t="s">
        <v>336</v>
      </c>
      <c r="J3" t="s">
        <v>189</v>
      </c>
      <c r="K3" t="s">
        <v>339</v>
      </c>
      <c r="L3" t="s">
        <v>340</v>
      </c>
    </row>
    <row r="4" spans="2:12" x14ac:dyDescent="0.55000000000000004">
      <c r="F4" t="s">
        <v>326</v>
      </c>
      <c r="G4" t="s">
        <v>61</v>
      </c>
      <c r="H4" t="s">
        <v>337</v>
      </c>
      <c r="J4" t="s">
        <v>189</v>
      </c>
      <c r="K4" t="s">
        <v>340</v>
      </c>
      <c r="L4" t="s">
        <v>348</v>
      </c>
    </row>
    <row r="5" spans="2:12" x14ac:dyDescent="0.55000000000000004">
      <c r="J5" t="s">
        <v>230</v>
      </c>
      <c r="K5" t="s">
        <v>340</v>
      </c>
      <c r="L5" t="s">
        <v>349</v>
      </c>
    </row>
    <row r="6" spans="2:12" x14ac:dyDescent="0.55000000000000004">
      <c r="J6" t="s">
        <v>341</v>
      </c>
      <c r="K6" t="s">
        <v>340</v>
      </c>
      <c r="L6" t="s">
        <v>350</v>
      </c>
    </row>
    <row r="7" spans="2:12" x14ac:dyDescent="0.55000000000000004">
      <c r="J7" t="s">
        <v>202</v>
      </c>
      <c r="K7" t="s">
        <v>340</v>
      </c>
      <c r="L7" t="s">
        <v>351</v>
      </c>
    </row>
    <row r="8" spans="2:12" x14ac:dyDescent="0.55000000000000004">
      <c r="J8" t="s">
        <v>342</v>
      </c>
      <c r="K8" t="s">
        <v>343</v>
      </c>
      <c r="L8" t="s">
        <v>347</v>
      </c>
    </row>
    <row r="9" spans="2:12" x14ac:dyDescent="0.55000000000000004">
      <c r="J9" t="s">
        <v>354</v>
      </c>
      <c r="K9" t="s">
        <v>339</v>
      </c>
      <c r="L9" t="s">
        <v>352</v>
      </c>
    </row>
    <row r="10" spans="2:12" x14ac:dyDescent="0.55000000000000004">
      <c r="J10" t="s">
        <v>230</v>
      </c>
      <c r="K10" t="s">
        <v>339</v>
      </c>
      <c r="L10" t="s">
        <v>352</v>
      </c>
    </row>
    <row r="11" spans="2:12" x14ac:dyDescent="0.55000000000000004">
      <c r="J11" t="s">
        <v>344</v>
      </c>
      <c r="K11" t="s">
        <v>345</v>
      </c>
      <c r="L11" t="s">
        <v>353</v>
      </c>
    </row>
    <row r="12" spans="2:12" x14ac:dyDescent="0.55000000000000004">
      <c r="J12" t="s">
        <v>346</v>
      </c>
      <c r="K12" t="s">
        <v>339</v>
      </c>
      <c r="L12" t="s">
        <v>352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dimension ref="A1:R33"/>
  <sheetViews>
    <sheetView workbookViewId="0">
      <selection activeCell="K1" sqref="K1"/>
    </sheetView>
  </sheetViews>
  <sheetFormatPr defaultRowHeight="18" x14ac:dyDescent="0.55000000000000004"/>
  <cols>
    <col min="2" max="2" width="11.25" bestFit="1" customWidth="1"/>
  </cols>
  <sheetData>
    <row r="1" spans="1:18" x14ac:dyDescent="0.55000000000000004">
      <c r="C1">
        <v>13</v>
      </c>
      <c r="D1">
        <v>17</v>
      </c>
      <c r="E1">
        <v>4</v>
      </c>
      <c r="F1">
        <v>25</v>
      </c>
    </row>
    <row r="2" spans="1:18" x14ac:dyDescent="0.55000000000000004">
      <c r="C2">
        <v>0.4</v>
      </c>
      <c r="D2">
        <v>0.35</v>
      </c>
      <c r="E2">
        <v>0.3</v>
      </c>
      <c r="F2">
        <v>0.25</v>
      </c>
    </row>
    <row r="3" spans="1:18" x14ac:dyDescent="0.55000000000000004">
      <c r="C3">
        <f>C1-C15</f>
        <v>0</v>
      </c>
      <c r="D3">
        <f t="shared" ref="D3:F3" si="0">D1-D15</f>
        <v>0</v>
      </c>
      <c r="E3">
        <f t="shared" si="0"/>
        <v>0</v>
      </c>
      <c r="F3">
        <f t="shared" si="0"/>
        <v>17</v>
      </c>
      <c r="M3" t="s">
        <v>362</v>
      </c>
      <c r="N3" t="s">
        <v>363</v>
      </c>
      <c r="O3" t="s">
        <v>364</v>
      </c>
      <c r="P3" t="s">
        <v>365</v>
      </c>
      <c r="Q3" t="s">
        <v>366</v>
      </c>
    </row>
    <row r="4" spans="1:18" x14ac:dyDescent="0.55000000000000004">
      <c r="A4">
        <v>4</v>
      </c>
      <c r="B4" s="6" t="s">
        <v>187</v>
      </c>
      <c r="C4">
        <v>2</v>
      </c>
      <c r="F4">
        <v>2</v>
      </c>
      <c r="G4">
        <f>$C$2*C4+$D$2*D4+$E$2*E4+$F$2*F4</f>
        <v>1.3</v>
      </c>
      <c r="K4" t="s">
        <v>359</v>
      </c>
      <c r="M4">
        <v>1</v>
      </c>
      <c r="O4">
        <v>10</v>
      </c>
      <c r="P4">
        <v>1</v>
      </c>
      <c r="Q4">
        <v>2</v>
      </c>
      <c r="R4">
        <f>SUM(M4:Q4)</f>
        <v>14</v>
      </c>
    </row>
    <row r="5" spans="1:18" x14ac:dyDescent="0.55000000000000004">
      <c r="A5">
        <v>4</v>
      </c>
      <c r="B5" s="11" t="s">
        <v>191</v>
      </c>
      <c r="D5">
        <v>2</v>
      </c>
      <c r="E5">
        <v>1</v>
      </c>
      <c r="F5">
        <v>1</v>
      </c>
      <c r="G5">
        <f t="shared" ref="G5:G14" si="1">$C$2*C5+$D$2*D5+$E$2*E5+$F$2*F5</f>
        <v>1.25</v>
      </c>
      <c r="K5" t="s">
        <v>360</v>
      </c>
      <c r="N5">
        <v>2</v>
      </c>
      <c r="O5">
        <v>2</v>
      </c>
      <c r="Q5">
        <v>3</v>
      </c>
    </row>
    <row r="6" spans="1:18" x14ac:dyDescent="0.55000000000000004">
      <c r="A6">
        <v>4</v>
      </c>
      <c r="B6" s="11" t="s">
        <v>214</v>
      </c>
      <c r="D6">
        <v>2</v>
      </c>
      <c r="E6">
        <v>1</v>
      </c>
      <c r="F6">
        <v>1</v>
      </c>
      <c r="G6">
        <f t="shared" si="1"/>
        <v>1.25</v>
      </c>
      <c r="K6" t="s">
        <v>361</v>
      </c>
      <c r="O6">
        <v>3</v>
      </c>
      <c r="Q6">
        <v>4</v>
      </c>
    </row>
    <row r="7" spans="1:18" x14ac:dyDescent="0.55000000000000004">
      <c r="A7">
        <v>4</v>
      </c>
      <c r="B7" s="11" t="s">
        <v>199</v>
      </c>
      <c r="C7">
        <v>2</v>
      </c>
      <c r="D7">
        <v>1</v>
      </c>
      <c r="F7">
        <v>1</v>
      </c>
      <c r="G7">
        <f t="shared" si="1"/>
        <v>1.4</v>
      </c>
    </row>
    <row r="8" spans="1:18" x14ac:dyDescent="0.55000000000000004">
      <c r="A8">
        <v>4</v>
      </c>
      <c r="B8" s="11" t="s">
        <v>201</v>
      </c>
      <c r="C8">
        <v>2</v>
      </c>
      <c r="D8">
        <v>1</v>
      </c>
      <c r="F8">
        <v>1</v>
      </c>
      <c r="G8">
        <f t="shared" si="1"/>
        <v>1.4</v>
      </c>
    </row>
    <row r="9" spans="1:18" x14ac:dyDescent="0.55000000000000004">
      <c r="A9">
        <v>4</v>
      </c>
      <c r="B9" s="16" t="s">
        <v>205</v>
      </c>
      <c r="C9">
        <v>1</v>
      </c>
      <c r="D9">
        <v>2</v>
      </c>
      <c r="E9">
        <v>1</v>
      </c>
      <c r="G9">
        <f t="shared" si="1"/>
        <v>1.4000000000000001</v>
      </c>
    </row>
    <row r="10" spans="1:18" x14ac:dyDescent="0.55000000000000004">
      <c r="A10">
        <v>4</v>
      </c>
      <c r="B10" s="16" t="s">
        <v>207</v>
      </c>
      <c r="C10">
        <v>1</v>
      </c>
      <c r="D10">
        <v>2</v>
      </c>
      <c r="E10">
        <v>1</v>
      </c>
      <c r="G10">
        <f t="shared" si="1"/>
        <v>1.4000000000000001</v>
      </c>
    </row>
    <row r="11" spans="1:18" x14ac:dyDescent="0.55000000000000004">
      <c r="A11">
        <v>4</v>
      </c>
      <c r="B11" s="11" t="s">
        <v>210</v>
      </c>
      <c r="C11">
        <v>2</v>
      </c>
      <c r="D11">
        <v>1</v>
      </c>
      <c r="F11">
        <v>1</v>
      </c>
      <c r="G11">
        <f t="shared" si="1"/>
        <v>1.4</v>
      </c>
    </row>
    <row r="12" spans="1:18" x14ac:dyDescent="0.55000000000000004">
      <c r="A12">
        <v>4</v>
      </c>
      <c r="B12" s="11" t="s">
        <v>369</v>
      </c>
      <c r="D12">
        <v>2</v>
      </c>
      <c r="F12">
        <v>1</v>
      </c>
      <c r="G12">
        <f t="shared" si="1"/>
        <v>0.95</v>
      </c>
    </row>
    <row r="13" spans="1:18" x14ac:dyDescent="0.55000000000000004">
      <c r="A13">
        <v>4</v>
      </c>
      <c r="B13" s="11" t="s">
        <v>325</v>
      </c>
      <c r="C13">
        <v>0</v>
      </c>
      <c r="D13">
        <v>4</v>
      </c>
      <c r="G13">
        <f t="shared" si="1"/>
        <v>1.4</v>
      </c>
    </row>
    <row r="14" spans="1:18" x14ac:dyDescent="0.55000000000000004">
      <c r="A14">
        <v>4</v>
      </c>
      <c r="B14" s="16" t="s">
        <v>230</v>
      </c>
      <c r="C14">
        <v>3</v>
      </c>
      <c r="G14">
        <f t="shared" si="1"/>
        <v>1.2000000000000002</v>
      </c>
    </row>
    <row r="15" spans="1:18" x14ac:dyDescent="0.55000000000000004">
      <c r="C15">
        <f>SUM(C4:C14)</f>
        <v>13</v>
      </c>
      <c r="D15">
        <f t="shared" ref="D15:F15" si="2">SUM(D4:D14)</f>
        <v>17</v>
      </c>
      <c r="E15">
        <f t="shared" si="2"/>
        <v>4</v>
      </c>
      <c r="F15">
        <f t="shared" si="2"/>
        <v>8</v>
      </c>
    </row>
    <row r="19" spans="1:7" x14ac:dyDescent="0.55000000000000004">
      <c r="C19">
        <v>13</v>
      </c>
      <c r="D19">
        <v>17</v>
      </c>
      <c r="E19">
        <v>4</v>
      </c>
      <c r="F19">
        <v>25</v>
      </c>
    </row>
    <row r="20" spans="1:7" x14ac:dyDescent="0.55000000000000004">
      <c r="C20">
        <v>0.4</v>
      </c>
      <c r="D20">
        <v>0.35</v>
      </c>
      <c r="E20">
        <v>0.3</v>
      </c>
      <c r="F20">
        <v>0.25</v>
      </c>
    </row>
    <row r="21" spans="1:7" x14ac:dyDescent="0.55000000000000004">
      <c r="C21">
        <f>C19-C33</f>
        <v>0</v>
      </c>
      <c r="D21">
        <f t="shared" ref="D21:F21" si="3">D19-D33</f>
        <v>0</v>
      </c>
      <c r="E21">
        <f t="shared" si="3"/>
        <v>0</v>
      </c>
      <c r="F21">
        <f t="shared" si="3"/>
        <v>17</v>
      </c>
    </row>
    <row r="22" spans="1:7" x14ac:dyDescent="0.55000000000000004">
      <c r="A22">
        <v>4</v>
      </c>
      <c r="B22" s="6" t="s">
        <v>187</v>
      </c>
      <c r="C22">
        <v>2</v>
      </c>
      <c r="F22">
        <v>2</v>
      </c>
      <c r="G22">
        <f>$C$2*C22+$D$2*D22+$E$2*E22+$F$2*F22</f>
        <v>1.3</v>
      </c>
    </row>
    <row r="23" spans="1:7" x14ac:dyDescent="0.55000000000000004">
      <c r="A23">
        <v>4</v>
      </c>
      <c r="B23" s="11" t="s">
        <v>367</v>
      </c>
      <c r="D23">
        <v>2</v>
      </c>
      <c r="E23">
        <v>1</v>
      </c>
      <c r="F23">
        <v>1</v>
      </c>
      <c r="G23">
        <f t="shared" ref="G23:G32" si="4">$C$2*C23+$D$2*D23+$E$2*E23+$F$2*F23</f>
        <v>1.25</v>
      </c>
    </row>
    <row r="24" spans="1:7" x14ac:dyDescent="0.55000000000000004">
      <c r="A24">
        <v>4</v>
      </c>
      <c r="B24" s="11" t="s">
        <v>368</v>
      </c>
      <c r="D24">
        <v>2</v>
      </c>
      <c r="E24">
        <v>1</v>
      </c>
      <c r="F24">
        <v>1</v>
      </c>
      <c r="G24">
        <f t="shared" si="4"/>
        <v>1.25</v>
      </c>
    </row>
    <row r="25" spans="1:7" x14ac:dyDescent="0.55000000000000004">
      <c r="A25">
        <v>3</v>
      </c>
      <c r="B25" s="11" t="s">
        <v>302</v>
      </c>
      <c r="C25">
        <v>2</v>
      </c>
      <c r="D25">
        <v>1</v>
      </c>
      <c r="F25">
        <v>1</v>
      </c>
      <c r="G25">
        <f t="shared" si="4"/>
        <v>1.4</v>
      </c>
    </row>
    <row r="26" spans="1:7" x14ac:dyDescent="0.55000000000000004">
      <c r="A26">
        <v>4</v>
      </c>
      <c r="B26" s="16" t="s">
        <v>233</v>
      </c>
      <c r="C26">
        <v>2</v>
      </c>
      <c r="D26">
        <v>1</v>
      </c>
      <c r="F26">
        <v>1</v>
      </c>
      <c r="G26">
        <f t="shared" si="4"/>
        <v>1.4</v>
      </c>
    </row>
    <row r="27" spans="1:7" x14ac:dyDescent="0.55000000000000004">
      <c r="A27">
        <v>4</v>
      </c>
      <c r="B27" s="16" t="s">
        <v>205</v>
      </c>
      <c r="C27">
        <v>1</v>
      </c>
      <c r="D27">
        <v>2</v>
      </c>
      <c r="E27">
        <v>1</v>
      </c>
      <c r="G27">
        <f t="shared" si="4"/>
        <v>1.4000000000000001</v>
      </c>
    </row>
    <row r="28" spans="1:7" x14ac:dyDescent="0.55000000000000004">
      <c r="A28">
        <v>4</v>
      </c>
      <c r="B28" s="16" t="s">
        <v>207</v>
      </c>
      <c r="C28">
        <v>1</v>
      </c>
      <c r="D28">
        <v>2</v>
      </c>
      <c r="E28">
        <v>1</v>
      </c>
      <c r="G28">
        <f t="shared" si="4"/>
        <v>1.4000000000000001</v>
      </c>
    </row>
    <row r="29" spans="1:7" x14ac:dyDescent="0.55000000000000004">
      <c r="A29">
        <v>4</v>
      </c>
      <c r="B29" s="11" t="s">
        <v>311</v>
      </c>
      <c r="C29">
        <v>2</v>
      </c>
      <c r="D29">
        <v>1</v>
      </c>
      <c r="F29">
        <v>1</v>
      </c>
      <c r="G29">
        <f t="shared" si="4"/>
        <v>1.4</v>
      </c>
    </row>
    <row r="30" spans="1:7" x14ac:dyDescent="0.55000000000000004">
      <c r="A30">
        <v>4</v>
      </c>
      <c r="B30" s="11" t="s">
        <v>369</v>
      </c>
      <c r="D30">
        <v>2</v>
      </c>
      <c r="F30">
        <v>1</v>
      </c>
      <c r="G30">
        <f t="shared" si="4"/>
        <v>0.95</v>
      </c>
    </row>
    <row r="31" spans="1:7" x14ac:dyDescent="0.55000000000000004">
      <c r="A31">
        <v>3</v>
      </c>
      <c r="B31" s="11" t="s">
        <v>241</v>
      </c>
      <c r="C31">
        <v>0</v>
      </c>
      <c r="D31">
        <v>4</v>
      </c>
      <c r="G31">
        <f t="shared" si="4"/>
        <v>1.4</v>
      </c>
    </row>
    <row r="32" spans="1:7" x14ac:dyDescent="0.55000000000000004">
      <c r="A32">
        <v>4</v>
      </c>
      <c r="B32" s="16" t="s">
        <v>230</v>
      </c>
      <c r="C32">
        <v>3</v>
      </c>
      <c r="G32">
        <f t="shared" si="4"/>
        <v>1.2000000000000002</v>
      </c>
    </row>
    <row r="33" spans="3:6" x14ac:dyDescent="0.55000000000000004">
      <c r="C33">
        <f>SUM(C22:C32)</f>
        <v>13</v>
      </c>
      <c r="D33">
        <f t="shared" ref="D33:F33" si="5">SUM(D22:D32)</f>
        <v>17</v>
      </c>
      <c r="E33">
        <f t="shared" si="5"/>
        <v>4</v>
      </c>
      <c r="F33">
        <f t="shared" si="5"/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4"/>
  <sheetViews>
    <sheetView topLeftCell="A3" workbookViewId="0">
      <pane xSplit="1" topLeftCell="Q1" activePane="topRight" state="frozen"/>
      <selection activeCell="A4" sqref="A4"/>
      <selection pane="topRight" activeCell="T8" sqref="T8"/>
    </sheetView>
  </sheetViews>
  <sheetFormatPr defaultRowHeight="18" x14ac:dyDescent="0.55000000000000004"/>
  <cols>
    <col min="2" max="2" width="5.6640625" bestFit="1" customWidth="1"/>
    <col min="3" max="13" width="3.08203125" bestFit="1" customWidth="1"/>
    <col min="14" max="14" width="11.25" bestFit="1" customWidth="1"/>
    <col min="15" max="15" width="25.33203125" bestFit="1" customWidth="1"/>
    <col min="16" max="17" width="8.25" bestFit="1" customWidth="1"/>
    <col min="18" max="21" width="6.1640625" bestFit="1" customWidth="1"/>
    <col min="22" max="22" width="7" bestFit="1" customWidth="1"/>
    <col min="23" max="28" width="6.1640625" bestFit="1" customWidth="1"/>
    <col min="29" max="29" width="5.6640625" bestFit="1" customWidth="1"/>
    <col min="30" max="31" width="3.08203125" bestFit="1" customWidth="1"/>
    <col min="32" max="32" width="5.6640625" bestFit="1" customWidth="1"/>
    <col min="33" max="34" width="3.08203125" bestFit="1" customWidth="1"/>
    <col min="35" max="35" width="5.6640625" bestFit="1" customWidth="1"/>
    <col min="36" max="37" width="3.08203125" bestFit="1" customWidth="1"/>
    <col min="38" max="39" width="5.6640625" bestFit="1" customWidth="1"/>
  </cols>
  <sheetData>
    <row r="1" spans="1:39" x14ac:dyDescent="0.55000000000000004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317</v>
      </c>
      <c r="N1" t="s">
        <v>318</v>
      </c>
      <c r="O1" t="s">
        <v>9</v>
      </c>
      <c r="P1" t="s">
        <v>319</v>
      </c>
      <c r="Q1" t="s">
        <v>320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55000000000000004">
      <c r="A2" s="67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15">
        <f>SUMPRODUCT($B$1:$L$1*$Q2+($P2-$Q2),$B2:$L2)</f>
        <v>10.350000000000001</v>
      </c>
      <c r="O2" s="116" t="str">
        <f t="shared" ref="O2:O60" si="1">_xlfn.CONCAT(AC2:AM2)</f>
        <v xml:space="preserve">30x3 </v>
      </c>
      <c r="P2" s="115">
        <v>2</v>
      </c>
      <c r="Q2" s="115">
        <v>0.05</v>
      </c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 t="str">
        <f t="shared" ref="AC2:AM2" si="2">IF(B2&gt;0,AC$1&amp;"x"&amp;B2&amp;" ","")</f>
        <v/>
      </c>
      <c r="AD2" s="115" t="str">
        <f t="shared" si="2"/>
        <v/>
      </c>
      <c r="AE2" s="115" t="str">
        <f t="shared" si="2"/>
        <v/>
      </c>
      <c r="AF2" s="115" t="str">
        <f t="shared" si="2"/>
        <v/>
      </c>
      <c r="AG2" s="115" t="str">
        <f t="shared" si="2"/>
        <v/>
      </c>
      <c r="AH2" s="115" t="str">
        <f t="shared" si="2"/>
        <v/>
      </c>
      <c r="AI2" s="115" t="str">
        <f t="shared" si="2"/>
        <v/>
      </c>
      <c r="AJ2" s="115" t="str">
        <f t="shared" si="2"/>
        <v/>
      </c>
      <c r="AK2" s="115" t="str">
        <f t="shared" si="2"/>
        <v/>
      </c>
      <c r="AL2" s="115" t="str">
        <f t="shared" si="2"/>
        <v/>
      </c>
      <c r="AM2" s="115" t="str">
        <f t="shared" si="2"/>
        <v xml:space="preserve">30x3 </v>
      </c>
    </row>
    <row r="3" spans="1:39" x14ac:dyDescent="0.55000000000000004">
      <c r="A3" s="124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15"/>
      <c r="O3" s="116" t="str">
        <f t="shared" si="1"/>
        <v/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</row>
    <row r="4" spans="1:39" x14ac:dyDescent="0.55000000000000004">
      <c r="A4" s="67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3" si="5">SUM(B4:L4)</f>
        <v>2</v>
      </c>
      <c r="N4" s="116">
        <f>(1-PRODUCT(R4:AB4))*100</f>
        <v>36.558774999999997</v>
      </c>
      <c r="O4" s="116" t="str">
        <f t="shared" si="1"/>
        <v xml:space="preserve">30x2 </v>
      </c>
      <c r="P4" s="115">
        <v>10</v>
      </c>
      <c r="Q4" s="115">
        <v>0</v>
      </c>
      <c r="R4" s="115">
        <f t="shared" ref="R4:AB5" si="6">(1-((R$1*$Q4+($P4-$Q4)+$N$2)/100))^B4</f>
        <v>1</v>
      </c>
      <c r="S4" s="115">
        <f t="shared" si="6"/>
        <v>1</v>
      </c>
      <c r="T4" s="115">
        <f t="shared" si="6"/>
        <v>1</v>
      </c>
      <c r="U4" s="115">
        <f t="shared" si="6"/>
        <v>1</v>
      </c>
      <c r="V4" s="115">
        <f t="shared" si="6"/>
        <v>1</v>
      </c>
      <c r="W4" s="115">
        <f t="shared" si="6"/>
        <v>1</v>
      </c>
      <c r="X4" s="115">
        <f t="shared" si="6"/>
        <v>1</v>
      </c>
      <c r="Y4" s="115">
        <f t="shared" si="6"/>
        <v>1</v>
      </c>
      <c r="Z4" s="115">
        <f t="shared" si="6"/>
        <v>1</v>
      </c>
      <c r="AA4" s="115">
        <f t="shared" si="6"/>
        <v>1</v>
      </c>
      <c r="AB4" s="115">
        <f t="shared" si="6"/>
        <v>0.63441225000000001</v>
      </c>
      <c r="AC4" s="115" t="str">
        <f t="shared" ref="AC4:AC50" si="7">IF(B4&gt;0,AC$1&amp;"x"&amp;B4&amp;" ","")</f>
        <v/>
      </c>
      <c r="AD4" s="115" t="str">
        <f t="shared" ref="AD4:AD50" si="8">IF(C4&gt;0,AD$1&amp;"x"&amp;C4&amp;" ","")</f>
        <v/>
      </c>
      <c r="AE4" s="115" t="str">
        <f t="shared" ref="AE4:AE50" si="9">IF(D4&gt;0,AE$1&amp;"x"&amp;D4&amp;" ","")</f>
        <v/>
      </c>
      <c r="AF4" s="115" t="str">
        <f t="shared" ref="AF4:AF50" si="10">IF(E4&gt;0,AF$1&amp;"x"&amp;E4&amp;" ","")</f>
        <v/>
      </c>
      <c r="AG4" s="115" t="str">
        <f t="shared" ref="AG4:AG50" si="11">IF(F4&gt;0,AG$1&amp;"x"&amp;F4&amp;" ","")</f>
        <v/>
      </c>
      <c r="AH4" s="115" t="str">
        <f t="shared" ref="AH4:AH50" si="12">IF(G4&gt;0,AH$1&amp;"x"&amp;G4&amp;" ","")</f>
        <v/>
      </c>
      <c r="AI4" s="115" t="str">
        <f t="shared" ref="AI4:AI50" si="13">IF(H4&gt;0,AI$1&amp;"x"&amp;H4&amp;" ","")</f>
        <v/>
      </c>
      <c r="AJ4" s="115" t="str">
        <f t="shared" ref="AJ4:AJ50" si="14">IF(I4&gt;0,AJ$1&amp;"x"&amp;I4&amp;" ","")</f>
        <v/>
      </c>
      <c r="AK4" s="115" t="str">
        <f t="shared" ref="AK4:AK50" si="15">IF(J4&gt;0,AK$1&amp;"x"&amp;J4&amp;" ","")</f>
        <v/>
      </c>
      <c r="AL4" s="115" t="str">
        <f t="shared" ref="AL4:AL50" si="16">IF(K4&gt;0,AL$1&amp;"x"&amp;K4&amp;" ","")</f>
        <v/>
      </c>
      <c r="AM4" s="115" t="str">
        <f t="shared" ref="AM4:AM50" si="17">IF(L4&gt;0,AM$1&amp;"x"&amp;L4&amp;" ","")</f>
        <v xml:space="preserve">30x2 </v>
      </c>
    </row>
    <row r="5" spans="1:39" x14ac:dyDescent="0.55000000000000004">
      <c r="A5" s="67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6">
        <f>(1-PRODUCT(R5:AB5))*100</f>
        <v>90.40907102899375</v>
      </c>
      <c r="O5" s="116" t="str">
        <f t="shared" si="1"/>
        <v xml:space="preserve">30x4 </v>
      </c>
      <c r="P5" s="115">
        <v>5</v>
      </c>
      <c r="Q5" s="115">
        <v>1</v>
      </c>
      <c r="R5" s="115">
        <f t="shared" si="6"/>
        <v>1</v>
      </c>
      <c r="S5" s="115">
        <f t="shared" si="6"/>
        <v>1</v>
      </c>
      <c r="T5" s="115">
        <f t="shared" si="6"/>
        <v>1</v>
      </c>
      <c r="U5" s="115">
        <f t="shared" si="6"/>
        <v>1</v>
      </c>
      <c r="V5" s="115">
        <f t="shared" si="6"/>
        <v>1</v>
      </c>
      <c r="W5" s="115">
        <f t="shared" si="6"/>
        <v>1</v>
      </c>
      <c r="X5" s="115">
        <f t="shared" si="6"/>
        <v>1</v>
      </c>
      <c r="Y5" s="115">
        <f t="shared" si="6"/>
        <v>1</v>
      </c>
      <c r="Z5" s="115">
        <f t="shared" si="6"/>
        <v>1</v>
      </c>
      <c r="AA5" s="115">
        <f t="shared" si="6"/>
        <v>1</v>
      </c>
      <c r="AB5" s="115">
        <f t="shared" si="6"/>
        <v>9.5909289710062504E-2</v>
      </c>
      <c r="AC5" s="115" t="str">
        <f t="shared" si="7"/>
        <v/>
      </c>
      <c r="AD5" s="115" t="str">
        <f t="shared" si="8"/>
        <v/>
      </c>
      <c r="AE5" s="115" t="str">
        <f t="shared" si="9"/>
        <v/>
      </c>
      <c r="AF5" s="115" t="str">
        <f t="shared" si="10"/>
        <v/>
      </c>
      <c r="AG5" s="115" t="str">
        <f t="shared" si="11"/>
        <v/>
      </c>
      <c r="AH5" s="115" t="str">
        <f t="shared" si="12"/>
        <v/>
      </c>
      <c r="AI5" s="115" t="str">
        <f t="shared" si="13"/>
        <v/>
      </c>
      <c r="AJ5" s="115" t="str">
        <f t="shared" si="14"/>
        <v/>
      </c>
      <c r="AK5" s="115" t="str">
        <f t="shared" si="15"/>
        <v/>
      </c>
      <c r="AL5" s="115" t="str">
        <f t="shared" si="16"/>
        <v/>
      </c>
      <c r="AM5" s="115" t="str">
        <f t="shared" si="17"/>
        <v xml:space="preserve">30x4 </v>
      </c>
    </row>
    <row r="6" spans="1:39" x14ac:dyDescent="0.55000000000000004">
      <c r="A6" s="67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6">
        <f t="shared" ref="N6:N23" si="20">(1-PRODUCT(R6:AB6))*100</f>
        <v>69.030775000000006</v>
      </c>
      <c r="O6" s="116" t="str">
        <f t="shared" si="1"/>
        <v xml:space="preserve">30x2 </v>
      </c>
      <c r="P6" s="115">
        <v>5</v>
      </c>
      <c r="Q6" s="115">
        <v>1</v>
      </c>
      <c r="R6" s="115">
        <f t="shared" ref="R6:R23" si="21">(1-((R$1*$Q6+($P6-$Q6)+$N$2)/100))^B6</f>
        <v>1</v>
      </c>
      <c r="S6" s="115">
        <f t="shared" ref="S6:S23" si="22">(1-((S$1*$Q6+($P6-$Q6)+$N$2)/100))^C6</f>
        <v>1</v>
      </c>
      <c r="T6" s="115">
        <f t="shared" ref="T6:T23" si="23">(1-((T$1*$Q6+($P6-$Q6)+$N$2)/100))^D6</f>
        <v>1</v>
      </c>
      <c r="U6" s="115">
        <f t="shared" ref="U6:U23" si="24">(1-((U$1*$Q6+($P6-$Q6)+$N$2)/100))^E6</f>
        <v>1</v>
      </c>
      <c r="V6" s="115">
        <f t="shared" ref="V6:V23" si="25">(1-((V$1*$Q6+($P6-$Q6)+$N$2)/100))^F6</f>
        <v>1</v>
      </c>
      <c r="W6" s="115">
        <f t="shared" ref="W6:W23" si="26">(1-((W$1*$Q6+($P6-$Q6)+$N$2)/100))^G6</f>
        <v>1</v>
      </c>
      <c r="X6" s="115">
        <f t="shared" ref="X6:X23" si="27">(1-((X$1*$Q6+($P6-$Q6)+$N$2)/100))^H6</f>
        <v>1</v>
      </c>
      <c r="Y6" s="115">
        <f t="shared" ref="Y6:Y23" si="28">(1-((Y$1*$Q6+($P6-$Q6)+$N$2)/100))^I6</f>
        <v>1</v>
      </c>
      <c r="Z6" s="115">
        <f t="shared" ref="Z6:Z23" si="29">(1-((Z$1*$Q6+($P6-$Q6)+$N$2)/100))^J6</f>
        <v>1</v>
      </c>
      <c r="AA6" s="115">
        <f t="shared" ref="AA6:AA23" si="30">(1-((AA$1*$Q6+($P6-$Q6)+$N$2)/100))^K6</f>
        <v>1</v>
      </c>
      <c r="AB6" s="115">
        <f t="shared" ref="AB6:AB23" si="31">(1-((AB$1*$Q6+($P6-$Q6)+$N$2)/100))^L6</f>
        <v>0.30969225</v>
      </c>
      <c r="AC6" s="115" t="str">
        <f t="shared" si="7"/>
        <v/>
      </c>
      <c r="AD6" s="115" t="str">
        <f t="shared" si="8"/>
        <v/>
      </c>
      <c r="AE6" s="115" t="str">
        <f t="shared" si="9"/>
        <v/>
      </c>
      <c r="AF6" s="115" t="str">
        <f t="shared" si="10"/>
        <v/>
      </c>
      <c r="AG6" s="115" t="str">
        <f t="shared" si="11"/>
        <v/>
      </c>
      <c r="AH6" s="115" t="str">
        <f t="shared" si="12"/>
        <v/>
      </c>
      <c r="AI6" s="115" t="str">
        <f t="shared" si="13"/>
        <v/>
      </c>
      <c r="AJ6" s="115" t="str">
        <f t="shared" si="14"/>
        <v/>
      </c>
      <c r="AK6" s="115" t="str">
        <f t="shared" si="15"/>
        <v/>
      </c>
      <c r="AL6" s="115" t="str">
        <f t="shared" si="16"/>
        <v/>
      </c>
      <c r="AM6" s="115" t="str">
        <f t="shared" si="17"/>
        <v xml:space="preserve">30x2 </v>
      </c>
    </row>
    <row r="7" spans="1:39" x14ac:dyDescent="0.55000000000000004">
      <c r="A7" s="67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6">
        <f t="shared" si="20"/>
        <v>34.85</v>
      </c>
      <c r="O7" s="116" t="str">
        <f t="shared" si="1"/>
        <v xml:space="preserve">30x1 </v>
      </c>
      <c r="P7" s="115">
        <v>10</v>
      </c>
      <c r="Q7" s="115">
        <v>0.5</v>
      </c>
      <c r="R7" s="115">
        <f t="shared" si="21"/>
        <v>1</v>
      </c>
      <c r="S7" s="115">
        <f t="shared" si="22"/>
        <v>1</v>
      </c>
      <c r="T7" s="115">
        <f t="shared" si="23"/>
        <v>1</v>
      </c>
      <c r="U7" s="115">
        <f t="shared" si="24"/>
        <v>1</v>
      </c>
      <c r="V7" s="115">
        <f t="shared" si="25"/>
        <v>1</v>
      </c>
      <c r="W7" s="115">
        <f t="shared" si="26"/>
        <v>1</v>
      </c>
      <c r="X7" s="115">
        <f t="shared" si="27"/>
        <v>1</v>
      </c>
      <c r="Y7" s="115">
        <f t="shared" si="28"/>
        <v>1</v>
      </c>
      <c r="Z7" s="115">
        <f t="shared" si="29"/>
        <v>1</v>
      </c>
      <c r="AA7" s="115">
        <f t="shared" si="30"/>
        <v>1</v>
      </c>
      <c r="AB7" s="115">
        <f t="shared" si="31"/>
        <v>0.65149999999999997</v>
      </c>
      <c r="AC7" s="115" t="str">
        <f t="shared" si="7"/>
        <v/>
      </c>
      <c r="AD7" s="115" t="str">
        <f t="shared" si="8"/>
        <v/>
      </c>
      <c r="AE7" s="115" t="str">
        <f t="shared" si="9"/>
        <v/>
      </c>
      <c r="AF7" s="115" t="str">
        <f t="shared" si="10"/>
        <v/>
      </c>
      <c r="AG7" s="115" t="str">
        <f t="shared" si="11"/>
        <v/>
      </c>
      <c r="AH7" s="115" t="str">
        <f t="shared" si="12"/>
        <v/>
      </c>
      <c r="AI7" s="115" t="str">
        <f t="shared" si="13"/>
        <v/>
      </c>
      <c r="AJ7" s="115" t="str">
        <f t="shared" si="14"/>
        <v/>
      </c>
      <c r="AK7" s="115" t="str">
        <f t="shared" si="15"/>
        <v/>
      </c>
      <c r="AL7" s="115" t="str">
        <f t="shared" si="16"/>
        <v/>
      </c>
      <c r="AM7" s="115" t="str">
        <f t="shared" si="17"/>
        <v xml:space="preserve">30x1 </v>
      </c>
    </row>
    <row r="8" spans="1:39" x14ac:dyDescent="0.55000000000000004">
      <c r="A8" s="67" t="s">
        <v>40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5</v>
      </c>
      <c r="M8">
        <f t="shared" si="5"/>
        <v>5</v>
      </c>
      <c r="N8" s="116">
        <f t="shared" si="20"/>
        <v>94.662648027635015</v>
      </c>
      <c r="O8" s="116" t="str">
        <f t="shared" si="1"/>
        <v xml:space="preserve">30x5 </v>
      </c>
      <c r="P8" s="115">
        <v>5</v>
      </c>
      <c r="Q8" s="115">
        <v>1</v>
      </c>
      <c r="R8" s="115">
        <f t="shared" si="21"/>
        <v>1</v>
      </c>
      <c r="S8" s="115">
        <f t="shared" si="22"/>
        <v>1</v>
      </c>
      <c r="T8" s="115">
        <f t="shared" si="23"/>
        <v>1</v>
      </c>
      <c r="U8" s="115">
        <f t="shared" si="24"/>
        <v>1</v>
      </c>
      <c r="V8" s="115">
        <f t="shared" si="25"/>
        <v>1</v>
      </c>
      <c r="W8" s="115">
        <f t="shared" si="26"/>
        <v>1</v>
      </c>
      <c r="X8" s="115">
        <f t="shared" si="27"/>
        <v>1</v>
      </c>
      <c r="Y8" s="115">
        <f t="shared" si="28"/>
        <v>1</v>
      </c>
      <c r="Z8" s="115">
        <f t="shared" si="29"/>
        <v>1</v>
      </c>
      <c r="AA8" s="115">
        <f t="shared" si="30"/>
        <v>1</v>
      </c>
      <c r="AB8" s="115">
        <f t="shared" si="31"/>
        <v>5.337351972364978E-2</v>
      </c>
      <c r="AC8" s="115" t="str">
        <f t="shared" si="7"/>
        <v/>
      </c>
      <c r="AD8" s="115" t="str">
        <f t="shared" si="8"/>
        <v/>
      </c>
      <c r="AE8" s="115" t="str">
        <f t="shared" si="9"/>
        <v/>
      </c>
      <c r="AF8" s="115" t="str">
        <f t="shared" si="10"/>
        <v/>
      </c>
      <c r="AG8" s="115" t="str">
        <f t="shared" si="11"/>
        <v/>
      </c>
      <c r="AH8" s="115" t="str">
        <f t="shared" si="12"/>
        <v/>
      </c>
      <c r="AI8" s="115" t="str">
        <f t="shared" si="13"/>
        <v/>
      </c>
      <c r="AJ8" s="115" t="str">
        <f t="shared" si="14"/>
        <v/>
      </c>
      <c r="AK8" s="115" t="str">
        <f t="shared" si="15"/>
        <v/>
      </c>
      <c r="AL8" s="115" t="str">
        <f t="shared" si="16"/>
        <v/>
      </c>
      <c r="AM8" s="115" t="str">
        <f t="shared" si="17"/>
        <v xml:space="preserve">30x5 </v>
      </c>
    </row>
    <row r="9" spans="1:39" x14ac:dyDescent="0.55000000000000004">
      <c r="A9" s="67" t="s">
        <v>45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2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10</v>
      </c>
      <c r="N9" s="116">
        <f t="shared" si="20"/>
        <v>89.723202444373968</v>
      </c>
      <c r="O9" s="116" t="str">
        <f t="shared" si="1"/>
        <v xml:space="preserve">20x2 30x8 </v>
      </c>
      <c r="P9" s="115">
        <v>10</v>
      </c>
      <c r="Q9" s="115">
        <v>0</v>
      </c>
      <c r="R9" s="115">
        <f t="shared" si="21"/>
        <v>0.63441225000000001</v>
      </c>
      <c r="S9" s="115">
        <f t="shared" si="22"/>
        <v>1</v>
      </c>
      <c r="T9" s="115">
        <f t="shared" si="23"/>
        <v>1</v>
      </c>
      <c r="U9" s="115">
        <f t="shared" si="24"/>
        <v>1</v>
      </c>
      <c r="V9" s="115">
        <f t="shared" si="25"/>
        <v>1</v>
      </c>
      <c r="W9" s="115">
        <f t="shared" si="26"/>
        <v>1</v>
      </c>
      <c r="X9" s="115">
        <f t="shared" si="27"/>
        <v>1</v>
      </c>
      <c r="Y9" s="115">
        <f t="shared" si="28"/>
        <v>1</v>
      </c>
      <c r="Z9" s="115">
        <f t="shared" si="29"/>
        <v>1</v>
      </c>
      <c r="AA9" s="115">
        <f t="shared" si="30"/>
        <v>1</v>
      </c>
      <c r="AB9" s="115">
        <f t="shared" si="31"/>
        <v>0.16198926731988583</v>
      </c>
      <c r="AC9" s="115" t="str">
        <f t="shared" si="7"/>
        <v xml:space="preserve">20x2 </v>
      </c>
      <c r="AD9" s="115" t="str">
        <f t="shared" si="8"/>
        <v/>
      </c>
      <c r="AE9" s="115" t="str">
        <f t="shared" si="9"/>
        <v/>
      </c>
      <c r="AF9" s="115" t="str">
        <f t="shared" si="10"/>
        <v/>
      </c>
      <c r="AG9" s="115" t="str">
        <f t="shared" si="11"/>
        <v/>
      </c>
      <c r="AH9" s="115" t="str">
        <f t="shared" si="12"/>
        <v/>
      </c>
      <c r="AI9" s="115" t="str">
        <f t="shared" si="13"/>
        <v/>
      </c>
      <c r="AJ9" s="115" t="str">
        <f t="shared" si="14"/>
        <v/>
      </c>
      <c r="AK9" s="115" t="str">
        <f t="shared" si="15"/>
        <v/>
      </c>
      <c r="AL9" s="115" t="str">
        <f t="shared" si="16"/>
        <v/>
      </c>
      <c r="AM9" s="115" t="str">
        <f t="shared" si="17"/>
        <v xml:space="preserve">30x8 </v>
      </c>
    </row>
    <row r="10" spans="1:39" x14ac:dyDescent="0.55000000000000004">
      <c r="A10" s="67" t="s">
        <v>48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1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5</v>
      </c>
      <c r="M10">
        <f t="shared" si="5"/>
        <v>6</v>
      </c>
      <c r="N10" s="116">
        <f t="shared" si="20"/>
        <v>96.496028430142388</v>
      </c>
      <c r="O10" s="116" t="str">
        <f t="shared" si="1"/>
        <v xml:space="preserve">20x1 30x5 </v>
      </c>
      <c r="P10" s="115">
        <v>5</v>
      </c>
      <c r="Q10" s="115">
        <v>1</v>
      </c>
      <c r="R10" s="115">
        <f>(1-((R$1*$Q10+($P10-$Q10)+$N$2)/100))^B10</f>
        <v>0.65649999999999997</v>
      </c>
      <c r="S10" s="115">
        <f t="shared" si="22"/>
        <v>1</v>
      </c>
      <c r="T10" s="115">
        <f t="shared" si="23"/>
        <v>1</v>
      </c>
      <c r="U10" s="115">
        <f t="shared" si="24"/>
        <v>1</v>
      </c>
      <c r="V10" s="115">
        <f t="shared" si="25"/>
        <v>1</v>
      </c>
      <c r="W10" s="115">
        <f t="shared" si="26"/>
        <v>1</v>
      </c>
      <c r="X10" s="115">
        <f t="shared" si="27"/>
        <v>1</v>
      </c>
      <c r="Y10" s="115">
        <f t="shared" si="28"/>
        <v>1</v>
      </c>
      <c r="Z10" s="115">
        <f t="shared" si="29"/>
        <v>1</v>
      </c>
      <c r="AA10" s="115">
        <f t="shared" si="30"/>
        <v>1</v>
      </c>
      <c r="AB10" s="115">
        <f t="shared" si="31"/>
        <v>5.337351972364978E-2</v>
      </c>
      <c r="AC10" s="115" t="str">
        <f t="shared" si="7"/>
        <v xml:space="preserve">20x1 </v>
      </c>
      <c r="AD10" s="115" t="str">
        <f t="shared" si="8"/>
        <v/>
      </c>
      <c r="AE10" s="115" t="str">
        <f t="shared" si="9"/>
        <v/>
      </c>
      <c r="AF10" s="115" t="str">
        <f t="shared" si="10"/>
        <v/>
      </c>
      <c r="AG10" s="115" t="str">
        <f t="shared" si="11"/>
        <v/>
      </c>
      <c r="AH10" s="115" t="str">
        <f t="shared" si="12"/>
        <v/>
      </c>
      <c r="AI10" s="115" t="str">
        <f t="shared" si="13"/>
        <v/>
      </c>
      <c r="AJ10" s="115" t="str">
        <f t="shared" si="14"/>
        <v/>
      </c>
      <c r="AK10" s="115" t="str">
        <f t="shared" si="15"/>
        <v/>
      </c>
      <c r="AL10" s="115" t="str">
        <f t="shared" si="16"/>
        <v/>
      </c>
      <c r="AM10" s="115" t="str">
        <f t="shared" si="17"/>
        <v xml:space="preserve">30x5 </v>
      </c>
    </row>
    <row r="11" spans="1:39" x14ac:dyDescent="0.55000000000000004">
      <c r="A11" s="68" t="s">
        <v>53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1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3</v>
      </c>
      <c r="M11">
        <f t="shared" si="5"/>
        <v>4</v>
      </c>
      <c r="N11" s="116">
        <f t="shared" si="20"/>
        <v>99.577342375493743</v>
      </c>
      <c r="O11" s="116" t="str">
        <f t="shared" si="1"/>
        <v xml:space="preserve">20x1 30x3 </v>
      </c>
      <c r="P11" s="115">
        <v>10</v>
      </c>
      <c r="Q11" s="115">
        <v>2</v>
      </c>
      <c r="R11" s="115">
        <f t="shared" si="21"/>
        <v>0.41649999999999998</v>
      </c>
      <c r="S11" s="115">
        <f t="shared" si="22"/>
        <v>1</v>
      </c>
      <c r="T11" s="115">
        <f t="shared" si="23"/>
        <v>1</v>
      </c>
      <c r="U11" s="115">
        <f t="shared" si="24"/>
        <v>1</v>
      </c>
      <c r="V11" s="115">
        <f t="shared" si="25"/>
        <v>1</v>
      </c>
      <c r="W11" s="115">
        <f t="shared" si="26"/>
        <v>1</v>
      </c>
      <c r="X11" s="115">
        <f t="shared" si="27"/>
        <v>1</v>
      </c>
      <c r="Y11" s="115">
        <f t="shared" si="28"/>
        <v>1</v>
      </c>
      <c r="Z11" s="115">
        <f t="shared" si="29"/>
        <v>1</v>
      </c>
      <c r="AA11" s="115">
        <f t="shared" si="30"/>
        <v>1</v>
      </c>
      <c r="AB11" s="115">
        <f t="shared" si="31"/>
        <v>1.0147842125000004E-2</v>
      </c>
      <c r="AC11" s="115" t="str">
        <f t="shared" si="7"/>
        <v xml:space="preserve">20x1 </v>
      </c>
      <c r="AD11" s="115" t="str">
        <f t="shared" si="8"/>
        <v/>
      </c>
      <c r="AE11" s="115" t="str">
        <f t="shared" si="9"/>
        <v/>
      </c>
      <c r="AF11" s="115" t="str">
        <f t="shared" si="10"/>
        <v/>
      </c>
      <c r="AG11" s="115" t="str">
        <f t="shared" si="11"/>
        <v/>
      </c>
      <c r="AH11" s="115" t="str">
        <f t="shared" si="12"/>
        <v/>
      </c>
      <c r="AI11" s="115" t="str">
        <f t="shared" si="13"/>
        <v/>
      </c>
      <c r="AJ11" s="115" t="str">
        <f t="shared" si="14"/>
        <v/>
      </c>
      <c r="AK11" s="115" t="str">
        <f t="shared" si="15"/>
        <v/>
      </c>
      <c r="AL11" s="115" t="str">
        <f t="shared" si="16"/>
        <v/>
      </c>
      <c r="AM11" s="115" t="str">
        <f t="shared" si="17"/>
        <v xml:space="preserve">30x3 </v>
      </c>
    </row>
    <row r="12" spans="1:39" x14ac:dyDescent="0.55000000000000004">
      <c r="A12" s="67" t="s">
        <v>57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7</v>
      </c>
      <c r="N12" s="116">
        <f t="shared" si="20"/>
        <v>79.662364429392866</v>
      </c>
      <c r="O12" s="116" t="str">
        <f t="shared" si="1"/>
        <v xml:space="preserve">20x6 30x1 </v>
      </c>
      <c r="P12" s="115">
        <v>10</v>
      </c>
      <c r="Q12" s="115">
        <v>0</v>
      </c>
      <c r="R12" s="115">
        <f t="shared" si="21"/>
        <v>0.25533754639808082</v>
      </c>
      <c r="S12" s="115">
        <f t="shared" si="22"/>
        <v>1</v>
      </c>
      <c r="T12" s="115">
        <f t="shared" si="23"/>
        <v>1</v>
      </c>
      <c r="U12" s="115">
        <f t="shared" si="24"/>
        <v>1</v>
      </c>
      <c r="V12" s="115">
        <f t="shared" si="25"/>
        <v>1</v>
      </c>
      <c r="W12" s="115">
        <f t="shared" si="26"/>
        <v>1</v>
      </c>
      <c r="X12" s="115">
        <f t="shared" si="27"/>
        <v>1</v>
      </c>
      <c r="Y12" s="115">
        <f t="shared" si="28"/>
        <v>1</v>
      </c>
      <c r="Z12" s="115">
        <f t="shared" si="29"/>
        <v>1</v>
      </c>
      <c r="AA12" s="115">
        <f t="shared" si="30"/>
        <v>1</v>
      </c>
      <c r="AB12" s="115">
        <f t="shared" si="31"/>
        <v>0.79649999999999999</v>
      </c>
      <c r="AC12" s="115" t="str">
        <f t="shared" si="7"/>
        <v xml:space="preserve">20x6 </v>
      </c>
      <c r="AD12" s="115" t="str">
        <f t="shared" si="8"/>
        <v/>
      </c>
      <c r="AE12" s="115" t="str">
        <f t="shared" si="9"/>
        <v/>
      </c>
      <c r="AF12" s="115" t="str">
        <f t="shared" si="10"/>
        <v/>
      </c>
      <c r="AG12" s="115" t="str">
        <f t="shared" si="11"/>
        <v/>
      </c>
      <c r="AH12" s="115" t="str">
        <f t="shared" si="12"/>
        <v/>
      </c>
      <c r="AI12" s="115" t="str">
        <f t="shared" si="13"/>
        <v/>
      </c>
      <c r="AJ12" s="115" t="str">
        <f t="shared" si="14"/>
        <v/>
      </c>
      <c r="AK12" s="115" t="str">
        <f t="shared" si="15"/>
        <v/>
      </c>
      <c r="AL12" s="115" t="str">
        <f t="shared" si="16"/>
        <v/>
      </c>
      <c r="AM12" s="115" t="str">
        <f t="shared" si="17"/>
        <v xml:space="preserve">30x1 </v>
      </c>
    </row>
    <row r="13" spans="1:39" x14ac:dyDescent="0.55000000000000004">
      <c r="A13" s="67" t="s">
        <v>61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3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7</v>
      </c>
      <c r="M13">
        <f t="shared" si="5"/>
        <v>10</v>
      </c>
      <c r="N13" s="116">
        <f t="shared" si="20"/>
        <v>89.723202444373968</v>
      </c>
      <c r="O13" s="116" t="str">
        <f t="shared" si="1"/>
        <v xml:space="preserve">20x3 30x7 </v>
      </c>
      <c r="P13" s="115">
        <v>10</v>
      </c>
      <c r="Q13" s="115">
        <v>0</v>
      </c>
      <c r="R13" s="115">
        <f t="shared" si="21"/>
        <v>0.50530935712500002</v>
      </c>
      <c r="S13" s="115">
        <f t="shared" si="22"/>
        <v>1</v>
      </c>
      <c r="T13" s="115">
        <f t="shared" si="23"/>
        <v>1</v>
      </c>
      <c r="U13" s="115">
        <f t="shared" si="24"/>
        <v>1</v>
      </c>
      <c r="V13" s="115">
        <f t="shared" si="25"/>
        <v>1</v>
      </c>
      <c r="W13" s="115">
        <f t="shared" si="26"/>
        <v>1</v>
      </c>
      <c r="X13" s="115">
        <f t="shared" si="27"/>
        <v>1</v>
      </c>
      <c r="Y13" s="115">
        <f t="shared" si="28"/>
        <v>1</v>
      </c>
      <c r="Z13" s="115">
        <f t="shared" si="29"/>
        <v>1</v>
      </c>
      <c r="AA13" s="115">
        <f t="shared" si="30"/>
        <v>1</v>
      </c>
      <c r="AB13" s="115">
        <f t="shared" si="31"/>
        <v>0.20337635570607135</v>
      </c>
      <c r="AC13" s="115" t="str">
        <f t="shared" si="7"/>
        <v xml:space="preserve">20x3 </v>
      </c>
      <c r="AD13" s="115" t="str">
        <f t="shared" si="8"/>
        <v/>
      </c>
      <c r="AE13" s="115" t="str">
        <f t="shared" si="9"/>
        <v/>
      </c>
      <c r="AF13" s="115" t="str">
        <f t="shared" si="10"/>
        <v/>
      </c>
      <c r="AG13" s="115" t="str">
        <f t="shared" si="11"/>
        <v/>
      </c>
      <c r="AH13" s="115" t="str">
        <f t="shared" si="12"/>
        <v/>
      </c>
      <c r="AI13" s="115" t="str">
        <f t="shared" si="13"/>
        <v/>
      </c>
      <c r="AJ13" s="115" t="str">
        <f t="shared" si="14"/>
        <v/>
      </c>
      <c r="AK13" s="115" t="str">
        <f t="shared" si="15"/>
        <v/>
      </c>
      <c r="AL13" s="115" t="str">
        <f t="shared" si="16"/>
        <v/>
      </c>
      <c r="AM13" s="115" t="str">
        <f t="shared" si="17"/>
        <v xml:space="preserve">30x7 </v>
      </c>
    </row>
    <row r="14" spans="1:39" x14ac:dyDescent="0.55000000000000004">
      <c r="A14" s="68" t="s">
        <v>65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0</v>
      </c>
      <c r="M14">
        <f t="shared" si="5"/>
        <v>0</v>
      </c>
      <c r="N14" s="116">
        <f t="shared" si="20"/>
        <v>0</v>
      </c>
      <c r="O14" s="116" t="str">
        <f t="shared" si="1"/>
        <v/>
      </c>
      <c r="P14" s="115">
        <v>10</v>
      </c>
      <c r="Q14" s="115">
        <v>0</v>
      </c>
      <c r="R14" s="115">
        <f t="shared" si="21"/>
        <v>1</v>
      </c>
      <c r="S14" s="115">
        <f t="shared" si="22"/>
        <v>1</v>
      </c>
      <c r="T14" s="115">
        <f t="shared" si="23"/>
        <v>1</v>
      </c>
      <c r="U14" s="115">
        <f t="shared" si="24"/>
        <v>1</v>
      </c>
      <c r="V14" s="115">
        <f t="shared" si="25"/>
        <v>1</v>
      </c>
      <c r="W14" s="115">
        <f t="shared" si="26"/>
        <v>1</v>
      </c>
      <c r="X14" s="115">
        <f t="shared" si="27"/>
        <v>1</v>
      </c>
      <c r="Y14" s="115">
        <f t="shared" si="28"/>
        <v>1</v>
      </c>
      <c r="Z14" s="115">
        <f t="shared" si="29"/>
        <v>1</v>
      </c>
      <c r="AA14" s="115">
        <f t="shared" si="30"/>
        <v>1</v>
      </c>
      <c r="AB14" s="115">
        <f t="shared" si="31"/>
        <v>1</v>
      </c>
      <c r="AC14" s="115" t="str">
        <f t="shared" si="7"/>
        <v/>
      </c>
      <c r="AD14" s="115" t="str">
        <f t="shared" si="8"/>
        <v/>
      </c>
      <c r="AE14" s="115" t="str">
        <f t="shared" si="9"/>
        <v/>
      </c>
      <c r="AF14" s="115" t="str">
        <f t="shared" si="10"/>
        <v/>
      </c>
      <c r="AG14" s="115" t="str">
        <f t="shared" si="11"/>
        <v/>
      </c>
      <c r="AH14" s="115" t="str">
        <f t="shared" si="12"/>
        <v/>
      </c>
      <c r="AI14" s="115" t="str">
        <f t="shared" si="13"/>
        <v/>
      </c>
      <c r="AJ14" s="115" t="str">
        <f t="shared" si="14"/>
        <v/>
      </c>
      <c r="AK14" s="115" t="str">
        <f t="shared" si="15"/>
        <v/>
      </c>
      <c r="AL14" s="115" t="str">
        <f t="shared" si="16"/>
        <v/>
      </c>
      <c r="AM14" s="115" t="str">
        <f t="shared" si="17"/>
        <v/>
      </c>
    </row>
    <row r="15" spans="1:39" x14ac:dyDescent="0.55000000000000004">
      <c r="A15" s="68" t="s">
        <v>75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116">
        <f t="shared" ref="N15" si="42">(1-PRODUCT(R15:AB15))*100</f>
        <v>20.350000000000001</v>
      </c>
      <c r="O15" s="116" t="str">
        <f t="shared" si="1"/>
        <v xml:space="preserve">30x1 </v>
      </c>
      <c r="P15" s="115">
        <v>10</v>
      </c>
      <c r="Q15" s="115">
        <v>0</v>
      </c>
      <c r="R15" s="115">
        <f t="shared" ref="R15" si="43">(1-((R$1*$Q15+($P15-$Q15)+$N$2)/100))^B15</f>
        <v>1</v>
      </c>
      <c r="S15" s="115">
        <f t="shared" ref="S15" si="44">(1-((S$1*$Q15+($P15-$Q15)+$N$2)/100))^C15</f>
        <v>1</v>
      </c>
      <c r="T15" s="115">
        <f t="shared" ref="T15" si="45">(1-((T$1*$Q15+($P15-$Q15)+$N$2)/100))^D15</f>
        <v>1</v>
      </c>
      <c r="U15" s="115">
        <f t="shared" ref="U15" si="46">(1-((U$1*$Q15+($P15-$Q15)+$N$2)/100))^E15</f>
        <v>1</v>
      </c>
      <c r="V15" s="115">
        <f t="shared" ref="V15" si="47">(1-((V$1*$Q15+($P15-$Q15)+$N$2)/100))^F15</f>
        <v>1</v>
      </c>
      <c r="W15" s="115">
        <f t="shared" ref="W15" si="48">(1-((W$1*$Q15+($P15-$Q15)+$N$2)/100))^G15</f>
        <v>1</v>
      </c>
      <c r="X15" s="115">
        <f t="shared" ref="X15" si="49">(1-((X$1*$Q15+($P15-$Q15)+$N$2)/100))^H15</f>
        <v>1</v>
      </c>
      <c r="Y15" s="115">
        <f t="shared" ref="Y15" si="50">(1-((Y$1*$Q15+($P15-$Q15)+$N$2)/100))^I15</f>
        <v>1</v>
      </c>
      <c r="Z15" s="115">
        <f t="shared" ref="Z15" si="51">(1-((Z$1*$Q15+($P15-$Q15)+$N$2)/100))^J15</f>
        <v>1</v>
      </c>
      <c r="AA15" s="115">
        <f t="shared" ref="AA15" si="52">(1-((AA$1*$Q15+($P15-$Q15)+$N$2)/100))^K15</f>
        <v>1</v>
      </c>
      <c r="AB15" s="115">
        <f t="shared" ref="AB15" si="53">(1-((AB$1*$Q15+($P15-$Q15)+$N$2)/100))^L15</f>
        <v>0.79649999999999999</v>
      </c>
      <c r="AC15" s="115" t="str">
        <f t="shared" si="7"/>
        <v/>
      </c>
      <c r="AD15" s="115" t="str">
        <f t="shared" si="8"/>
        <v/>
      </c>
      <c r="AE15" s="115" t="str">
        <f t="shared" si="9"/>
        <v/>
      </c>
      <c r="AF15" s="115" t="str">
        <f t="shared" si="10"/>
        <v/>
      </c>
      <c r="AG15" s="115" t="str">
        <f t="shared" si="11"/>
        <v/>
      </c>
      <c r="AH15" s="115" t="str">
        <f t="shared" si="12"/>
        <v/>
      </c>
      <c r="AI15" s="115" t="str">
        <f t="shared" si="13"/>
        <v/>
      </c>
      <c r="AJ15" s="115" t="str">
        <f t="shared" si="14"/>
        <v/>
      </c>
      <c r="AK15" s="115" t="str">
        <f t="shared" si="15"/>
        <v/>
      </c>
      <c r="AL15" s="115" t="str">
        <f t="shared" si="16"/>
        <v/>
      </c>
      <c r="AM15" s="115" t="str">
        <f t="shared" si="17"/>
        <v xml:space="preserve">30x1 </v>
      </c>
    </row>
    <row r="16" spans="1:39" x14ac:dyDescent="0.55000000000000004">
      <c r="A16" s="68" t="s">
        <v>79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6">
        <f t="shared" si="20"/>
        <v>20.350000000000001</v>
      </c>
      <c r="O16" s="116" t="str">
        <f t="shared" si="1"/>
        <v xml:space="preserve">30x1 </v>
      </c>
      <c r="P16" s="115">
        <v>10</v>
      </c>
      <c r="Q16" s="115">
        <v>0</v>
      </c>
      <c r="R16" s="115">
        <f t="shared" si="21"/>
        <v>1</v>
      </c>
      <c r="S16" s="115">
        <f t="shared" si="22"/>
        <v>1</v>
      </c>
      <c r="T16" s="115">
        <f t="shared" si="23"/>
        <v>1</v>
      </c>
      <c r="U16" s="115">
        <f t="shared" si="24"/>
        <v>1</v>
      </c>
      <c r="V16" s="115">
        <f t="shared" si="25"/>
        <v>1</v>
      </c>
      <c r="W16" s="115">
        <f t="shared" si="26"/>
        <v>1</v>
      </c>
      <c r="X16" s="115">
        <f t="shared" si="27"/>
        <v>1</v>
      </c>
      <c r="Y16" s="115">
        <f t="shared" si="28"/>
        <v>1</v>
      </c>
      <c r="Z16" s="115">
        <f t="shared" si="29"/>
        <v>1</v>
      </c>
      <c r="AA16" s="115">
        <f t="shared" si="30"/>
        <v>1</v>
      </c>
      <c r="AB16" s="115">
        <f t="shared" si="31"/>
        <v>0.79649999999999999</v>
      </c>
      <c r="AC16" s="115" t="str">
        <f t="shared" si="7"/>
        <v/>
      </c>
      <c r="AD16" s="115" t="str">
        <f t="shared" si="8"/>
        <v/>
      </c>
      <c r="AE16" s="115" t="str">
        <f t="shared" si="9"/>
        <v/>
      </c>
      <c r="AF16" s="115" t="str">
        <f t="shared" si="10"/>
        <v/>
      </c>
      <c r="AG16" s="115" t="str">
        <f t="shared" si="11"/>
        <v/>
      </c>
      <c r="AH16" s="115" t="str">
        <f t="shared" si="12"/>
        <v/>
      </c>
      <c r="AI16" s="115" t="str">
        <f t="shared" si="13"/>
        <v/>
      </c>
      <c r="AJ16" s="115" t="str">
        <f t="shared" si="14"/>
        <v/>
      </c>
      <c r="AK16" s="115" t="str">
        <f t="shared" si="15"/>
        <v/>
      </c>
      <c r="AL16" s="115" t="str">
        <f t="shared" si="16"/>
        <v/>
      </c>
      <c r="AM16" s="115" t="str">
        <f t="shared" si="17"/>
        <v xml:space="preserve">30x1 </v>
      </c>
    </row>
    <row r="17" spans="1:39" x14ac:dyDescent="0.55000000000000004">
      <c r="A17" s="68" t="s">
        <v>70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" si="56">SUM(B17:L17)</f>
        <v>1</v>
      </c>
      <c r="N17" s="116">
        <f t="shared" ref="N17" si="57">(1-PRODUCT(R17:AB17))*100</f>
        <v>29.849999999999998</v>
      </c>
      <c r="O17" s="116" t="str">
        <f t="shared" si="1"/>
        <v xml:space="preserve">30x1 </v>
      </c>
      <c r="P17" s="115">
        <v>5</v>
      </c>
      <c r="Q17" s="115">
        <v>0.5</v>
      </c>
      <c r="R17" s="115">
        <f t="shared" ref="R17" si="58">(1-((R$1*$Q17+($P17-$Q17)+$N$2)/100))^B17</f>
        <v>1</v>
      </c>
      <c r="S17" s="115">
        <f t="shared" ref="S17" si="59">(1-((S$1*$Q17+($P17-$Q17)+$N$2)/100))^C17</f>
        <v>1</v>
      </c>
      <c r="T17" s="115">
        <f t="shared" ref="T17" si="60">(1-((T$1*$Q17+($P17-$Q17)+$N$2)/100))^D17</f>
        <v>1</v>
      </c>
      <c r="U17" s="115">
        <f t="shared" ref="U17" si="61">(1-((U$1*$Q17+($P17-$Q17)+$N$2)/100))^E17</f>
        <v>1</v>
      </c>
      <c r="V17" s="115">
        <f t="shared" ref="V17" si="62">(1-((V$1*$Q17+($P17-$Q17)+$N$2)/100))^F17</f>
        <v>1</v>
      </c>
      <c r="W17" s="115">
        <f t="shared" ref="W17" si="63">(1-((W$1*$Q17+($P17-$Q17)+$N$2)/100))^G17</f>
        <v>1</v>
      </c>
      <c r="X17" s="115">
        <f t="shared" ref="X17" si="64">(1-((X$1*$Q17+($P17-$Q17)+$N$2)/100))^H17</f>
        <v>1</v>
      </c>
      <c r="Y17" s="115">
        <f t="shared" ref="Y17" si="65">(1-((Y$1*$Q17+($P17-$Q17)+$N$2)/100))^I17</f>
        <v>1</v>
      </c>
      <c r="Z17" s="115">
        <f t="shared" ref="Z17" si="66">(1-((Z$1*$Q17+($P17-$Q17)+$N$2)/100))^J17</f>
        <v>1</v>
      </c>
      <c r="AA17" s="115">
        <f t="shared" ref="AA17" si="67">(1-((AA$1*$Q17+($P17-$Q17)+$N$2)/100))^K17</f>
        <v>1</v>
      </c>
      <c r="AB17" s="115">
        <f t="shared" ref="AB17" si="68">(1-((AB$1*$Q17+($P17-$Q17)+$N$2)/100))^L17</f>
        <v>0.70150000000000001</v>
      </c>
      <c r="AC17" s="115" t="str">
        <f t="shared" si="7"/>
        <v/>
      </c>
      <c r="AD17" s="115" t="str">
        <f t="shared" si="8"/>
        <v/>
      </c>
      <c r="AE17" s="115" t="str">
        <f t="shared" si="9"/>
        <v/>
      </c>
      <c r="AF17" s="115" t="str">
        <f t="shared" si="10"/>
        <v/>
      </c>
      <c r="AG17" s="115" t="str">
        <f t="shared" si="11"/>
        <v/>
      </c>
      <c r="AH17" s="115" t="str">
        <f t="shared" si="12"/>
        <v/>
      </c>
      <c r="AI17" s="115" t="str">
        <f t="shared" si="13"/>
        <v/>
      </c>
      <c r="AJ17" s="115" t="str">
        <f t="shared" si="14"/>
        <v/>
      </c>
      <c r="AK17" s="115" t="str">
        <f t="shared" si="15"/>
        <v/>
      </c>
      <c r="AL17" s="115" t="str">
        <f t="shared" si="16"/>
        <v/>
      </c>
      <c r="AM17" s="115" t="str">
        <f t="shared" si="17"/>
        <v xml:space="preserve">30x1 </v>
      </c>
    </row>
    <row r="18" spans="1:39" x14ac:dyDescent="0.55000000000000004">
      <c r="A18" s="67" t="s">
        <v>86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1</v>
      </c>
      <c r="M18">
        <f t="shared" si="5"/>
        <v>1</v>
      </c>
      <c r="N18" s="116">
        <f t="shared" si="20"/>
        <v>21.35</v>
      </c>
      <c r="O18" s="116" t="str">
        <f t="shared" si="1"/>
        <v xml:space="preserve">30x1 </v>
      </c>
      <c r="P18" s="115">
        <v>2.2999999999999998</v>
      </c>
      <c r="Q18" s="115">
        <v>0.3</v>
      </c>
      <c r="R18" s="115">
        <f t="shared" si="21"/>
        <v>1</v>
      </c>
      <c r="S18" s="115">
        <f t="shared" si="22"/>
        <v>1</v>
      </c>
      <c r="T18" s="115">
        <f t="shared" si="23"/>
        <v>1</v>
      </c>
      <c r="U18" s="115">
        <f t="shared" si="24"/>
        <v>1</v>
      </c>
      <c r="V18" s="115">
        <f t="shared" si="25"/>
        <v>1</v>
      </c>
      <c r="W18" s="115">
        <f t="shared" si="26"/>
        <v>1</v>
      </c>
      <c r="X18" s="115">
        <f t="shared" si="27"/>
        <v>1</v>
      </c>
      <c r="Y18" s="115">
        <f t="shared" si="28"/>
        <v>1</v>
      </c>
      <c r="Z18" s="115">
        <f t="shared" si="29"/>
        <v>1</v>
      </c>
      <c r="AA18" s="115">
        <f t="shared" si="30"/>
        <v>1</v>
      </c>
      <c r="AB18" s="115">
        <f t="shared" si="31"/>
        <v>0.78649999999999998</v>
      </c>
      <c r="AC18" s="115" t="str">
        <f t="shared" si="7"/>
        <v/>
      </c>
      <c r="AD18" s="115" t="str">
        <f t="shared" si="8"/>
        <v/>
      </c>
      <c r="AE18" s="115" t="str">
        <f t="shared" si="9"/>
        <v/>
      </c>
      <c r="AF18" s="115" t="str">
        <f t="shared" si="10"/>
        <v/>
      </c>
      <c r="AG18" s="115" t="str">
        <f t="shared" si="11"/>
        <v/>
      </c>
      <c r="AH18" s="115" t="str">
        <f t="shared" si="12"/>
        <v/>
      </c>
      <c r="AI18" s="115" t="str">
        <f t="shared" si="13"/>
        <v/>
      </c>
      <c r="AJ18" s="115" t="str">
        <f t="shared" si="14"/>
        <v/>
      </c>
      <c r="AK18" s="115" t="str">
        <f t="shared" si="15"/>
        <v/>
      </c>
      <c r="AL18" s="115" t="str">
        <f t="shared" si="16"/>
        <v/>
      </c>
      <c r="AM18" s="115" t="str">
        <f t="shared" si="17"/>
        <v xml:space="preserve">30x1 </v>
      </c>
    </row>
    <row r="19" spans="1:39" x14ac:dyDescent="0.55000000000000004">
      <c r="A19" s="68" t="s">
        <v>258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1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3</v>
      </c>
      <c r="M19">
        <f t="shared" si="5"/>
        <v>4</v>
      </c>
      <c r="N19" s="116">
        <f t="shared" si="20"/>
        <v>88.68563365774375</v>
      </c>
      <c r="O19" s="116" t="str">
        <f t="shared" si="1"/>
        <v xml:space="preserve">20x1 30x3 </v>
      </c>
      <c r="P19" s="115">
        <v>5</v>
      </c>
      <c r="Q19" s="115">
        <v>1</v>
      </c>
      <c r="R19" s="115">
        <f t="shared" si="21"/>
        <v>0.65649999999999997</v>
      </c>
      <c r="S19" s="115">
        <f t="shared" si="22"/>
        <v>1</v>
      </c>
      <c r="T19" s="115">
        <f t="shared" si="23"/>
        <v>1</v>
      </c>
      <c r="U19" s="115">
        <f t="shared" si="24"/>
        <v>1</v>
      </c>
      <c r="V19" s="115">
        <f t="shared" si="25"/>
        <v>1</v>
      </c>
      <c r="W19" s="115">
        <f t="shared" si="26"/>
        <v>1</v>
      </c>
      <c r="X19" s="115">
        <f t="shared" si="27"/>
        <v>1</v>
      </c>
      <c r="Y19" s="115">
        <f t="shared" si="28"/>
        <v>1</v>
      </c>
      <c r="Z19" s="115">
        <f t="shared" si="29"/>
        <v>1</v>
      </c>
      <c r="AA19" s="115">
        <f t="shared" si="30"/>
        <v>1</v>
      </c>
      <c r="AB19" s="115">
        <f t="shared" si="31"/>
        <v>0.17234373712500001</v>
      </c>
      <c r="AC19" s="115" t="str">
        <f t="shared" si="7"/>
        <v xml:space="preserve">20x1 </v>
      </c>
      <c r="AD19" s="115" t="str">
        <f t="shared" si="8"/>
        <v/>
      </c>
      <c r="AE19" s="115" t="str">
        <f t="shared" si="9"/>
        <v/>
      </c>
      <c r="AF19" s="115" t="str">
        <f t="shared" si="10"/>
        <v/>
      </c>
      <c r="AG19" s="115" t="str">
        <f t="shared" si="11"/>
        <v/>
      </c>
      <c r="AH19" s="115" t="str">
        <f t="shared" si="12"/>
        <v/>
      </c>
      <c r="AI19" s="115" t="str">
        <f t="shared" si="13"/>
        <v/>
      </c>
      <c r="AJ19" s="115" t="str">
        <f t="shared" si="14"/>
        <v/>
      </c>
      <c r="AK19" s="115" t="str">
        <f t="shared" si="15"/>
        <v/>
      </c>
      <c r="AL19" s="115" t="str">
        <f t="shared" si="16"/>
        <v/>
      </c>
      <c r="AM19" s="115" t="str">
        <f t="shared" si="17"/>
        <v xml:space="preserve">30x3 </v>
      </c>
    </row>
    <row r="20" spans="1:39" x14ac:dyDescent="0.55000000000000004">
      <c r="A20" s="68" t="s">
        <v>95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1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3</v>
      </c>
      <c r="M20">
        <f t="shared" si="5"/>
        <v>4</v>
      </c>
      <c r="N20" s="116">
        <f t="shared" si="20"/>
        <v>88.68563365774375</v>
      </c>
      <c r="O20" s="116" t="str">
        <f t="shared" si="1"/>
        <v xml:space="preserve">20x1 30x3 </v>
      </c>
      <c r="P20" s="115">
        <v>5</v>
      </c>
      <c r="Q20" s="115">
        <v>1</v>
      </c>
      <c r="R20" s="115">
        <f t="shared" si="21"/>
        <v>0.65649999999999997</v>
      </c>
      <c r="S20" s="115">
        <f t="shared" si="22"/>
        <v>1</v>
      </c>
      <c r="T20" s="115">
        <f t="shared" si="23"/>
        <v>1</v>
      </c>
      <c r="U20" s="115">
        <f t="shared" si="24"/>
        <v>1</v>
      </c>
      <c r="V20" s="115">
        <f t="shared" si="25"/>
        <v>1</v>
      </c>
      <c r="W20" s="115">
        <f t="shared" si="26"/>
        <v>1</v>
      </c>
      <c r="X20" s="115">
        <f t="shared" si="27"/>
        <v>1</v>
      </c>
      <c r="Y20" s="115">
        <f t="shared" si="28"/>
        <v>1</v>
      </c>
      <c r="Z20" s="115">
        <f t="shared" si="29"/>
        <v>1</v>
      </c>
      <c r="AA20" s="115">
        <f t="shared" si="30"/>
        <v>1</v>
      </c>
      <c r="AB20" s="115">
        <f t="shared" si="31"/>
        <v>0.17234373712500001</v>
      </c>
      <c r="AC20" s="115" t="str">
        <f t="shared" si="7"/>
        <v xml:space="preserve">20x1 </v>
      </c>
      <c r="AD20" s="115" t="str">
        <f t="shared" si="8"/>
        <v/>
      </c>
      <c r="AE20" s="115" t="str">
        <f t="shared" si="9"/>
        <v/>
      </c>
      <c r="AF20" s="115" t="str">
        <f t="shared" si="10"/>
        <v/>
      </c>
      <c r="AG20" s="115" t="str">
        <f t="shared" si="11"/>
        <v/>
      </c>
      <c r="AH20" s="115" t="str">
        <f t="shared" si="12"/>
        <v/>
      </c>
      <c r="AI20" s="115" t="str">
        <f t="shared" si="13"/>
        <v/>
      </c>
      <c r="AJ20" s="115" t="str">
        <f t="shared" si="14"/>
        <v/>
      </c>
      <c r="AK20" s="115" t="str">
        <f t="shared" si="15"/>
        <v/>
      </c>
      <c r="AL20" s="115" t="str">
        <f t="shared" si="16"/>
        <v/>
      </c>
      <c r="AM20" s="115" t="str">
        <f t="shared" si="17"/>
        <v xml:space="preserve">30x3 </v>
      </c>
    </row>
    <row r="21" spans="1:39" x14ac:dyDescent="0.55000000000000004">
      <c r="A21" s="67" t="s">
        <v>103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2</v>
      </c>
      <c r="M21">
        <f t="shared" si="5"/>
        <v>3</v>
      </c>
      <c r="N21" s="116">
        <f t="shared" si="20"/>
        <v>79.668703787499993</v>
      </c>
      <c r="O21" s="116" t="str">
        <f t="shared" si="1"/>
        <v xml:space="preserve">20x1 30x2 </v>
      </c>
      <c r="P21" s="115">
        <v>5</v>
      </c>
      <c r="Q21" s="115">
        <v>1</v>
      </c>
      <c r="R21" s="115">
        <f t="shared" si="21"/>
        <v>0.65649999999999997</v>
      </c>
      <c r="S21" s="115">
        <f t="shared" si="22"/>
        <v>1</v>
      </c>
      <c r="T21" s="115">
        <f t="shared" si="23"/>
        <v>1</v>
      </c>
      <c r="U21" s="115">
        <f t="shared" si="24"/>
        <v>1</v>
      </c>
      <c r="V21" s="115">
        <f t="shared" si="25"/>
        <v>1</v>
      </c>
      <c r="W21" s="115">
        <f t="shared" si="26"/>
        <v>1</v>
      </c>
      <c r="X21" s="115">
        <f t="shared" si="27"/>
        <v>1</v>
      </c>
      <c r="Y21" s="115">
        <f t="shared" si="28"/>
        <v>1</v>
      </c>
      <c r="Z21" s="115">
        <f t="shared" si="29"/>
        <v>1</v>
      </c>
      <c r="AA21" s="115">
        <f t="shared" si="30"/>
        <v>1</v>
      </c>
      <c r="AB21" s="115">
        <f t="shared" si="31"/>
        <v>0.30969225</v>
      </c>
      <c r="AC21" s="115" t="str">
        <f t="shared" si="7"/>
        <v xml:space="preserve">20x1 </v>
      </c>
      <c r="AD21" s="115" t="str">
        <f t="shared" si="8"/>
        <v/>
      </c>
      <c r="AE21" s="115" t="str">
        <f t="shared" si="9"/>
        <v/>
      </c>
      <c r="AF21" s="115" t="str">
        <f t="shared" si="10"/>
        <v/>
      </c>
      <c r="AG21" s="115" t="str">
        <f t="shared" si="11"/>
        <v/>
      </c>
      <c r="AH21" s="115" t="str">
        <f t="shared" si="12"/>
        <v/>
      </c>
      <c r="AI21" s="115" t="str">
        <f t="shared" si="13"/>
        <v/>
      </c>
      <c r="AJ21" s="115" t="str">
        <f t="shared" si="14"/>
        <v/>
      </c>
      <c r="AK21" s="115" t="str">
        <f t="shared" si="15"/>
        <v/>
      </c>
      <c r="AL21" s="115" t="str">
        <f t="shared" si="16"/>
        <v/>
      </c>
      <c r="AM21" s="115" t="str">
        <f t="shared" si="17"/>
        <v xml:space="preserve">30x2 </v>
      </c>
    </row>
    <row r="22" spans="1:39" x14ac:dyDescent="0.55000000000000004">
      <c r="A22" s="68" t="s">
        <v>107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4</v>
      </c>
      <c r="N22" s="116">
        <f t="shared" si="20"/>
        <v>86.652504036493752</v>
      </c>
      <c r="O22" s="116" t="str">
        <f t="shared" si="1"/>
        <v xml:space="preserve">20x2 30x2 </v>
      </c>
      <c r="P22" s="115">
        <v>5</v>
      </c>
      <c r="Q22" s="115">
        <v>1</v>
      </c>
      <c r="R22" s="115">
        <f t="shared" si="21"/>
        <v>0.43099224999999997</v>
      </c>
      <c r="S22" s="115">
        <f t="shared" si="22"/>
        <v>1</v>
      </c>
      <c r="T22" s="115">
        <f t="shared" si="23"/>
        <v>1</v>
      </c>
      <c r="U22" s="115">
        <f t="shared" si="24"/>
        <v>1</v>
      </c>
      <c r="V22" s="115">
        <f t="shared" si="25"/>
        <v>1</v>
      </c>
      <c r="W22" s="115">
        <f t="shared" si="26"/>
        <v>1</v>
      </c>
      <c r="X22" s="115">
        <f t="shared" si="27"/>
        <v>1</v>
      </c>
      <c r="Y22" s="115">
        <f t="shared" si="28"/>
        <v>1</v>
      </c>
      <c r="Z22" s="115">
        <f t="shared" si="29"/>
        <v>1</v>
      </c>
      <c r="AA22" s="115">
        <f t="shared" si="30"/>
        <v>1</v>
      </c>
      <c r="AB22" s="115">
        <f t="shared" si="31"/>
        <v>0.30969225</v>
      </c>
      <c r="AC22" s="115" t="str">
        <f t="shared" si="7"/>
        <v xml:space="preserve">20x2 </v>
      </c>
      <c r="AD22" s="115" t="str">
        <f t="shared" si="8"/>
        <v/>
      </c>
      <c r="AE22" s="115" t="str">
        <f t="shared" si="9"/>
        <v/>
      </c>
      <c r="AF22" s="115" t="str">
        <f t="shared" si="10"/>
        <v/>
      </c>
      <c r="AG22" s="115" t="str">
        <f t="shared" si="11"/>
        <v/>
      </c>
      <c r="AH22" s="115" t="str">
        <f t="shared" si="12"/>
        <v/>
      </c>
      <c r="AI22" s="115" t="str">
        <f t="shared" si="13"/>
        <v/>
      </c>
      <c r="AJ22" s="115" t="str">
        <f t="shared" si="14"/>
        <v/>
      </c>
      <c r="AK22" s="115" t="str">
        <f t="shared" si="15"/>
        <v/>
      </c>
      <c r="AL22" s="115" t="str">
        <f t="shared" si="16"/>
        <v/>
      </c>
      <c r="AM22" s="115" t="str">
        <f t="shared" si="17"/>
        <v xml:space="preserve">30x2 </v>
      </c>
    </row>
    <row r="23" spans="1:39" x14ac:dyDescent="0.55000000000000004">
      <c r="A23" s="68" t="s">
        <v>111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3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3</v>
      </c>
      <c r="N23" s="116">
        <f t="shared" si="20"/>
        <v>71.705358787499989</v>
      </c>
      <c r="O23" s="116" t="str">
        <f t="shared" si="1"/>
        <v xml:space="preserve">20x3 </v>
      </c>
      <c r="P23" s="115">
        <v>5</v>
      </c>
      <c r="Q23" s="115">
        <v>1</v>
      </c>
      <c r="R23" s="115">
        <f t="shared" si="21"/>
        <v>0.28294641212499999</v>
      </c>
      <c r="S23" s="115">
        <f t="shared" si="22"/>
        <v>1</v>
      </c>
      <c r="T23" s="115">
        <f t="shared" si="23"/>
        <v>1</v>
      </c>
      <c r="U23" s="115">
        <f t="shared" si="24"/>
        <v>1</v>
      </c>
      <c r="V23" s="115">
        <f t="shared" si="25"/>
        <v>1</v>
      </c>
      <c r="W23" s="115">
        <f t="shared" si="26"/>
        <v>1</v>
      </c>
      <c r="X23" s="115">
        <f t="shared" si="27"/>
        <v>1</v>
      </c>
      <c r="Y23" s="115">
        <f t="shared" si="28"/>
        <v>1</v>
      </c>
      <c r="Z23" s="115">
        <f t="shared" si="29"/>
        <v>1</v>
      </c>
      <c r="AA23" s="115">
        <f t="shared" si="30"/>
        <v>1</v>
      </c>
      <c r="AB23" s="115">
        <f t="shared" si="31"/>
        <v>1</v>
      </c>
      <c r="AC23" s="115" t="str">
        <f t="shared" si="7"/>
        <v xml:space="preserve">20x3 </v>
      </c>
      <c r="AD23" s="115" t="str">
        <f t="shared" si="8"/>
        <v/>
      </c>
      <c r="AE23" s="115" t="str">
        <f t="shared" si="9"/>
        <v/>
      </c>
      <c r="AF23" s="115" t="str">
        <f t="shared" si="10"/>
        <v/>
      </c>
      <c r="AG23" s="115" t="str">
        <f t="shared" si="11"/>
        <v/>
      </c>
      <c r="AH23" s="115" t="str">
        <f t="shared" si="12"/>
        <v/>
      </c>
      <c r="AI23" s="115" t="str">
        <f t="shared" si="13"/>
        <v/>
      </c>
      <c r="AJ23" s="115" t="str">
        <f t="shared" si="14"/>
        <v/>
      </c>
      <c r="AK23" s="115" t="str">
        <f t="shared" si="15"/>
        <v/>
      </c>
      <c r="AL23" s="115" t="str">
        <f t="shared" si="16"/>
        <v/>
      </c>
      <c r="AM23" s="115" t="str">
        <f t="shared" si="17"/>
        <v/>
      </c>
    </row>
    <row r="24" spans="1:39" x14ac:dyDescent="0.55000000000000004">
      <c r="A24" s="49" t="s">
        <v>14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0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0</v>
      </c>
      <c r="N24" s="116">
        <f t="shared" ref="N24:N50" si="77">(1-PRODUCT(R24:AB24))*100</f>
        <v>0</v>
      </c>
      <c r="O24" s="116" t="str">
        <f t="shared" si="1"/>
        <v/>
      </c>
      <c r="P24" s="115">
        <v>10</v>
      </c>
      <c r="Q24" s="115">
        <v>2</v>
      </c>
      <c r="R24" s="115">
        <f t="shared" ref="R24:R50" si="78">(1-((R$1*$Q24+($P24-$Q24)+$N$2)/100))^B24</f>
        <v>1</v>
      </c>
      <c r="S24" s="115">
        <f t="shared" ref="S24:S50" si="79">(1-((S$1*$Q24+($P24-$Q24)+$N$2)/100))^C24</f>
        <v>1</v>
      </c>
      <c r="T24" s="115">
        <f t="shared" ref="T24:T50" si="80">(1-((T$1*$Q24+($P24-$Q24)+$N$2)/100))^D24</f>
        <v>1</v>
      </c>
      <c r="U24" s="115">
        <f t="shared" ref="U24:U50" si="81">(1-((U$1*$Q24+($P24-$Q24)+$N$2)/100))^E24</f>
        <v>1</v>
      </c>
      <c r="V24" s="115">
        <f t="shared" ref="V24:V50" si="82">(1-((V$1*$Q24+($P24-$Q24)+$N$2)/100))^F24</f>
        <v>1</v>
      </c>
      <c r="W24" s="115">
        <f t="shared" ref="W24:W50" si="83">(1-((W$1*$Q24+($P24-$Q24)+$N$2)/100))^G24</f>
        <v>1</v>
      </c>
      <c r="X24" s="115">
        <f t="shared" ref="X24:X50" si="84">(1-((X$1*$Q24+($P24-$Q24)+$N$2)/100))^H24</f>
        <v>1</v>
      </c>
      <c r="Y24" s="115">
        <f t="shared" ref="Y24:Y50" si="85">(1-((Y$1*$Q24+($P24-$Q24)+$N$2)/100))^I24</f>
        <v>1</v>
      </c>
      <c r="Z24" s="115">
        <f t="shared" ref="Z24:Z50" si="86">(1-((Z$1*$Q24+($P24-$Q24)+$N$2)/100))^J24</f>
        <v>1</v>
      </c>
      <c r="AA24" s="115">
        <f t="shared" ref="AA24:AA50" si="87">(1-((AA$1*$Q24+($P24-$Q24)+$N$2)/100))^K24</f>
        <v>1</v>
      </c>
      <c r="AB24" s="115">
        <f t="shared" ref="AB24:AB50" si="88">(1-((AB$1*$Q24+($P24-$Q24)+$N$2)/100))^L24</f>
        <v>1</v>
      </c>
      <c r="AC24" s="115" t="str">
        <f t="shared" si="7"/>
        <v/>
      </c>
      <c r="AD24" s="115" t="str">
        <f t="shared" si="8"/>
        <v/>
      </c>
      <c r="AE24" s="115" t="str">
        <f t="shared" si="9"/>
        <v/>
      </c>
      <c r="AF24" s="115" t="str">
        <f t="shared" si="10"/>
        <v/>
      </c>
      <c r="AG24" s="115" t="str">
        <f t="shared" si="11"/>
        <v/>
      </c>
      <c r="AH24" s="115" t="str">
        <f t="shared" si="12"/>
        <v/>
      </c>
      <c r="AI24" s="115" t="str">
        <f t="shared" si="13"/>
        <v/>
      </c>
      <c r="AJ24" s="115" t="str">
        <f t="shared" si="14"/>
        <v/>
      </c>
      <c r="AK24" s="115" t="str">
        <f t="shared" si="15"/>
        <v/>
      </c>
      <c r="AL24" s="115" t="str">
        <f t="shared" si="16"/>
        <v/>
      </c>
      <c r="AM24" s="115" t="str">
        <f t="shared" si="17"/>
        <v/>
      </c>
    </row>
    <row r="25" spans="1:39" x14ac:dyDescent="0.55000000000000004">
      <c r="A25" s="49" t="s">
        <v>19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4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0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0</v>
      </c>
      <c r="K25">
        <f t="shared" si="89"/>
        <v>1</v>
      </c>
      <c r="L25">
        <f t="shared" si="89"/>
        <v>3</v>
      </c>
      <c r="M25">
        <f t="shared" si="76"/>
        <v>8</v>
      </c>
      <c r="N25" s="116">
        <f t="shared" si="77"/>
        <v>82.92844539576646</v>
      </c>
      <c r="O25" s="116" t="str">
        <f t="shared" si="1"/>
        <v xml:space="preserve">20x4 29x1 30x3 </v>
      </c>
      <c r="P25" s="115">
        <v>2.2999999999999998</v>
      </c>
      <c r="Q25" s="115">
        <v>0.3</v>
      </c>
      <c r="R25" s="115">
        <f t="shared" si="78"/>
        <v>0.44445188892006243</v>
      </c>
      <c r="S25" s="115">
        <f t="shared" si="79"/>
        <v>1</v>
      </c>
      <c r="T25" s="115">
        <f t="shared" si="80"/>
        <v>1</v>
      </c>
      <c r="U25" s="115">
        <f t="shared" si="81"/>
        <v>1</v>
      </c>
      <c r="V25" s="115">
        <f t="shared" si="82"/>
        <v>1</v>
      </c>
      <c r="W25" s="115">
        <f t="shared" si="83"/>
        <v>1</v>
      </c>
      <c r="X25" s="115">
        <f t="shared" si="84"/>
        <v>1</v>
      </c>
      <c r="Y25" s="115">
        <f t="shared" si="85"/>
        <v>1</v>
      </c>
      <c r="Z25" s="115">
        <f t="shared" si="86"/>
        <v>1</v>
      </c>
      <c r="AA25" s="115">
        <f t="shared" si="87"/>
        <v>0.78949999999999998</v>
      </c>
      <c r="AB25" s="115">
        <f t="shared" si="88"/>
        <v>0.48651493962499998</v>
      </c>
      <c r="AC25" s="115" t="str">
        <f t="shared" si="7"/>
        <v xml:space="preserve">20x4 </v>
      </c>
      <c r="AD25" s="115" t="str">
        <f t="shared" si="8"/>
        <v/>
      </c>
      <c r="AE25" s="115" t="str">
        <f t="shared" si="9"/>
        <v/>
      </c>
      <c r="AF25" s="115" t="str">
        <f t="shared" si="10"/>
        <v/>
      </c>
      <c r="AG25" s="115" t="str">
        <f t="shared" si="11"/>
        <v/>
      </c>
      <c r="AH25" s="115" t="str">
        <f t="shared" si="12"/>
        <v/>
      </c>
      <c r="AI25" s="115" t="str">
        <f t="shared" si="13"/>
        <v/>
      </c>
      <c r="AJ25" s="115" t="str">
        <f t="shared" si="14"/>
        <v/>
      </c>
      <c r="AK25" s="115" t="str">
        <f t="shared" si="15"/>
        <v/>
      </c>
      <c r="AL25" s="115" t="str">
        <f t="shared" si="16"/>
        <v xml:space="preserve">29x1 </v>
      </c>
      <c r="AM25" s="115" t="str">
        <f t="shared" si="17"/>
        <v xml:space="preserve">30x3 </v>
      </c>
    </row>
    <row r="26" spans="1:39" x14ac:dyDescent="0.55000000000000004">
      <c r="A26" s="49" t="s">
        <v>24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1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2</v>
      </c>
      <c r="N26" s="116">
        <f t="shared" si="77"/>
        <v>35.782274999999998</v>
      </c>
      <c r="O26" s="116" t="str">
        <f t="shared" si="1"/>
        <v xml:space="preserve">20x1 30x1 </v>
      </c>
      <c r="P26" s="115">
        <v>2.2999999999999998</v>
      </c>
      <c r="Q26" s="115">
        <v>0.3</v>
      </c>
      <c r="R26" s="115">
        <f t="shared" si="78"/>
        <v>0.8165</v>
      </c>
      <c r="S26" s="115">
        <f t="shared" si="79"/>
        <v>1</v>
      </c>
      <c r="T26" s="115">
        <f t="shared" si="80"/>
        <v>1</v>
      </c>
      <c r="U26" s="115">
        <f t="shared" si="81"/>
        <v>1</v>
      </c>
      <c r="V26" s="115">
        <f t="shared" si="82"/>
        <v>1</v>
      </c>
      <c r="W26" s="115">
        <f t="shared" si="83"/>
        <v>1</v>
      </c>
      <c r="X26" s="115">
        <f t="shared" si="84"/>
        <v>1</v>
      </c>
      <c r="Y26" s="115">
        <f t="shared" si="85"/>
        <v>1</v>
      </c>
      <c r="Z26" s="115">
        <f t="shared" si="86"/>
        <v>1</v>
      </c>
      <c r="AA26" s="115">
        <f t="shared" si="87"/>
        <v>1</v>
      </c>
      <c r="AB26" s="115">
        <f t="shared" si="88"/>
        <v>0.78649999999999998</v>
      </c>
      <c r="AC26" s="115" t="str">
        <f t="shared" si="7"/>
        <v xml:space="preserve">20x1 </v>
      </c>
      <c r="AD26" s="115" t="str">
        <f t="shared" si="8"/>
        <v/>
      </c>
      <c r="AE26" s="115" t="str">
        <f t="shared" si="9"/>
        <v/>
      </c>
      <c r="AF26" s="115" t="str">
        <f t="shared" si="10"/>
        <v/>
      </c>
      <c r="AG26" s="115" t="str">
        <f t="shared" si="11"/>
        <v/>
      </c>
      <c r="AH26" s="115" t="str">
        <f t="shared" si="12"/>
        <v/>
      </c>
      <c r="AI26" s="115" t="str">
        <f t="shared" si="13"/>
        <v/>
      </c>
      <c r="AJ26" s="115" t="str">
        <f t="shared" si="14"/>
        <v/>
      </c>
      <c r="AK26" s="115" t="str">
        <f t="shared" si="15"/>
        <v/>
      </c>
      <c r="AL26" s="115" t="str">
        <f t="shared" si="16"/>
        <v/>
      </c>
      <c r="AM26" s="115" t="str">
        <f t="shared" si="17"/>
        <v xml:space="preserve">30x1 </v>
      </c>
    </row>
    <row r="27" spans="1:39" x14ac:dyDescent="0.55000000000000004">
      <c r="A27" s="49" t="s">
        <v>29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0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0</v>
      </c>
      <c r="M27">
        <f t="shared" si="76"/>
        <v>0</v>
      </c>
      <c r="N27" s="116">
        <f t="shared" si="77"/>
        <v>0</v>
      </c>
      <c r="O27" s="116" t="str">
        <f t="shared" si="1"/>
        <v/>
      </c>
      <c r="P27" s="115">
        <v>2.2999999999999998</v>
      </c>
      <c r="Q27" s="115">
        <v>0.3</v>
      </c>
      <c r="R27" s="115">
        <f t="shared" si="78"/>
        <v>1</v>
      </c>
      <c r="S27" s="115">
        <f t="shared" si="79"/>
        <v>1</v>
      </c>
      <c r="T27" s="115">
        <f t="shared" si="80"/>
        <v>1</v>
      </c>
      <c r="U27" s="115">
        <f t="shared" si="81"/>
        <v>1</v>
      </c>
      <c r="V27" s="115">
        <f t="shared" si="82"/>
        <v>1</v>
      </c>
      <c r="W27" s="115">
        <f t="shared" si="83"/>
        <v>1</v>
      </c>
      <c r="X27" s="115">
        <f t="shared" si="84"/>
        <v>1</v>
      </c>
      <c r="Y27" s="115">
        <f t="shared" si="85"/>
        <v>1</v>
      </c>
      <c r="Z27" s="115">
        <f t="shared" si="86"/>
        <v>1</v>
      </c>
      <c r="AA27" s="115">
        <f t="shared" si="87"/>
        <v>1</v>
      </c>
      <c r="AB27" s="115">
        <f t="shared" si="88"/>
        <v>1</v>
      </c>
      <c r="AC27" s="115" t="str">
        <f t="shared" si="7"/>
        <v/>
      </c>
      <c r="AD27" s="115" t="str">
        <f t="shared" si="8"/>
        <v/>
      </c>
      <c r="AE27" s="115" t="str">
        <f t="shared" si="9"/>
        <v/>
      </c>
      <c r="AF27" s="115" t="str">
        <f t="shared" si="10"/>
        <v/>
      </c>
      <c r="AG27" s="115" t="str">
        <f t="shared" si="11"/>
        <v/>
      </c>
      <c r="AH27" s="115" t="str">
        <f t="shared" si="12"/>
        <v/>
      </c>
      <c r="AI27" s="115" t="str">
        <f t="shared" si="13"/>
        <v/>
      </c>
      <c r="AJ27" s="115" t="str">
        <f t="shared" si="14"/>
        <v/>
      </c>
      <c r="AK27" s="115" t="str">
        <f t="shared" si="15"/>
        <v/>
      </c>
      <c r="AL27" s="115" t="str">
        <f t="shared" si="16"/>
        <v/>
      </c>
      <c r="AM27" s="115" t="str">
        <f t="shared" si="17"/>
        <v/>
      </c>
    </row>
    <row r="28" spans="1:39" x14ac:dyDescent="0.55000000000000004">
      <c r="A28" s="49" t="s">
        <v>33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1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1</v>
      </c>
      <c r="J28">
        <f t="shared" si="92"/>
        <v>0</v>
      </c>
      <c r="K28">
        <f t="shared" si="92"/>
        <v>0</v>
      </c>
      <c r="L28">
        <f t="shared" si="92"/>
        <v>0</v>
      </c>
      <c r="M28">
        <f t="shared" si="76"/>
        <v>2</v>
      </c>
      <c r="N28" s="116">
        <f t="shared" si="77"/>
        <v>35.047424999999997</v>
      </c>
      <c r="O28" s="116" t="str">
        <f t="shared" si="1"/>
        <v xml:space="preserve">20x1 27x1 </v>
      </c>
      <c r="P28" s="115">
        <v>2.2999999999999998</v>
      </c>
      <c r="Q28" s="115">
        <v>0.3</v>
      </c>
      <c r="R28" s="115">
        <f t="shared" si="78"/>
        <v>0.8165</v>
      </c>
      <c r="S28" s="115">
        <f t="shared" si="79"/>
        <v>1</v>
      </c>
      <c r="T28" s="115">
        <f t="shared" si="80"/>
        <v>1</v>
      </c>
      <c r="U28" s="115">
        <f t="shared" si="81"/>
        <v>1</v>
      </c>
      <c r="V28" s="115">
        <f t="shared" si="82"/>
        <v>1</v>
      </c>
      <c r="W28" s="115">
        <f t="shared" si="83"/>
        <v>1</v>
      </c>
      <c r="X28" s="115">
        <f t="shared" si="84"/>
        <v>1</v>
      </c>
      <c r="Y28" s="115">
        <f t="shared" si="85"/>
        <v>0.79549999999999998</v>
      </c>
      <c r="Z28" s="115">
        <f t="shared" si="86"/>
        <v>1</v>
      </c>
      <c r="AA28" s="115">
        <f t="shared" si="87"/>
        <v>1</v>
      </c>
      <c r="AB28" s="115">
        <f t="shared" si="88"/>
        <v>1</v>
      </c>
      <c r="AC28" s="115" t="str">
        <f t="shared" si="7"/>
        <v xml:space="preserve">20x1 </v>
      </c>
      <c r="AD28" s="115" t="str">
        <f t="shared" si="8"/>
        <v/>
      </c>
      <c r="AE28" s="115" t="str">
        <f t="shared" si="9"/>
        <v/>
      </c>
      <c r="AF28" s="115" t="str">
        <f t="shared" si="10"/>
        <v/>
      </c>
      <c r="AG28" s="115" t="str">
        <f t="shared" si="11"/>
        <v/>
      </c>
      <c r="AH28" s="115" t="str">
        <f t="shared" si="12"/>
        <v/>
      </c>
      <c r="AI28" s="115" t="str">
        <f t="shared" si="13"/>
        <v/>
      </c>
      <c r="AJ28" s="115" t="str">
        <f t="shared" si="14"/>
        <v xml:space="preserve">27x1 </v>
      </c>
      <c r="AK28" s="115" t="str">
        <f t="shared" si="15"/>
        <v/>
      </c>
      <c r="AL28" s="115" t="str">
        <f t="shared" si="16"/>
        <v/>
      </c>
      <c r="AM28" s="115" t="str">
        <f t="shared" si="17"/>
        <v/>
      </c>
    </row>
    <row r="29" spans="1:39" x14ac:dyDescent="0.55000000000000004">
      <c r="A29" s="49" t="s">
        <v>36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6">
        <f t="shared" si="77"/>
        <v>0</v>
      </c>
      <c r="O29" s="116" t="str">
        <f t="shared" si="1"/>
        <v/>
      </c>
      <c r="P29" s="115">
        <v>2.2999999999999998</v>
      </c>
      <c r="Q29" s="115">
        <v>0.3</v>
      </c>
      <c r="R29" s="115">
        <f t="shared" si="78"/>
        <v>1</v>
      </c>
      <c r="S29" s="115">
        <f t="shared" si="79"/>
        <v>1</v>
      </c>
      <c r="T29" s="115">
        <f t="shared" si="80"/>
        <v>1</v>
      </c>
      <c r="U29" s="115">
        <f t="shared" si="81"/>
        <v>1</v>
      </c>
      <c r="V29" s="115">
        <f t="shared" si="82"/>
        <v>1</v>
      </c>
      <c r="W29" s="115">
        <f t="shared" si="83"/>
        <v>1</v>
      </c>
      <c r="X29" s="115">
        <f t="shared" si="84"/>
        <v>1</v>
      </c>
      <c r="Y29" s="115">
        <f t="shared" si="85"/>
        <v>1</v>
      </c>
      <c r="Z29" s="115">
        <f t="shared" si="86"/>
        <v>1</v>
      </c>
      <c r="AA29" s="115">
        <f t="shared" si="87"/>
        <v>1</v>
      </c>
      <c r="AB29" s="115">
        <f t="shared" si="88"/>
        <v>1</v>
      </c>
      <c r="AC29" s="115" t="str">
        <f t="shared" si="7"/>
        <v/>
      </c>
      <c r="AD29" s="115" t="str">
        <f t="shared" si="8"/>
        <v/>
      </c>
      <c r="AE29" s="115" t="str">
        <f t="shared" si="9"/>
        <v/>
      </c>
      <c r="AF29" s="115" t="str">
        <f t="shared" si="10"/>
        <v/>
      </c>
      <c r="AG29" s="115" t="str">
        <f t="shared" si="11"/>
        <v/>
      </c>
      <c r="AH29" s="115" t="str">
        <f t="shared" si="12"/>
        <v/>
      </c>
      <c r="AI29" s="115" t="str">
        <f t="shared" si="13"/>
        <v/>
      </c>
      <c r="AJ29" s="115" t="str">
        <f t="shared" si="14"/>
        <v/>
      </c>
      <c r="AK29" s="115" t="str">
        <f t="shared" si="15"/>
        <v/>
      </c>
      <c r="AL29" s="115" t="str">
        <f t="shared" si="16"/>
        <v/>
      </c>
      <c r="AM29" s="115" t="str">
        <f t="shared" si="17"/>
        <v/>
      </c>
    </row>
    <row r="30" spans="1:39" x14ac:dyDescent="0.55000000000000004">
      <c r="A30" s="49" t="s">
        <v>41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6">
        <f t="shared" si="77"/>
        <v>0</v>
      </c>
      <c r="O30" s="116" t="str">
        <f t="shared" si="1"/>
        <v/>
      </c>
      <c r="P30" s="115">
        <v>2.2999999999999998</v>
      </c>
      <c r="Q30" s="115">
        <v>0.3</v>
      </c>
      <c r="R30" s="115">
        <f t="shared" si="78"/>
        <v>1</v>
      </c>
      <c r="S30" s="115">
        <f t="shared" si="79"/>
        <v>1</v>
      </c>
      <c r="T30" s="115">
        <f t="shared" si="80"/>
        <v>1</v>
      </c>
      <c r="U30" s="115">
        <f t="shared" si="81"/>
        <v>1</v>
      </c>
      <c r="V30" s="115">
        <f t="shared" si="82"/>
        <v>1</v>
      </c>
      <c r="W30" s="115">
        <f t="shared" si="83"/>
        <v>1</v>
      </c>
      <c r="X30" s="115">
        <f t="shared" si="84"/>
        <v>1</v>
      </c>
      <c r="Y30" s="115">
        <f t="shared" si="85"/>
        <v>1</v>
      </c>
      <c r="Z30" s="115">
        <f t="shared" si="86"/>
        <v>1</v>
      </c>
      <c r="AA30" s="115">
        <f t="shared" si="87"/>
        <v>1</v>
      </c>
      <c r="AB30" s="115">
        <f t="shared" si="88"/>
        <v>1</v>
      </c>
      <c r="AC30" s="115" t="str">
        <f t="shared" si="7"/>
        <v/>
      </c>
      <c r="AD30" s="115" t="str">
        <f t="shared" si="8"/>
        <v/>
      </c>
      <c r="AE30" s="115" t="str">
        <f t="shared" si="9"/>
        <v/>
      </c>
      <c r="AF30" s="115" t="str">
        <f t="shared" si="10"/>
        <v/>
      </c>
      <c r="AG30" s="115" t="str">
        <f t="shared" si="11"/>
        <v/>
      </c>
      <c r="AH30" s="115" t="str">
        <f t="shared" si="12"/>
        <v/>
      </c>
      <c r="AI30" s="115" t="str">
        <f t="shared" si="13"/>
        <v/>
      </c>
      <c r="AJ30" s="115" t="str">
        <f t="shared" si="14"/>
        <v/>
      </c>
      <c r="AK30" s="115" t="str">
        <f t="shared" si="15"/>
        <v/>
      </c>
      <c r="AL30" s="115" t="str">
        <f t="shared" si="16"/>
        <v/>
      </c>
      <c r="AM30" s="115" t="str">
        <f t="shared" si="17"/>
        <v/>
      </c>
    </row>
    <row r="31" spans="1:39" x14ac:dyDescent="0.55000000000000004">
      <c r="A31" s="49" t="s">
        <v>49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1</v>
      </c>
      <c r="N31" s="116">
        <f t="shared" si="77"/>
        <v>18.350000000000001</v>
      </c>
      <c r="O31" s="116" t="str">
        <f t="shared" si="1"/>
        <v xml:space="preserve">20x1 </v>
      </c>
      <c r="P31" s="115">
        <v>2.2999999999999998</v>
      </c>
      <c r="Q31" s="115">
        <v>0.3</v>
      </c>
      <c r="R31" s="115">
        <f t="shared" si="78"/>
        <v>0.8165</v>
      </c>
      <c r="S31" s="115">
        <f t="shared" si="79"/>
        <v>1</v>
      </c>
      <c r="T31" s="115">
        <f t="shared" si="80"/>
        <v>1</v>
      </c>
      <c r="U31" s="115">
        <f t="shared" si="81"/>
        <v>1</v>
      </c>
      <c r="V31" s="115">
        <f t="shared" si="82"/>
        <v>1</v>
      </c>
      <c r="W31" s="115">
        <f t="shared" si="83"/>
        <v>1</v>
      </c>
      <c r="X31" s="115">
        <f t="shared" si="84"/>
        <v>1</v>
      </c>
      <c r="Y31" s="115">
        <f t="shared" si="85"/>
        <v>1</v>
      </c>
      <c r="Z31" s="115">
        <f t="shared" si="86"/>
        <v>1</v>
      </c>
      <c r="AA31" s="115">
        <f t="shared" si="87"/>
        <v>1</v>
      </c>
      <c r="AB31" s="115">
        <f t="shared" si="88"/>
        <v>1</v>
      </c>
      <c r="AC31" s="115" t="str">
        <f t="shared" si="7"/>
        <v xml:space="preserve">20x1 </v>
      </c>
      <c r="AD31" s="115" t="str">
        <f t="shared" si="8"/>
        <v/>
      </c>
      <c r="AE31" s="115" t="str">
        <f t="shared" si="9"/>
        <v/>
      </c>
      <c r="AF31" s="115" t="str">
        <f t="shared" si="10"/>
        <v/>
      </c>
      <c r="AG31" s="115" t="str">
        <f t="shared" si="11"/>
        <v/>
      </c>
      <c r="AH31" s="115" t="str">
        <f t="shared" si="12"/>
        <v/>
      </c>
      <c r="AI31" s="115" t="str">
        <f t="shared" si="13"/>
        <v/>
      </c>
      <c r="AJ31" s="115" t="str">
        <f t="shared" si="14"/>
        <v/>
      </c>
      <c r="AK31" s="115" t="str">
        <f t="shared" si="15"/>
        <v/>
      </c>
      <c r="AL31" s="115" t="str">
        <f t="shared" si="16"/>
        <v/>
      </c>
      <c r="AM31" s="115" t="str">
        <f t="shared" si="17"/>
        <v/>
      </c>
    </row>
    <row r="32" spans="1:39" x14ac:dyDescent="0.55000000000000004">
      <c r="A32" s="49" t="s">
        <v>54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1</v>
      </c>
      <c r="L32">
        <f t="shared" si="96"/>
        <v>0</v>
      </c>
      <c r="M32">
        <f t="shared" si="76"/>
        <v>1</v>
      </c>
      <c r="N32" s="116">
        <f t="shared" si="77"/>
        <v>21.05</v>
      </c>
      <c r="O32" s="116" t="str">
        <f t="shared" si="1"/>
        <v xml:space="preserve">29x1 </v>
      </c>
      <c r="P32" s="115">
        <v>2.2999999999999998</v>
      </c>
      <c r="Q32" s="115">
        <v>0.3</v>
      </c>
      <c r="R32" s="115">
        <f t="shared" si="78"/>
        <v>1</v>
      </c>
      <c r="S32" s="115">
        <f t="shared" si="79"/>
        <v>1</v>
      </c>
      <c r="T32" s="115">
        <f t="shared" si="80"/>
        <v>1</v>
      </c>
      <c r="U32" s="115">
        <f t="shared" si="81"/>
        <v>1</v>
      </c>
      <c r="V32" s="115">
        <f t="shared" si="82"/>
        <v>1</v>
      </c>
      <c r="W32" s="115">
        <f t="shared" si="83"/>
        <v>1</v>
      </c>
      <c r="X32" s="115">
        <f t="shared" si="84"/>
        <v>1</v>
      </c>
      <c r="Y32" s="115">
        <f t="shared" si="85"/>
        <v>1</v>
      </c>
      <c r="Z32" s="115">
        <f t="shared" si="86"/>
        <v>1</v>
      </c>
      <c r="AA32" s="115">
        <f t="shared" si="87"/>
        <v>0.78949999999999998</v>
      </c>
      <c r="AB32" s="115">
        <f t="shared" si="88"/>
        <v>1</v>
      </c>
      <c r="AC32" s="115" t="str">
        <f t="shared" si="7"/>
        <v/>
      </c>
      <c r="AD32" s="115" t="str">
        <f t="shared" si="8"/>
        <v/>
      </c>
      <c r="AE32" s="115" t="str">
        <f t="shared" si="9"/>
        <v/>
      </c>
      <c r="AF32" s="115" t="str">
        <f t="shared" si="10"/>
        <v/>
      </c>
      <c r="AG32" s="115" t="str">
        <f t="shared" si="11"/>
        <v/>
      </c>
      <c r="AH32" s="115" t="str">
        <f t="shared" si="12"/>
        <v/>
      </c>
      <c r="AI32" s="115" t="str">
        <f t="shared" si="13"/>
        <v/>
      </c>
      <c r="AJ32" s="115" t="str">
        <f t="shared" si="14"/>
        <v/>
      </c>
      <c r="AK32" s="115" t="str">
        <f t="shared" si="15"/>
        <v/>
      </c>
      <c r="AL32" s="115" t="str">
        <f t="shared" si="16"/>
        <v xml:space="preserve">29x1 </v>
      </c>
      <c r="AM32" s="115" t="str">
        <f t="shared" si="17"/>
        <v/>
      </c>
    </row>
    <row r="33" spans="1:39" x14ac:dyDescent="0.55000000000000004">
      <c r="A33" s="49" t="s">
        <v>66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1</v>
      </c>
      <c r="K33">
        <f t="shared" si="97"/>
        <v>0</v>
      </c>
      <c r="L33">
        <f t="shared" si="97"/>
        <v>0</v>
      </c>
      <c r="M33">
        <f t="shared" si="76"/>
        <v>1</v>
      </c>
      <c r="N33" s="116">
        <f t="shared" si="77"/>
        <v>42.35</v>
      </c>
      <c r="O33" s="116" t="str">
        <f t="shared" si="1"/>
        <v xml:space="preserve">28x1 </v>
      </c>
      <c r="P33" s="115">
        <v>5</v>
      </c>
      <c r="Q33" s="115">
        <v>1</v>
      </c>
      <c r="R33" s="115">
        <f t="shared" si="78"/>
        <v>1</v>
      </c>
      <c r="S33" s="115">
        <f t="shared" si="79"/>
        <v>1</v>
      </c>
      <c r="T33" s="115">
        <f t="shared" si="80"/>
        <v>1</v>
      </c>
      <c r="U33" s="115">
        <f t="shared" si="81"/>
        <v>1</v>
      </c>
      <c r="V33" s="115">
        <f t="shared" si="82"/>
        <v>1</v>
      </c>
      <c r="W33" s="115">
        <f t="shared" si="83"/>
        <v>1</v>
      </c>
      <c r="X33" s="115">
        <f t="shared" si="84"/>
        <v>1</v>
      </c>
      <c r="Y33" s="115">
        <f t="shared" si="85"/>
        <v>1</v>
      </c>
      <c r="Z33" s="115">
        <f t="shared" si="86"/>
        <v>0.57650000000000001</v>
      </c>
      <c r="AA33" s="115">
        <f t="shared" si="87"/>
        <v>1</v>
      </c>
      <c r="AB33" s="115">
        <f t="shared" si="88"/>
        <v>1</v>
      </c>
      <c r="AC33" s="115" t="str">
        <f t="shared" si="7"/>
        <v/>
      </c>
      <c r="AD33" s="115" t="str">
        <f t="shared" si="8"/>
        <v/>
      </c>
      <c r="AE33" s="115" t="str">
        <f t="shared" si="9"/>
        <v/>
      </c>
      <c r="AF33" s="115" t="str">
        <f t="shared" si="10"/>
        <v/>
      </c>
      <c r="AG33" s="115" t="str">
        <f t="shared" si="11"/>
        <v/>
      </c>
      <c r="AH33" s="115" t="str">
        <f t="shared" si="12"/>
        <v/>
      </c>
      <c r="AI33" s="115" t="str">
        <f t="shared" si="13"/>
        <v/>
      </c>
      <c r="AJ33" s="115" t="str">
        <f t="shared" si="14"/>
        <v/>
      </c>
      <c r="AK33" s="115" t="str">
        <f t="shared" si="15"/>
        <v xml:space="preserve">28x1 </v>
      </c>
      <c r="AL33" s="115" t="str">
        <f t="shared" si="16"/>
        <v/>
      </c>
      <c r="AM33" s="115" t="str">
        <f t="shared" si="17"/>
        <v/>
      </c>
    </row>
    <row r="34" spans="1:39" x14ac:dyDescent="0.55000000000000004">
      <c r="A34" s="49" t="s">
        <v>71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6">
        <f t="shared" si="77"/>
        <v>0</v>
      </c>
      <c r="O34" s="116" t="str">
        <f t="shared" si="1"/>
        <v/>
      </c>
      <c r="P34" s="115">
        <v>5</v>
      </c>
      <c r="Q34" s="115">
        <v>1</v>
      </c>
      <c r="R34" s="115">
        <f t="shared" si="78"/>
        <v>1</v>
      </c>
      <c r="S34" s="115">
        <f t="shared" si="79"/>
        <v>1</v>
      </c>
      <c r="T34" s="115">
        <f t="shared" si="80"/>
        <v>1</v>
      </c>
      <c r="U34" s="115">
        <f t="shared" si="81"/>
        <v>1</v>
      </c>
      <c r="V34" s="115">
        <f t="shared" si="82"/>
        <v>1</v>
      </c>
      <c r="W34" s="115">
        <f t="shared" si="83"/>
        <v>1</v>
      </c>
      <c r="X34" s="115">
        <f t="shared" si="84"/>
        <v>1</v>
      </c>
      <c r="Y34" s="115">
        <f t="shared" si="85"/>
        <v>1</v>
      </c>
      <c r="Z34" s="115">
        <f t="shared" si="86"/>
        <v>1</v>
      </c>
      <c r="AA34" s="115">
        <f t="shared" si="87"/>
        <v>1</v>
      </c>
      <c r="AB34" s="115">
        <f t="shared" si="88"/>
        <v>1</v>
      </c>
      <c r="AC34" s="115" t="str">
        <f t="shared" si="7"/>
        <v/>
      </c>
      <c r="AD34" s="115" t="str">
        <f t="shared" si="8"/>
        <v/>
      </c>
      <c r="AE34" s="115" t="str">
        <f t="shared" si="9"/>
        <v/>
      </c>
      <c r="AF34" s="115" t="str">
        <f t="shared" si="10"/>
        <v/>
      </c>
      <c r="AG34" s="115" t="str">
        <f t="shared" si="11"/>
        <v/>
      </c>
      <c r="AH34" s="115" t="str">
        <f t="shared" si="12"/>
        <v/>
      </c>
      <c r="AI34" s="115" t="str">
        <f t="shared" si="13"/>
        <v/>
      </c>
      <c r="AJ34" s="115" t="str">
        <f t="shared" si="14"/>
        <v/>
      </c>
      <c r="AK34" s="115" t="str">
        <f t="shared" si="15"/>
        <v/>
      </c>
      <c r="AL34" s="115" t="str">
        <f t="shared" si="16"/>
        <v/>
      </c>
      <c r="AM34" s="115" t="str">
        <f t="shared" si="17"/>
        <v/>
      </c>
    </row>
    <row r="35" spans="1:39" x14ac:dyDescent="0.55000000000000004">
      <c r="A35" s="49" t="s">
        <v>76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6">
        <f t="shared" si="77"/>
        <v>0</v>
      </c>
      <c r="O35" s="116" t="str">
        <f t="shared" si="1"/>
        <v/>
      </c>
      <c r="P35" s="115">
        <v>5</v>
      </c>
      <c r="Q35" s="115">
        <v>1</v>
      </c>
      <c r="R35" s="115">
        <f t="shared" si="78"/>
        <v>1</v>
      </c>
      <c r="S35" s="115">
        <f t="shared" si="79"/>
        <v>1</v>
      </c>
      <c r="T35" s="115">
        <f t="shared" si="80"/>
        <v>1</v>
      </c>
      <c r="U35" s="115">
        <f t="shared" si="81"/>
        <v>1</v>
      </c>
      <c r="V35" s="115">
        <f t="shared" si="82"/>
        <v>1</v>
      </c>
      <c r="W35" s="115">
        <f t="shared" si="83"/>
        <v>1</v>
      </c>
      <c r="X35" s="115">
        <f t="shared" si="84"/>
        <v>1</v>
      </c>
      <c r="Y35" s="115">
        <f t="shared" si="85"/>
        <v>1</v>
      </c>
      <c r="Z35" s="115">
        <f t="shared" si="86"/>
        <v>1</v>
      </c>
      <c r="AA35" s="115">
        <f t="shared" si="87"/>
        <v>1</v>
      </c>
      <c r="AB35" s="115">
        <f t="shared" si="88"/>
        <v>1</v>
      </c>
      <c r="AC35" s="115" t="str">
        <f t="shared" si="7"/>
        <v/>
      </c>
      <c r="AD35" s="115" t="str">
        <f t="shared" si="8"/>
        <v/>
      </c>
      <c r="AE35" s="115" t="str">
        <f t="shared" si="9"/>
        <v/>
      </c>
      <c r="AF35" s="115" t="str">
        <f t="shared" si="10"/>
        <v/>
      </c>
      <c r="AG35" s="115" t="str">
        <f t="shared" si="11"/>
        <v/>
      </c>
      <c r="AH35" s="115" t="str">
        <f t="shared" si="12"/>
        <v/>
      </c>
      <c r="AI35" s="115" t="str">
        <f t="shared" si="13"/>
        <v/>
      </c>
      <c r="AJ35" s="115" t="str">
        <f t="shared" si="14"/>
        <v/>
      </c>
      <c r="AK35" s="115" t="str">
        <f t="shared" si="15"/>
        <v/>
      </c>
      <c r="AL35" s="115" t="str">
        <f t="shared" si="16"/>
        <v/>
      </c>
      <c r="AM35" s="115" t="str">
        <f t="shared" si="17"/>
        <v/>
      </c>
    </row>
    <row r="36" spans="1:39" x14ac:dyDescent="0.55000000000000004">
      <c r="A36" s="49" t="s">
        <v>80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0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0</v>
      </c>
      <c r="M36">
        <f t="shared" si="76"/>
        <v>0</v>
      </c>
      <c r="N36" s="116">
        <f t="shared" si="77"/>
        <v>0</v>
      </c>
      <c r="O36" s="116" t="str">
        <f t="shared" si="1"/>
        <v/>
      </c>
      <c r="P36" s="115">
        <v>5</v>
      </c>
      <c r="Q36" s="115">
        <v>1</v>
      </c>
      <c r="R36" s="115">
        <f t="shared" si="78"/>
        <v>1</v>
      </c>
      <c r="S36" s="115">
        <f t="shared" si="79"/>
        <v>1</v>
      </c>
      <c r="T36" s="115">
        <f t="shared" si="80"/>
        <v>1</v>
      </c>
      <c r="U36" s="115">
        <f t="shared" si="81"/>
        <v>1</v>
      </c>
      <c r="V36" s="115">
        <f t="shared" si="82"/>
        <v>1</v>
      </c>
      <c r="W36" s="115">
        <f t="shared" si="83"/>
        <v>1</v>
      </c>
      <c r="X36" s="115">
        <f t="shared" si="84"/>
        <v>1</v>
      </c>
      <c r="Y36" s="115">
        <f t="shared" si="85"/>
        <v>1</v>
      </c>
      <c r="Z36" s="115">
        <f t="shared" si="86"/>
        <v>1</v>
      </c>
      <c r="AA36" s="115">
        <f t="shared" si="87"/>
        <v>1</v>
      </c>
      <c r="AB36" s="115">
        <f t="shared" si="88"/>
        <v>1</v>
      </c>
      <c r="AC36" s="115" t="str">
        <f t="shared" si="7"/>
        <v/>
      </c>
      <c r="AD36" s="115" t="str">
        <f t="shared" si="8"/>
        <v/>
      </c>
      <c r="AE36" s="115" t="str">
        <f t="shared" si="9"/>
        <v/>
      </c>
      <c r="AF36" s="115" t="str">
        <f t="shared" si="10"/>
        <v/>
      </c>
      <c r="AG36" s="115" t="str">
        <f t="shared" si="11"/>
        <v/>
      </c>
      <c r="AH36" s="115" t="str">
        <f t="shared" si="12"/>
        <v/>
      </c>
      <c r="AI36" s="115" t="str">
        <f t="shared" si="13"/>
        <v/>
      </c>
      <c r="AJ36" s="115" t="str">
        <f t="shared" si="14"/>
        <v/>
      </c>
      <c r="AK36" s="115" t="str">
        <f t="shared" si="15"/>
        <v/>
      </c>
      <c r="AL36" s="115" t="str">
        <f t="shared" si="16"/>
        <v/>
      </c>
      <c r="AM36" s="115" t="str">
        <f t="shared" si="17"/>
        <v/>
      </c>
    </row>
    <row r="37" spans="1:39" x14ac:dyDescent="0.55000000000000004">
      <c r="A37" s="49" t="s">
        <v>84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6">
        <f t="shared" si="77"/>
        <v>0</v>
      </c>
      <c r="O37" s="116" t="str">
        <f t="shared" si="1"/>
        <v/>
      </c>
      <c r="P37" s="115">
        <v>5</v>
      </c>
      <c r="Q37" s="115">
        <v>1</v>
      </c>
      <c r="R37" s="115">
        <f t="shared" si="78"/>
        <v>1</v>
      </c>
      <c r="S37" s="115">
        <f t="shared" si="79"/>
        <v>1</v>
      </c>
      <c r="T37" s="115">
        <f t="shared" si="80"/>
        <v>1</v>
      </c>
      <c r="U37" s="115">
        <f t="shared" si="81"/>
        <v>1</v>
      </c>
      <c r="V37" s="115">
        <f t="shared" si="82"/>
        <v>1</v>
      </c>
      <c r="W37" s="115">
        <f t="shared" si="83"/>
        <v>1</v>
      </c>
      <c r="X37" s="115">
        <f t="shared" si="84"/>
        <v>1</v>
      </c>
      <c r="Y37" s="115">
        <f t="shared" si="85"/>
        <v>1</v>
      </c>
      <c r="Z37" s="115">
        <f t="shared" si="86"/>
        <v>1</v>
      </c>
      <c r="AA37" s="115">
        <f t="shared" si="87"/>
        <v>1</v>
      </c>
      <c r="AB37" s="115">
        <f t="shared" si="88"/>
        <v>1</v>
      </c>
      <c r="AC37" s="115" t="str">
        <f t="shared" si="7"/>
        <v/>
      </c>
      <c r="AD37" s="115" t="str">
        <f t="shared" si="8"/>
        <v/>
      </c>
      <c r="AE37" s="115" t="str">
        <f t="shared" si="9"/>
        <v/>
      </c>
      <c r="AF37" s="115" t="str">
        <f t="shared" si="10"/>
        <v/>
      </c>
      <c r="AG37" s="115" t="str">
        <f t="shared" si="11"/>
        <v/>
      </c>
      <c r="AH37" s="115" t="str">
        <f t="shared" si="12"/>
        <v/>
      </c>
      <c r="AI37" s="115" t="str">
        <f t="shared" si="13"/>
        <v/>
      </c>
      <c r="AJ37" s="115" t="str">
        <f t="shared" si="14"/>
        <v/>
      </c>
      <c r="AK37" s="115" t="str">
        <f t="shared" si="15"/>
        <v/>
      </c>
      <c r="AL37" s="115" t="str">
        <f t="shared" si="16"/>
        <v/>
      </c>
      <c r="AM37" s="115" t="str">
        <f t="shared" si="17"/>
        <v/>
      </c>
    </row>
    <row r="38" spans="1:39" x14ac:dyDescent="0.55000000000000004">
      <c r="A38" s="49" t="s">
        <v>91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6">
        <f t="shared" si="77"/>
        <v>0</v>
      </c>
      <c r="O38" s="116" t="str">
        <f t="shared" si="1"/>
        <v/>
      </c>
      <c r="P38" s="115">
        <v>5</v>
      </c>
      <c r="Q38" s="115">
        <v>0.5</v>
      </c>
      <c r="R38" s="115">
        <f t="shared" si="78"/>
        <v>1</v>
      </c>
      <c r="S38" s="115">
        <f t="shared" si="79"/>
        <v>1</v>
      </c>
      <c r="T38" s="115">
        <f t="shared" si="80"/>
        <v>1</v>
      </c>
      <c r="U38" s="115">
        <f t="shared" si="81"/>
        <v>1</v>
      </c>
      <c r="V38" s="115">
        <f t="shared" si="82"/>
        <v>1</v>
      </c>
      <c r="W38" s="115">
        <f t="shared" si="83"/>
        <v>1</v>
      </c>
      <c r="X38" s="115">
        <f t="shared" si="84"/>
        <v>1</v>
      </c>
      <c r="Y38" s="115">
        <f t="shared" si="85"/>
        <v>1</v>
      </c>
      <c r="Z38" s="115">
        <f t="shared" si="86"/>
        <v>1</v>
      </c>
      <c r="AA38" s="115">
        <f t="shared" si="87"/>
        <v>1</v>
      </c>
      <c r="AB38" s="115">
        <f t="shared" si="88"/>
        <v>1</v>
      </c>
      <c r="AC38" s="115" t="str">
        <f t="shared" si="7"/>
        <v/>
      </c>
      <c r="AD38" s="115" t="str">
        <f t="shared" si="8"/>
        <v/>
      </c>
      <c r="AE38" s="115" t="str">
        <f t="shared" si="9"/>
        <v/>
      </c>
      <c r="AF38" s="115" t="str">
        <f t="shared" si="10"/>
        <v/>
      </c>
      <c r="AG38" s="115" t="str">
        <f t="shared" si="11"/>
        <v/>
      </c>
      <c r="AH38" s="115" t="str">
        <f t="shared" si="12"/>
        <v/>
      </c>
      <c r="AI38" s="115" t="str">
        <f t="shared" si="13"/>
        <v/>
      </c>
      <c r="AJ38" s="115" t="str">
        <f t="shared" si="14"/>
        <v/>
      </c>
      <c r="AK38" s="115" t="str">
        <f t="shared" si="15"/>
        <v/>
      </c>
      <c r="AL38" s="115" t="str">
        <f t="shared" si="16"/>
        <v/>
      </c>
      <c r="AM38" s="115" t="str">
        <f t="shared" si="17"/>
        <v/>
      </c>
    </row>
    <row r="39" spans="1:39" x14ac:dyDescent="0.55000000000000004">
      <c r="A39" s="49" t="s">
        <v>96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0</v>
      </c>
      <c r="M39">
        <f t="shared" si="76"/>
        <v>0</v>
      </c>
      <c r="N39" s="116">
        <f t="shared" si="77"/>
        <v>0</v>
      </c>
      <c r="O39" s="116" t="str">
        <f t="shared" si="1"/>
        <v/>
      </c>
      <c r="P39" s="115">
        <v>5</v>
      </c>
      <c r="Q39" s="115">
        <v>1</v>
      </c>
      <c r="R39" s="115">
        <f t="shared" si="78"/>
        <v>1</v>
      </c>
      <c r="S39" s="115">
        <f t="shared" si="79"/>
        <v>1</v>
      </c>
      <c r="T39" s="115">
        <f t="shared" si="80"/>
        <v>1</v>
      </c>
      <c r="U39" s="115">
        <f t="shared" si="81"/>
        <v>1</v>
      </c>
      <c r="V39" s="115">
        <f t="shared" si="82"/>
        <v>1</v>
      </c>
      <c r="W39" s="115">
        <f t="shared" si="83"/>
        <v>1</v>
      </c>
      <c r="X39" s="115">
        <f t="shared" si="84"/>
        <v>1</v>
      </c>
      <c r="Y39" s="115">
        <f t="shared" si="85"/>
        <v>1</v>
      </c>
      <c r="Z39" s="115">
        <f t="shared" si="86"/>
        <v>1</v>
      </c>
      <c r="AA39" s="115">
        <f t="shared" si="87"/>
        <v>1</v>
      </c>
      <c r="AB39" s="115">
        <f t="shared" si="88"/>
        <v>1</v>
      </c>
      <c r="AC39" s="115" t="str">
        <f t="shared" si="7"/>
        <v/>
      </c>
      <c r="AD39" s="115" t="str">
        <f t="shared" si="8"/>
        <v/>
      </c>
      <c r="AE39" s="115" t="str">
        <f t="shared" si="9"/>
        <v/>
      </c>
      <c r="AF39" s="115" t="str">
        <f t="shared" si="10"/>
        <v/>
      </c>
      <c r="AG39" s="115" t="str">
        <f t="shared" si="11"/>
        <v/>
      </c>
      <c r="AH39" s="115" t="str">
        <f t="shared" si="12"/>
        <v/>
      </c>
      <c r="AI39" s="115" t="str">
        <f t="shared" si="13"/>
        <v/>
      </c>
      <c r="AJ39" s="115" t="str">
        <f t="shared" si="14"/>
        <v/>
      </c>
      <c r="AK39" s="115" t="str">
        <f t="shared" si="15"/>
        <v/>
      </c>
      <c r="AL39" s="115" t="str">
        <f t="shared" si="16"/>
        <v/>
      </c>
      <c r="AM39" s="115" t="str">
        <f t="shared" si="17"/>
        <v/>
      </c>
    </row>
    <row r="40" spans="1:39" x14ac:dyDescent="0.55000000000000004">
      <c r="A40" s="49" t="s">
        <v>99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6">
        <f t="shared" si="77"/>
        <v>0</v>
      </c>
      <c r="O40" s="116" t="str">
        <f t="shared" si="1"/>
        <v/>
      </c>
      <c r="P40" s="115">
        <v>5</v>
      </c>
      <c r="Q40" s="115">
        <v>1</v>
      </c>
      <c r="R40" s="115">
        <f t="shared" si="78"/>
        <v>1</v>
      </c>
      <c r="S40" s="115">
        <f t="shared" si="79"/>
        <v>1</v>
      </c>
      <c r="T40" s="115">
        <f t="shared" si="80"/>
        <v>1</v>
      </c>
      <c r="U40" s="115">
        <f t="shared" si="81"/>
        <v>1</v>
      </c>
      <c r="V40" s="115">
        <f t="shared" si="82"/>
        <v>1</v>
      </c>
      <c r="W40" s="115">
        <f t="shared" si="83"/>
        <v>1</v>
      </c>
      <c r="X40" s="115">
        <f t="shared" si="84"/>
        <v>1</v>
      </c>
      <c r="Y40" s="115">
        <f t="shared" si="85"/>
        <v>1</v>
      </c>
      <c r="Z40" s="115">
        <f t="shared" si="86"/>
        <v>1</v>
      </c>
      <c r="AA40" s="115">
        <f t="shared" si="87"/>
        <v>1</v>
      </c>
      <c r="AB40" s="115">
        <f t="shared" si="88"/>
        <v>1</v>
      </c>
      <c r="AC40" s="115" t="str">
        <f t="shared" si="7"/>
        <v/>
      </c>
      <c r="AD40" s="115" t="str">
        <f t="shared" si="8"/>
        <v/>
      </c>
      <c r="AE40" s="115" t="str">
        <f t="shared" si="9"/>
        <v/>
      </c>
      <c r="AF40" s="115" t="str">
        <f t="shared" si="10"/>
        <v/>
      </c>
      <c r="AG40" s="115" t="str">
        <f t="shared" si="11"/>
        <v/>
      </c>
      <c r="AH40" s="115" t="str">
        <f t="shared" si="12"/>
        <v/>
      </c>
      <c r="AI40" s="115" t="str">
        <f t="shared" si="13"/>
        <v/>
      </c>
      <c r="AJ40" s="115" t="str">
        <f t="shared" si="14"/>
        <v/>
      </c>
      <c r="AK40" s="115" t="str">
        <f t="shared" si="15"/>
        <v/>
      </c>
      <c r="AL40" s="115" t="str">
        <f t="shared" si="16"/>
        <v/>
      </c>
      <c r="AM40" s="115" t="str">
        <f t="shared" si="17"/>
        <v/>
      </c>
    </row>
    <row r="41" spans="1:39" x14ac:dyDescent="0.55000000000000004">
      <c r="A41" s="49" t="s">
        <v>131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1</v>
      </c>
      <c r="M41">
        <f t="shared" si="76"/>
        <v>1</v>
      </c>
      <c r="N41" s="116">
        <f t="shared" si="77"/>
        <v>44.35</v>
      </c>
      <c r="O41" s="116" t="str">
        <f t="shared" si="1"/>
        <v xml:space="preserve">30x1 </v>
      </c>
      <c r="P41" s="115">
        <v>5</v>
      </c>
      <c r="Q41" s="115">
        <v>1</v>
      </c>
      <c r="R41" s="115">
        <f t="shared" si="78"/>
        <v>1</v>
      </c>
      <c r="S41" s="115">
        <f t="shared" si="79"/>
        <v>1</v>
      </c>
      <c r="T41" s="115">
        <f t="shared" si="80"/>
        <v>1</v>
      </c>
      <c r="U41" s="115">
        <f t="shared" si="81"/>
        <v>1</v>
      </c>
      <c r="V41" s="115">
        <f t="shared" si="82"/>
        <v>1</v>
      </c>
      <c r="W41" s="115">
        <f t="shared" si="83"/>
        <v>1</v>
      </c>
      <c r="X41" s="115">
        <f t="shared" si="84"/>
        <v>1</v>
      </c>
      <c r="Y41" s="115">
        <f t="shared" si="85"/>
        <v>1</v>
      </c>
      <c r="Z41" s="115">
        <f t="shared" si="86"/>
        <v>1</v>
      </c>
      <c r="AA41" s="115">
        <f t="shared" si="87"/>
        <v>1</v>
      </c>
      <c r="AB41" s="115">
        <f t="shared" si="88"/>
        <v>0.55649999999999999</v>
      </c>
      <c r="AC41" s="115" t="str">
        <f t="shared" si="7"/>
        <v/>
      </c>
      <c r="AD41" s="115" t="str">
        <f t="shared" si="8"/>
        <v/>
      </c>
      <c r="AE41" s="115" t="str">
        <f t="shared" si="9"/>
        <v/>
      </c>
      <c r="AF41" s="115" t="str">
        <f t="shared" si="10"/>
        <v/>
      </c>
      <c r="AG41" s="115" t="str">
        <f t="shared" si="11"/>
        <v/>
      </c>
      <c r="AH41" s="115" t="str">
        <f t="shared" si="12"/>
        <v/>
      </c>
      <c r="AI41" s="115" t="str">
        <f t="shared" si="13"/>
        <v/>
      </c>
      <c r="AJ41" s="115" t="str">
        <f t="shared" si="14"/>
        <v/>
      </c>
      <c r="AK41" s="115" t="str">
        <f t="shared" si="15"/>
        <v/>
      </c>
      <c r="AL41" s="115" t="str">
        <f t="shared" si="16"/>
        <v/>
      </c>
      <c r="AM41" s="115" t="str">
        <f t="shared" si="17"/>
        <v xml:space="preserve">30x1 </v>
      </c>
    </row>
    <row r="42" spans="1:39" x14ac:dyDescent="0.55000000000000004">
      <c r="A42" s="49" t="s">
        <v>134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1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0</v>
      </c>
      <c r="M42">
        <f t="shared" si="76"/>
        <v>1</v>
      </c>
      <c r="N42" s="116">
        <f t="shared" si="77"/>
        <v>38.349999999999994</v>
      </c>
      <c r="O42" s="116" t="str">
        <f t="shared" si="1"/>
        <v xml:space="preserve">24x1 </v>
      </c>
      <c r="P42" s="115">
        <v>5</v>
      </c>
      <c r="Q42" s="115">
        <v>1</v>
      </c>
      <c r="R42" s="115">
        <f t="shared" si="78"/>
        <v>1</v>
      </c>
      <c r="S42" s="115">
        <f t="shared" si="79"/>
        <v>1</v>
      </c>
      <c r="T42" s="115">
        <f t="shared" si="80"/>
        <v>1</v>
      </c>
      <c r="U42" s="115">
        <f t="shared" si="81"/>
        <v>1</v>
      </c>
      <c r="V42" s="115">
        <f t="shared" si="82"/>
        <v>0.61650000000000005</v>
      </c>
      <c r="W42" s="115">
        <f t="shared" si="83"/>
        <v>1</v>
      </c>
      <c r="X42" s="115">
        <f t="shared" si="84"/>
        <v>1</v>
      </c>
      <c r="Y42" s="115">
        <f t="shared" si="85"/>
        <v>1</v>
      </c>
      <c r="Z42" s="115">
        <f t="shared" si="86"/>
        <v>1</v>
      </c>
      <c r="AA42" s="115">
        <f t="shared" si="87"/>
        <v>1</v>
      </c>
      <c r="AB42" s="115">
        <f t="shared" si="88"/>
        <v>1</v>
      </c>
      <c r="AC42" s="115" t="str">
        <f t="shared" si="7"/>
        <v/>
      </c>
      <c r="AD42" s="115" t="str">
        <f t="shared" si="8"/>
        <v/>
      </c>
      <c r="AE42" s="115" t="str">
        <f t="shared" si="9"/>
        <v/>
      </c>
      <c r="AF42" s="115" t="str">
        <f t="shared" si="10"/>
        <v/>
      </c>
      <c r="AG42" s="115" t="str">
        <f t="shared" si="11"/>
        <v xml:space="preserve">24x1 </v>
      </c>
      <c r="AH42" s="115" t="str">
        <f t="shared" si="12"/>
        <v/>
      </c>
      <c r="AI42" s="115" t="str">
        <f t="shared" si="13"/>
        <v/>
      </c>
      <c r="AJ42" s="115" t="str">
        <f t="shared" si="14"/>
        <v/>
      </c>
      <c r="AK42" s="115" t="str">
        <f t="shared" si="15"/>
        <v/>
      </c>
      <c r="AL42" s="115" t="str">
        <f t="shared" si="16"/>
        <v/>
      </c>
      <c r="AM42" s="115" t="str">
        <f t="shared" si="17"/>
        <v/>
      </c>
    </row>
    <row r="43" spans="1:39" x14ac:dyDescent="0.55000000000000004">
      <c r="A43" s="49" t="s">
        <v>136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6">
        <f t="shared" si="77"/>
        <v>0</v>
      </c>
      <c r="O43" s="116" t="str">
        <f t="shared" si="1"/>
        <v/>
      </c>
      <c r="P43" s="115">
        <v>5</v>
      </c>
      <c r="Q43" s="115">
        <v>1</v>
      </c>
      <c r="R43" s="115">
        <f t="shared" si="78"/>
        <v>1</v>
      </c>
      <c r="S43" s="115">
        <f t="shared" si="79"/>
        <v>1</v>
      </c>
      <c r="T43" s="115">
        <f t="shared" si="80"/>
        <v>1</v>
      </c>
      <c r="U43" s="115">
        <f t="shared" si="81"/>
        <v>1</v>
      </c>
      <c r="V43" s="115">
        <f t="shared" si="82"/>
        <v>1</v>
      </c>
      <c r="W43" s="115">
        <f t="shared" si="83"/>
        <v>1</v>
      </c>
      <c r="X43" s="115">
        <f t="shared" si="84"/>
        <v>1</v>
      </c>
      <c r="Y43" s="115">
        <f t="shared" si="85"/>
        <v>1</v>
      </c>
      <c r="Z43" s="115">
        <f t="shared" si="86"/>
        <v>1</v>
      </c>
      <c r="AA43" s="115">
        <f t="shared" si="87"/>
        <v>1</v>
      </c>
      <c r="AB43" s="115">
        <f t="shared" si="88"/>
        <v>1</v>
      </c>
      <c r="AC43" s="115" t="str">
        <f t="shared" si="7"/>
        <v/>
      </c>
      <c r="AD43" s="115" t="str">
        <f t="shared" si="8"/>
        <v/>
      </c>
      <c r="AE43" s="115" t="str">
        <f t="shared" si="9"/>
        <v/>
      </c>
      <c r="AF43" s="115" t="str">
        <f t="shared" si="10"/>
        <v/>
      </c>
      <c r="AG43" s="115" t="str">
        <f t="shared" si="11"/>
        <v/>
      </c>
      <c r="AH43" s="115" t="str">
        <f t="shared" si="12"/>
        <v/>
      </c>
      <c r="AI43" s="115" t="str">
        <f t="shared" si="13"/>
        <v/>
      </c>
      <c r="AJ43" s="115" t="str">
        <f t="shared" si="14"/>
        <v/>
      </c>
      <c r="AK43" s="115" t="str">
        <f t="shared" si="15"/>
        <v/>
      </c>
      <c r="AL43" s="115" t="str">
        <f t="shared" si="16"/>
        <v/>
      </c>
      <c r="AM43" s="115" t="str">
        <f t="shared" si="17"/>
        <v/>
      </c>
    </row>
    <row r="44" spans="1:39" x14ac:dyDescent="0.55000000000000004">
      <c r="A44" s="49" t="s">
        <v>139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6">
        <f t="shared" si="77"/>
        <v>0</v>
      </c>
      <c r="O44" s="116" t="str">
        <f t="shared" si="1"/>
        <v/>
      </c>
      <c r="P44" s="115">
        <v>5</v>
      </c>
      <c r="Q44" s="115">
        <v>1</v>
      </c>
      <c r="R44" s="115">
        <f t="shared" si="78"/>
        <v>1</v>
      </c>
      <c r="S44" s="115">
        <f t="shared" si="79"/>
        <v>1</v>
      </c>
      <c r="T44" s="115">
        <f t="shared" si="80"/>
        <v>1</v>
      </c>
      <c r="U44" s="115">
        <f t="shared" si="81"/>
        <v>1</v>
      </c>
      <c r="V44" s="115">
        <f t="shared" si="82"/>
        <v>1</v>
      </c>
      <c r="W44" s="115">
        <f t="shared" si="83"/>
        <v>1</v>
      </c>
      <c r="X44" s="115">
        <f t="shared" si="84"/>
        <v>1</v>
      </c>
      <c r="Y44" s="115">
        <f t="shared" si="85"/>
        <v>1</v>
      </c>
      <c r="Z44" s="115">
        <f t="shared" si="86"/>
        <v>1</v>
      </c>
      <c r="AA44" s="115">
        <f t="shared" si="87"/>
        <v>1</v>
      </c>
      <c r="AB44" s="115">
        <f t="shared" si="88"/>
        <v>1</v>
      </c>
      <c r="AC44" s="115" t="str">
        <f t="shared" si="7"/>
        <v/>
      </c>
      <c r="AD44" s="115" t="str">
        <f t="shared" si="8"/>
        <v/>
      </c>
      <c r="AE44" s="115" t="str">
        <f t="shared" si="9"/>
        <v/>
      </c>
      <c r="AF44" s="115" t="str">
        <f t="shared" si="10"/>
        <v/>
      </c>
      <c r="AG44" s="115" t="str">
        <f t="shared" si="11"/>
        <v/>
      </c>
      <c r="AH44" s="115" t="str">
        <f t="shared" si="12"/>
        <v/>
      </c>
      <c r="AI44" s="115" t="str">
        <f t="shared" si="13"/>
        <v/>
      </c>
      <c r="AJ44" s="115" t="str">
        <f t="shared" si="14"/>
        <v/>
      </c>
      <c r="AK44" s="115" t="str">
        <f t="shared" si="15"/>
        <v/>
      </c>
      <c r="AL44" s="115" t="str">
        <f t="shared" si="16"/>
        <v/>
      </c>
      <c r="AM44" s="115" t="str">
        <f t="shared" si="17"/>
        <v/>
      </c>
    </row>
    <row r="45" spans="1:39" x14ac:dyDescent="0.55000000000000004">
      <c r="A45" s="49" t="s">
        <v>142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6">
        <f t="shared" si="77"/>
        <v>58.35</v>
      </c>
      <c r="O45" s="116" t="str">
        <f t="shared" si="1"/>
        <v xml:space="preserve">20x1 </v>
      </c>
      <c r="P45" s="115">
        <v>10</v>
      </c>
      <c r="Q45" s="115">
        <v>2</v>
      </c>
      <c r="R45" s="115">
        <f t="shared" si="78"/>
        <v>0.41649999999999998</v>
      </c>
      <c r="S45" s="115">
        <f t="shared" si="79"/>
        <v>1</v>
      </c>
      <c r="T45" s="115">
        <f t="shared" si="80"/>
        <v>1</v>
      </c>
      <c r="U45" s="115">
        <f t="shared" si="81"/>
        <v>1</v>
      </c>
      <c r="V45" s="115">
        <f t="shared" si="82"/>
        <v>1</v>
      </c>
      <c r="W45" s="115">
        <f t="shared" si="83"/>
        <v>1</v>
      </c>
      <c r="X45" s="115">
        <f t="shared" si="84"/>
        <v>1</v>
      </c>
      <c r="Y45" s="115">
        <f t="shared" si="85"/>
        <v>1</v>
      </c>
      <c r="Z45" s="115">
        <f t="shared" si="86"/>
        <v>1</v>
      </c>
      <c r="AA45" s="115">
        <f t="shared" si="87"/>
        <v>1</v>
      </c>
      <c r="AB45" s="115">
        <f t="shared" si="88"/>
        <v>1</v>
      </c>
      <c r="AC45" s="115" t="str">
        <f t="shared" si="7"/>
        <v xml:space="preserve">20x1 </v>
      </c>
      <c r="AD45" s="115" t="str">
        <f t="shared" si="8"/>
        <v/>
      </c>
      <c r="AE45" s="115" t="str">
        <f t="shared" si="9"/>
        <v/>
      </c>
      <c r="AF45" s="115" t="str">
        <f t="shared" si="10"/>
        <v/>
      </c>
      <c r="AG45" s="115" t="str">
        <f t="shared" si="11"/>
        <v/>
      </c>
      <c r="AH45" s="115" t="str">
        <f t="shared" si="12"/>
        <v/>
      </c>
      <c r="AI45" s="115" t="str">
        <f t="shared" si="13"/>
        <v/>
      </c>
      <c r="AJ45" s="115" t="str">
        <f t="shared" si="14"/>
        <v/>
      </c>
      <c r="AK45" s="115" t="str">
        <f t="shared" si="15"/>
        <v/>
      </c>
      <c r="AL45" s="115" t="str">
        <f t="shared" si="16"/>
        <v/>
      </c>
      <c r="AM45" s="115" t="str">
        <f t="shared" si="17"/>
        <v/>
      </c>
    </row>
    <row r="46" spans="1:39" x14ac:dyDescent="0.55000000000000004">
      <c r="A46" s="49" t="s">
        <v>146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6">
        <f t="shared" si="77"/>
        <v>0</v>
      </c>
      <c r="O46" s="116" t="str">
        <f t="shared" si="1"/>
        <v/>
      </c>
      <c r="P46" s="115">
        <v>5</v>
      </c>
      <c r="Q46" s="115">
        <v>1</v>
      </c>
      <c r="R46" s="115">
        <f t="shared" si="78"/>
        <v>1</v>
      </c>
      <c r="S46" s="115">
        <f t="shared" si="79"/>
        <v>1</v>
      </c>
      <c r="T46" s="115">
        <f t="shared" si="80"/>
        <v>1</v>
      </c>
      <c r="U46" s="115">
        <f t="shared" si="81"/>
        <v>1</v>
      </c>
      <c r="V46" s="115">
        <f t="shared" si="82"/>
        <v>1</v>
      </c>
      <c r="W46" s="115">
        <f t="shared" si="83"/>
        <v>1</v>
      </c>
      <c r="X46" s="115">
        <f t="shared" si="84"/>
        <v>1</v>
      </c>
      <c r="Y46" s="115">
        <f t="shared" si="85"/>
        <v>1</v>
      </c>
      <c r="Z46" s="115">
        <f t="shared" si="86"/>
        <v>1</v>
      </c>
      <c r="AA46" s="115">
        <f t="shared" si="87"/>
        <v>1</v>
      </c>
      <c r="AB46" s="115">
        <f t="shared" si="88"/>
        <v>1</v>
      </c>
      <c r="AC46" s="115" t="str">
        <f t="shared" si="7"/>
        <v/>
      </c>
      <c r="AD46" s="115" t="str">
        <f t="shared" si="8"/>
        <v/>
      </c>
      <c r="AE46" s="115" t="str">
        <f t="shared" si="9"/>
        <v/>
      </c>
      <c r="AF46" s="115" t="str">
        <f t="shared" si="10"/>
        <v/>
      </c>
      <c r="AG46" s="115" t="str">
        <f t="shared" si="11"/>
        <v/>
      </c>
      <c r="AH46" s="115" t="str">
        <f t="shared" si="12"/>
        <v/>
      </c>
      <c r="AI46" s="115" t="str">
        <f t="shared" si="13"/>
        <v/>
      </c>
      <c r="AJ46" s="115" t="str">
        <f t="shared" si="14"/>
        <v/>
      </c>
      <c r="AK46" s="115" t="str">
        <f t="shared" si="15"/>
        <v/>
      </c>
      <c r="AL46" s="115" t="str">
        <f t="shared" si="16"/>
        <v/>
      </c>
      <c r="AM46" s="115" t="str">
        <f t="shared" si="17"/>
        <v/>
      </c>
    </row>
    <row r="47" spans="1:39" x14ac:dyDescent="0.55000000000000004">
      <c r="A47" s="49" t="s">
        <v>149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6">
        <f t="shared" si="77"/>
        <v>0</v>
      </c>
      <c r="O47" s="116" t="str">
        <f t="shared" si="1"/>
        <v/>
      </c>
      <c r="P47" s="115">
        <v>10</v>
      </c>
      <c r="Q47" s="115">
        <v>2</v>
      </c>
      <c r="R47" s="115">
        <f t="shared" si="78"/>
        <v>1</v>
      </c>
      <c r="S47" s="115">
        <f t="shared" si="79"/>
        <v>1</v>
      </c>
      <c r="T47" s="115">
        <f t="shared" si="80"/>
        <v>1</v>
      </c>
      <c r="U47" s="115">
        <f t="shared" si="81"/>
        <v>1</v>
      </c>
      <c r="V47" s="115">
        <f t="shared" si="82"/>
        <v>1</v>
      </c>
      <c r="W47" s="115">
        <f t="shared" si="83"/>
        <v>1</v>
      </c>
      <c r="X47" s="115">
        <f t="shared" si="84"/>
        <v>1</v>
      </c>
      <c r="Y47" s="115">
        <f t="shared" si="85"/>
        <v>1</v>
      </c>
      <c r="Z47" s="115">
        <f t="shared" si="86"/>
        <v>1</v>
      </c>
      <c r="AA47" s="115">
        <f t="shared" si="87"/>
        <v>1</v>
      </c>
      <c r="AB47" s="115">
        <f t="shared" si="88"/>
        <v>1</v>
      </c>
      <c r="AC47" s="115" t="str">
        <f t="shared" si="7"/>
        <v/>
      </c>
      <c r="AD47" s="115" t="str">
        <f t="shared" si="8"/>
        <v/>
      </c>
      <c r="AE47" s="115" t="str">
        <f t="shared" si="9"/>
        <v/>
      </c>
      <c r="AF47" s="115" t="str">
        <f t="shared" si="10"/>
        <v/>
      </c>
      <c r="AG47" s="115" t="str">
        <f t="shared" si="11"/>
        <v/>
      </c>
      <c r="AH47" s="115" t="str">
        <f t="shared" si="12"/>
        <v/>
      </c>
      <c r="AI47" s="115" t="str">
        <f t="shared" si="13"/>
        <v/>
      </c>
      <c r="AJ47" s="115" t="str">
        <f t="shared" si="14"/>
        <v/>
      </c>
      <c r="AK47" s="115" t="str">
        <f t="shared" si="15"/>
        <v/>
      </c>
      <c r="AL47" s="115" t="str">
        <f t="shared" si="16"/>
        <v/>
      </c>
      <c r="AM47" s="115" t="str">
        <f t="shared" si="17"/>
        <v/>
      </c>
    </row>
    <row r="48" spans="1:39" x14ac:dyDescent="0.55000000000000004">
      <c r="A48" s="49" t="s">
        <v>150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6">
        <f t="shared" si="77"/>
        <v>0</v>
      </c>
      <c r="O48" s="116" t="str">
        <f t="shared" si="1"/>
        <v/>
      </c>
      <c r="P48" s="115">
        <v>5</v>
      </c>
      <c r="Q48" s="115">
        <v>1</v>
      </c>
      <c r="R48" s="115">
        <f t="shared" si="78"/>
        <v>1</v>
      </c>
      <c r="S48" s="115">
        <f t="shared" si="79"/>
        <v>1</v>
      </c>
      <c r="T48" s="115">
        <f t="shared" si="80"/>
        <v>1</v>
      </c>
      <c r="U48" s="115">
        <f t="shared" si="81"/>
        <v>1</v>
      </c>
      <c r="V48" s="115">
        <f t="shared" si="82"/>
        <v>1</v>
      </c>
      <c r="W48" s="115">
        <f t="shared" si="83"/>
        <v>1</v>
      </c>
      <c r="X48" s="115">
        <f t="shared" si="84"/>
        <v>1</v>
      </c>
      <c r="Y48" s="115">
        <f t="shared" si="85"/>
        <v>1</v>
      </c>
      <c r="Z48" s="115">
        <f t="shared" si="86"/>
        <v>1</v>
      </c>
      <c r="AA48" s="115">
        <f t="shared" si="87"/>
        <v>1</v>
      </c>
      <c r="AB48" s="115">
        <f t="shared" si="88"/>
        <v>1</v>
      </c>
      <c r="AC48" s="115" t="str">
        <f t="shared" si="7"/>
        <v/>
      </c>
      <c r="AD48" s="115" t="str">
        <f t="shared" si="8"/>
        <v/>
      </c>
      <c r="AE48" s="115" t="str">
        <f t="shared" si="9"/>
        <v/>
      </c>
      <c r="AF48" s="115" t="str">
        <f t="shared" si="10"/>
        <v/>
      </c>
      <c r="AG48" s="115" t="str">
        <f t="shared" si="11"/>
        <v/>
      </c>
      <c r="AH48" s="115" t="str">
        <f t="shared" si="12"/>
        <v/>
      </c>
      <c r="AI48" s="115" t="str">
        <f t="shared" si="13"/>
        <v/>
      </c>
      <c r="AJ48" s="115" t="str">
        <f t="shared" si="14"/>
        <v/>
      </c>
      <c r="AK48" s="115" t="str">
        <f t="shared" si="15"/>
        <v/>
      </c>
      <c r="AL48" s="115" t="str">
        <f t="shared" si="16"/>
        <v/>
      </c>
      <c r="AM48" s="115" t="str">
        <f t="shared" si="17"/>
        <v/>
      </c>
    </row>
    <row r="49" spans="1:39" x14ac:dyDescent="0.55000000000000004">
      <c r="A49" s="49" t="s">
        <v>153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6">
        <f t="shared" si="77"/>
        <v>0</v>
      </c>
      <c r="O49" s="116" t="str">
        <f t="shared" si="1"/>
        <v/>
      </c>
      <c r="P49" s="115">
        <v>5</v>
      </c>
      <c r="Q49" s="115">
        <v>0.5</v>
      </c>
      <c r="R49" s="115">
        <f t="shared" si="78"/>
        <v>1</v>
      </c>
      <c r="S49" s="115">
        <f t="shared" si="79"/>
        <v>1</v>
      </c>
      <c r="T49" s="115">
        <f t="shared" si="80"/>
        <v>1</v>
      </c>
      <c r="U49" s="115">
        <f t="shared" si="81"/>
        <v>1</v>
      </c>
      <c r="V49" s="115">
        <f t="shared" si="82"/>
        <v>1</v>
      </c>
      <c r="W49" s="115">
        <f t="shared" si="83"/>
        <v>1</v>
      </c>
      <c r="X49" s="115">
        <f t="shared" si="84"/>
        <v>1</v>
      </c>
      <c r="Y49" s="115">
        <f t="shared" si="85"/>
        <v>1</v>
      </c>
      <c r="Z49" s="115">
        <f t="shared" si="86"/>
        <v>1</v>
      </c>
      <c r="AA49" s="115">
        <f t="shared" si="87"/>
        <v>1</v>
      </c>
      <c r="AB49" s="115">
        <f t="shared" si="88"/>
        <v>1</v>
      </c>
      <c r="AC49" s="115" t="str">
        <f t="shared" si="7"/>
        <v/>
      </c>
      <c r="AD49" s="115" t="str">
        <f t="shared" si="8"/>
        <v/>
      </c>
      <c r="AE49" s="115" t="str">
        <f t="shared" si="9"/>
        <v/>
      </c>
      <c r="AF49" s="115" t="str">
        <f t="shared" si="10"/>
        <v/>
      </c>
      <c r="AG49" s="115" t="str">
        <f t="shared" si="11"/>
        <v/>
      </c>
      <c r="AH49" s="115" t="str">
        <f t="shared" si="12"/>
        <v/>
      </c>
      <c r="AI49" s="115" t="str">
        <f t="shared" si="13"/>
        <v/>
      </c>
      <c r="AJ49" s="115" t="str">
        <f t="shared" si="14"/>
        <v/>
      </c>
      <c r="AK49" s="115" t="str">
        <f t="shared" si="15"/>
        <v/>
      </c>
      <c r="AL49" s="115" t="str">
        <f t="shared" si="16"/>
        <v/>
      </c>
      <c r="AM49" s="115" t="str">
        <f t="shared" si="17"/>
        <v/>
      </c>
    </row>
    <row r="50" spans="1:39" x14ac:dyDescent="0.55000000000000004">
      <c r="A50" s="49" t="s">
        <v>71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6">
        <f t="shared" si="77"/>
        <v>0</v>
      </c>
      <c r="O50" s="116" t="str">
        <f t="shared" si="1"/>
        <v/>
      </c>
      <c r="P50" s="115">
        <v>5</v>
      </c>
      <c r="Q50" s="115">
        <v>1</v>
      </c>
      <c r="R50" s="115">
        <f t="shared" si="78"/>
        <v>1</v>
      </c>
      <c r="S50" s="115">
        <f t="shared" si="79"/>
        <v>1</v>
      </c>
      <c r="T50" s="115">
        <f t="shared" si="80"/>
        <v>1</v>
      </c>
      <c r="U50" s="115">
        <f t="shared" si="81"/>
        <v>1</v>
      </c>
      <c r="V50" s="115">
        <f t="shared" si="82"/>
        <v>1</v>
      </c>
      <c r="W50" s="115">
        <f t="shared" si="83"/>
        <v>1</v>
      </c>
      <c r="X50" s="115">
        <f t="shared" si="84"/>
        <v>1</v>
      </c>
      <c r="Y50" s="115">
        <f t="shared" si="85"/>
        <v>1</v>
      </c>
      <c r="Z50" s="115">
        <f t="shared" si="86"/>
        <v>1</v>
      </c>
      <c r="AA50" s="115">
        <f t="shared" si="87"/>
        <v>1</v>
      </c>
      <c r="AB50" s="115">
        <f t="shared" si="88"/>
        <v>1</v>
      </c>
      <c r="AC50" s="115" t="str">
        <f t="shared" si="7"/>
        <v/>
      </c>
      <c r="AD50" s="115" t="str">
        <f t="shared" si="8"/>
        <v/>
      </c>
      <c r="AE50" s="115" t="str">
        <f t="shared" si="9"/>
        <v/>
      </c>
      <c r="AF50" s="115" t="str">
        <f t="shared" si="10"/>
        <v/>
      </c>
      <c r="AG50" s="115" t="str">
        <f t="shared" si="11"/>
        <v/>
      </c>
      <c r="AH50" s="115" t="str">
        <f t="shared" si="12"/>
        <v/>
      </c>
      <c r="AI50" s="115" t="str">
        <f t="shared" si="13"/>
        <v/>
      </c>
      <c r="AJ50" s="115" t="str">
        <f t="shared" si="14"/>
        <v/>
      </c>
      <c r="AK50" s="115" t="str">
        <f t="shared" si="15"/>
        <v/>
      </c>
      <c r="AL50" s="115" t="str">
        <f t="shared" si="16"/>
        <v/>
      </c>
      <c r="AM50" s="115" t="str">
        <f t="shared" si="17"/>
        <v/>
      </c>
    </row>
    <row r="51" spans="1:39" x14ac:dyDescent="0.55000000000000004">
      <c r="A51" s="49"/>
      <c r="N51" s="116"/>
      <c r="O51" s="116" t="str">
        <f t="shared" si="1"/>
        <v/>
      </c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</row>
    <row r="52" spans="1:39" x14ac:dyDescent="0.55000000000000004">
      <c r="A52" s="69" t="s">
        <v>117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20</v>
      </c>
      <c r="C52">
        <f t="shared" si="116"/>
        <v>2</v>
      </c>
      <c r="D52">
        <f t="shared" si="116"/>
        <v>0</v>
      </c>
      <c r="E52">
        <f t="shared" si="116"/>
        <v>0</v>
      </c>
      <c r="F52">
        <f t="shared" si="116"/>
        <v>1</v>
      </c>
      <c r="G52">
        <f t="shared" si="116"/>
        <v>0</v>
      </c>
      <c r="H52">
        <f t="shared" si="116"/>
        <v>0</v>
      </c>
      <c r="I52">
        <f t="shared" si="116"/>
        <v>1</v>
      </c>
      <c r="J52">
        <f t="shared" si="116"/>
        <v>0</v>
      </c>
      <c r="K52">
        <f t="shared" si="116"/>
        <v>0</v>
      </c>
      <c r="L52">
        <f t="shared" si="116"/>
        <v>1</v>
      </c>
      <c r="M52">
        <f t="shared" si="76"/>
        <v>25</v>
      </c>
      <c r="N52" s="123">
        <f>IF(O52&lt;&gt;"",100,"")</f>
        <v>100</v>
      </c>
      <c r="O52" s="116" t="str">
        <f t="shared" si="1"/>
        <v xml:space="preserve">20x20 21x2 24x1 27x1 30x1 </v>
      </c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 t="str">
        <f t="shared" ref="AC52:AC60" si="117">IF(B52&gt;0,AC$1&amp;"x"&amp;B52&amp;" ","")</f>
        <v xml:space="preserve">20x20 </v>
      </c>
      <c r="AD52" s="115" t="str">
        <f t="shared" ref="AD52:AD60" si="118">IF(C52&gt;0,AD$1&amp;"x"&amp;C52&amp;" ","")</f>
        <v xml:space="preserve">21x2 </v>
      </c>
      <c r="AE52" s="115" t="str">
        <f t="shared" ref="AE52:AE60" si="119">IF(D52&gt;0,AE$1&amp;"x"&amp;D52&amp;" ","")</f>
        <v/>
      </c>
      <c r="AF52" s="115" t="str">
        <f t="shared" ref="AF52:AF60" si="120">IF(E52&gt;0,AF$1&amp;"x"&amp;E52&amp;" ","")</f>
        <v/>
      </c>
      <c r="AG52" s="115" t="str">
        <f t="shared" ref="AG52:AG60" si="121">IF(F52&gt;0,AG$1&amp;"x"&amp;F52&amp;" ","")</f>
        <v xml:space="preserve">24x1 </v>
      </c>
      <c r="AH52" s="115" t="str">
        <f t="shared" ref="AH52:AH60" si="122">IF(G52&gt;0,AH$1&amp;"x"&amp;G52&amp;" ","")</f>
        <v/>
      </c>
      <c r="AI52" s="115" t="str">
        <f t="shared" ref="AI52:AI60" si="123">IF(H52&gt;0,AI$1&amp;"x"&amp;H52&amp;" ","")</f>
        <v/>
      </c>
      <c r="AJ52" s="115" t="str">
        <f t="shared" ref="AJ52:AJ60" si="124">IF(I52&gt;0,AJ$1&amp;"x"&amp;I52&amp;" ","")</f>
        <v xml:space="preserve">27x1 </v>
      </c>
      <c r="AK52" s="115" t="str">
        <f t="shared" ref="AK52:AK60" si="125">IF(J52&gt;0,AK$1&amp;"x"&amp;J52&amp;" ","")</f>
        <v/>
      </c>
      <c r="AL52" s="115" t="str">
        <f t="shared" ref="AL52:AL60" si="126">IF(K52&gt;0,AL$1&amp;"x"&amp;K52&amp;" ","")</f>
        <v/>
      </c>
      <c r="AM52" s="115" t="str">
        <f t="shared" ref="AM52:AM60" si="127">IF(L52&gt;0,AM$1&amp;"x"&amp;L52&amp;" ","")</f>
        <v xml:space="preserve">30x1 </v>
      </c>
    </row>
    <row r="53" spans="1:39" x14ac:dyDescent="0.55000000000000004">
      <c r="A53" s="69" t="s">
        <v>120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4</v>
      </c>
      <c r="C53">
        <f t="shared" si="128"/>
        <v>1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0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3</v>
      </c>
      <c r="M53">
        <f t="shared" si="76"/>
        <v>8</v>
      </c>
      <c r="N53" s="123">
        <f t="shared" ref="N53:N60" si="129">IF(O53&lt;&gt;"",100,"")</f>
        <v>100</v>
      </c>
      <c r="O53" s="116" t="str">
        <f t="shared" si="1"/>
        <v xml:space="preserve">20x4 21x1 30x3 </v>
      </c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 t="str">
        <f t="shared" si="117"/>
        <v xml:space="preserve">20x4 </v>
      </c>
      <c r="AD53" s="115" t="str">
        <f t="shared" si="118"/>
        <v xml:space="preserve">21x1 </v>
      </c>
      <c r="AE53" s="115" t="str">
        <f t="shared" si="119"/>
        <v/>
      </c>
      <c r="AF53" s="115" t="str">
        <f t="shared" si="120"/>
        <v/>
      </c>
      <c r="AG53" s="115" t="str">
        <f t="shared" si="121"/>
        <v/>
      </c>
      <c r="AH53" s="115" t="str">
        <f t="shared" si="122"/>
        <v/>
      </c>
      <c r="AI53" s="115" t="str">
        <f t="shared" si="123"/>
        <v/>
      </c>
      <c r="AJ53" s="115" t="str">
        <f t="shared" si="124"/>
        <v/>
      </c>
      <c r="AK53" s="115" t="str">
        <f t="shared" si="125"/>
        <v/>
      </c>
      <c r="AL53" s="115" t="str">
        <f t="shared" si="126"/>
        <v/>
      </c>
      <c r="AM53" s="115" t="str">
        <f t="shared" si="127"/>
        <v xml:space="preserve">30x3 </v>
      </c>
    </row>
    <row r="54" spans="1:39" x14ac:dyDescent="0.55000000000000004">
      <c r="A54" s="69" t="s">
        <v>122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3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3</v>
      </c>
      <c r="N54" s="123">
        <f t="shared" si="129"/>
        <v>100</v>
      </c>
      <c r="O54" s="116" t="str">
        <f t="shared" si="1"/>
        <v xml:space="preserve">20x3 </v>
      </c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 t="str">
        <f t="shared" si="117"/>
        <v xml:space="preserve">20x3 </v>
      </c>
      <c r="AD54" s="115" t="str">
        <f t="shared" si="118"/>
        <v/>
      </c>
      <c r="AE54" s="115" t="str">
        <f t="shared" si="119"/>
        <v/>
      </c>
      <c r="AF54" s="115" t="str">
        <f t="shared" si="120"/>
        <v/>
      </c>
      <c r="AG54" s="115" t="str">
        <f t="shared" si="121"/>
        <v/>
      </c>
      <c r="AH54" s="115" t="str">
        <f t="shared" si="122"/>
        <v/>
      </c>
      <c r="AI54" s="115" t="str">
        <f t="shared" si="123"/>
        <v/>
      </c>
      <c r="AJ54" s="115" t="str">
        <f t="shared" si="124"/>
        <v/>
      </c>
      <c r="AK54" s="115" t="str">
        <f t="shared" si="125"/>
        <v/>
      </c>
      <c r="AL54" s="115" t="str">
        <f t="shared" si="126"/>
        <v/>
      </c>
      <c r="AM54" s="115" t="str">
        <f t="shared" si="127"/>
        <v/>
      </c>
    </row>
    <row r="55" spans="1:39" x14ac:dyDescent="0.55000000000000004">
      <c r="A55" s="69" t="s">
        <v>125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1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1</v>
      </c>
      <c r="N55" s="123">
        <f t="shared" si="129"/>
        <v>100</v>
      </c>
      <c r="O55" s="116" t="str">
        <f t="shared" si="1"/>
        <v xml:space="preserve">20x1 </v>
      </c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 t="str">
        <f t="shared" si="117"/>
        <v xml:space="preserve">20x1 </v>
      </c>
      <c r="AD55" s="115" t="str">
        <f t="shared" si="118"/>
        <v/>
      </c>
      <c r="AE55" s="115" t="str">
        <f t="shared" si="119"/>
        <v/>
      </c>
      <c r="AF55" s="115" t="str">
        <f t="shared" si="120"/>
        <v/>
      </c>
      <c r="AG55" s="115" t="str">
        <f t="shared" si="121"/>
        <v/>
      </c>
      <c r="AH55" s="115" t="str">
        <f t="shared" si="122"/>
        <v/>
      </c>
      <c r="AI55" s="115" t="str">
        <f t="shared" si="123"/>
        <v/>
      </c>
      <c r="AJ55" s="115" t="str">
        <f t="shared" si="124"/>
        <v/>
      </c>
      <c r="AK55" s="115" t="str">
        <f t="shared" si="125"/>
        <v/>
      </c>
      <c r="AL55" s="115" t="str">
        <f t="shared" si="126"/>
        <v/>
      </c>
      <c r="AM55" s="115" t="str">
        <f t="shared" si="127"/>
        <v/>
      </c>
    </row>
    <row r="56" spans="1:39" x14ac:dyDescent="0.55000000000000004">
      <c r="A56" s="69" t="s">
        <v>128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23">
        <f t="shared" si="129"/>
        <v>100</v>
      </c>
      <c r="O56" s="116" t="str">
        <f t="shared" si="1"/>
        <v xml:space="preserve">20x1 </v>
      </c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 t="str">
        <f t="shared" si="117"/>
        <v xml:space="preserve">20x1 </v>
      </c>
      <c r="AD56" s="115" t="str">
        <f t="shared" si="118"/>
        <v/>
      </c>
      <c r="AE56" s="115" t="str">
        <f t="shared" si="119"/>
        <v/>
      </c>
      <c r="AF56" s="115" t="str">
        <f t="shared" si="120"/>
        <v/>
      </c>
      <c r="AG56" s="115" t="str">
        <f t="shared" si="121"/>
        <v/>
      </c>
      <c r="AH56" s="115" t="str">
        <f t="shared" si="122"/>
        <v/>
      </c>
      <c r="AI56" s="115" t="str">
        <f t="shared" si="123"/>
        <v/>
      </c>
      <c r="AJ56" s="115" t="str">
        <f t="shared" si="124"/>
        <v/>
      </c>
      <c r="AK56" s="115" t="str">
        <f t="shared" si="125"/>
        <v/>
      </c>
      <c r="AL56" s="115" t="str">
        <f t="shared" si="126"/>
        <v/>
      </c>
      <c r="AM56" s="115" t="str">
        <f t="shared" si="127"/>
        <v/>
      </c>
    </row>
    <row r="57" spans="1:39" x14ac:dyDescent="0.55000000000000004">
      <c r="A57" s="69" t="s">
        <v>130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1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1</v>
      </c>
      <c r="N57" s="123">
        <f t="shared" si="129"/>
        <v>100</v>
      </c>
      <c r="O57" s="116" t="str">
        <f t="shared" si="1"/>
        <v xml:space="preserve">20x1 </v>
      </c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 t="str">
        <f t="shared" si="117"/>
        <v xml:space="preserve">20x1 </v>
      </c>
      <c r="AD57" s="115" t="str">
        <f t="shared" si="118"/>
        <v/>
      </c>
      <c r="AE57" s="115" t="str">
        <f t="shared" si="119"/>
        <v/>
      </c>
      <c r="AF57" s="115" t="str">
        <f t="shared" si="120"/>
        <v/>
      </c>
      <c r="AG57" s="115" t="str">
        <f t="shared" si="121"/>
        <v/>
      </c>
      <c r="AH57" s="115" t="str">
        <f t="shared" si="122"/>
        <v/>
      </c>
      <c r="AI57" s="115" t="str">
        <f t="shared" si="123"/>
        <v/>
      </c>
      <c r="AJ57" s="115" t="str">
        <f t="shared" si="124"/>
        <v/>
      </c>
      <c r="AK57" s="115" t="str">
        <f t="shared" si="125"/>
        <v/>
      </c>
      <c r="AL57" s="115" t="str">
        <f t="shared" si="126"/>
        <v/>
      </c>
      <c r="AM57" s="115" t="str">
        <f t="shared" si="127"/>
        <v/>
      </c>
    </row>
    <row r="58" spans="1:39" x14ac:dyDescent="0.55000000000000004">
      <c r="A58" s="49" t="s">
        <v>138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23">
        <f t="shared" si="129"/>
        <v>100</v>
      </c>
      <c r="O58" s="116" t="str">
        <f t="shared" si="1"/>
        <v xml:space="preserve">20x1 </v>
      </c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 t="str">
        <f t="shared" si="117"/>
        <v xml:space="preserve">20x1 </v>
      </c>
      <c r="AD58" s="115" t="str">
        <f t="shared" si="118"/>
        <v/>
      </c>
      <c r="AE58" s="115" t="str">
        <f t="shared" si="119"/>
        <v/>
      </c>
      <c r="AF58" s="115" t="str">
        <f t="shared" si="120"/>
        <v/>
      </c>
      <c r="AG58" s="115" t="str">
        <f t="shared" si="121"/>
        <v/>
      </c>
      <c r="AH58" s="115" t="str">
        <f t="shared" si="122"/>
        <v/>
      </c>
      <c r="AI58" s="115" t="str">
        <f t="shared" si="123"/>
        <v/>
      </c>
      <c r="AJ58" s="115" t="str">
        <f t="shared" si="124"/>
        <v/>
      </c>
      <c r="AK58" s="115" t="str">
        <f t="shared" si="125"/>
        <v/>
      </c>
      <c r="AL58" s="115" t="str">
        <f t="shared" si="126"/>
        <v/>
      </c>
      <c r="AM58" s="115" t="str">
        <f t="shared" si="127"/>
        <v/>
      </c>
    </row>
    <row r="59" spans="1:39" x14ac:dyDescent="0.55000000000000004">
      <c r="A59" s="49" t="s">
        <v>141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23" t="str">
        <f t="shared" si="129"/>
        <v/>
      </c>
      <c r="O59" s="116" t="str">
        <f t="shared" si="1"/>
        <v/>
      </c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 t="str">
        <f t="shared" si="117"/>
        <v/>
      </c>
      <c r="AD59" s="115" t="str">
        <f t="shared" si="118"/>
        <v/>
      </c>
      <c r="AE59" s="115" t="str">
        <f t="shared" si="119"/>
        <v/>
      </c>
      <c r="AF59" s="115" t="str">
        <f t="shared" si="120"/>
        <v/>
      </c>
      <c r="AG59" s="115" t="str">
        <f t="shared" si="121"/>
        <v/>
      </c>
      <c r="AH59" s="115" t="str">
        <f t="shared" si="122"/>
        <v/>
      </c>
      <c r="AI59" s="115" t="str">
        <f t="shared" si="123"/>
        <v/>
      </c>
      <c r="AJ59" s="115" t="str">
        <f t="shared" si="124"/>
        <v/>
      </c>
      <c r="AK59" s="115" t="str">
        <f t="shared" si="125"/>
        <v/>
      </c>
      <c r="AL59" s="115" t="str">
        <f t="shared" si="126"/>
        <v/>
      </c>
      <c r="AM59" s="115" t="str">
        <f t="shared" si="127"/>
        <v/>
      </c>
    </row>
    <row r="60" spans="1:39" x14ac:dyDescent="0.55000000000000004">
      <c r="A60" s="49" t="s">
        <v>145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23" t="str">
        <f t="shared" si="129"/>
        <v/>
      </c>
      <c r="O60" s="116" t="str">
        <f t="shared" si="1"/>
        <v/>
      </c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 t="str">
        <f t="shared" si="117"/>
        <v/>
      </c>
      <c r="AD60" s="115" t="str">
        <f t="shared" si="118"/>
        <v/>
      </c>
      <c r="AE60" s="115" t="str">
        <f t="shared" si="119"/>
        <v/>
      </c>
      <c r="AF60" s="115" t="str">
        <f t="shared" si="120"/>
        <v/>
      </c>
      <c r="AG60" s="115" t="str">
        <f t="shared" si="121"/>
        <v/>
      </c>
      <c r="AH60" s="115" t="str">
        <f t="shared" si="122"/>
        <v/>
      </c>
      <c r="AI60" s="115" t="str">
        <f t="shared" si="123"/>
        <v/>
      </c>
      <c r="AJ60" s="115" t="str">
        <f t="shared" si="124"/>
        <v/>
      </c>
      <c r="AK60" s="115" t="str">
        <f t="shared" si="125"/>
        <v/>
      </c>
      <c r="AL60" s="115" t="str">
        <f t="shared" si="126"/>
        <v/>
      </c>
      <c r="AM60" s="115" t="str">
        <f t="shared" si="127"/>
        <v/>
      </c>
    </row>
    <row r="61" spans="1:39" x14ac:dyDescent="0.55000000000000004"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 spans="1:39" x14ac:dyDescent="0.55000000000000004"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 spans="1:39" x14ac:dyDescent="0.55000000000000004"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 spans="1:39" x14ac:dyDescent="0.55000000000000004"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B2D-D249-4CE8-A21B-A929F0D5F694}">
  <sheetPr codeName="Sheet4"/>
  <dimension ref="A1:X114"/>
  <sheetViews>
    <sheetView zoomScale="130" zoomScaleNormal="130" zoomScaleSheetLayoutView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6.5" x14ac:dyDescent="0.55000000000000004"/>
  <cols>
    <col min="1" max="1" width="4.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8763112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35696</v>
      </c>
      <c r="H5" s="36">
        <f>144366</f>
        <v>144366</v>
      </c>
      <c r="I5" s="36">
        <v>34215</v>
      </c>
      <c r="J5" s="7" t="s">
        <v>16</v>
      </c>
      <c r="K5" s="8">
        <v>5</v>
      </c>
      <c r="L5" s="9">
        <f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188</v>
      </c>
      <c r="Q5" s="8">
        <v>3</v>
      </c>
      <c r="R5" s="9">
        <f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ref="L6:L41" si="0">IF($G6&gt;0,IF(K6="","",K6),"")</f>
        <v/>
      </c>
      <c r="M6" s="12"/>
      <c r="N6" s="13"/>
      <c r="O6" s="9" t="str">
        <f t="shared" ref="O6:O41" si="1">IF($G6&gt;0,IF(N6="","",N6),"")</f>
        <v/>
      </c>
      <c r="P6" s="12"/>
      <c r="Q6" s="13"/>
      <c r="R6" s="9" t="str">
        <f t="shared" ref="R6:R41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4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74902</v>
      </c>
      <c r="G7" s="37"/>
      <c r="H7" s="37">
        <v>72402</v>
      </c>
      <c r="I7" s="37"/>
      <c r="J7" s="12" t="s">
        <v>21</v>
      </c>
      <c r="K7" s="13">
        <v>3</v>
      </c>
      <c r="L7" s="9" t="str">
        <f t="shared" si="0"/>
        <v/>
      </c>
      <c r="M7" s="44" t="s">
        <v>192</v>
      </c>
      <c r="N7" s="13">
        <v>3</v>
      </c>
      <c r="O7" s="9" t="str">
        <f t="shared" si="1"/>
        <v/>
      </c>
      <c r="P7" s="12"/>
      <c r="Q7" s="13"/>
      <c r="R7" s="9" t="str">
        <f t="shared" si="2"/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189</v>
      </c>
      <c r="C8" s="23">
        <v>180</v>
      </c>
      <c r="D8" s="23">
        <v>5</v>
      </c>
      <c r="E8" s="41">
        <v>8</v>
      </c>
      <c r="F8" s="37">
        <v>78233</v>
      </c>
      <c r="G8" s="37"/>
      <c r="H8" s="37">
        <v>68048</v>
      </c>
      <c r="I8" s="37"/>
      <c r="J8" s="12" t="s">
        <v>132</v>
      </c>
      <c r="K8" s="13">
        <v>4</v>
      </c>
      <c r="L8" s="9" t="str">
        <f>IF($G8&gt;0,IF(K8="","",K8),"")</f>
        <v/>
      </c>
      <c r="M8" s="12"/>
      <c r="N8" s="13"/>
      <c r="O8" s="9" t="str">
        <f>IF($G8&gt;0,IF(N8="","",N8),"")</f>
        <v/>
      </c>
      <c r="P8" s="12"/>
      <c r="Q8" s="13"/>
      <c r="R8" s="9" t="str">
        <f>IF($G8&gt;0,IF(Q8="","",Q8),"")</f>
        <v/>
      </c>
      <c r="S8" s="12" t="s">
        <v>194</v>
      </c>
      <c r="T8" s="110">
        <v>24</v>
      </c>
      <c r="U8" s="14" t="s">
        <v>195</v>
      </c>
      <c r="V8" s="14">
        <v>30</v>
      </c>
      <c r="W8" s="14"/>
      <c r="X8" s="110"/>
    </row>
    <row r="9" spans="2:24" x14ac:dyDescent="0.55000000000000004">
      <c r="B9" s="11" t="s">
        <v>196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73</v>
      </c>
      <c r="N9" s="13">
        <v>3</v>
      </c>
      <c r="O9" s="9" t="str">
        <f t="shared" si="1"/>
        <v/>
      </c>
      <c r="P9" s="12"/>
      <c r="Q9" s="13"/>
      <c r="R9" s="9" t="str">
        <f t="shared" si="2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197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16</v>
      </c>
      <c r="N10" s="13">
        <v>3</v>
      </c>
      <c r="O10" s="9" t="str">
        <f t="shared" si="1"/>
        <v/>
      </c>
      <c r="P10" s="12"/>
      <c r="Q10" s="13"/>
      <c r="R10" s="9" t="str">
        <f t="shared" si="2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198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192</v>
      </c>
      <c r="N11" s="13">
        <v>3</v>
      </c>
      <c r="O11" s="9" t="str">
        <f t="shared" si="1"/>
        <v/>
      </c>
      <c r="P11" s="12"/>
      <c r="Q11" s="13"/>
      <c r="R11" s="9" t="str">
        <f t="shared" si="2"/>
        <v/>
      </c>
      <c r="S11" s="14" t="s">
        <v>53</v>
      </c>
      <c r="T11" s="14">
        <v>30</v>
      </c>
      <c r="U11" s="14" t="s">
        <v>40</v>
      </c>
      <c r="V11" s="14">
        <v>27</v>
      </c>
      <c r="W11" s="14"/>
      <c r="X11" s="14"/>
    </row>
    <row r="12" spans="2:24" x14ac:dyDescent="0.55000000000000004">
      <c r="B12" s="11" t="s">
        <v>309</v>
      </c>
      <c r="C12" s="23">
        <v>180</v>
      </c>
      <c r="D12" s="23">
        <v>5</v>
      </c>
      <c r="E12" s="41">
        <v>8</v>
      </c>
      <c r="F12" s="37">
        <v>75486</v>
      </c>
      <c r="G12" s="37"/>
      <c r="H12" s="37">
        <v>61108</v>
      </c>
      <c r="I12" s="37"/>
      <c r="J12" s="12" t="s">
        <v>248</v>
      </c>
      <c r="K12" s="13">
        <v>4</v>
      </c>
      <c r="L12" s="9" t="str">
        <f t="shared" si="0"/>
        <v/>
      </c>
      <c r="M12" s="12" t="s">
        <v>310</v>
      </c>
      <c r="N12" s="13">
        <v>2</v>
      </c>
      <c r="O12" s="9" t="str">
        <f t="shared" si="1"/>
        <v/>
      </c>
      <c r="P12" s="12"/>
      <c r="Q12" s="13"/>
      <c r="R12" s="9" t="str">
        <f t="shared" si="2"/>
        <v/>
      </c>
      <c r="S12" s="14"/>
      <c r="T12" s="14"/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19024</v>
      </c>
      <c r="H13" s="37">
        <v>61104</v>
      </c>
      <c r="I13" s="37">
        <v>15399</v>
      </c>
      <c r="J13" s="12" t="s">
        <v>73</v>
      </c>
      <c r="K13" s="13">
        <v>5</v>
      </c>
      <c r="L13" s="9">
        <f t="shared" si="0"/>
        <v>5</v>
      </c>
      <c r="M13" s="12" t="s">
        <v>47</v>
      </c>
      <c r="N13" s="13">
        <v>5</v>
      </c>
      <c r="O13" s="9">
        <f t="shared" si="1"/>
        <v>5</v>
      </c>
      <c r="P13" s="44" t="s">
        <v>21</v>
      </c>
      <c r="Q13" s="13">
        <v>3</v>
      </c>
      <c r="R13" s="9">
        <f t="shared" si="2"/>
        <v>3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16705</v>
      </c>
      <c r="H14" s="37">
        <f>66102</f>
        <v>66102</v>
      </c>
      <c r="I14" s="37">
        <v>15667</v>
      </c>
      <c r="J14" s="12" t="s">
        <v>109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1"/>
        <v>5</v>
      </c>
      <c r="P14" s="44" t="s">
        <v>16</v>
      </c>
      <c r="Q14" s="13">
        <v>3</v>
      </c>
      <c r="R14" s="9">
        <f t="shared" si="2"/>
        <v>3</v>
      </c>
      <c r="S14" s="14" t="s">
        <v>200</v>
      </c>
      <c r="T14" s="14">
        <v>30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203</v>
      </c>
      <c r="K15" s="13">
        <v>4</v>
      </c>
      <c r="L15" s="9" t="str">
        <f t="shared" si="0"/>
        <v/>
      </c>
      <c r="M15" s="12"/>
      <c r="N15" s="13"/>
      <c r="O15" s="9" t="str">
        <f t="shared" si="1"/>
        <v/>
      </c>
      <c r="P15" s="12"/>
      <c r="Q15" s="13"/>
      <c r="R15" s="9" t="str">
        <f t="shared" si="2"/>
        <v/>
      </c>
      <c r="S15" s="14" t="s">
        <v>204</v>
      </c>
      <c r="T15" s="14">
        <v>27</v>
      </c>
      <c r="U15" s="14" t="s">
        <v>13</v>
      </c>
      <c r="V15" s="14">
        <v>30</v>
      </c>
      <c r="W15" s="14"/>
      <c r="X15" s="14"/>
    </row>
    <row r="16" spans="2:24" x14ac:dyDescent="0.55000000000000004">
      <c r="B16" s="16" t="s">
        <v>205</v>
      </c>
      <c r="C16" s="24">
        <v>180</v>
      </c>
      <c r="D16" s="24">
        <v>5</v>
      </c>
      <c r="E16" s="41">
        <v>8</v>
      </c>
      <c r="F16" s="38">
        <v>70486</v>
      </c>
      <c r="G16" s="38">
        <v>15754</v>
      </c>
      <c r="H16" s="38">
        <v>63608</v>
      </c>
      <c r="I16" s="38">
        <v>14217</v>
      </c>
      <c r="J16" s="17" t="s">
        <v>73</v>
      </c>
      <c r="K16" s="18">
        <v>5</v>
      </c>
      <c r="L16" s="9">
        <f t="shared" si="0"/>
        <v>5</v>
      </c>
      <c r="M16" s="17" t="s">
        <v>43</v>
      </c>
      <c r="N16" s="18">
        <v>3</v>
      </c>
      <c r="O16" s="9">
        <f t="shared" si="1"/>
        <v>3</v>
      </c>
      <c r="P16" s="45" t="s">
        <v>16</v>
      </c>
      <c r="Q16" s="18">
        <v>3</v>
      </c>
      <c r="R16" s="9">
        <f t="shared" si="2"/>
        <v>3</v>
      </c>
      <c r="S16" s="20" t="s">
        <v>206</v>
      </c>
      <c r="T16" s="20">
        <v>20</v>
      </c>
      <c r="U16" s="14" t="s">
        <v>107</v>
      </c>
      <c r="V16" s="14">
        <v>20</v>
      </c>
      <c r="W16" s="14"/>
      <c r="X16" s="20"/>
    </row>
    <row r="17" spans="2:24" x14ac:dyDescent="0.55000000000000004">
      <c r="B17" s="16" t="s">
        <v>207</v>
      </c>
      <c r="C17" s="24">
        <v>180</v>
      </c>
      <c r="D17" s="24">
        <v>5</v>
      </c>
      <c r="E17" s="41">
        <v>8</v>
      </c>
      <c r="F17" s="38">
        <v>68606</v>
      </c>
      <c r="G17" s="38">
        <v>13276</v>
      </c>
      <c r="H17" s="38">
        <v>65478</v>
      </c>
      <c r="I17" s="38">
        <v>12670</v>
      </c>
      <c r="J17" s="17" t="s">
        <v>15</v>
      </c>
      <c r="K17" s="18">
        <v>5</v>
      </c>
      <c r="L17" s="9">
        <f t="shared" si="0"/>
        <v>5</v>
      </c>
      <c r="M17" s="17" t="s">
        <v>208</v>
      </c>
      <c r="N17" s="18">
        <v>3</v>
      </c>
      <c r="O17" s="9">
        <f t="shared" si="1"/>
        <v>3</v>
      </c>
      <c r="P17" s="45" t="s">
        <v>192</v>
      </c>
      <c r="Q17" s="18">
        <v>3</v>
      </c>
      <c r="R17" s="9">
        <f t="shared" si="2"/>
        <v>3</v>
      </c>
      <c r="S17" s="20" t="s">
        <v>19</v>
      </c>
      <c r="T17" s="20">
        <v>29</v>
      </c>
      <c r="U17" s="14" t="s">
        <v>209</v>
      </c>
      <c r="V17" s="20">
        <v>30</v>
      </c>
      <c r="W17" s="20"/>
      <c r="X17" s="20"/>
    </row>
    <row r="18" spans="2:24" x14ac:dyDescent="0.55000000000000004">
      <c r="B18" s="11" t="s">
        <v>210</v>
      </c>
      <c r="C18" s="23">
        <v>180</v>
      </c>
      <c r="D18" s="23">
        <v>5</v>
      </c>
      <c r="E18" s="41">
        <v>8</v>
      </c>
      <c r="F18" s="37">
        <f>70798</f>
        <v>70798</v>
      </c>
      <c r="G18" s="37">
        <v>16567</v>
      </c>
      <c r="H18" s="37">
        <f>63286</f>
        <v>63286</v>
      </c>
      <c r="I18" s="37">
        <v>14809</v>
      </c>
      <c r="J18" s="12" t="s">
        <v>73</v>
      </c>
      <c r="K18" s="13">
        <v>4</v>
      </c>
      <c r="L18" s="9">
        <f t="shared" si="0"/>
        <v>4</v>
      </c>
      <c r="M18" s="12" t="s">
        <v>68</v>
      </c>
      <c r="N18" s="13">
        <v>4</v>
      </c>
      <c r="O18" s="9">
        <f t="shared" si="1"/>
        <v>4</v>
      </c>
      <c r="P18" s="12" t="s">
        <v>47</v>
      </c>
      <c r="Q18" s="13">
        <v>4</v>
      </c>
      <c r="R18" s="9">
        <f t="shared" si="2"/>
        <v>4</v>
      </c>
      <c r="S18" s="14" t="s">
        <v>142</v>
      </c>
      <c r="T18" s="111">
        <v>20</v>
      </c>
      <c r="U18" s="45" t="s">
        <v>321</v>
      </c>
      <c r="V18" s="113">
        <v>21</v>
      </c>
      <c r="W18" s="14"/>
      <c r="X18" s="111"/>
    </row>
    <row r="19" spans="2:24" x14ac:dyDescent="0.55000000000000004">
      <c r="B19" s="16" t="s">
        <v>211</v>
      </c>
      <c r="C19" s="24">
        <v>180</v>
      </c>
      <c r="D19" s="24">
        <v>5</v>
      </c>
      <c r="E19" s="41">
        <v>8</v>
      </c>
      <c r="F19" s="38">
        <v>67670</v>
      </c>
      <c r="G19" s="38"/>
      <c r="H19" s="38">
        <v>66413</v>
      </c>
      <c r="I19" s="38"/>
      <c r="J19" s="17" t="s">
        <v>212</v>
      </c>
      <c r="K19" s="18">
        <v>5</v>
      </c>
      <c r="L19" s="9" t="str">
        <f t="shared" si="0"/>
        <v/>
      </c>
      <c r="M19" s="44" t="s">
        <v>16</v>
      </c>
      <c r="N19" s="18">
        <v>3</v>
      </c>
      <c r="O19" s="9" t="str">
        <f t="shared" si="1"/>
        <v/>
      </c>
      <c r="P19" s="17"/>
      <c r="Q19" s="18"/>
      <c r="R19" s="9" t="str">
        <f t="shared" si="2"/>
        <v/>
      </c>
      <c r="S19" s="20" t="s">
        <v>213</v>
      </c>
      <c r="T19" s="20">
        <v>30</v>
      </c>
      <c r="U19" s="14" t="s">
        <v>40</v>
      </c>
      <c r="V19" s="14">
        <v>30</v>
      </c>
      <c r="W19" s="14" t="s">
        <v>95</v>
      </c>
      <c r="X19" s="20">
        <v>30</v>
      </c>
    </row>
    <row r="20" spans="2:24" x14ac:dyDescent="0.55000000000000004">
      <c r="B20" s="11" t="s">
        <v>214</v>
      </c>
      <c r="C20" s="23">
        <v>155</v>
      </c>
      <c r="D20" s="23">
        <v>5</v>
      </c>
      <c r="E20" s="41">
        <v>3</v>
      </c>
      <c r="F20" s="37">
        <v>70610</v>
      </c>
      <c r="G20" s="37"/>
      <c r="H20" s="37">
        <v>62441</v>
      </c>
      <c r="I20" s="37"/>
      <c r="J20" s="12" t="s">
        <v>21</v>
      </c>
      <c r="K20" s="13">
        <v>3</v>
      </c>
      <c r="L20" s="9" t="str">
        <f t="shared" si="0"/>
        <v/>
      </c>
      <c r="M20" s="44" t="s">
        <v>16</v>
      </c>
      <c r="N20" s="13">
        <v>3</v>
      </c>
      <c r="O20" s="9" t="str">
        <f t="shared" si="1"/>
        <v/>
      </c>
      <c r="P20" s="12"/>
      <c r="Q20" s="13"/>
      <c r="R20" s="9" t="str">
        <f t="shared" si="2"/>
        <v/>
      </c>
      <c r="S20" s="14" t="s">
        <v>215</v>
      </c>
      <c r="T20" s="14">
        <v>30</v>
      </c>
      <c r="U20" s="14"/>
      <c r="V20" s="14"/>
      <c r="W20" s="14"/>
      <c r="X20" s="14"/>
    </row>
    <row r="21" spans="2:24" x14ac:dyDescent="0.55000000000000004">
      <c r="B21" s="16" t="s">
        <v>217</v>
      </c>
      <c r="C21" s="24">
        <v>180</v>
      </c>
      <c r="D21" s="24">
        <v>5</v>
      </c>
      <c r="E21" s="41">
        <v>8</v>
      </c>
      <c r="F21" s="38">
        <v>69115</v>
      </c>
      <c r="G21" s="38"/>
      <c r="H21" s="38">
        <v>59350</v>
      </c>
      <c r="I21" s="38"/>
      <c r="J21" s="17" t="s">
        <v>218</v>
      </c>
      <c r="K21" s="18">
        <v>5</v>
      </c>
      <c r="L21" s="9" t="str">
        <f t="shared" si="0"/>
        <v/>
      </c>
      <c r="M21" s="44" t="s">
        <v>16</v>
      </c>
      <c r="N21" s="18">
        <v>3</v>
      </c>
      <c r="O21" s="9" t="str">
        <f t="shared" si="1"/>
        <v/>
      </c>
      <c r="P21" s="17"/>
      <c r="Q21" s="18"/>
      <c r="R21" s="9" t="str">
        <f t="shared" si="2"/>
        <v/>
      </c>
      <c r="S21" s="20" t="s">
        <v>19</v>
      </c>
      <c r="T21" s="20">
        <v>30</v>
      </c>
      <c r="U21" s="14" t="s">
        <v>48</v>
      </c>
      <c r="V21" s="14">
        <v>30</v>
      </c>
      <c r="W21" s="14" t="s">
        <v>45</v>
      </c>
      <c r="X21" s="20">
        <v>30</v>
      </c>
    </row>
    <row r="22" spans="2:24" x14ac:dyDescent="0.55000000000000004">
      <c r="B22" s="11" t="s">
        <v>219</v>
      </c>
      <c r="C22" s="23">
        <v>180</v>
      </c>
      <c r="D22" s="23">
        <v>5</v>
      </c>
      <c r="E22" s="41">
        <v>8</v>
      </c>
      <c r="F22" s="37">
        <v>62874</v>
      </c>
      <c r="G22" s="37"/>
      <c r="H22" s="37">
        <v>64561</v>
      </c>
      <c r="I22" s="37"/>
      <c r="J22" s="12" t="s">
        <v>39</v>
      </c>
      <c r="K22" s="13">
        <v>1</v>
      </c>
      <c r="L22" s="9" t="str">
        <f t="shared" si="0"/>
        <v/>
      </c>
      <c r="M22" s="44" t="s">
        <v>73</v>
      </c>
      <c r="N22" s="13">
        <v>3</v>
      </c>
      <c r="O22" s="9" t="str">
        <f t="shared" si="1"/>
        <v/>
      </c>
      <c r="P22" s="12"/>
      <c r="Q22" s="13"/>
      <c r="R22" s="9" t="str">
        <f t="shared" si="2"/>
        <v/>
      </c>
      <c r="S22" s="14" t="s">
        <v>29</v>
      </c>
      <c r="T22" s="14">
        <v>20</v>
      </c>
      <c r="U22" s="14" t="s">
        <v>220</v>
      </c>
      <c r="V22" s="14">
        <v>20</v>
      </c>
      <c r="W22" s="14"/>
      <c r="X22" s="14"/>
    </row>
    <row r="23" spans="2:24" x14ac:dyDescent="0.55000000000000004">
      <c r="B23" s="11" t="s">
        <v>221</v>
      </c>
      <c r="C23" s="23">
        <v>180</v>
      </c>
      <c r="D23" s="23">
        <v>5</v>
      </c>
      <c r="E23" s="41">
        <v>8</v>
      </c>
      <c r="F23" s="37">
        <v>66123</v>
      </c>
      <c r="G23" s="37"/>
      <c r="H23" s="37">
        <v>58551</v>
      </c>
      <c r="I23" s="37"/>
      <c r="J23" s="12" t="s">
        <v>92</v>
      </c>
      <c r="K23" s="13">
        <v>5</v>
      </c>
      <c r="L23" s="9" t="str">
        <f t="shared" si="0"/>
        <v/>
      </c>
      <c r="M23" s="12" t="s">
        <v>222</v>
      </c>
      <c r="N23" s="13">
        <v>3</v>
      </c>
      <c r="O23" s="9" t="str">
        <f t="shared" si="1"/>
        <v/>
      </c>
      <c r="P23" s="44" t="s">
        <v>73</v>
      </c>
      <c r="Q23" s="13">
        <v>3</v>
      </c>
      <c r="R23" s="9" t="str">
        <f t="shared" si="2"/>
        <v/>
      </c>
      <c r="S23" s="14" t="s">
        <v>200</v>
      </c>
      <c r="T23" s="14">
        <v>20</v>
      </c>
      <c r="U23" s="14" t="s">
        <v>45</v>
      </c>
      <c r="V23" s="14">
        <v>20</v>
      </c>
      <c r="W23" s="14"/>
      <c r="X23" s="14"/>
    </row>
    <row r="24" spans="2:24" x14ac:dyDescent="0.55000000000000004">
      <c r="B24" s="11" t="s">
        <v>216</v>
      </c>
      <c r="C24" s="23">
        <v>180</v>
      </c>
      <c r="D24" s="23">
        <v>5</v>
      </c>
      <c r="E24" s="41">
        <v>8</v>
      </c>
      <c r="F24" s="37">
        <v>65277</v>
      </c>
      <c r="G24" s="37">
        <v>9792</v>
      </c>
      <c r="H24" s="37">
        <v>59396</v>
      </c>
      <c r="I24" s="37">
        <v>8910</v>
      </c>
      <c r="J24" s="12" t="s">
        <v>25</v>
      </c>
      <c r="K24" s="13">
        <v>5</v>
      </c>
      <c r="L24" s="9">
        <f t="shared" si="0"/>
        <v>5</v>
      </c>
      <c r="M24" s="12" t="s">
        <v>30</v>
      </c>
      <c r="N24" s="13">
        <v>5</v>
      </c>
      <c r="O24" s="9">
        <f t="shared" si="1"/>
        <v>5</v>
      </c>
      <c r="P24" s="12" t="s">
        <v>223</v>
      </c>
      <c r="Q24" s="13">
        <v>3</v>
      </c>
      <c r="R24" s="9">
        <f t="shared" si="2"/>
        <v>3</v>
      </c>
      <c r="S24" s="14" t="s">
        <v>190</v>
      </c>
      <c r="T24" s="14">
        <v>20</v>
      </c>
      <c r="U24" s="46" t="s">
        <v>61</v>
      </c>
      <c r="V24" s="46">
        <v>20</v>
      </c>
      <c r="W24" s="14"/>
      <c r="X24" s="14"/>
    </row>
    <row r="25" spans="2:24" x14ac:dyDescent="0.55000000000000004">
      <c r="B25" s="11" t="s">
        <v>224</v>
      </c>
      <c r="C25" s="23">
        <v>180</v>
      </c>
      <c r="D25" s="23">
        <v>5</v>
      </c>
      <c r="E25" s="41">
        <v>8</v>
      </c>
      <c r="F25" s="37">
        <v>64317</v>
      </c>
      <c r="G25" s="37"/>
      <c r="H25" s="37">
        <v>59331</v>
      </c>
      <c r="I25" s="37"/>
      <c r="J25" s="12" t="s">
        <v>67</v>
      </c>
      <c r="K25" s="13">
        <v>4</v>
      </c>
      <c r="L25" s="9" t="str">
        <f t="shared" si="0"/>
        <v/>
      </c>
      <c r="M25" s="12"/>
      <c r="N25" s="13"/>
      <c r="O25" s="9" t="str">
        <f t="shared" si="1"/>
        <v/>
      </c>
      <c r="P25" s="12"/>
      <c r="Q25" s="13"/>
      <c r="R25" s="9" t="str">
        <f t="shared" si="2"/>
        <v/>
      </c>
      <c r="S25" s="14" t="s">
        <v>131</v>
      </c>
      <c r="T25" s="14">
        <v>30</v>
      </c>
      <c r="U25" s="14" t="s">
        <v>95</v>
      </c>
      <c r="V25" s="14">
        <v>20</v>
      </c>
      <c r="W25" s="14"/>
      <c r="X25" s="14"/>
    </row>
    <row r="26" spans="2:24" x14ac:dyDescent="0.55000000000000004">
      <c r="B26" s="11" t="s">
        <v>225</v>
      </c>
      <c r="C26" s="23">
        <v>189</v>
      </c>
      <c r="D26" s="23">
        <v>5</v>
      </c>
      <c r="E26" s="41">
        <v>8</v>
      </c>
      <c r="F26" s="37">
        <v>64750</v>
      </c>
      <c r="G26" s="37">
        <v>12238</v>
      </c>
      <c r="H26" s="37">
        <v>57424</v>
      </c>
      <c r="I26" s="37">
        <v>10854</v>
      </c>
      <c r="J26" s="12" t="s">
        <v>92</v>
      </c>
      <c r="K26" s="13">
        <v>5</v>
      </c>
      <c r="L26" s="9">
        <f>IF($G26&gt;0,IF(K26="","",K26),"")</f>
        <v>5</v>
      </c>
      <c r="M26" s="12" t="s">
        <v>58</v>
      </c>
      <c r="N26" s="13">
        <v>3</v>
      </c>
      <c r="O26" s="9">
        <f>IF($G26&gt;0,IF(N26="","",N26),"")</f>
        <v>3</v>
      </c>
      <c r="P26" s="12"/>
      <c r="Q26" s="13"/>
      <c r="R26" s="9" t="str">
        <f>IF($G26&gt;0,IF(Q26="","",Q26),"")</f>
        <v/>
      </c>
      <c r="S26" s="14" t="s">
        <v>61</v>
      </c>
      <c r="T26" s="14">
        <v>30</v>
      </c>
      <c r="U26" s="14" t="s">
        <v>209</v>
      </c>
      <c r="V26" s="14">
        <v>20</v>
      </c>
      <c r="W26" s="46" t="s">
        <v>65</v>
      </c>
      <c r="X26" s="46">
        <v>30</v>
      </c>
    </row>
    <row r="27" spans="2:24" x14ac:dyDescent="0.55000000000000004">
      <c r="B27" s="11" t="s">
        <v>311</v>
      </c>
      <c r="C27" s="23">
        <v>180</v>
      </c>
      <c r="D27" s="23">
        <v>5</v>
      </c>
      <c r="E27" s="41">
        <v>8</v>
      </c>
      <c r="F27" s="37">
        <v>59888</v>
      </c>
      <c r="G27" s="37"/>
      <c r="H27" s="37">
        <v>61247</v>
      </c>
      <c r="I27" s="37"/>
      <c r="J27" s="12" t="s">
        <v>87</v>
      </c>
      <c r="K27" s="13">
        <v>5</v>
      </c>
      <c r="L27" s="9" t="str">
        <f t="shared" si="0"/>
        <v/>
      </c>
      <c r="M27" s="12" t="s">
        <v>16</v>
      </c>
      <c r="N27" s="13">
        <v>5</v>
      </c>
      <c r="O27" s="9" t="str">
        <f t="shared" si="1"/>
        <v/>
      </c>
      <c r="P27" s="17" t="s">
        <v>15</v>
      </c>
      <c r="Q27" s="13">
        <v>5</v>
      </c>
      <c r="R27" s="9" t="str">
        <f t="shared" si="2"/>
        <v/>
      </c>
      <c r="S27" s="14" t="s">
        <v>200</v>
      </c>
      <c r="T27" s="14">
        <v>20</v>
      </c>
      <c r="U27" s="47" t="s">
        <v>61</v>
      </c>
      <c r="V27" s="46">
        <v>20</v>
      </c>
      <c r="W27" s="20"/>
      <c r="X27" s="20"/>
    </row>
    <row r="28" spans="2:24" x14ac:dyDescent="0.55000000000000004">
      <c r="B28" s="11" t="s">
        <v>226</v>
      </c>
      <c r="C28" s="23">
        <v>180</v>
      </c>
      <c r="D28" s="23">
        <v>5</v>
      </c>
      <c r="E28" s="41">
        <v>8</v>
      </c>
      <c r="F28" s="37">
        <v>56026</v>
      </c>
      <c r="G28" s="37"/>
      <c r="H28" s="37">
        <v>61809</v>
      </c>
      <c r="I28" s="37"/>
      <c r="J28" s="12" t="s">
        <v>73</v>
      </c>
      <c r="K28" s="13">
        <v>5</v>
      </c>
      <c r="L28" s="9" t="str">
        <f t="shared" si="0"/>
        <v/>
      </c>
      <c r="M28" s="12" t="s">
        <v>222</v>
      </c>
      <c r="N28" s="13">
        <v>3</v>
      </c>
      <c r="O28" s="9" t="str">
        <f t="shared" si="1"/>
        <v/>
      </c>
      <c r="P28" s="45" t="s">
        <v>192</v>
      </c>
      <c r="Q28" s="13">
        <v>3</v>
      </c>
      <c r="R28" s="9" t="str">
        <f t="shared" si="2"/>
        <v/>
      </c>
      <c r="S28" s="14" t="s">
        <v>120</v>
      </c>
      <c r="T28" s="14">
        <v>20</v>
      </c>
      <c r="U28" s="14" t="s">
        <v>220</v>
      </c>
      <c r="V28" s="14">
        <v>20</v>
      </c>
      <c r="W28" s="14"/>
      <c r="X28" s="14"/>
    </row>
    <row r="29" spans="2:24" x14ac:dyDescent="0.55000000000000004">
      <c r="B29" s="11" t="s">
        <v>227</v>
      </c>
      <c r="C29" s="23">
        <v>180</v>
      </c>
      <c r="D29" s="23">
        <v>5</v>
      </c>
      <c r="E29" s="41">
        <v>8</v>
      </c>
      <c r="F29" s="37">
        <v>59561</v>
      </c>
      <c r="G29" s="37"/>
      <c r="H29" s="37">
        <v>57874</v>
      </c>
      <c r="I29" s="37"/>
      <c r="J29" s="12" t="s">
        <v>77</v>
      </c>
      <c r="K29" s="13">
        <v>5</v>
      </c>
      <c r="L29" s="9" t="str">
        <f t="shared" si="0"/>
        <v/>
      </c>
      <c r="M29" s="44" t="s">
        <v>192</v>
      </c>
      <c r="N29" s="13">
        <v>3</v>
      </c>
      <c r="O29" s="9" t="str">
        <f t="shared" si="1"/>
        <v/>
      </c>
      <c r="P29" s="12"/>
      <c r="Q29" s="13"/>
      <c r="R29" s="9" t="str">
        <f t="shared" si="2"/>
        <v/>
      </c>
      <c r="S29" s="14" t="s">
        <v>120</v>
      </c>
      <c r="T29" s="14">
        <v>20</v>
      </c>
      <c r="U29" s="14" t="s">
        <v>122</v>
      </c>
      <c r="V29" s="14">
        <v>20</v>
      </c>
      <c r="W29" s="14" t="s">
        <v>57</v>
      </c>
      <c r="X29" s="14">
        <v>20</v>
      </c>
    </row>
    <row r="30" spans="2:24" x14ac:dyDescent="0.55000000000000004">
      <c r="B30" s="11" t="s">
        <v>228</v>
      </c>
      <c r="C30" s="23">
        <v>150</v>
      </c>
      <c r="D30" s="23">
        <v>5</v>
      </c>
      <c r="E30" s="41">
        <v>2</v>
      </c>
      <c r="F30" s="37">
        <v>62672</v>
      </c>
      <c r="G30" s="37"/>
      <c r="H30" s="37">
        <v>53276</v>
      </c>
      <c r="I30" s="37"/>
      <c r="J30" s="27" t="s">
        <v>192</v>
      </c>
      <c r="K30" s="28">
        <v>3</v>
      </c>
      <c r="L30" s="9" t="str">
        <f t="shared" si="0"/>
        <v/>
      </c>
      <c r="M30" s="44" t="s">
        <v>73</v>
      </c>
      <c r="N30" s="13">
        <v>3</v>
      </c>
      <c r="O30" s="9" t="str">
        <f t="shared" si="1"/>
        <v/>
      </c>
      <c r="P30" s="12"/>
      <c r="Q30" s="13"/>
      <c r="R30" s="9" t="str">
        <f t="shared" si="2"/>
        <v/>
      </c>
      <c r="S30" s="20" t="s">
        <v>206</v>
      </c>
      <c r="T30" s="14">
        <v>24</v>
      </c>
      <c r="U30" s="14" t="s">
        <v>79</v>
      </c>
      <c r="V30" s="14">
        <v>30</v>
      </c>
      <c r="W30" s="14"/>
      <c r="X30" s="20"/>
    </row>
    <row r="31" spans="2:24" x14ac:dyDescent="0.55000000000000004">
      <c r="B31" s="11" t="s">
        <v>229</v>
      </c>
      <c r="C31" s="23">
        <v>180</v>
      </c>
      <c r="D31" s="23">
        <v>5</v>
      </c>
      <c r="E31" s="41">
        <v>8</v>
      </c>
      <c r="F31" s="37">
        <v>61388</v>
      </c>
      <c r="G31" s="37"/>
      <c r="H31" s="37">
        <v>53840</v>
      </c>
      <c r="I31" s="37"/>
      <c r="J31" s="12" t="s">
        <v>73</v>
      </c>
      <c r="K31" s="13">
        <v>5</v>
      </c>
      <c r="L31" s="9" t="str">
        <f t="shared" si="0"/>
        <v/>
      </c>
      <c r="M31" s="12" t="s">
        <v>63</v>
      </c>
      <c r="N31" s="13">
        <v>3</v>
      </c>
      <c r="O31" s="9" t="str">
        <f t="shared" si="1"/>
        <v/>
      </c>
      <c r="P31" s="12"/>
      <c r="Q31" s="13"/>
      <c r="R31" s="9" t="str">
        <f t="shared" si="2"/>
        <v/>
      </c>
      <c r="S31" s="14" t="s">
        <v>120</v>
      </c>
      <c r="T31" s="14">
        <v>20</v>
      </c>
      <c r="U31" s="14" t="s">
        <v>122</v>
      </c>
      <c r="V31" s="14">
        <v>20</v>
      </c>
      <c r="W31" s="47" t="s">
        <v>206</v>
      </c>
      <c r="X31" s="46">
        <v>20</v>
      </c>
    </row>
    <row r="32" spans="2:24" x14ac:dyDescent="0.55000000000000004">
      <c r="B32" s="16" t="s">
        <v>230</v>
      </c>
      <c r="C32" s="24">
        <v>160</v>
      </c>
      <c r="D32" s="24">
        <v>5</v>
      </c>
      <c r="E32" s="41">
        <v>4</v>
      </c>
      <c r="F32" s="38">
        <v>63386</v>
      </c>
      <c r="G32" s="38"/>
      <c r="H32" s="38">
        <v>49775</v>
      </c>
      <c r="I32" s="38"/>
      <c r="J32" s="17" t="s">
        <v>20</v>
      </c>
      <c r="K32" s="18">
        <v>5</v>
      </c>
      <c r="L32" s="9" t="str">
        <f t="shared" si="0"/>
        <v/>
      </c>
      <c r="M32" s="45" t="s">
        <v>192</v>
      </c>
      <c r="N32" s="18">
        <v>3</v>
      </c>
      <c r="O32" s="9" t="str">
        <f t="shared" si="1"/>
        <v/>
      </c>
      <c r="P32" s="17"/>
      <c r="Q32" s="18"/>
      <c r="R32" s="9" t="str">
        <f t="shared" si="2"/>
        <v/>
      </c>
      <c r="S32" s="20" t="s">
        <v>53</v>
      </c>
      <c r="T32" s="14">
        <v>30</v>
      </c>
      <c r="U32" s="14" t="s">
        <v>209</v>
      </c>
      <c r="V32" s="14">
        <v>30</v>
      </c>
      <c r="W32" s="14"/>
      <c r="X32" s="20"/>
    </row>
    <row r="33" spans="2:24" x14ac:dyDescent="0.55000000000000004">
      <c r="B33" s="11" t="s">
        <v>231</v>
      </c>
      <c r="C33" s="23">
        <v>180</v>
      </c>
      <c r="D33" s="23">
        <v>5</v>
      </c>
      <c r="E33" s="41">
        <v>8</v>
      </c>
      <c r="F33" s="37">
        <v>57486</v>
      </c>
      <c r="G33" s="37"/>
      <c r="H33" s="37">
        <v>55242</v>
      </c>
      <c r="I33" s="37"/>
      <c r="J33" s="12" t="s">
        <v>232</v>
      </c>
      <c r="K33" s="13">
        <v>5</v>
      </c>
      <c r="L33" s="9" t="str">
        <f t="shared" si="0"/>
        <v/>
      </c>
      <c r="M33" s="44" t="s">
        <v>73</v>
      </c>
      <c r="N33" s="13">
        <v>3</v>
      </c>
      <c r="O33" s="9" t="str">
        <f t="shared" si="1"/>
        <v/>
      </c>
      <c r="P33" s="12" t="s">
        <v>222</v>
      </c>
      <c r="Q33" s="13">
        <v>3</v>
      </c>
      <c r="R33" s="9" t="str">
        <f t="shared" si="2"/>
        <v/>
      </c>
      <c r="S33" s="14"/>
      <c r="T33" s="14"/>
      <c r="U33" s="14"/>
      <c r="V33" s="14"/>
      <c r="W33" s="14"/>
      <c r="X33" s="14"/>
    </row>
    <row r="34" spans="2:24" x14ac:dyDescent="0.55000000000000004">
      <c r="B34" s="16" t="s">
        <v>233</v>
      </c>
      <c r="C34" s="23">
        <v>160</v>
      </c>
      <c r="D34" s="23">
        <v>5</v>
      </c>
      <c r="E34" s="41">
        <v>4</v>
      </c>
      <c r="F34" s="38">
        <v>55964</v>
      </c>
      <c r="G34" s="38">
        <v>7724</v>
      </c>
      <c r="H34" s="38">
        <v>50807</v>
      </c>
      <c r="I34" s="38">
        <v>7012</v>
      </c>
      <c r="J34" s="12" t="s">
        <v>234</v>
      </c>
      <c r="K34" s="13">
        <v>5</v>
      </c>
      <c r="L34" s="9">
        <f t="shared" si="0"/>
        <v>5</v>
      </c>
      <c r="M34" s="12" t="s">
        <v>58</v>
      </c>
      <c r="N34" s="13">
        <v>3</v>
      </c>
      <c r="O34" s="9">
        <f t="shared" si="1"/>
        <v>3</v>
      </c>
      <c r="P34" s="17"/>
      <c r="Q34" s="18"/>
      <c r="R34" s="9" t="str">
        <f t="shared" si="2"/>
        <v/>
      </c>
      <c r="S34" s="14" t="s">
        <v>61</v>
      </c>
      <c r="T34" s="14">
        <v>20</v>
      </c>
      <c r="U34" s="47" t="s">
        <v>206</v>
      </c>
      <c r="V34" s="46">
        <v>20</v>
      </c>
      <c r="W34" s="14"/>
      <c r="X34" s="20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7607</v>
      </c>
      <c r="H35" s="37">
        <f>47402</f>
        <v>47402</v>
      </c>
      <c r="I35" s="37">
        <v>6258</v>
      </c>
      <c r="J35" s="12" t="s">
        <v>73</v>
      </c>
      <c r="K35" s="13">
        <v>4</v>
      </c>
      <c r="L35" s="9">
        <f t="shared" si="0"/>
        <v>4</v>
      </c>
      <c r="M35" s="12" t="s">
        <v>56</v>
      </c>
      <c r="N35" s="13">
        <v>2</v>
      </c>
      <c r="O35" s="9">
        <f t="shared" si="1"/>
        <v>2</v>
      </c>
      <c r="P35" s="44" t="s">
        <v>192</v>
      </c>
      <c r="Q35" s="13">
        <v>3</v>
      </c>
      <c r="R35" s="9">
        <f t="shared" si="2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 t="shared" si="0"/>
        <v/>
      </c>
      <c r="M36" s="12"/>
      <c r="N36" s="13"/>
      <c r="O36" s="9" t="str">
        <f t="shared" si="1"/>
        <v/>
      </c>
      <c r="P36" s="12"/>
      <c r="Q36" s="13"/>
      <c r="R36" s="9" t="str">
        <f t="shared" si="2"/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20</v>
      </c>
    </row>
    <row r="37" spans="2:24" x14ac:dyDescent="0.55000000000000004">
      <c r="B37" s="11" t="s">
        <v>237</v>
      </c>
      <c r="C37" s="23">
        <v>180</v>
      </c>
      <c r="D37" s="23">
        <v>5</v>
      </c>
      <c r="E37" s="41">
        <v>8</v>
      </c>
      <c r="F37" s="37">
        <v>52527</v>
      </c>
      <c r="G37" s="37"/>
      <c r="H37" s="37">
        <v>49736</v>
      </c>
      <c r="I37" s="37"/>
      <c r="J37" s="12" t="s">
        <v>238</v>
      </c>
      <c r="K37" s="13">
        <v>3</v>
      </c>
      <c r="L37" s="9" t="str">
        <f t="shared" si="0"/>
        <v/>
      </c>
      <c r="M37" s="44" t="s">
        <v>39</v>
      </c>
      <c r="N37" s="13">
        <v>1</v>
      </c>
      <c r="O37" s="9" t="str">
        <f t="shared" si="1"/>
        <v/>
      </c>
      <c r="P37" s="12"/>
      <c r="Q37" s="13"/>
      <c r="R37" s="9" t="str">
        <f t="shared" si="2"/>
        <v/>
      </c>
      <c r="S37" s="14" t="s">
        <v>239</v>
      </c>
      <c r="T37" s="14">
        <v>20</v>
      </c>
      <c r="U37" s="14" t="s">
        <v>240</v>
      </c>
      <c r="V37" s="14">
        <v>20</v>
      </c>
      <c r="W37" s="14"/>
      <c r="X37" s="14"/>
    </row>
    <row r="38" spans="2:24" x14ac:dyDescent="0.55000000000000004">
      <c r="B38" s="16" t="s">
        <v>241</v>
      </c>
      <c r="C38" s="24">
        <v>140</v>
      </c>
      <c r="D38" s="24">
        <v>5</v>
      </c>
      <c r="E38" s="41">
        <v>0</v>
      </c>
      <c r="F38" s="38">
        <v>54342</v>
      </c>
      <c r="G38" s="38"/>
      <c r="H38" s="38">
        <v>44982</v>
      </c>
      <c r="I38" s="38"/>
      <c r="J38" s="12" t="s">
        <v>58</v>
      </c>
      <c r="K38" s="18">
        <v>1</v>
      </c>
      <c r="L38" s="9" t="str">
        <f t="shared" si="0"/>
        <v/>
      </c>
      <c r="M38" s="44" t="s">
        <v>118</v>
      </c>
      <c r="N38" s="18">
        <v>3</v>
      </c>
      <c r="O38" s="9" t="str">
        <f t="shared" si="1"/>
        <v/>
      </c>
      <c r="P38" s="17"/>
      <c r="Q38" s="18"/>
      <c r="R38" s="9" t="str">
        <f t="shared" si="2"/>
        <v/>
      </c>
      <c r="S38" s="20" t="s">
        <v>61</v>
      </c>
      <c r="T38" s="14">
        <v>30</v>
      </c>
      <c r="U38" s="14" t="s">
        <v>70</v>
      </c>
      <c r="V38" s="14">
        <v>30</v>
      </c>
      <c r="W38" s="14"/>
      <c r="X38" s="20"/>
    </row>
    <row r="39" spans="2:24" x14ac:dyDescent="0.55000000000000004">
      <c r="B39" s="16" t="s">
        <v>230</v>
      </c>
      <c r="C39" s="24">
        <v>150</v>
      </c>
      <c r="D39" s="24">
        <v>5</v>
      </c>
      <c r="E39" s="41">
        <v>2</v>
      </c>
      <c r="F39" s="38">
        <v>54720</v>
      </c>
      <c r="G39" s="38">
        <v>6731</v>
      </c>
      <c r="H39" s="38">
        <v>44350</v>
      </c>
      <c r="I39" s="38">
        <v>5456</v>
      </c>
      <c r="J39" s="17" t="s">
        <v>242</v>
      </c>
      <c r="K39" s="18">
        <v>4</v>
      </c>
      <c r="L39" s="9">
        <f t="shared" si="0"/>
        <v>4</v>
      </c>
      <c r="M39" s="70" t="s">
        <v>31</v>
      </c>
      <c r="N39" s="18">
        <v>2</v>
      </c>
      <c r="O39" s="9">
        <f t="shared" si="1"/>
        <v>2</v>
      </c>
      <c r="P39" s="17"/>
      <c r="Q39" s="18"/>
      <c r="R39" s="9" t="str">
        <f t="shared" si="2"/>
        <v/>
      </c>
      <c r="S39" s="20" t="s">
        <v>206</v>
      </c>
      <c r="T39" s="14">
        <v>21</v>
      </c>
      <c r="U39" s="47" t="s">
        <v>61</v>
      </c>
      <c r="V39" s="46">
        <v>21</v>
      </c>
      <c r="W39" s="14"/>
      <c r="X39" s="20"/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73</v>
      </c>
      <c r="K40" s="13">
        <v>4</v>
      </c>
      <c r="L40" s="9" t="str">
        <f t="shared" si="0"/>
        <v/>
      </c>
      <c r="M40" s="12"/>
      <c r="N40" s="13"/>
      <c r="O40" s="9" t="str">
        <f t="shared" si="1"/>
        <v/>
      </c>
      <c r="P40" s="12"/>
      <c r="Q40" s="13"/>
      <c r="R40" s="9" t="str">
        <f t="shared" si="2"/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 t="shared" si="0"/>
        <v/>
      </c>
      <c r="M41" s="44" t="s">
        <v>39</v>
      </c>
      <c r="N41" s="13">
        <v>1</v>
      </c>
      <c r="O41" s="9" t="str">
        <f t="shared" si="1"/>
        <v/>
      </c>
      <c r="P41" s="12"/>
      <c r="Q41" s="13"/>
      <c r="R41" s="9" t="str">
        <f t="shared" si="2"/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2474240</v>
      </c>
      <c r="G42" s="48">
        <f>SUM(G5:G41)</f>
        <v>161114</v>
      </c>
      <c r="H42" s="48">
        <f>SUM(H5:H41)</f>
        <v>2279216</v>
      </c>
      <c r="I42" s="48">
        <f>SUM(I5:I41)</f>
        <v>145467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32259</v>
      </c>
      <c r="H44" s="37">
        <v>157224</v>
      </c>
      <c r="I44" s="37">
        <v>32782</v>
      </c>
      <c r="J44" s="12" t="s">
        <v>16</v>
      </c>
      <c r="K44" s="13">
        <v>5</v>
      </c>
      <c r="L44" s="9">
        <f t="shared" ref="L44:L71" si="3">IF($G44&gt;0,IF(K44="","",K44),"")</f>
        <v>5</v>
      </c>
      <c r="M44" s="12" t="s">
        <v>247</v>
      </c>
      <c r="N44" s="13">
        <v>5</v>
      </c>
      <c r="O44" s="9">
        <f t="shared" ref="O44:O71" si="4">IF($G44&gt;0,IF(N44="","",N44),"")</f>
        <v>5</v>
      </c>
      <c r="P44" s="44" t="s">
        <v>234</v>
      </c>
      <c r="Q44" s="13">
        <v>3</v>
      </c>
      <c r="R44" s="9">
        <f t="shared" ref="R44:R71" si="5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4" t="s">
        <v>117</v>
      </c>
      <c r="X44" s="46">
        <v>20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248</v>
      </c>
      <c r="K45" s="18">
        <v>4</v>
      </c>
      <c r="L45" s="9" t="str">
        <f t="shared" si="3"/>
        <v/>
      </c>
      <c r="M45" s="44" t="s">
        <v>16</v>
      </c>
      <c r="N45" s="18">
        <v>3</v>
      </c>
      <c r="O45" s="9" t="str">
        <f t="shared" si="4"/>
        <v/>
      </c>
      <c r="P45" s="17"/>
      <c r="Q45" s="18"/>
      <c r="R45" s="9" t="str">
        <f t="shared" si="5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15906</v>
      </c>
      <c r="H46" s="37">
        <v>74068</v>
      </c>
      <c r="I46" s="37">
        <v>16044</v>
      </c>
      <c r="J46" s="12" t="s">
        <v>87</v>
      </c>
      <c r="K46" s="13">
        <v>4</v>
      </c>
      <c r="L46" s="9">
        <f t="shared" si="3"/>
        <v>4</v>
      </c>
      <c r="M46" s="12" t="s">
        <v>250</v>
      </c>
      <c r="N46" s="13">
        <v>2</v>
      </c>
      <c r="O46" s="9">
        <f t="shared" si="4"/>
        <v>2</v>
      </c>
      <c r="P46" s="12"/>
      <c r="Q46" s="13"/>
      <c r="R46" s="9" t="str">
        <f t="shared" si="5"/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16202</v>
      </c>
      <c r="H47" s="37">
        <v>69996</v>
      </c>
      <c r="I47" s="38">
        <v>15120</v>
      </c>
      <c r="J47" s="17" t="s">
        <v>15</v>
      </c>
      <c r="K47" s="13">
        <v>5</v>
      </c>
      <c r="L47" s="9">
        <f t="shared" si="3"/>
        <v>5</v>
      </c>
      <c r="M47" s="7" t="s">
        <v>11</v>
      </c>
      <c r="N47" s="13">
        <v>5</v>
      </c>
      <c r="O47" s="9">
        <f t="shared" si="4"/>
        <v>5</v>
      </c>
      <c r="P47" s="43" t="s">
        <v>21</v>
      </c>
      <c r="Q47" s="13">
        <v>3</v>
      </c>
      <c r="R47" s="9">
        <f t="shared" si="5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3"/>
        <v/>
      </c>
      <c r="M48" s="44" t="s">
        <v>16</v>
      </c>
      <c r="N48" s="13">
        <v>3</v>
      </c>
      <c r="O48" s="9" t="str">
        <f t="shared" si="4"/>
        <v/>
      </c>
      <c r="Q48" s="13"/>
      <c r="R48" s="9" t="str">
        <f t="shared" si="5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253</v>
      </c>
      <c r="C49" s="23">
        <v>180</v>
      </c>
      <c r="D49" s="23">
        <v>5</v>
      </c>
      <c r="E49" s="41">
        <v>8</v>
      </c>
      <c r="F49" s="37">
        <v>72363</v>
      </c>
      <c r="G49" s="37">
        <v>13134</v>
      </c>
      <c r="H49" s="37">
        <v>64231</v>
      </c>
      <c r="I49" s="37">
        <v>11658</v>
      </c>
      <c r="J49" s="12" t="s">
        <v>234</v>
      </c>
      <c r="K49" s="13">
        <v>5</v>
      </c>
      <c r="L49" s="9">
        <f>IF($G49&gt;0,IF(K49="","",K49),"")</f>
        <v>5</v>
      </c>
      <c r="M49" s="44" t="s">
        <v>192</v>
      </c>
      <c r="N49" s="13">
        <v>3</v>
      </c>
      <c r="O49" s="9">
        <f>IF($G49&gt;0,IF(N49="","",N49),"")</f>
        <v>3</v>
      </c>
      <c r="P49" s="12" t="s">
        <v>72</v>
      </c>
      <c r="Q49" s="13">
        <v>5</v>
      </c>
      <c r="R49" s="9">
        <f>IF($G49&gt;0,IF(Q49="","",Q49),"")</f>
        <v>5</v>
      </c>
      <c r="S49" s="14" t="s">
        <v>117</v>
      </c>
      <c r="T49" s="14">
        <v>20</v>
      </c>
      <c r="U49" s="14" t="s">
        <v>103</v>
      </c>
      <c r="V49" s="14">
        <v>20</v>
      </c>
      <c r="W49" s="14"/>
      <c r="X49" s="14"/>
    </row>
    <row r="50" spans="2:24" x14ac:dyDescent="0.55000000000000004">
      <c r="B50" s="11" t="s">
        <v>254</v>
      </c>
      <c r="C50" s="23">
        <v>180</v>
      </c>
      <c r="D50" s="23">
        <v>5</v>
      </c>
      <c r="E50" s="41">
        <v>8</v>
      </c>
      <c r="F50" s="37">
        <v>73921</v>
      </c>
      <c r="G50" s="37"/>
      <c r="H50" s="37">
        <v>62663</v>
      </c>
      <c r="I50" s="37"/>
      <c r="J50" s="12" t="s">
        <v>42</v>
      </c>
      <c r="K50" s="13">
        <v>5</v>
      </c>
      <c r="L50" s="9" t="str">
        <f t="shared" si="3"/>
        <v/>
      </c>
      <c r="M50" s="44" t="s">
        <v>16</v>
      </c>
      <c r="N50" s="13">
        <v>3</v>
      </c>
      <c r="O50" s="9" t="str">
        <f t="shared" si="4"/>
        <v/>
      </c>
      <c r="P50" s="12"/>
      <c r="Q50" s="13"/>
      <c r="R50" s="9" t="str">
        <f t="shared" si="5"/>
        <v/>
      </c>
      <c r="S50" s="14" t="s">
        <v>66</v>
      </c>
      <c r="T50" s="14">
        <v>28</v>
      </c>
      <c r="U50" s="14" t="s">
        <v>40</v>
      </c>
      <c r="V50" s="14">
        <v>30</v>
      </c>
      <c r="W50" s="14"/>
      <c r="X50" s="14"/>
    </row>
    <row r="51" spans="2:24" x14ac:dyDescent="0.55000000000000004">
      <c r="B51" s="11" t="s">
        <v>259</v>
      </c>
      <c r="C51" s="23">
        <v>180</v>
      </c>
      <c r="D51" s="23">
        <v>5</v>
      </c>
      <c r="E51" s="41">
        <v>8</v>
      </c>
      <c r="F51" s="37">
        <v>64855</v>
      </c>
      <c r="G51" s="37"/>
      <c r="H51" s="37">
        <v>69229</v>
      </c>
      <c r="I51" s="38"/>
      <c r="J51" s="17" t="s">
        <v>15</v>
      </c>
      <c r="K51" s="13">
        <v>6</v>
      </c>
      <c r="L51" s="9" t="str">
        <f>IF($G51&gt;0,IF(K51="","",K51),"")</f>
        <v/>
      </c>
      <c r="M51" s="44" t="s">
        <v>192</v>
      </c>
      <c r="N51" s="13">
        <v>3</v>
      </c>
      <c r="O51" s="9" t="str">
        <f>IF($G51&gt;0,IF(N51="","",N51),"")</f>
        <v/>
      </c>
      <c r="P51" s="12"/>
      <c r="Q51" s="13"/>
      <c r="R51" s="9" t="str">
        <f>IF($G51&gt;0,IF(Q51="","",Q51),"")</f>
        <v/>
      </c>
      <c r="S51" s="14" t="s">
        <v>45</v>
      </c>
      <c r="T51" s="14">
        <v>30</v>
      </c>
      <c r="U51" s="14" t="s">
        <v>103</v>
      </c>
      <c r="V51" s="14">
        <v>30</v>
      </c>
      <c r="W51" s="14"/>
      <c r="X51" s="14"/>
    </row>
    <row r="52" spans="2:24" x14ac:dyDescent="0.55000000000000004">
      <c r="B52" s="11" t="s">
        <v>256</v>
      </c>
      <c r="C52" s="23">
        <v>180</v>
      </c>
      <c r="D52" s="23">
        <v>5</v>
      </c>
      <c r="E52" s="41">
        <v>8</v>
      </c>
      <c r="F52" s="37">
        <v>70798</v>
      </c>
      <c r="G52" s="37"/>
      <c r="H52" s="37">
        <v>63286</v>
      </c>
      <c r="I52" s="37"/>
      <c r="J52" s="12" t="s">
        <v>127</v>
      </c>
      <c r="K52" s="13">
        <v>4</v>
      </c>
      <c r="L52" s="9" t="str">
        <f t="shared" si="3"/>
        <v/>
      </c>
      <c r="M52" s="12"/>
      <c r="N52" s="13"/>
      <c r="O52" s="9" t="str">
        <f t="shared" si="4"/>
        <v/>
      </c>
      <c r="P52" s="12"/>
      <c r="Q52" s="13"/>
      <c r="R52" s="9" t="str">
        <f t="shared" si="5"/>
        <v/>
      </c>
      <c r="S52" s="14" t="s">
        <v>13</v>
      </c>
      <c r="T52" s="14">
        <v>30</v>
      </c>
      <c r="U52" s="46" t="s">
        <v>117</v>
      </c>
      <c r="V52" s="46">
        <v>20</v>
      </c>
      <c r="W52" s="14"/>
      <c r="X52" s="14"/>
    </row>
    <row r="53" spans="2:24" x14ac:dyDescent="0.55000000000000004">
      <c r="B53" s="11" t="s">
        <v>257</v>
      </c>
      <c r="C53" s="23">
        <v>188</v>
      </c>
      <c r="D53" s="23">
        <v>5</v>
      </c>
      <c r="E53" s="41">
        <v>8</v>
      </c>
      <c r="F53" s="37">
        <v>71733</v>
      </c>
      <c r="G53" s="37"/>
      <c r="H53" s="37">
        <v>62351</v>
      </c>
      <c r="I53" s="37"/>
      <c r="J53" s="12" t="s">
        <v>77</v>
      </c>
      <c r="K53" s="13">
        <v>5</v>
      </c>
      <c r="L53" s="9" t="str">
        <f>IF($G53&gt;0,IF(K53="","",K53),"")</f>
        <v/>
      </c>
      <c r="M53" s="12" t="s">
        <v>62</v>
      </c>
      <c r="N53" s="13">
        <v>3</v>
      </c>
      <c r="O53" s="9" t="str">
        <f>IF($G53&gt;0,IF(N53="","",N53),"")</f>
        <v/>
      </c>
      <c r="Q53" s="13"/>
      <c r="R53" s="9" t="str">
        <f>IF($G53&gt;0,IF(Q53="","",Q53),"")</f>
        <v/>
      </c>
      <c r="S53" s="12" t="s">
        <v>65</v>
      </c>
      <c r="T53" s="14">
        <v>30</v>
      </c>
      <c r="U53" s="14" t="s">
        <v>258</v>
      </c>
      <c r="V53" s="14">
        <v>20</v>
      </c>
      <c r="W53" s="46" t="s">
        <v>61</v>
      </c>
      <c r="X53" s="46">
        <v>30</v>
      </c>
    </row>
    <row r="54" spans="2:24" x14ac:dyDescent="0.55000000000000004">
      <c r="B54" s="11" t="s">
        <v>255</v>
      </c>
      <c r="C54" s="23">
        <v>180</v>
      </c>
      <c r="D54" s="23">
        <v>5</v>
      </c>
      <c r="E54" s="41">
        <v>8</v>
      </c>
      <c r="F54" s="37">
        <v>72045</v>
      </c>
      <c r="G54" s="37">
        <v>8970</v>
      </c>
      <c r="H54" s="37">
        <v>62039</v>
      </c>
      <c r="I54" s="37">
        <v>7724</v>
      </c>
      <c r="J54" s="12" t="s">
        <v>77</v>
      </c>
      <c r="K54" s="13">
        <v>4</v>
      </c>
      <c r="L54" s="9">
        <f t="shared" si="3"/>
        <v>4</v>
      </c>
      <c r="M54" s="43" t="s">
        <v>21</v>
      </c>
      <c r="N54" s="13">
        <v>3</v>
      </c>
      <c r="O54" s="9">
        <f t="shared" si="4"/>
        <v>3</v>
      </c>
      <c r="P54" s="12"/>
      <c r="Q54" s="13"/>
      <c r="R54" s="9" t="str">
        <f t="shared" si="5"/>
        <v/>
      </c>
      <c r="S54" s="14" t="s">
        <v>45</v>
      </c>
      <c r="T54" s="14">
        <v>30</v>
      </c>
      <c r="U54" s="14"/>
      <c r="V54" s="14"/>
      <c r="W54" s="14"/>
      <c r="X54" s="14"/>
    </row>
    <row r="55" spans="2:24" x14ac:dyDescent="0.55000000000000004">
      <c r="B55" s="16" t="s">
        <v>260</v>
      </c>
      <c r="C55" s="24">
        <v>180</v>
      </c>
      <c r="D55" s="24">
        <v>5</v>
      </c>
      <c r="E55" s="41">
        <v>8</v>
      </c>
      <c r="F55" s="38">
        <v>66735</v>
      </c>
      <c r="G55" s="38">
        <v>8810</v>
      </c>
      <c r="H55" s="38">
        <v>65759</v>
      </c>
      <c r="I55" s="38">
        <v>8681</v>
      </c>
      <c r="J55" s="17" t="s">
        <v>234</v>
      </c>
      <c r="K55" s="18">
        <v>5</v>
      </c>
      <c r="L55" s="9">
        <f>IF($G55&gt;0,IF(K55="","",K55),"")</f>
        <v>5</v>
      </c>
      <c r="M55" s="44" t="s">
        <v>16</v>
      </c>
      <c r="N55" s="18">
        <v>3</v>
      </c>
      <c r="O55" s="9">
        <f>IF($G55&gt;0,IF(N55="","",N55),"")</f>
        <v>3</v>
      </c>
      <c r="P55" s="12"/>
      <c r="Q55" s="18"/>
      <c r="R55" s="9" t="str">
        <f>IF($G55&gt;0,IF(Q55="","",Q55),"")</f>
        <v/>
      </c>
      <c r="S55" s="14" t="s">
        <v>117</v>
      </c>
      <c r="T55" s="14">
        <v>30</v>
      </c>
      <c r="U55" s="20" t="s">
        <v>57</v>
      </c>
      <c r="V55" s="14">
        <v>30</v>
      </c>
      <c r="W55" s="20" t="s">
        <v>45</v>
      </c>
      <c r="X55" s="14">
        <v>30</v>
      </c>
    </row>
    <row r="56" spans="2:24" x14ac:dyDescent="0.55000000000000004">
      <c r="B56" s="11" t="s">
        <v>224</v>
      </c>
      <c r="C56" s="23">
        <v>180</v>
      </c>
      <c r="D56" s="23">
        <v>5</v>
      </c>
      <c r="E56" s="41">
        <v>8</v>
      </c>
      <c r="F56" s="37">
        <f>65886</f>
        <v>65886</v>
      </c>
      <c r="G56" s="37"/>
      <c r="H56" s="37">
        <f>60272</f>
        <v>60272</v>
      </c>
      <c r="I56" s="37"/>
      <c r="J56" s="12" t="s">
        <v>67</v>
      </c>
      <c r="K56" s="13">
        <v>5</v>
      </c>
      <c r="L56" s="9" t="str">
        <f t="shared" si="3"/>
        <v/>
      </c>
      <c r="M56" s="17" t="s">
        <v>284</v>
      </c>
      <c r="N56" s="13">
        <v>3</v>
      </c>
      <c r="O56" s="9" t="str">
        <f t="shared" si="4"/>
        <v/>
      </c>
      <c r="P56" s="12"/>
      <c r="Q56" s="13"/>
      <c r="R56" s="9" t="str">
        <f t="shared" si="5"/>
        <v/>
      </c>
      <c r="S56" s="14" t="s">
        <v>80</v>
      </c>
      <c r="T56" s="14">
        <v>20</v>
      </c>
      <c r="U56" s="14" t="s">
        <v>95</v>
      </c>
      <c r="V56" s="14">
        <v>20</v>
      </c>
      <c r="W56" s="14"/>
      <c r="X56" s="14"/>
    </row>
    <row r="57" spans="2:24" x14ac:dyDescent="0.55000000000000004">
      <c r="B57" s="11" t="s">
        <v>261</v>
      </c>
      <c r="C57" s="23">
        <v>180</v>
      </c>
      <c r="D57" s="23">
        <v>5</v>
      </c>
      <c r="E57" s="41">
        <v>8</v>
      </c>
      <c r="F57" s="37">
        <v>57002</v>
      </c>
      <c r="G57" s="37"/>
      <c r="H57" s="37">
        <v>62933</v>
      </c>
      <c r="I57" s="37"/>
      <c r="J57" s="12" t="s">
        <v>77</v>
      </c>
      <c r="K57" s="13">
        <v>5</v>
      </c>
      <c r="L57" s="9" t="str">
        <f t="shared" si="3"/>
        <v/>
      </c>
      <c r="M57" s="44" t="s">
        <v>16</v>
      </c>
      <c r="N57" s="13">
        <v>3</v>
      </c>
      <c r="O57" s="9" t="str">
        <f t="shared" si="4"/>
        <v/>
      </c>
      <c r="P57" s="12"/>
      <c r="Q57" s="13"/>
      <c r="R57" s="9" t="str">
        <f t="shared" si="5"/>
        <v/>
      </c>
      <c r="S57" s="14" t="s">
        <v>262</v>
      </c>
      <c r="T57" s="14">
        <v>30</v>
      </c>
      <c r="U57" s="14" t="s">
        <v>95</v>
      </c>
      <c r="V57" s="14">
        <v>30</v>
      </c>
      <c r="W57" s="20" t="s">
        <v>45</v>
      </c>
      <c r="X57" s="14">
        <v>30</v>
      </c>
    </row>
    <row r="58" spans="2:24" x14ac:dyDescent="0.55000000000000004">
      <c r="B58" s="11" t="s">
        <v>263</v>
      </c>
      <c r="C58" s="23">
        <v>180</v>
      </c>
      <c r="D58" s="23">
        <v>5</v>
      </c>
      <c r="E58" s="41">
        <v>8</v>
      </c>
      <c r="F58" s="37">
        <v>61217</v>
      </c>
      <c r="G58" s="37">
        <v>7714</v>
      </c>
      <c r="H58" s="37">
        <v>58717</v>
      </c>
      <c r="I58" s="37">
        <v>7399</v>
      </c>
      <c r="J58" s="12" t="s">
        <v>264</v>
      </c>
      <c r="K58" s="13">
        <v>5</v>
      </c>
      <c r="L58" s="9">
        <f t="shared" si="3"/>
        <v>5</v>
      </c>
      <c r="M58" s="12" t="s">
        <v>265</v>
      </c>
      <c r="N58" s="13">
        <v>5</v>
      </c>
      <c r="O58" s="9">
        <f t="shared" si="4"/>
        <v>5</v>
      </c>
      <c r="P58" s="44" t="s">
        <v>16</v>
      </c>
      <c r="Q58" s="13">
        <v>3</v>
      </c>
      <c r="R58" s="9">
        <f t="shared" si="5"/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266</v>
      </c>
      <c r="C59" s="23">
        <v>180</v>
      </c>
      <c r="D59" s="23">
        <v>5</v>
      </c>
      <c r="E59" s="41">
        <v>8</v>
      </c>
      <c r="F59" s="37">
        <v>57312</v>
      </c>
      <c r="G59" s="37"/>
      <c r="H59" s="37">
        <v>60123</v>
      </c>
      <c r="I59" s="37"/>
      <c r="J59" s="12" t="s">
        <v>77</v>
      </c>
      <c r="K59" s="13">
        <v>5</v>
      </c>
      <c r="L59" s="9" t="str">
        <f t="shared" si="3"/>
        <v/>
      </c>
      <c r="M59" s="44" t="s">
        <v>73</v>
      </c>
      <c r="N59" s="13">
        <v>3</v>
      </c>
      <c r="O59" s="9" t="str">
        <f t="shared" si="4"/>
        <v/>
      </c>
      <c r="P59" s="12"/>
      <c r="Q59" s="13"/>
      <c r="R59" s="9" t="str">
        <f t="shared" si="5"/>
        <v/>
      </c>
      <c r="S59" s="14" t="s">
        <v>200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256</v>
      </c>
      <c r="C60" s="23">
        <v>180</v>
      </c>
      <c r="D60" s="23">
        <v>5</v>
      </c>
      <c r="E60" s="41">
        <v>8</v>
      </c>
      <c r="F60" s="37">
        <v>57689</v>
      </c>
      <c r="G60" s="37">
        <v>10904</v>
      </c>
      <c r="H60" s="37">
        <v>58424</v>
      </c>
      <c r="I60" s="37">
        <v>11043</v>
      </c>
      <c r="J60" s="12" t="s">
        <v>47</v>
      </c>
      <c r="K60" s="13">
        <v>3</v>
      </c>
      <c r="L60" s="9">
        <f t="shared" si="3"/>
        <v>3</v>
      </c>
      <c r="M60" s="12"/>
      <c r="N60" s="13"/>
      <c r="O60" s="9" t="str">
        <f t="shared" si="4"/>
        <v/>
      </c>
      <c r="P60" s="12"/>
      <c r="Q60" s="13"/>
      <c r="R60" s="9" t="str">
        <f t="shared" si="5"/>
        <v/>
      </c>
      <c r="S60" s="46" t="s">
        <v>61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>
        <v>7541</v>
      </c>
      <c r="H61" s="37">
        <v>56084</v>
      </c>
      <c r="I61" s="37">
        <v>7151</v>
      </c>
      <c r="J61" s="12" t="s">
        <v>268</v>
      </c>
      <c r="K61" s="13">
        <v>2</v>
      </c>
      <c r="L61" s="9">
        <f t="shared" si="3"/>
        <v>2</v>
      </c>
      <c r="M61" s="12" t="s">
        <v>269</v>
      </c>
      <c r="N61" s="13">
        <v>2</v>
      </c>
      <c r="O61" s="9">
        <f t="shared" si="4"/>
        <v>2</v>
      </c>
      <c r="P61" s="12" t="s">
        <v>270</v>
      </c>
      <c r="Q61" s="13">
        <v>4</v>
      </c>
      <c r="R61" s="9">
        <f t="shared" si="5"/>
        <v>4</v>
      </c>
      <c r="S61" s="14" t="s">
        <v>271</v>
      </c>
      <c r="T61" s="14">
        <v>20</v>
      </c>
      <c r="U61" s="46" t="s">
        <v>125</v>
      </c>
      <c r="V61" s="46">
        <v>20</v>
      </c>
      <c r="W61" s="14"/>
      <c r="X61" s="14"/>
    </row>
    <row r="62" spans="2:24" x14ac:dyDescent="0.55000000000000004">
      <c r="B62" s="11" t="s">
        <v>272</v>
      </c>
      <c r="C62" s="23">
        <v>170</v>
      </c>
      <c r="D62" s="23">
        <v>5</v>
      </c>
      <c r="E62" s="41">
        <v>6</v>
      </c>
      <c r="F62" s="37">
        <v>58472</v>
      </c>
      <c r="G62" s="37">
        <v>7543</v>
      </c>
      <c r="H62" s="37">
        <v>54010</v>
      </c>
      <c r="I62" s="37">
        <v>6968</v>
      </c>
      <c r="J62" s="12" t="s">
        <v>264</v>
      </c>
      <c r="K62" s="13">
        <v>4</v>
      </c>
      <c r="L62" s="9">
        <f t="shared" si="3"/>
        <v>4</v>
      </c>
      <c r="M62" s="12" t="s">
        <v>16</v>
      </c>
      <c r="N62" s="13">
        <v>4</v>
      </c>
      <c r="O62" s="9">
        <f t="shared" si="4"/>
        <v>4</v>
      </c>
      <c r="P62" s="12"/>
      <c r="Q62" s="13"/>
      <c r="R62" s="9" t="str">
        <f t="shared" si="5"/>
        <v/>
      </c>
      <c r="S62" s="14" t="s">
        <v>120</v>
      </c>
      <c r="T62" s="14">
        <v>20</v>
      </c>
      <c r="U62" s="46" t="s">
        <v>61</v>
      </c>
      <c r="V62" s="46">
        <v>20</v>
      </c>
      <c r="W62" s="14"/>
      <c r="X62" s="14"/>
    </row>
    <row r="63" spans="2:24" x14ac:dyDescent="0.55000000000000004">
      <c r="B63" s="16" t="s">
        <v>273</v>
      </c>
      <c r="C63" s="24">
        <v>155</v>
      </c>
      <c r="D63" s="24">
        <v>5</v>
      </c>
      <c r="E63" s="41">
        <v>3</v>
      </c>
      <c r="F63" s="38">
        <v>51329</v>
      </c>
      <c r="G63" s="38">
        <v>5159</v>
      </c>
      <c r="H63" s="38">
        <v>52841</v>
      </c>
      <c r="I63" s="38">
        <v>5311</v>
      </c>
      <c r="J63" s="17" t="s">
        <v>25</v>
      </c>
      <c r="K63" s="18">
        <v>4</v>
      </c>
      <c r="L63" s="9">
        <f t="shared" si="3"/>
        <v>4</v>
      </c>
      <c r="M63" s="44" t="s">
        <v>16</v>
      </c>
      <c r="N63" s="18">
        <v>3</v>
      </c>
      <c r="O63" s="9">
        <f t="shared" si="4"/>
        <v>3</v>
      </c>
      <c r="P63" s="12"/>
      <c r="Q63" s="18"/>
      <c r="R63" s="9" t="str">
        <f t="shared" si="5"/>
        <v/>
      </c>
      <c r="S63" s="14" t="s">
        <v>200</v>
      </c>
      <c r="T63" s="14">
        <v>30</v>
      </c>
      <c r="U63" s="20" t="s">
        <v>40</v>
      </c>
      <c r="V63" s="14">
        <v>30</v>
      </c>
      <c r="W63" s="20"/>
      <c r="X63" s="20"/>
    </row>
    <row r="64" spans="2:24" x14ac:dyDescent="0.55000000000000004">
      <c r="B64" s="11" t="s">
        <v>275</v>
      </c>
      <c r="C64" s="23">
        <v>140</v>
      </c>
      <c r="D64" s="23">
        <v>5</v>
      </c>
      <c r="E64" s="41">
        <v>0</v>
      </c>
      <c r="F64" s="37">
        <v>50130</v>
      </c>
      <c r="G64" s="37"/>
      <c r="H64" s="37">
        <v>41238</v>
      </c>
      <c r="I64" s="38"/>
      <c r="J64" s="17" t="s">
        <v>276</v>
      </c>
      <c r="K64" s="13">
        <v>3</v>
      </c>
      <c r="L64" s="9" t="str">
        <f t="shared" si="3"/>
        <v/>
      </c>
      <c r="M64" s="44" t="s">
        <v>118</v>
      </c>
      <c r="N64" s="13">
        <v>3</v>
      </c>
      <c r="O64" s="9" t="str">
        <f t="shared" si="4"/>
        <v/>
      </c>
      <c r="P64" s="12"/>
      <c r="Q64" s="13"/>
      <c r="R64" s="9" t="str">
        <f t="shared" si="5"/>
        <v/>
      </c>
      <c r="S64" s="14" t="s">
        <v>54</v>
      </c>
      <c r="T64" s="14">
        <v>20</v>
      </c>
      <c r="U64" s="14" t="s">
        <v>75</v>
      </c>
      <c r="V64" s="14">
        <v>20</v>
      </c>
      <c r="W64" s="14"/>
      <c r="X64" s="14"/>
    </row>
    <row r="65" spans="2:24" x14ac:dyDescent="0.55000000000000004">
      <c r="B65" s="11" t="s">
        <v>277</v>
      </c>
      <c r="C65" s="23">
        <v>145</v>
      </c>
      <c r="D65" s="23">
        <v>5</v>
      </c>
      <c r="E65" s="41">
        <v>1</v>
      </c>
      <c r="F65" s="37">
        <v>48648</v>
      </c>
      <c r="G65" s="37"/>
      <c r="H65" s="37">
        <v>41452</v>
      </c>
      <c r="I65" s="37"/>
      <c r="J65" s="12" t="s">
        <v>278</v>
      </c>
      <c r="K65" s="13">
        <v>4</v>
      </c>
      <c r="L65" s="9" t="str">
        <f t="shared" si="3"/>
        <v/>
      </c>
      <c r="M65" s="44" t="s">
        <v>16</v>
      </c>
      <c r="N65" s="13">
        <v>3</v>
      </c>
      <c r="O65" s="9" t="str">
        <f t="shared" si="4"/>
        <v/>
      </c>
      <c r="P65" s="12"/>
      <c r="Q65" s="13"/>
      <c r="R65" s="9" t="str">
        <f t="shared" si="5"/>
        <v/>
      </c>
      <c r="S65" s="14" t="s">
        <v>245</v>
      </c>
      <c r="T65" s="14">
        <v>20</v>
      </c>
      <c r="U65" s="14" t="s">
        <v>279</v>
      </c>
      <c r="V65" s="14">
        <v>20</v>
      </c>
      <c r="W65" s="14"/>
      <c r="X65" s="14"/>
    </row>
    <row r="66" spans="2:24" x14ac:dyDescent="0.55000000000000004">
      <c r="B66" s="11" t="s">
        <v>274</v>
      </c>
      <c r="C66" s="23">
        <v>110</v>
      </c>
      <c r="D66" s="23">
        <v>0</v>
      </c>
      <c r="E66" s="41">
        <v>4</v>
      </c>
      <c r="F66" s="37">
        <v>29548</v>
      </c>
      <c r="G66" s="37"/>
      <c r="H66" s="37">
        <v>27532</v>
      </c>
      <c r="I66" s="37"/>
      <c r="J66" s="12" t="s">
        <v>22</v>
      </c>
      <c r="K66" s="13">
        <v>3</v>
      </c>
      <c r="L66" s="9" t="str">
        <f t="shared" si="3"/>
        <v/>
      </c>
      <c r="M66" s="12" t="s">
        <v>115</v>
      </c>
      <c r="N66" s="13">
        <v>3</v>
      </c>
      <c r="O66" s="9" t="str">
        <f t="shared" si="4"/>
        <v/>
      </c>
      <c r="P66" s="12"/>
      <c r="Q66" s="13"/>
      <c r="R66" s="9" t="str">
        <f t="shared" si="5"/>
        <v/>
      </c>
      <c r="S66" s="14" t="s">
        <v>138</v>
      </c>
      <c r="T66" s="14">
        <v>20</v>
      </c>
      <c r="U66" s="14" t="s">
        <v>145</v>
      </c>
      <c r="V66" s="14">
        <v>20</v>
      </c>
      <c r="W66" s="14"/>
      <c r="X66" s="14"/>
    </row>
    <row r="67" spans="2:24" x14ac:dyDescent="0.55000000000000004">
      <c r="B67" s="11" t="s">
        <v>280</v>
      </c>
      <c r="C67" s="23">
        <v>170</v>
      </c>
      <c r="D67" s="23">
        <v>5</v>
      </c>
      <c r="E67" s="41">
        <v>8</v>
      </c>
      <c r="F67" s="37">
        <v>49887</v>
      </c>
      <c r="G67" s="37"/>
      <c r="H67" s="37">
        <v>50411</v>
      </c>
      <c r="I67" s="37"/>
      <c r="J67" s="12" t="s">
        <v>118</v>
      </c>
      <c r="K67" s="13">
        <v>5</v>
      </c>
      <c r="L67" s="9" t="str">
        <f t="shared" si="3"/>
        <v/>
      </c>
      <c r="M67" s="44" t="s">
        <v>299</v>
      </c>
      <c r="N67" s="13">
        <v>1</v>
      </c>
      <c r="O67" s="9" t="str">
        <f t="shared" si="4"/>
        <v/>
      </c>
      <c r="P67" s="12"/>
      <c r="Q67" s="13"/>
      <c r="R67" s="9" t="str">
        <f t="shared" si="5"/>
        <v/>
      </c>
      <c r="S67" s="14" t="s">
        <v>29</v>
      </c>
      <c r="T67" s="14">
        <v>20</v>
      </c>
      <c r="U67" s="14" t="s">
        <v>45</v>
      </c>
      <c r="V67" s="14">
        <v>20</v>
      </c>
      <c r="W67" s="14"/>
      <c r="X67" s="14"/>
    </row>
    <row r="68" spans="2:24" x14ac:dyDescent="0.55000000000000004">
      <c r="B68" s="11" t="s">
        <v>281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9" t="str">
        <f t="shared" si="3"/>
        <v/>
      </c>
      <c r="M68" s="12" t="s">
        <v>22</v>
      </c>
      <c r="N68" s="13">
        <v>4</v>
      </c>
      <c r="O68" s="9" t="str">
        <f t="shared" si="4"/>
        <v/>
      </c>
      <c r="P68" s="12"/>
      <c r="Q68" s="13"/>
      <c r="R68" s="9" t="str">
        <f t="shared" si="5"/>
        <v/>
      </c>
      <c r="S68" s="14" t="s">
        <v>262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255</v>
      </c>
      <c r="C69" s="23">
        <v>170</v>
      </c>
      <c r="D69" s="23">
        <v>5</v>
      </c>
      <c r="E69" s="41">
        <v>8</v>
      </c>
      <c r="F69" s="37">
        <v>44324</v>
      </c>
      <c r="G69" s="37"/>
      <c r="H69" s="37">
        <v>46490</v>
      </c>
      <c r="I69" s="37"/>
      <c r="J69" s="12" t="s">
        <v>110</v>
      </c>
      <c r="K69" s="13">
        <v>2</v>
      </c>
      <c r="L69" s="9" t="str">
        <f t="shared" si="3"/>
        <v/>
      </c>
      <c r="M69" s="12" t="s">
        <v>282</v>
      </c>
      <c r="N69" s="13">
        <v>2</v>
      </c>
      <c r="O69" s="9" t="str">
        <f t="shared" si="4"/>
        <v/>
      </c>
      <c r="P69" s="44" t="s">
        <v>73</v>
      </c>
      <c r="Q69" s="13">
        <v>3</v>
      </c>
      <c r="R69" s="9" t="str">
        <f t="shared" si="5"/>
        <v/>
      </c>
      <c r="S69" s="14" t="s">
        <v>45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283</v>
      </c>
      <c r="C70" s="23">
        <v>135</v>
      </c>
      <c r="D70" s="23">
        <v>5</v>
      </c>
      <c r="E70" s="41">
        <v>1</v>
      </c>
      <c r="F70" s="37">
        <v>34776</v>
      </c>
      <c r="G70" s="37"/>
      <c r="H70" s="37">
        <v>39039</v>
      </c>
      <c r="I70" s="38"/>
      <c r="J70" s="17" t="s">
        <v>284</v>
      </c>
      <c r="K70" s="13">
        <v>3</v>
      </c>
      <c r="L70" s="9" t="str">
        <f t="shared" si="3"/>
        <v/>
      </c>
      <c r="M70" s="71"/>
      <c r="N70" s="13"/>
      <c r="O70" s="9" t="str">
        <f t="shared" si="4"/>
        <v/>
      </c>
      <c r="P70" s="12"/>
      <c r="Q70" s="13"/>
      <c r="R70" s="9" t="str">
        <f t="shared" si="5"/>
        <v/>
      </c>
      <c r="S70" s="14" t="s">
        <v>258</v>
      </c>
      <c r="T70" s="14">
        <v>20</v>
      </c>
      <c r="U70" s="46" t="s">
        <v>117</v>
      </c>
      <c r="V70" s="46">
        <v>20</v>
      </c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9" t="str">
        <f t="shared" si="3"/>
        <v/>
      </c>
      <c r="M71" s="12"/>
      <c r="N71" s="13"/>
      <c r="O71" s="9" t="str">
        <f t="shared" si="4"/>
        <v/>
      </c>
      <c r="P71" s="12"/>
      <c r="Q71" s="13"/>
      <c r="R71" s="9" t="str">
        <f t="shared" si="5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1750947</v>
      </c>
      <c r="G72" s="48">
        <f>SUM(G44:G71)</f>
        <v>134142</v>
      </c>
      <c r="H72" s="48">
        <f>SUM(H44:H71)</f>
        <v>1688105</v>
      </c>
      <c r="I72" s="48">
        <f>SUM(I44:I71)</f>
        <v>129881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272</v>
      </c>
      <c r="L73" s="15">
        <f>SUM(L5:L71)</f>
        <v>98</v>
      </c>
      <c r="N73" s="15">
        <f>SUM(N5:N71)</f>
        <v>172</v>
      </c>
      <c r="O73" s="15">
        <f>SUM(O5:O71)</f>
        <v>75</v>
      </c>
      <c r="Q73" s="15">
        <f>SUM(Q5:Q71)</f>
        <v>60</v>
      </c>
      <c r="R73" s="15">
        <f>SUM(R5:R71)</f>
        <v>43</v>
      </c>
      <c r="S73" s="15">
        <f>COUNTA(S6:S71)</f>
        <v>62</v>
      </c>
      <c r="U73" s="15">
        <f>COUNTA(U6:U71)</f>
        <v>55</v>
      </c>
      <c r="W73" s="15">
        <f>COUNTA(W5:W71)</f>
        <v>15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6">IF($G90&gt;0,K90,"")</f>
        <v/>
      </c>
      <c r="M90" s="12" t="s">
        <v>234</v>
      </c>
      <c r="N90" s="13">
        <v>3</v>
      </c>
      <c r="O90" s="19" t="str">
        <f t="shared" ref="O90" si="7">IF($G90&gt;0,N90,"")</f>
        <v/>
      </c>
      <c r="P90" s="12"/>
      <c r="Q90" s="13"/>
      <c r="R90" s="9" t="str">
        <f t="shared" ref="R90" si="8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9">IF($G96&gt;0,K96,"")</f>
        <v/>
      </c>
      <c r="M96" s="12" t="s">
        <v>73</v>
      </c>
      <c r="N96" s="13">
        <v>5</v>
      </c>
      <c r="O96" s="9" t="str">
        <f t="shared" ref="O96:O97" si="10">IF($G96&gt;0,N96,"")</f>
        <v/>
      </c>
      <c r="P96" s="12"/>
      <c r="Q96" s="13"/>
      <c r="R96" s="9" t="str">
        <f t="shared" ref="R96:R97" si="11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2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9"/>
        <v/>
      </c>
      <c r="M97" s="17" t="s">
        <v>203</v>
      </c>
      <c r="N97" s="13">
        <v>4</v>
      </c>
      <c r="O97" s="9" t="str">
        <f t="shared" si="10"/>
        <v/>
      </c>
      <c r="P97" s="12" t="s">
        <v>300</v>
      </c>
      <c r="Q97" s="13">
        <v>2</v>
      </c>
      <c r="R97" s="9" t="str">
        <f t="shared" si="11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2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2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12">IF($G99&gt;0,K99,"")</f>
        <v/>
      </c>
      <c r="M99" s="12" t="s">
        <v>222</v>
      </c>
      <c r="N99" s="13">
        <v>3</v>
      </c>
      <c r="O99" s="9" t="str">
        <f t="shared" ref="O99:O101" si="13">IF($G99&gt;0,N99,"")</f>
        <v/>
      </c>
      <c r="P99" s="44" t="s">
        <v>73</v>
      </c>
      <c r="Q99" s="13">
        <v>3</v>
      </c>
      <c r="R99" s="9" t="str">
        <f t="shared" ref="R99:R101" si="14"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12"/>
        <v>4</v>
      </c>
      <c r="M100" s="71" t="s">
        <v>16</v>
      </c>
      <c r="N100" s="13">
        <v>4</v>
      </c>
      <c r="O100" s="19">
        <f t="shared" si="13"/>
        <v>4</v>
      </c>
      <c r="P100" s="44" t="s">
        <v>73</v>
      </c>
      <c r="Q100" s="13">
        <v>3</v>
      </c>
      <c r="R100" s="9">
        <f t="shared" si="14"/>
        <v>3</v>
      </c>
      <c r="S100" s="14" t="s">
        <v>117</v>
      </c>
      <c r="T100" s="14"/>
      <c r="U100" s="14"/>
      <c r="V100" s="14"/>
      <c r="W100" s="14"/>
      <c r="X100" s="14"/>
    </row>
    <row r="101" spans="2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12"/>
        <v/>
      </c>
      <c r="M101" s="12" t="s">
        <v>22</v>
      </c>
      <c r="N101" s="13">
        <v>4</v>
      </c>
      <c r="O101" s="19" t="str">
        <f t="shared" si="13"/>
        <v/>
      </c>
      <c r="P101" s="12"/>
      <c r="Q101" s="13"/>
      <c r="R101" s="9" t="str">
        <f t="shared" si="14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2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2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15">IF($G103&gt;0,K103,"")</f>
        <v>5</v>
      </c>
      <c r="M103" s="71" t="s">
        <v>16</v>
      </c>
      <c r="N103" s="13">
        <v>5</v>
      </c>
      <c r="O103" s="19">
        <f t="shared" ref="O103" si="16">IF($G103&gt;0,N103,"")</f>
        <v>5</v>
      </c>
      <c r="P103" s="12"/>
      <c r="Q103" s="13"/>
      <c r="R103" s="9" t="str">
        <f t="shared" ref="R103" si="17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2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:L111" si="18">IF($G105&gt;0,K105,"")</f>
        <v/>
      </c>
      <c r="M105" s="12" t="s">
        <v>63</v>
      </c>
      <c r="N105" s="13">
        <v>2</v>
      </c>
      <c r="O105" s="9" t="str">
        <f t="shared" ref="O105" si="19">IF($G105&gt;0,N105,"")</f>
        <v/>
      </c>
      <c r="P105" s="12"/>
      <c r="Q105" s="13"/>
      <c r="R105" s="9" t="str">
        <f t="shared" ref="R105:R111" si="20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2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 t="shared" si="18"/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 t="shared" si="20"/>
        <v/>
      </c>
      <c r="S106" s="12" t="s">
        <v>107</v>
      </c>
      <c r="T106" s="110"/>
      <c r="U106" s="14"/>
      <c r="V106" s="14"/>
      <c r="W106" s="14"/>
      <c r="X106" s="110"/>
    </row>
    <row r="107" spans="2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 t="shared" si="18"/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 t="shared" si="20"/>
        <v/>
      </c>
      <c r="S107" s="12" t="s">
        <v>194</v>
      </c>
      <c r="T107" s="110"/>
      <c r="U107" s="14"/>
      <c r="V107" s="14"/>
      <c r="W107" s="14"/>
      <c r="X107" s="110"/>
    </row>
    <row r="108" spans="2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 t="shared" si="18"/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 t="shared" si="20"/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2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 t="shared" si="18"/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 t="shared" si="20"/>
        <v/>
      </c>
      <c r="S109" s="14" t="s">
        <v>61</v>
      </c>
      <c r="T109" s="14">
        <v>30</v>
      </c>
      <c r="U109" s="14"/>
      <c r="V109" s="14"/>
      <c r="W109" s="14"/>
      <c r="X109" s="14"/>
    </row>
    <row r="110" spans="2:24" x14ac:dyDescent="0.55000000000000004">
      <c r="B110" s="11" t="s">
        <v>216</v>
      </c>
      <c r="C110" s="23">
        <v>160</v>
      </c>
      <c r="D110" s="23">
        <v>5</v>
      </c>
      <c r="E110" s="41">
        <v>4</v>
      </c>
      <c r="F110" s="37">
        <v>67211</v>
      </c>
      <c r="G110" s="37"/>
      <c r="H110" s="37">
        <v>61426</v>
      </c>
      <c r="I110" s="37"/>
      <c r="J110" s="12" t="s">
        <v>16</v>
      </c>
      <c r="K110" s="13">
        <v>5</v>
      </c>
      <c r="L110" s="9" t="str">
        <f t="shared" si="18"/>
        <v/>
      </c>
      <c r="M110" s="43" t="s">
        <v>21</v>
      </c>
      <c r="N110" s="13">
        <v>3</v>
      </c>
      <c r="O110" s="9" t="str">
        <f>IF($G110&gt;0,N110,"")</f>
        <v/>
      </c>
      <c r="P110" s="12"/>
      <c r="Q110" s="13"/>
      <c r="R110" s="9" t="str">
        <f t="shared" si="20"/>
        <v/>
      </c>
      <c r="S110" s="14" t="s">
        <v>48</v>
      </c>
      <c r="T110" s="14">
        <v>20</v>
      </c>
      <c r="U110" s="14" t="s">
        <v>14</v>
      </c>
      <c r="V110" s="14">
        <v>20</v>
      </c>
      <c r="W110" s="14"/>
      <c r="X110" s="14"/>
    </row>
    <row r="111" spans="2:24" x14ac:dyDescent="0.55000000000000004">
      <c r="B111" s="11" t="s">
        <v>243</v>
      </c>
      <c r="C111" s="23">
        <v>180</v>
      </c>
      <c r="D111" s="23">
        <v>5</v>
      </c>
      <c r="E111" s="41">
        <v>8</v>
      </c>
      <c r="F111" s="37">
        <v>69599</v>
      </c>
      <c r="G111" s="37">
        <v>8874</v>
      </c>
      <c r="H111" s="37">
        <v>60345</v>
      </c>
      <c r="I111" s="37">
        <v>7694</v>
      </c>
      <c r="J111" s="12" t="s">
        <v>268</v>
      </c>
      <c r="K111" s="13">
        <v>3</v>
      </c>
      <c r="L111" s="19">
        <f t="shared" si="18"/>
        <v>3</v>
      </c>
      <c r="M111" s="12" t="s">
        <v>88</v>
      </c>
      <c r="N111" s="13">
        <v>3</v>
      </c>
      <c r="O111" s="19">
        <f t="shared" ref="O111" si="21">IF($G111&gt;0,N111,"")</f>
        <v>3</v>
      </c>
      <c r="P111" s="44" t="s">
        <v>308</v>
      </c>
      <c r="Q111" s="13">
        <v>3</v>
      </c>
      <c r="R111" s="9">
        <f t="shared" si="20"/>
        <v>3</v>
      </c>
      <c r="S111" s="14" t="s">
        <v>53</v>
      </c>
      <c r="T111" s="14">
        <v>20</v>
      </c>
      <c r="U111" s="14" t="s">
        <v>45</v>
      </c>
      <c r="V111" s="14">
        <v>20</v>
      </c>
      <c r="W111" s="14"/>
      <c r="X111" s="14"/>
    </row>
    <row r="114" spans="1:18" x14ac:dyDescent="0.55000000000000004">
      <c r="A114" s="15" t="s">
        <v>312</v>
      </c>
      <c r="B114" s="15" t="s">
        <v>313</v>
      </c>
      <c r="C114" s="15">
        <v>105</v>
      </c>
      <c r="E114" s="15">
        <v>3</v>
      </c>
      <c r="F114" s="15">
        <v>30270</v>
      </c>
      <c r="H114" s="15">
        <v>24434</v>
      </c>
      <c r="J114" s="15" t="s">
        <v>314</v>
      </c>
      <c r="K114" s="15">
        <v>2</v>
      </c>
      <c r="L114" s="15" t="s">
        <v>315</v>
      </c>
      <c r="M114" s="15" t="s">
        <v>316</v>
      </c>
      <c r="N114" s="15">
        <v>1</v>
      </c>
      <c r="O114" s="15" t="s">
        <v>315</v>
      </c>
      <c r="R114" s="15" t="s">
        <v>315</v>
      </c>
    </row>
  </sheetData>
  <phoneticPr fontId="1"/>
  <conditionalFormatting sqref="E94 E91:E92 E89 E102 E40:E42 E5 E69:E70 E72 E108:E110 E59:E66 E44:E57 E7:E24 E34:E38 E26:E32">
    <cfRule type="expression" dxfId="60" priority="31">
      <formula>E5=8</formula>
    </cfRule>
  </conditionalFormatting>
  <conditionalFormatting sqref="E53">
    <cfRule type="expression" dxfId="59" priority="30">
      <formula>E53=8</formula>
    </cfRule>
  </conditionalFormatting>
  <conditionalFormatting sqref="E93">
    <cfRule type="expression" dxfId="58" priority="29">
      <formula>E93=8</formula>
    </cfRule>
  </conditionalFormatting>
  <conditionalFormatting sqref="E25:E26">
    <cfRule type="expression" dxfId="57" priority="28">
      <formula>E25=8</formula>
    </cfRule>
  </conditionalFormatting>
  <conditionalFormatting sqref="E43">
    <cfRule type="expression" dxfId="56" priority="27">
      <formula>E43=8</formula>
    </cfRule>
  </conditionalFormatting>
  <conditionalFormatting sqref="E58:E59">
    <cfRule type="expression" dxfId="55" priority="26">
      <formula>E58=8</formula>
    </cfRule>
  </conditionalFormatting>
  <conditionalFormatting sqref="E70">
    <cfRule type="expression" dxfId="54" priority="25">
      <formula>E70=8</formula>
    </cfRule>
  </conditionalFormatting>
  <conditionalFormatting sqref="E64">
    <cfRule type="expression" dxfId="53" priority="24">
      <formula>E64=8</formula>
    </cfRule>
  </conditionalFormatting>
  <conditionalFormatting sqref="E90">
    <cfRule type="expression" dxfId="52" priority="23">
      <formula>E90=8</formula>
    </cfRule>
  </conditionalFormatting>
  <conditionalFormatting sqref="E96">
    <cfRule type="expression" dxfId="51" priority="22">
      <formula>E96=8</formula>
    </cfRule>
  </conditionalFormatting>
  <conditionalFormatting sqref="E97">
    <cfRule type="expression" dxfId="50" priority="21">
      <formula>E97=8</formula>
    </cfRule>
  </conditionalFormatting>
  <conditionalFormatting sqref="E95">
    <cfRule type="expression" dxfId="49" priority="20">
      <formula>E95=8</formula>
    </cfRule>
  </conditionalFormatting>
  <conditionalFormatting sqref="E95">
    <cfRule type="expression" dxfId="48" priority="19">
      <formula>E95=8</formula>
    </cfRule>
  </conditionalFormatting>
  <conditionalFormatting sqref="E98">
    <cfRule type="expression" dxfId="47" priority="18">
      <formula>E98=8</formula>
    </cfRule>
  </conditionalFormatting>
  <conditionalFormatting sqref="E99">
    <cfRule type="expression" dxfId="46" priority="17">
      <formula>E99=8</formula>
    </cfRule>
  </conditionalFormatting>
  <conditionalFormatting sqref="E100">
    <cfRule type="expression" dxfId="45" priority="16">
      <formula>E100=8</formula>
    </cfRule>
  </conditionalFormatting>
  <conditionalFormatting sqref="E101">
    <cfRule type="expression" dxfId="44" priority="15">
      <formula>E101=8</formula>
    </cfRule>
  </conditionalFormatting>
  <conditionalFormatting sqref="E39">
    <cfRule type="expression" dxfId="43" priority="14">
      <formula>E39=8</formula>
    </cfRule>
  </conditionalFormatting>
  <conditionalFormatting sqref="E103">
    <cfRule type="expression" dxfId="42" priority="13">
      <formula>E103=8</formula>
    </cfRule>
  </conditionalFormatting>
  <conditionalFormatting sqref="E104">
    <cfRule type="expression" dxfId="41" priority="12">
      <formula>E104=8</formula>
    </cfRule>
  </conditionalFormatting>
  <conditionalFormatting sqref="E105">
    <cfRule type="expression" dxfId="40" priority="11">
      <formula>E105=8</formula>
    </cfRule>
  </conditionalFormatting>
  <conditionalFormatting sqref="E11">
    <cfRule type="expression" dxfId="39" priority="10">
      <formula>E11=8</formula>
    </cfRule>
  </conditionalFormatting>
  <conditionalFormatting sqref="E106">
    <cfRule type="expression" dxfId="38" priority="9">
      <formula>E106=8</formula>
    </cfRule>
  </conditionalFormatting>
  <conditionalFormatting sqref="E107:E110">
    <cfRule type="expression" dxfId="37" priority="8">
      <formula>E107=8</formula>
    </cfRule>
  </conditionalFormatting>
  <conditionalFormatting sqref="E6">
    <cfRule type="expression" dxfId="36" priority="7">
      <formula>E6=8</formula>
    </cfRule>
  </conditionalFormatting>
  <conditionalFormatting sqref="E38">
    <cfRule type="expression" dxfId="35" priority="6">
      <formula>E38=8</formula>
    </cfRule>
  </conditionalFormatting>
  <conditionalFormatting sqref="E68">
    <cfRule type="expression" dxfId="34" priority="5">
      <formula>E68=8</formula>
    </cfRule>
  </conditionalFormatting>
  <conditionalFormatting sqref="E71">
    <cfRule type="expression" dxfId="33" priority="4">
      <formula>E71=8</formula>
    </cfRule>
  </conditionalFormatting>
  <conditionalFormatting sqref="E33">
    <cfRule type="expression" dxfId="32" priority="3">
      <formula>E33=8</formula>
    </cfRule>
  </conditionalFormatting>
  <conditionalFormatting sqref="E111">
    <cfRule type="expression" dxfId="31" priority="2">
      <formula>E111=8</formula>
    </cfRule>
  </conditionalFormatting>
  <conditionalFormatting sqref="E67">
    <cfRule type="expression" dxfId="30" priority="1">
      <formula>E67=8</formula>
    </cfRule>
  </conditionalFormatting>
  <pageMargins left="0.7" right="0.7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A7CA-FA74-E44C-A71D-6036E58A2545}">
  <sheetPr codeName="Sheet21"/>
  <dimension ref="A1:X112"/>
  <sheetViews>
    <sheetView zoomScale="130" zoomScaleNormal="130" zoomScaleSheetLayoutView="100" workbookViewId="0">
      <pane xSplit="2" ySplit="1" topLeftCell="Q45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8.83203125" defaultRowHeight="16.5" x14ac:dyDescent="0.55000000000000004"/>
  <cols>
    <col min="1" max="1" width="4.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8723784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35696</v>
      </c>
      <c r="H5" s="36">
        <f>144366</f>
        <v>144366</v>
      </c>
      <c r="I5" s="36">
        <v>34215</v>
      </c>
      <c r="J5" s="7" t="s">
        <v>16</v>
      </c>
      <c r="K5" s="8">
        <v>5</v>
      </c>
      <c r="L5" s="9">
        <f>IF($G5&gt;0,K5,"")</f>
        <v>5</v>
      </c>
      <c r="M5" s="43" t="s">
        <v>188</v>
      </c>
      <c r="N5" s="8">
        <v>3</v>
      </c>
      <c r="O5" s="9">
        <f>IF($G5&gt;0,N5,"")</f>
        <v>3</v>
      </c>
      <c r="P5" s="7" t="s">
        <v>322</v>
      </c>
      <c r="Q5" s="8">
        <v>5</v>
      </c>
      <c r="R5" s="9">
        <f>IF($G5&gt;0,IF(Q5="","",Q5),"")</f>
        <v>5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81537</v>
      </c>
      <c r="G6" s="37"/>
      <c r="H6" s="37">
        <v>70154</v>
      </c>
      <c r="I6" s="37"/>
      <c r="J6" s="12" t="s">
        <v>21</v>
      </c>
      <c r="K6" s="13">
        <v>3</v>
      </c>
      <c r="L6" s="9" t="str">
        <f t="shared" ref="L6" si="0">IF($G6&gt;0,K6,"")</f>
        <v/>
      </c>
      <c r="M6" s="12"/>
      <c r="N6" s="13"/>
      <c r="O6" s="9" t="str">
        <f t="shared" ref="O6" si="1">IF($G6&gt;0,N6,"")</f>
        <v/>
      </c>
      <c r="P6" s="12"/>
      <c r="Q6" s="13"/>
      <c r="R6" s="9" t="str">
        <f t="shared" ref="R6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4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74902</v>
      </c>
      <c r="G7" s="37"/>
      <c r="H7" s="37">
        <v>72402</v>
      </c>
      <c r="I7" s="37"/>
      <c r="J7" s="12" t="s">
        <v>21</v>
      </c>
      <c r="K7" s="13">
        <v>3</v>
      </c>
      <c r="L7" s="9" t="str">
        <f>IF($G7&gt;0,K7,"")</f>
        <v/>
      </c>
      <c r="M7" s="44" t="s">
        <v>192</v>
      </c>
      <c r="N7" s="13">
        <v>3</v>
      </c>
      <c r="O7" s="9" t="str">
        <f>IF($G7&gt;0,N7,"")</f>
        <v/>
      </c>
      <c r="P7" s="12"/>
      <c r="Q7" s="13"/>
      <c r="R7" s="9" t="str">
        <f>IF($G7&gt;0,IF(Q7="","",Q7),"")</f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196</v>
      </c>
      <c r="C8" s="23">
        <v>180</v>
      </c>
      <c r="D8" s="23">
        <v>5</v>
      </c>
      <c r="E8" s="41">
        <v>8</v>
      </c>
      <c r="F8" s="37">
        <v>70933</v>
      </c>
      <c r="G8" s="37"/>
      <c r="H8" s="37">
        <v>74068</v>
      </c>
      <c r="I8" s="37"/>
      <c r="J8" s="12" t="s">
        <v>127</v>
      </c>
      <c r="K8" s="13">
        <v>5</v>
      </c>
      <c r="L8" s="9" t="str">
        <f t="shared" ref="L8:L41" si="3">IF($G8&gt;0,K8,"")</f>
        <v/>
      </c>
      <c r="M8" s="44" t="s">
        <v>73</v>
      </c>
      <c r="N8" s="13">
        <v>3</v>
      </c>
      <c r="O8" s="9" t="str">
        <f t="shared" ref="O8:O41" si="4">IF($G8&gt;0,N8,"")</f>
        <v/>
      </c>
      <c r="P8" s="12"/>
      <c r="Q8" s="13"/>
      <c r="R8" s="9" t="str">
        <f t="shared" ref="R8:R41" si="5">IF($G8&gt;0,IF(Q8="","",Q8),"")</f>
        <v/>
      </c>
      <c r="S8" s="14" t="s">
        <v>48</v>
      </c>
      <c r="T8" s="14">
        <v>30</v>
      </c>
      <c r="U8" s="14" t="s">
        <v>107</v>
      </c>
      <c r="V8" s="14">
        <v>30</v>
      </c>
      <c r="W8" s="14" t="s">
        <v>23</v>
      </c>
      <c r="X8" s="14">
        <v>30</v>
      </c>
    </row>
    <row r="9" spans="2:24" x14ac:dyDescent="0.55000000000000004">
      <c r="B9" s="11" t="s">
        <v>197</v>
      </c>
      <c r="C9" s="23">
        <v>180</v>
      </c>
      <c r="D9" s="23">
        <v>5</v>
      </c>
      <c r="E9" s="41">
        <v>8</v>
      </c>
      <c r="F9" s="37">
        <v>72183</v>
      </c>
      <c r="G9" s="37"/>
      <c r="H9" s="37">
        <v>72808</v>
      </c>
      <c r="I9" s="37"/>
      <c r="J9" s="12" t="s">
        <v>77</v>
      </c>
      <c r="K9" s="13">
        <v>4</v>
      </c>
      <c r="L9" s="9" t="str">
        <f>IF($G9&gt;0,K9,"")</f>
        <v/>
      </c>
      <c r="M9" s="44" t="s">
        <v>16</v>
      </c>
      <c r="N9" s="13">
        <v>3</v>
      </c>
      <c r="O9" s="9" t="str">
        <f>IF($G9&gt;0,N9,"")</f>
        <v/>
      </c>
      <c r="P9" s="12"/>
      <c r="Q9" s="13"/>
      <c r="R9" s="9" t="str">
        <f>IF($G9&gt;0,IF(Q9="","",Q9),"")</f>
        <v/>
      </c>
      <c r="S9" s="14" t="s">
        <v>53</v>
      </c>
      <c r="T9" s="14">
        <v>30</v>
      </c>
      <c r="U9" s="14" t="s">
        <v>23</v>
      </c>
      <c r="V9" s="14">
        <v>30</v>
      </c>
      <c r="W9" s="14"/>
      <c r="X9" s="14"/>
    </row>
    <row r="10" spans="2:24" x14ac:dyDescent="0.55000000000000004">
      <c r="B10" s="11" t="s">
        <v>198</v>
      </c>
      <c r="C10" s="23">
        <v>180</v>
      </c>
      <c r="D10" s="23">
        <v>5</v>
      </c>
      <c r="E10" s="41">
        <v>8</v>
      </c>
      <c r="F10" s="37">
        <v>70166</v>
      </c>
      <c r="G10" s="37"/>
      <c r="H10" s="37">
        <v>68917</v>
      </c>
      <c r="I10" s="37"/>
      <c r="J10" s="12" t="s">
        <v>37</v>
      </c>
      <c r="K10" s="13">
        <v>4</v>
      </c>
      <c r="L10" s="9" t="str">
        <f>IF($G10&gt;0,K10,"")</f>
        <v/>
      </c>
      <c r="M10" s="44" t="s">
        <v>192</v>
      </c>
      <c r="N10" s="13">
        <v>3</v>
      </c>
      <c r="O10" s="9" t="str">
        <f>IF($G10&gt;0,N10,"")</f>
        <v/>
      </c>
      <c r="P10" s="12"/>
      <c r="Q10" s="13"/>
      <c r="R10" s="9" t="str">
        <f>IF($G10&gt;0,IF(Q10="","",Q10),"")</f>
        <v/>
      </c>
      <c r="S10" s="14" t="s">
        <v>53</v>
      </c>
      <c r="T10" s="14">
        <v>30</v>
      </c>
      <c r="U10" s="14" t="s">
        <v>40</v>
      </c>
      <c r="V10" s="14">
        <v>20</v>
      </c>
      <c r="W10" s="14"/>
      <c r="X10" s="14"/>
    </row>
    <row r="11" spans="2:24" x14ac:dyDescent="0.55000000000000004">
      <c r="B11" s="11" t="s">
        <v>309</v>
      </c>
      <c r="C11" s="23">
        <v>180</v>
      </c>
      <c r="D11" s="23">
        <v>5</v>
      </c>
      <c r="E11" s="41">
        <v>8</v>
      </c>
      <c r="F11" s="37">
        <v>75486</v>
      </c>
      <c r="G11" s="37"/>
      <c r="H11" s="37">
        <v>61108</v>
      </c>
      <c r="I11" s="37"/>
      <c r="J11" s="12" t="s">
        <v>248</v>
      </c>
      <c r="K11" s="13">
        <v>4</v>
      </c>
      <c r="L11" s="9" t="str">
        <f>IF($G11&gt;0,K11,"")</f>
        <v/>
      </c>
      <c r="M11" s="12" t="s">
        <v>310</v>
      </c>
      <c r="N11" s="13">
        <v>2</v>
      </c>
      <c r="O11" s="9" t="str">
        <f>IF($G11&gt;0,N11,"")</f>
        <v/>
      </c>
      <c r="P11" s="12"/>
      <c r="Q11" s="13"/>
      <c r="R11" s="9" t="str">
        <f>IF($G11&gt;0,IF(Q11="","",Q11),"")</f>
        <v/>
      </c>
      <c r="S11" s="14"/>
      <c r="T11" s="14"/>
      <c r="U11" s="14"/>
      <c r="V11" s="14"/>
      <c r="W11" s="14"/>
      <c r="X11" s="14"/>
    </row>
    <row r="12" spans="2:24" x14ac:dyDescent="0.55000000000000004">
      <c r="B12" s="11" t="s">
        <v>199</v>
      </c>
      <c r="C12" s="23">
        <v>180</v>
      </c>
      <c r="D12" s="23">
        <v>5</v>
      </c>
      <c r="E12" s="41">
        <v>8</v>
      </c>
      <c r="F12" s="37">
        <v>75490</v>
      </c>
      <c r="G12" s="37">
        <v>19024</v>
      </c>
      <c r="H12" s="37">
        <v>61104</v>
      </c>
      <c r="I12" s="37">
        <v>15399</v>
      </c>
      <c r="J12" s="12" t="s">
        <v>73</v>
      </c>
      <c r="K12" s="13">
        <v>5</v>
      </c>
      <c r="L12" s="9">
        <f>IF($G12&gt;0,K12,"")</f>
        <v>5</v>
      </c>
      <c r="M12" s="44" t="s">
        <v>21</v>
      </c>
      <c r="N12" s="13">
        <v>3</v>
      </c>
      <c r="O12" s="9">
        <f>IF($G12&gt;0,N12,"")</f>
        <v>3</v>
      </c>
      <c r="P12" s="12" t="s">
        <v>47</v>
      </c>
      <c r="Q12" s="13">
        <v>5</v>
      </c>
      <c r="R12" s="9">
        <f>IF($G12&gt;0,IF(Q12="","",Q12),"")</f>
        <v>5</v>
      </c>
      <c r="S12" s="14" t="s">
        <v>200</v>
      </c>
      <c r="T12" s="14">
        <v>20</v>
      </c>
      <c r="U12" s="14" t="s">
        <v>57</v>
      </c>
      <c r="V12" s="14">
        <v>20</v>
      </c>
      <c r="W12" s="14"/>
      <c r="X12" s="14"/>
    </row>
    <row r="13" spans="2:24" x14ac:dyDescent="0.55000000000000004">
      <c r="B13" s="11" t="s">
        <v>201</v>
      </c>
      <c r="C13" s="23">
        <v>180</v>
      </c>
      <c r="D13" s="23">
        <v>5</v>
      </c>
      <c r="E13" s="41">
        <v>8</v>
      </c>
      <c r="F13" s="37">
        <f>70482</f>
        <v>70482</v>
      </c>
      <c r="G13" s="37">
        <v>16493</v>
      </c>
      <c r="H13" s="37">
        <f>66102</f>
        <v>66102</v>
      </c>
      <c r="I13" s="37">
        <v>15468</v>
      </c>
      <c r="J13" s="12" t="s">
        <v>109</v>
      </c>
      <c r="K13" s="13">
        <v>5</v>
      </c>
      <c r="L13" s="9">
        <f t="shared" si="3"/>
        <v>5</v>
      </c>
      <c r="M13" s="44" t="s">
        <v>16</v>
      </c>
      <c r="N13" s="13">
        <v>3</v>
      </c>
      <c r="O13" s="9">
        <f t="shared" si="4"/>
        <v>3</v>
      </c>
      <c r="P13" s="12" t="s">
        <v>47</v>
      </c>
      <c r="Q13" s="13">
        <v>5</v>
      </c>
      <c r="R13" s="9">
        <f t="shared" si="5"/>
        <v>5</v>
      </c>
      <c r="S13" s="14" t="s">
        <v>200</v>
      </c>
      <c r="T13" s="14">
        <v>30</v>
      </c>
      <c r="U13" s="14" t="s">
        <v>45</v>
      </c>
      <c r="V13" s="14">
        <v>30</v>
      </c>
      <c r="W13" s="14"/>
      <c r="X13" s="14"/>
    </row>
    <row r="14" spans="2:24" x14ac:dyDescent="0.55000000000000004">
      <c r="B14" s="11" t="s">
        <v>189</v>
      </c>
      <c r="C14" s="23">
        <v>180</v>
      </c>
      <c r="D14" s="23">
        <v>5</v>
      </c>
      <c r="E14" s="41">
        <v>8</v>
      </c>
      <c r="F14" s="37">
        <v>71623</v>
      </c>
      <c r="G14" s="37"/>
      <c r="H14" s="37">
        <v>62908</v>
      </c>
      <c r="I14" s="37"/>
      <c r="J14" s="12" t="s">
        <v>132</v>
      </c>
      <c r="K14" s="13">
        <v>4</v>
      </c>
      <c r="L14" s="9" t="str">
        <f>IF($G14&gt;0,K14,"")</f>
        <v/>
      </c>
      <c r="M14" s="12"/>
      <c r="N14" s="13"/>
      <c r="O14" s="9" t="str">
        <f>IF($G14&gt;0,N14,"")</f>
        <v/>
      </c>
      <c r="P14" s="12"/>
      <c r="Q14" s="13"/>
      <c r="R14" s="9" t="str">
        <f>IF($G14&gt;0,IF(Q14="","",Q14),"")</f>
        <v/>
      </c>
      <c r="S14" s="12" t="s">
        <v>194</v>
      </c>
      <c r="T14" s="110">
        <v>24</v>
      </c>
      <c r="U14" s="14" t="s">
        <v>195</v>
      </c>
      <c r="V14" s="14">
        <v>30</v>
      </c>
      <c r="W14" s="14"/>
      <c r="X14" s="110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203</v>
      </c>
      <c r="K15" s="13">
        <v>4</v>
      </c>
      <c r="L15" s="9" t="str">
        <f>IF($G15&gt;0,K15,"")</f>
        <v/>
      </c>
      <c r="M15" s="12"/>
      <c r="N15" s="13"/>
      <c r="O15" s="9" t="str">
        <f>IF($G15&gt;0,N15,"")</f>
        <v/>
      </c>
      <c r="P15" s="12"/>
      <c r="Q15" s="13"/>
      <c r="R15" s="9" t="str">
        <f>IF($G15&gt;0,IF(Q15="","",Q15),"")</f>
        <v/>
      </c>
      <c r="S15" s="14" t="s">
        <v>204</v>
      </c>
      <c r="T15" s="14">
        <v>27</v>
      </c>
      <c r="U15" s="14" t="s">
        <v>13</v>
      </c>
      <c r="V15" s="14">
        <v>30</v>
      </c>
      <c r="W15" s="14"/>
      <c r="X15" s="14"/>
    </row>
    <row r="16" spans="2:24" x14ac:dyDescent="0.55000000000000004">
      <c r="B16" s="16" t="s">
        <v>205</v>
      </c>
      <c r="C16" s="24">
        <v>180</v>
      </c>
      <c r="D16" s="24">
        <v>5</v>
      </c>
      <c r="E16" s="41">
        <v>8</v>
      </c>
      <c r="F16" s="38">
        <v>70486</v>
      </c>
      <c r="G16" s="38">
        <v>15754</v>
      </c>
      <c r="H16" s="38">
        <v>63608</v>
      </c>
      <c r="I16" s="38">
        <v>14217</v>
      </c>
      <c r="J16" s="17" t="s">
        <v>73</v>
      </c>
      <c r="K16" s="18">
        <v>5</v>
      </c>
      <c r="L16" s="9">
        <f>IF($G16&gt;0,K16,"")</f>
        <v>5</v>
      </c>
      <c r="M16" s="17" t="s">
        <v>43</v>
      </c>
      <c r="N16" s="18">
        <v>3</v>
      </c>
      <c r="O16" s="9">
        <f>IF($G16&gt;0,N16,"")</f>
        <v>3</v>
      </c>
      <c r="P16" s="45" t="s">
        <v>16</v>
      </c>
      <c r="Q16" s="18">
        <v>3</v>
      </c>
      <c r="R16" s="9">
        <f>IF($G16&gt;0,IF(Q16="","",Q16),"")</f>
        <v>3</v>
      </c>
      <c r="S16" s="20" t="s">
        <v>206</v>
      </c>
      <c r="T16" s="20">
        <v>20</v>
      </c>
      <c r="U16" s="14" t="s">
        <v>107</v>
      </c>
      <c r="V16" s="14">
        <v>20</v>
      </c>
      <c r="W16" s="14"/>
      <c r="X16" s="20"/>
    </row>
    <row r="17" spans="2:24" x14ac:dyDescent="0.55000000000000004">
      <c r="B17" s="16" t="s">
        <v>207</v>
      </c>
      <c r="C17" s="24">
        <v>180</v>
      </c>
      <c r="D17" s="24">
        <v>5</v>
      </c>
      <c r="E17" s="41">
        <v>8</v>
      </c>
      <c r="F17" s="38">
        <v>68606</v>
      </c>
      <c r="G17" s="38">
        <v>13276</v>
      </c>
      <c r="H17" s="38">
        <v>65478</v>
      </c>
      <c r="I17" s="38">
        <v>12670</v>
      </c>
      <c r="J17" s="17" t="s">
        <v>15</v>
      </c>
      <c r="K17" s="18">
        <v>5</v>
      </c>
      <c r="L17" s="9">
        <f>IF($G17&gt;0,K17,"")</f>
        <v>5</v>
      </c>
      <c r="M17" s="45" t="s">
        <v>192</v>
      </c>
      <c r="N17" s="18">
        <v>3</v>
      </c>
      <c r="O17" s="9">
        <f>IF($G17&gt;0,N17,"")</f>
        <v>3</v>
      </c>
      <c r="P17" s="17" t="s">
        <v>208</v>
      </c>
      <c r="Q17" s="18">
        <v>3</v>
      </c>
      <c r="R17" s="9">
        <f>IF($G17&gt;0,IF(Q17="","",Q17),"")</f>
        <v>3</v>
      </c>
      <c r="S17" s="20" t="s">
        <v>19</v>
      </c>
      <c r="T17" s="20">
        <v>29</v>
      </c>
      <c r="U17" s="14" t="s">
        <v>209</v>
      </c>
      <c r="V17" s="20">
        <v>30</v>
      </c>
      <c r="W17" s="20"/>
      <c r="X17" s="20"/>
    </row>
    <row r="18" spans="2:24" x14ac:dyDescent="0.55000000000000004">
      <c r="B18" s="11" t="s">
        <v>210</v>
      </c>
      <c r="C18" s="23">
        <v>180</v>
      </c>
      <c r="D18" s="23">
        <v>5</v>
      </c>
      <c r="E18" s="41">
        <v>8</v>
      </c>
      <c r="F18" s="37">
        <f>70798</f>
        <v>70798</v>
      </c>
      <c r="G18" s="37">
        <v>16567</v>
      </c>
      <c r="H18" s="37">
        <f>63286</f>
        <v>63286</v>
      </c>
      <c r="I18" s="37">
        <v>14809</v>
      </c>
      <c r="J18" s="12" t="s">
        <v>73</v>
      </c>
      <c r="K18" s="13">
        <v>4</v>
      </c>
      <c r="L18" s="9">
        <f t="shared" si="3"/>
        <v>4</v>
      </c>
      <c r="M18" s="12" t="s">
        <v>68</v>
      </c>
      <c r="N18" s="13">
        <v>4</v>
      </c>
      <c r="O18" s="9">
        <f t="shared" si="4"/>
        <v>4</v>
      </c>
      <c r="P18" s="12" t="s">
        <v>47</v>
      </c>
      <c r="Q18" s="13">
        <v>4</v>
      </c>
      <c r="R18" s="9">
        <f t="shared" si="5"/>
        <v>4</v>
      </c>
      <c r="S18" s="14" t="s">
        <v>142</v>
      </c>
      <c r="T18" s="111">
        <v>20</v>
      </c>
      <c r="U18" s="45" t="s">
        <v>321</v>
      </c>
      <c r="V18" s="113">
        <v>21</v>
      </c>
      <c r="W18" s="14"/>
      <c r="X18" s="111"/>
    </row>
    <row r="19" spans="2:24" x14ac:dyDescent="0.55000000000000004">
      <c r="B19" s="16" t="s">
        <v>211</v>
      </c>
      <c r="C19" s="24">
        <v>180</v>
      </c>
      <c r="D19" s="24">
        <v>5</v>
      </c>
      <c r="E19" s="41">
        <v>8</v>
      </c>
      <c r="F19" s="38">
        <v>67670</v>
      </c>
      <c r="G19" s="38"/>
      <c r="H19" s="38">
        <v>66413</v>
      </c>
      <c r="I19" s="38"/>
      <c r="J19" s="17" t="s">
        <v>212</v>
      </c>
      <c r="K19" s="18">
        <v>5</v>
      </c>
      <c r="L19" s="9" t="str">
        <f t="shared" si="3"/>
        <v/>
      </c>
      <c r="M19" s="44" t="s">
        <v>16</v>
      </c>
      <c r="N19" s="18">
        <v>3</v>
      </c>
      <c r="O19" s="9" t="str">
        <f t="shared" si="4"/>
        <v/>
      </c>
      <c r="P19" s="17"/>
      <c r="Q19" s="18"/>
      <c r="R19" s="9" t="str">
        <f t="shared" si="5"/>
        <v/>
      </c>
      <c r="S19" s="20" t="s">
        <v>213</v>
      </c>
      <c r="T19" s="20">
        <v>30</v>
      </c>
      <c r="U19" s="14" t="s">
        <v>40</v>
      </c>
      <c r="V19" s="14">
        <v>30</v>
      </c>
      <c r="W19" s="14" t="s">
        <v>95</v>
      </c>
      <c r="X19" s="20">
        <v>30</v>
      </c>
    </row>
    <row r="20" spans="2:24" x14ac:dyDescent="0.55000000000000004">
      <c r="B20" s="11" t="s">
        <v>214</v>
      </c>
      <c r="C20" s="23">
        <v>155</v>
      </c>
      <c r="D20" s="23">
        <v>5</v>
      </c>
      <c r="E20" s="41">
        <v>3</v>
      </c>
      <c r="F20" s="37">
        <v>70610</v>
      </c>
      <c r="G20" s="37"/>
      <c r="H20" s="37">
        <v>62441</v>
      </c>
      <c r="I20" s="37"/>
      <c r="J20" s="12" t="s">
        <v>21</v>
      </c>
      <c r="K20" s="13">
        <v>3</v>
      </c>
      <c r="L20" s="9"/>
      <c r="M20" s="44" t="s">
        <v>16</v>
      </c>
      <c r="N20" s="13">
        <v>3</v>
      </c>
      <c r="O20" s="9"/>
      <c r="P20" s="12"/>
      <c r="Q20" s="13"/>
      <c r="R20" s="9"/>
      <c r="S20" s="14" t="s">
        <v>215</v>
      </c>
      <c r="T20" s="14">
        <v>30</v>
      </c>
      <c r="U20" s="14"/>
      <c r="V20" s="14"/>
      <c r="W20" s="14"/>
      <c r="X20" s="14"/>
    </row>
    <row r="21" spans="2:24" x14ac:dyDescent="0.55000000000000004">
      <c r="B21" s="11" t="s">
        <v>216</v>
      </c>
      <c r="C21" s="23">
        <v>160</v>
      </c>
      <c r="D21" s="23">
        <v>5</v>
      </c>
      <c r="E21" s="41">
        <v>4</v>
      </c>
      <c r="F21" s="37">
        <v>67211</v>
      </c>
      <c r="G21" s="37"/>
      <c r="H21" s="37">
        <v>61426</v>
      </c>
      <c r="I21" s="37"/>
      <c r="J21" s="12" t="s">
        <v>16</v>
      </c>
      <c r="K21" s="13">
        <v>5</v>
      </c>
      <c r="L21" s="9" t="str">
        <f>IF($G21&gt;0,K21,"")</f>
        <v/>
      </c>
      <c r="M21" s="43" t="s">
        <v>21</v>
      </c>
      <c r="N21" s="13">
        <v>3</v>
      </c>
      <c r="O21" s="9" t="str">
        <f>IF($G21&gt;0,N21,"")</f>
        <v/>
      </c>
      <c r="P21" s="12"/>
      <c r="Q21" s="13"/>
      <c r="R21" s="9" t="str">
        <f>IF($G21&gt;0,IF(Q21="","",Q21),"")</f>
        <v/>
      </c>
      <c r="S21" s="14" t="s">
        <v>48</v>
      </c>
      <c r="T21" s="14">
        <v>20</v>
      </c>
      <c r="U21" s="14" t="s">
        <v>14</v>
      </c>
      <c r="V21" s="14">
        <v>20</v>
      </c>
      <c r="W21" s="14"/>
      <c r="X21" s="14"/>
    </row>
    <row r="22" spans="2:24" x14ac:dyDescent="0.55000000000000004">
      <c r="B22" s="16" t="s">
        <v>217</v>
      </c>
      <c r="C22" s="24">
        <v>180</v>
      </c>
      <c r="D22" s="24">
        <v>5</v>
      </c>
      <c r="E22" s="41">
        <v>8</v>
      </c>
      <c r="F22" s="38">
        <v>69115</v>
      </c>
      <c r="G22" s="38"/>
      <c r="H22" s="38">
        <v>59350</v>
      </c>
      <c r="I22" s="38"/>
      <c r="J22" s="17" t="s">
        <v>218</v>
      </c>
      <c r="K22" s="18">
        <v>5</v>
      </c>
      <c r="L22" s="9" t="str">
        <f t="shared" si="3"/>
        <v/>
      </c>
      <c r="M22" s="44" t="s">
        <v>16</v>
      </c>
      <c r="N22" s="18">
        <v>3</v>
      </c>
      <c r="O22" s="9" t="str">
        <f t="shared" si="4"/>
        <v/>
      </c>
      <c r="P22" s="17"/>
      <c r="Q22" s="18"/>
      <c r="R22" s="9" t="str">
        <f t="shared" si="5"/>
        <v/>
      </c>
      <c r="S22" s="20" t="s">
        <v>19</v>
      </c>
      <c r="T22" s="20">
        <v>30</v>
      </c>
      <c r="U22" s="14" t="s">
        <v>48</v>
      </c>
      <c r="V22" s="14">
        <v>30</v>
      </c>
      <c r="W22" s="14" t="s">
        <v>45</v>
      </c>
      <c r="X22" s="20">
        <v>30</v>
      </c>
    </row>
    <row r="23" spans="2:24" x14ac:dyDescent="0.55000000000000004">
      <c r="B23" s="11" t="s">
        <v>219</v>
      </c>
      <c r="C23" s="23">
        <v>180</v>
      </c>
      <c r="D23" s="23">
        <v>5</v>
      </c>
      <c r="E23" s="41">
        <v>8</v>
      </c>
      <c r="F23" s="37">
        <v>62874</v>
      </c>
      <c r="G23" s="37"/>
      <c r="H23" s="37">
        <v>64561</v>
      </c>
      <c r="I23" s="37"/>
      <c r="J23" s="12" t="s">
        <v>39</v>
      </c>
      <c r="K23" s="13">
        <v>1</v>
      </c>
      <c r="L23" s="9" t="str">
        <f>IF($G23&gt;0,K23,"")</f>
        <v/>
      </c>
      <c r="M23" s="44" t="s">
        <v>73</v>
      </c>
      <c r="N23" s="13">
        <v>3</v>
      </c>
      <c r="O23" s="9" t="str">
        <f>IF($G23&gt;0,N23,"")</f>
        <v/>
      </c>
      <c r="P23" s="12"/>
      <c r="Q23" s="13"/>
      <c r="R23" s="9" t="str">
        <f>IF($G23&gt;0,IF(Q23="","",Q23),"")</f>
        <v/>
      </c>
      <c r="S23" s="14" t="s">
        <v>29</v>
      </c>
      <c r="T23" s="14">
        <v>20</v>
      </c>
      <c r="U23" s="14" t="s">
        <v>220</v>
      </c>
      <c r="V23" s="14">
        <v>20</v>
      </c>
      <c r="W23" s="14"/>
      <c r="X23" s="14"/>
    </row>
    <row r="24" spans="2:24" x14ac:dyDescent="0.55000000000000004">
      <c r="B24" s="11" t="s">
        <v>221</v>
      </c>
      <c r="C24" s="23">
        <v>180</v>
      </c>
      <c r="D24" s="23">
        <v>5</v>
      </c>
      <c r="E24" s="41">
        <v>8</v>
      </c>
      <c r="F24" s="37">
        <v>66123</v>
      </c>
      <c r="G24" s="37"/>
      <c r="H24" s="37">
        <v>58551</v>
      </c>
      <c r="I24" s="37"/>
      <c r="J24" s="12" t="s">
        <v>92</v>
      </c>
      <c r="K24" s="13">
        <v>5</v>
      </c>
      <c r="L24" s="9" t="str">
        <f t="shared" si="3"/>
        <v/>
      </c>
      <c r="M24" s="12" t="s">
        <v>222</v>
      </c>
      <c r="N24" s="13">
        <v>3</v>
      </c>
      <c r="O24" s="9" t="str">
        <f t="shared" si="4"/>
        <v/>
      </c>
      <c r="P24" s="44" t="s">
        <v>73</v>
      </c>
      <c r="Q24" s="13">
        <v>3</v>
      </c>
      <c r="R24" s="9" t="str">
        <f t="shared" si="5"/>
        <v/>
      </c>
      <c r="S24" s="14" t="s">
        <v>200</v>
      </c>
      <c r="T24" s="14">
        <v>20</v>
      </c>
      <c r="U24" s="14" t="s">
        <v>45</v>
      </c>
      <c r="V24" s="14">
        <v>20</v>
      </c>
      <c r="W24" s="14"/>
      <c r="X24" s="14"/>
    </row>
    <row r="25" spans="2:24" x14ac:dyDescent="0.55000000000000004">
      <c r="B25" s="11" t="s">
        <v>216</v>
      </c>
      <c r="C25" s="23">
        <v>180</v>
      </c>
      <c r="D25" s="23">
        <v>5</v>
      </c>
      <c r="E25" s="41">
        <v>8</v>
      </c>
      <c r="F25" s="37">
        <v>65277</v>
      </c>
      <c r="G25" s="37">
        <v>9792</v>
      </c>
      <c r="H25" s="37">
        <v>59396</v>
      </c>
      <c r="I25" s="37">
        <v>8910</v>
      </c>
      <c r="J25" s="12" t="s">
        <v>25</v>
      </c>
      <c r="K25" s="13">
        <v>5</v>
      </c>
      <c r="L25" s="9">
        <f t="shared" si="3"/>
        <v>5</v>
      </c>
      <c r="M25" s="12" t="s">
        <v>30</v>
      </c>
      <c r="N25" s="13">
        <v>5</v>
      </c>
      <c r="O25" s="9">
        <f t="shared" si="4"/>
        <v>5</v>
      </c>
      <c r="P25" s="12" t="s">
        <v>223</v>
      </c>
      <c r="Q25" s="13">
        <v>3</v>
      </c>
      <c r="R25" s="9">
        <f t="shared" si="5"/>
        <v>3</v>
      </c>
      <c r="S25" s="14" t="s">
        <v>190</v>
      </c>
      <c r="T25" s="14">
        <v>20</v>
      </c>
      <c r="U25" s="46" t="s">
        <v>61</v>
      </c>
      <c r="V25" s="46">
        <v>20</v>
      </c>
      <c r="W25" s="14"/>
      <c r="X25" s="14"/>
    </row>
    <row r="26" spans="2:24" x14ac:dyDescent="0.55000000000000004">
      <c r="B26" s="11" t="s">
        <v>224</v>
      </c>
      <c r="C26" s="23">
        <v>180</v>
      </c>
      <c r="D26" s="23">
        <v>5</v>
      </c>
      <c r="E26" s="41">
        <v>8</v>
      </c>
      <c r="F26" s="37">
        <v>64317</v>
      </c>
      <c r="G26" s="37"/>
      <c r="H26" s="37">
        <v>59331</v>
      </c>
      <c r="I26" s="37"/>
      <c r="J26" s="12" t="s">
        <v>67</v>
      </c>
      <c r="K26" s="13">
        <v>4</v>
      </c>
      <c r="L26" s="9" t="str">
        <f>IF($G26&gt;0,K26,"")</f>
        <v/>
      </c>
      <c r="M26" s="12"/>
      <c r="N26" s="13"/>
      <c r="O26" s="9" t="str">
        <f>IF($G26&gt;0,N26,"")</f>
        <v/>
      </c>
      <c r="P26" s="12"/>
      <c r="Q26" s="13"/>
      <c r="R26" s="9" t="str">
        <f>IF($G26&gt;0,IF(Q26="","",Q26),"")</f>
        <v/>
      </c>
      <c r="S26" s="14" t="s">
        <v>131</v>
      </c>
      <c r="T26" s="14">
        <v>30</v>
      </c>
      <c r="U26" s="14" t="s">
        <v>95</v>
      </c>
      <c r="V26" s="14">
        <v>20</v>
      </c>
      <c r="W26" s="14"/>
      <c r="X26" s="14"/>
    </row>
    <row r="27" spans="2:24" x14ac:dyDescent="0.55000000000000004">
      <c r="B27" s="11" t="s">
        <v>311</v>
      </c>
      <c r="C27" s="23">
        <v>180</v>
      </c>
      <c r="D27" s="23">
        <v>5</v>
      </c>
      <c r="E27" s="41">
        <v>8</v>
      </c>
      <c r="F27" s="37">
        <v>59888</v>
      </c>
      <c r="G27" s="37"/>
      <c r="H27" s="37">
        <v>61247</v>
      </c>
      <c r="I27" s="37"/>
      <c r="J27" s="12" t="s">
        <v>87</v>
      </c>
      <c r="K27" s="13">
        <v>5</v>
      </c>
      <c r="L27" s="9" t="str">
        <f t="shared" si="3"/>
        <v/>
      </c>
      <c r="M27" s="12" t="s">
        <v>16</v>
      </c>
      <c r="N27" s="13">
        <v>5</v>
      </c>
      <c r="O27" s="9" t="str">
        <f t="shared" si="4"/>
        <v/>
      </c>
      <c r="P27" s="17" t="s">
        <v>15</v>
      </c>
      <c r="Q27" s="13">
        <v>5</v>
      </c>
      <c r="R27" s="9" t="str">
        <f t="shared" si="5"/>
        <v/>
      </c>
      <c r="S27" s="14" t="s">
        <v>200</v>
      </c>
      <c r="T27" s="14">
        <v>20</v>
      </c>
      <c r="U27" s="47" t="s">
        <v>61</v>
      </c>
      <c r="V27" s="46">
        <v>20</v>
      </c>
      <c r="W27" s="20"/>
      <c r="X27" s="20"/>
    </row>
    <row r="28" spans="2:24" x14ac:dyDescent="0.55000000000000004">
      <c r="B28" s="11" t="s">
        <v>226</v>
      </c>
      <c r="C28" s="23">
        <v>180</v>
      </c>
      <c r="D28" s="23">
        <v>5</v>
      </c>
      <c r="E28" s="41">
        <v>8</v>
      </c>
      <c r="F28" s="37">
        <v>56026</v>
      </c>
      <c r="G28" s="37"/>
      <c r="H28" s="37">
        <v>61809</v>
      </c>
      <c r="I28" s="37"/>
      <c r="J28" s="12" t="s">
        <v>73</v>
      </c>
      <c r="K28" s="13">
        <v>5</v>
      </c>
      <c r="L28" s="9" t="str">
        <f t="shared" si="3"/>
        <v/>
      </c>
      <c r="M28" s="45" t="s">
        <v>192</v>
      </c>
      <c r="N28" s="13">
        <v>3</v>
      </c>
      <c r="O28" s="9" t="str">
        <f t="shared" si="4"/>
        <v/>
      </c>
      <c r="P28" s="12" t="s">
        <v>222</v>
      </c>
      <c r="Q28" s="13">
        <v>3</v>
      </c>
      <c r="R28" s="9" t="str">
        <f t="shared" si="5"/>
        <v/>
      </c>
      <c r="S28" s="14" t="s">
        <v>120</v>
      </c>
      <c r="T28" s="14">
        <v>20</v>
      </c>
      <c r="U28" s="14" t="s">
        <v>220</v>
      </c>
      <c r="V28" s="14">
        <v>20</v>
      </c>
      <c r="W28" s="14"/>
      <c r="X28" s="14"/>
    </row>
    <row r="29" spans="2:24" x14ac:dyDescent="0.55000000000000004">
      <c r="B29" s="11" t="s">
        <v>227</v>
      </c>
      <c r="C29" s="23">
        <v>180</v>
      </c>
      <c r="D29" s="23">
        <v>5</v>
      </c>
      <c r="E29" s="41">
        <v>8</v>
      </c>
      <c r="F29" s="37">
        <v>59561</v>
      </c>
      <c r="G29" s="37"/>
      <c r="H29" s="37">
        <v>57874</v>
      </c>
      <c r="I29" s="37"/>
      <c r="J29" s="12" t="s">
        <v>77</v>
      </c>
      <c r="K29" s="13">
        <v>5</v>
      </c>
      <c r="L29" s="9" t="str">
        <f t="shared" si="3"/>
        <v/>
      </c>
      <c r="M29" s="44" t="s">
        <v>192</v>
      </c>
      <c r="N29" s="13">
        <v>3</v>
      </c>
      <c r="O29" s="9" t="str">
        <f t="shared" si="4"/>
        <v/>
      </c>
      <c r="P29" s="12"/>
      <c r="Q29" s="13"/>
      <c r="R29" s="9" t="str">
        <f t="shared" si="5"/>
        <v/>
      </c>
      <c r="S29" s="14" t="s">
        <v>120</v>
      </c>
      <c r="T29" s="14">
        <v>20</v>
      </c>
      <c r="U29" s="14" t="s">
        <v>122</v>
      </c>
      <c r="V29" s="14">
        <v>20</v>
      </c>
      <c r="W29" s="14" t="s">
        <v>57</v>
      </c>
      <c r="X29" s="14">
        <v>20</v>
      </c>
    </row>
    <row r="30" spans="2:24" x14ac:dyDescent="0.55000000000000004">
      <c r="B30" s="11" t="s">
        <v>228</v>
      </c>
      <c r="C30" s="23">
        <v>150</v>
      </c>
      <c r="D30" s="23">
        <v>5</v>
      </c>
      <c r="E30" s="41">
        <v>2</v>
      </c>
      <c r="F30" s="37">
        <v>62672</v>
      </c>
      <c r="G30" s="37"/>
      <c r="H30" s="37">
        <v>53276</v>
      </c>
      <c r="I30" s="37"/>
      <c r="J30" s="27" t="s">
        <v>192</v>
      </c>
      <c r="K30" s="28">
        <v>3</v>
      </c>
      <c r="L30" s="9" t="str">
        <f>IF($G30&gt;0,K30,"")</f>
        <v/>
      </c>
      <c r="M30" s="44" t="s">
        <v>73</v>
      </c>
      <c r="N30" s="13">
        <v>3</v>
      </c>
      <c r="O30" s="9" t="str">
        <f>IF($G30&gt;0,N30,"")</f>
        <v/>
      </c>
      <c r="P30" s="12"/>
      <c r="Q30" s="13"/>
      <c r="R30" s="9" t="str">
        <f>IF($G30&gt;0,IF(Q30="","",Q30),"")</f>
        <v/>
      </c>
      <c r="S30" s="20" t="s">
        <v>206</v>
      </c>
      <c r="T30" s="14">
        <v>24</v>
      </c>
      <c r="U30" s="14" t="s">
        <v>79</v>
      </c>
      <c r="V30" s="14">
        <v>30</v>
      </c>
      <c r="W30" s="14"/>
      <c r="X30" s="20"/>
    </row>
    <row r="31" spans="2:24" x14ac:dyDescent="0.55000000000000004">
      <c r="B31" s="11" t="s">
        <v>229</v>
      </c>
      <c r="C31" s="23">
        <v>180</v>
      </c>
      <c r="D31" s="23">
        <v>5</v>
      </c>
      <c r="E31" s="41">
        <v>8</v>
      </c>
      <c r="F31" s="37">
        <v>61388</v>
      </c>
      <c r="G31" s="37"/>
      <c r="H31" s="37">
        <v>53840</v>
      </c>
      <c r="I31" s="37"/>
      <c r="J31" s="12" t="s">
        <v>73</v>
      </c>
      <c r="K31" s="13">
        <v>5</v>
      </c>
      <c r="L31" s="9" t="str">
        <f t="shared" si="3"/>
        <v/>
      </c>
      <c r="M31" s="12" t="s">
        <v>63</v>
      </c>
      <c r="N31" s="13">
        <v>3</v>
      </c>
      <c r="O31" s="9" t="str">
        <f t="shared" si="4"/>
        <v/>
      </c>
      <c r="P31" s="12"/>
      <c r="Q31" s="13"/>
      <c r="R31" s="9" t="str">
        <f t="shared" si="5"/>
        <v/>
      </c>
      <c r="S31" s="14" t="s">
        <v>120</v>
      </c>
      <c r="T31" s="14">
        <v>20</v>
      </c>
      <c r="U31" s="47" t="s">
        <v>206</v>
      </c>
      <c r="V31" s="46">
        <v>20</v>
      </c>
      <c r="W31" s="14" t="s">
        <v>122</v>
      </c>
      <c r="X31" s="14">
        <v>20</v>
      </c>
    </row>
    <row r="32" spans="2:24" x14ac:dyDescent="0.55000000000000004">
      <c r="B32" s="16" t="s">
        <v>230</v>
      </c>
      <c r="C32" s="24">
        <v>160</v>
      </c>
      <c r="D32" s="24">
        <v>5</v>
      </c>
      <c r="E32" s="41">
        <v>4</v>
      </c>
      <c r="F32" s="38">
        <v>63386</v>
      </c>
      <c r="G32" s="38"/>
      <c r="H32" s="38">
        <v>49775</v>
      </c>
      <c r="I32" s="38"/>
      <c r="J32" s="17" t="s">
        <v>20</v>
      </c>
      <c r="K32" s="18">
        <v>5</v>
      </c>
      <c r="L32" s="9" t="str">
        <f t="shared" si="3"/>
        <v/>
      </c>
      <c r="M32" s="45" t="s">
        <v>192</v>
      </c>
      <c r="N32" s="18">
        <v>3</v>
      </c>
      <c r="O32" s="9" t="str">
        <f t="shared" si="4"/>
        <v/>
      </c>
      <c r="P32" s="17"/>
      <c r="Q32" s="18"/>
      <c r="R32" s="9" t="str">
        <f t="shared" si="5"/>
        <v/>
      </c>
      <c r="S32" s="20" t="s">
        <v>53</v>
      </c>
      <c r="T32" s="14">
        <v>30</v>
      </c>
      <c r="U32" s="14" t="s">
        <v>209</v>
      </c>
      <c r="V32" s="14">
        <v>30</v>
      </c>
      <c r="W32" s="14"/>
      <c r="X32" s="20"/>
    </row>
    <row r="33" spans="2:24" x14ac:dyDescent="0.55000000000000004">
      <c r="B33" s="16" t="s">
        <v>233</v>
      </c>
      <c r="C33" s="23">
        <v>160</v>
      </c>
      <c r="D33" s="23">
        <v>5</v>
      </c>
      <c r="E33" s="41">
        <v>4</v>
      </c>
      <c r="F33" s="38">
        <v>55964</v>
      </c>
      <c r="G33" s="38">
        <v>7724</v>
      </c>
      <c r="H33" s="38">
        <v>50807</v>
      </c>
      <c r="I33" s="38">
        <v>7012</v>
      </c>
      <c r="J33" s="12" t="s">
        <v>234</v>
      </c>
      <c r="K33" s="13">
        <v>5</v>
      </c>
      <c r="L33" s="19">
        <f t="shared" si="3"/>
        <v>5</v>
      </c>
      <c r="M33" s="12" t="s">
        <v>58</v>
      </c>
      <c r="N33" s="13">
        <v>3</v>
      </c>
      <c r="O33" s="19">
        <f t="shared" si="4"/>
        <v>3</v>
      </c>
      <c r="P33" s="17"/>
      <c r="Q33" s="18"/>
      <c r="R33" s="9" t="str">
        <f t="shared" si="5"/>
        <v/>
      </c>
      <c r="S33" s="14" t="s">
        <v>61</v>
      </c>
      <c r="T33" s="14">
        <v>20</v>
      </c>
      <c r="U33" s="47" t="s">
        <v>206</v>
      </c>
      <c r="V33" s="46">
        <v>20</v>
      </c>
      <c r="W33" s="14"/>
      <c r="X33" s="20"/>
    </row>
    <row r="34" spans="2:24" x14ac:dyDescent="0.55000000000000004">
      <c r="B34" s="11" t="s">
        <v>225</v>
      </c>
      <c r="C34" s="23">
        <v>160</v>
      </c>
      <c r="D34" s="23">
        <v>5</v>
      </c>
      <c r="E34" s="41">
        <v>4</v>
      </c>
      <c r="F34" s="37">
        <v>56738</v>
      </c>
      <c r="G34" s="37">
        <v>10724</v>
      </c>
      <c r="H34" s="37">
        <v>50033</v>
      </c>
      <c r="I34" s="37">
        <v>9457</v>
      </c>
      <c r="J34" s="12" t="s">
        <v>92</v>
      </c>
      <c r="K34" s="13">
        <v>5</v>
      </c>
      <c r="L34" s="9">
        <f>IF($G34&gt;0,K34,"")</f>
        <v>5</v>
      </c>
      <c r="M34" s="12" t="s">
        <v>58</v>
      </c>
      <c r="N34" s="13">
        <v>3</v>
      </c>
      <c r="O34" s="9">
        <f>IF($G34&gt;0,N34,"")</f>
        <v>3</v>
      </c>
      <c r="P34" s="12"/>
      <c r="Q34" s="13"/>
      <c r="R34" s="9" t="str">
        <f>IF($G34&gt;0,IF(Q34="","",Q34),"")</f>
        <v/>
      </c>
      <c r="S34" s="14" t="s">
        <v>61</v>
      </c>
      <c r="T34" s="14">
        <v>30</v>
      </c>
      <c r="U34" s="46" t="s">
        <v>65</v>
      </c>
      <c r="V34" s="46">
        <v>30</v>
      </c>
      <c r="W34" s="14"/>
      <c r="X34" s="14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7607</v>
      </c>
      <c r="H35" s="37">
        <f>47402</f>
        <v>47402</v>
      </c>
      <c r="I35" s="37">
        <v>6258</v>
      </c>
      <c r="J35" s="12" t="s">
        <v>73</v>
      </c>
      <c r="K35" s="13">
        <v>4</v>
      </c>
      <c r="L35" s="9">
        <f t="shared" si="3"/>
        <v>4</v>
      </c>
      <c r="M35" s="12" t="s">
        <v>56</v>
      </c>
      <c r="N35" s="13">
        <v>2</v>
      </c>
      <c r="O35" s="9">
        <f t="shared" si="4"/>
        <v>2</v>
      </c>
      <c r="P35" s="44" t="s">
        <v>192</v>
      </c>
      <c r="Q35" s="13">
        <v>3</v>
      </c>
      <c r="R35" s="9">
        <f t="shared" si="5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 t="shared" si="3"/>
        <v/>
      </c>
      <c r="M36" s="12"/>
      <c r="N36" s="13"/>
      <c r="O36" s="9" t="str">
        <f t="shared" si="4"/>
        <v/>
      </c>
      <c r="P36" s="12"/>
      <c r="Q36" s="13"/>
      <c r="R36" s="9" t="str">
        <f t="shared" si="5"/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20</v>
      </c>
    </row>
    <row r="37" spans="2:24" x14ac:dyDescent="0.55000000000000004">
      <c r="B37" s="11" t="s">
        <v>237</v>
      </c>
      <c r="C37" s="23">
        <v>180</v>
      </c>
      <c r="D37" s="23">
        <v>5</v>
      </c>
      <c r="E37" s="41">
        <v>8</v>
      </c>
      <c r="F37" s="37">
        <v>52527</v>
      </c>
      <c r="G37" s="37"/>
      <c r="H37" s="37">
        <v>49736</v>
      </c>
      <c r="I37" s="37"/>
      <c r="J37" s="12" t="s">
        <v>238</v>
      </c>
      <c r="K37" s="13">
        <v>3</v>
      </c>
      <c r="L37" s="9" t="str">
        <f>IF($G37&gt;0,K37,"")</f>
        <v/>
      </c>
      <c r="M37" s="44" t="s">
        <v>39</v>
      </c>
      <c r="N37" s="13">
        <v>1</v>
      </c>
      <c r="O37" s="9" t="str">
        <f>IF($G37&gt;0,N37,"")</f>
        <v/>
      </c>
      <c r="P37" s="12"/>
      <c r="Q37" s="13"/>
      <c r="R37" s="9" t="str">
        <f>IF($G37&gt;0,IF(Q37="","",Q37),"")</f>
        <v/>
      </c>
      <c r="S37" s="14" t="s">
        <v>239</v>
      </c>
      <c r="T37" s="14">
        <v>20</v>
      </c>
      <c r="U37" s="14" t="s">
        <v>240</v>
      </c>
      <c r="V37" s="14">
        <v>20</v>
      </c>
      <c r="W37" s="14"/>
      <c r="X37" s="14"/>
    </row>
    <row r="38" spans="2:24" x14ac:dyDescent="0.55000000000000004">
      <c r="B38" s="16" t="s">
        <v>241</v>
      </c>
      <c r="C38" s="24">
        <v>140</v>
      </c>
      <c r="D38" s="24">
        <v>5</v>
      </c>
      <c r="E38" s="41">
        <v>0</v>
      </c>
      <c r="F38" s="38">
        <v>54342</v>
      </c>
      <c r="G38" s="38">
        <v>6522</v>
      </c>
      <c r="H38" s="38">
        <v>44982</v>
      </c>
      <c r="I38" s="38">
        <v>5398</v>
      </c>
      <c r="J38" s="12" t="s">
        <v>58</v>
      </c>
      <c r="K38" s="18">
        <v>1</v>
      </c>
      <c r="L38" s="9">
        <f>IF($G38&gt;0,K38,"")</f>
        <v>1</v>
      </c>
      <c r="M38" s="44" t="s">
        <v>118</v>
      </c>
      <c r="N38" s="18">
        <v>3</v>
      </c>
      <c r="O38" s="9">
        <f>IF($G38&gt;0,N38,"")</f>
        <v>3</v>
      </c>
      <c r="P38" s="17"/>
      <c r="Q38" s="18"/>
      <c r="R38" s="9"/>
      <c r="S38" s="20" t="s">
        <v>61</v>
      </c>
      <c r="T38" s="14">
        <v>30</v>
      </c>
      <c r="U38" s="14" t="s">
        <v>70</v>
      </c>
      <c r="V38" s="14">
        <v>30</v>
      </c>
      <c r="W38" s="14"/>
      <c r="X38" s="20"/>
    </row>
    <row r="39" spans="2:24" x14ac:dyDescent="0.55000000000000004">
      <c r="B39" s="16" t="s">
        <v>230</v>
      </c>
      <c r="C39" s="24">
        <v>150</v>
      </c>
      <c r="D39" s="24">
        <v>5</v>
      </c>
      <c r="E39" s="41">
        <v>2</v>
      </c>
      <c r="F39" s="38">
        <v>54720</v>
      </c>
      <c r="G39" s="38"/>
      <c r="H39" s="38">
        <v>44350</v>
      </c>
      <c r="I39" s="38"/>
      <c r="J39" s="17" t="s">
        <v>242</v>
      </c>
      <c r="K39" s="18">
        <v>4</v>
      </c>
      <c r="L39" s="9" t="str">
        <f>IF($G39&gt;0,K39,"")</f>
        <v/>
      </c>
      <c r="M39" s="70" t="s">
        <v>31</v>
      </c>
      <c r="N39" s="18">
        <v>2</v>
      </c>
      <c r="O39" s="9" t="str">
        <f>IF($G39&gt;0,N39,"")</f>
        <v/>
      </c>
      <c r="P39" s="17"/>
      <c r="Q39" s="18"/>
      <c r="R39" s="9" t="str">
        <f>IF($G39&gt;0,IF(Q39="","",Q39),"")</f>
        <v/>
      </c>
      <c r="S39" s="20" t="s">
        <v>206</v>
      </c>
      <c r="T39" s="14">
        <v>21</v>
      </c>
      <c r="U39" s="47" t="s">
        <v>61</v>
      </c>
      <c r="V39" s="46">
        <v>21</v>
      </c>
      <c r="W39" s="14"/>
      <c r="X39" s="20"/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73</v>
      </c>
      <c r="K40" s="13">
        <v>4</v>
      </c>
      <c r="L40" s="9" t="str">
        <f>IF($G40&gt;0,K40,"")</f>
        <v/>
      </c>
      <c r="M40" s="12"/>
      <c r="N40" s="13"/>
      <c r="O40" s="9" t="str">
        <f>IF($G40&gt;0,N40,"")</f>
        <v/>
      </c>
      <c r="P40" s="12"/>
      <c r="Q40" s="13"/>
      <c r="R40" s="9" t="str">
        <f>IF($G40&gt;0,IF(Q40="","",Q40),"")</f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 t="shared" si="3"/>
        <v/>
      </c>
      <c r="M41" s="44" t="s">
        <v>39</v>
      </c>
      <c r="N41" s="13">
        <v>1</v>
      </c>
      <c r="O41" s="9" t="str">
        <f t="shared" si="4"/>
        <v/>
      </c>
      <c r="P41" s="12"/>
      <c r="Q41" s="13"/>
      <c r="R41" s="9" t="str">
        <f t="shared" si="5"/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2467863</v>
      </c>
      <c r="G42" s="48">
        <f>SUM(G5:G41)</f>
        <v>159179</v>
      </c>
      <c r="H42" s="48">
        <f>SUM(H5:H41)</f>
        <v>2270069</v>
      </c>
      <c r="I42" s="48">
        <f>SUM(I5:I41)</f>
        <v>143813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32259</v>
      </c>
      <c r="H44" s="37">
        <v>157224</v>
      </c>
      <c r="I44" s="37">
        <v>32782</v>
      </c>
      <c r="J44" s="12" t="s">
        <v>16</v>
      </c>
      <c r="K44" s="13">
        <v>5</v>
      </c>
      <c r="L44" s="19">
        <f>IF($G44&gt;0,K44,"")</f>
        <v>5</v>
      </c>
      <c r="M44" s="44" t="s">
        <v>234</v>
      </c>
      <c r="N44" s="13">
        <v>3</v>
      </c>
      <c r="O44" s="19">
        <f>IF($G44&gt;0,N44,"")</f>
        <v>3</v>
      </c>
      <c r="P44" s="12" t="s">
        <v>247</v>
      </c>
      <c r="Q44" s="13">
        <v>5</v>
      </c>
      <c r="R44" s="9">
        <f>IF($G44&gt;0,IF(Q44="","",Q44),"")</f>
        <v>5</v>
      </c>
      <c r="S44" s="14" t="s">
        <v>48</v>
      </c>
      <c r="T44" s="14">
        <v>30</v>
      </c>
      <c r="U44" s="44" t="s">
        <v>117</v>
      </c>
      <c r="V44" s="46">
        <v>20</v>
      </c>
      <c r="W44" s="14" t="s">
        <v>23</v>
      </c>
      <c r="X44" s="14">
        <v>30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248</v>
      </c>
      <c r="K45" s="18">
        <v>4</v>
      </c>
      <c r="L45" s="19" t="str">
        <f>IF($G45&gt;0,K45,"")</f>
        <v/>
      </c>
      <c r="M45" s="44" t="s">
        <v>16</v>
      </c>
      <c r="N45" s="18">
        <v>3</v>
      </c>
      <c r="O45" s="19" t="str">
        <f>IF($G45&gt;0,N45,"")</f>
        <v/>
      </c>
      <c r="P45" s="17"/>
      <c r="Q45" s="18"/>
      <c r="R45" s="9" t="str">
        <f t="shared" ref="R45:R69" si="6">IF($G45&gt;0,IF(Q45="","",Q45),"")</f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15906</v>
      </c>
      <c r="H46" s="37">
        <v>74068</v>
      </c>
      <c r="I46" s="37">
        <v>16044</v>
      </c>
      <c r="J46" s="12" t="s">
        <v>87</v>
      </c>
      <c r="K46" s="13">
        <v>4</v>
      </c>
      <c r="L46" s="19">
        <f>IF($G46&gt;0,K46,"")</f>
        <v>4</v>
      </c>
      <c r="M46" s="12" t="s">
        <v>250</v>
      </c>
      <c r="N46" s="13">
        <v>2</v>
      </c>
      <c r="O46" s="19">
        <f>IF($G46&gt;0,N46,"")</f>
        <v>2</v>
      </c>
      <c r="P46" s="12"/>
      <c r="Q46" s="13"/>
      <c r="R46" s="9" t="str">
        <f>IF($G46&gt;0,IF(Q46="","",Q46),"")</f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15977</v>
      </c>
      <c r="H47" s="37">
        <v>69996</v>
      </c>
      <c r="I47" s="38">
        <v>14910</v>
      </c>
      <c r="J47" s="17" t="s">
        <v>15</v>
      </c>
      <c r="K47" s="13">
        <v>5</v>
      </c>
      <c r="L47" s="19">
        <f>IF($G47&gt;0,K47,"")</f>
        <v>5</v>
      </c>
      <c r="M47" s="43" t="s">
        <v>21</v>
      </c>
      <c r="N47" s="13">
        <v>3</v>
      </c>
      <c r="O47" s="19">
        <f>IF($G47&gt;0,N47,"")</f>
        <v>3</v>
      </c>
      <c r="P47" s="7" t="s">
        <v>11</v>
      </c>
      <c r="Q47" s="13">
        <v>5</v>
      </c>
      <c r="R47" s="9">
        <f>IF($G47&gt;0,IF(Q47="","",Q47),"")</f>
        <v>5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19" t="str">
        <f>IF($G48&gt;0,K48,"")</f>
        <v/>
      </c>
      <c r="M48" s="44" t="s">
        <v>16</v>
      </c>
      <c r="N48" s="13">
        <v>3</v>
      </c>
      <c r="O48" s="19" t="str">
        <f>IF($G48&gt;0,N48,"")</f>
        <v/>
      </c>
      <c r="Q48" s="13"/>
      <c r="R48" s="9" t="str">
        <f>IF($G48&gt;0,IF(Q48="","",Q48),"")</f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254</v>
      </c>
      <c r="C49" s="23">
        <v>180</v>
      </c>
      <c r="D49" s="23">
        <v>5</v>
      </c>
      <c r="E49" s="41">
        <v>8</v>
      </c>
      <c r="F49" s="37">
        <v>73921</v>
      </c>
      <c r="G49" s="37"/>
      <c r="H49" s="37">
        <v>62663</v>
      </c>
      <c r="I49" s="37"/>
      <c r="J49" s="12" t="s">
        <v>42</v>
      </c>
      <c r="K49" s="13">
        <v>5</v>
      </c>
      <c r="L49" s="19" t="str">
        <f t="shared" ref="L49:L69" si="7">IF($G49&gt;0,K49,"")</f>
        <v/>
      </c>
      <c r="M49" s="44" t="s">
        <v>16</v>
      </c>
      <c r="N49" s="13">
        <v>3</v>
      </c>
      <c r="O49" s="19" t="str">
        <f t="shared" ref="O49:O69" si="8">IF($G49&gt;0,N49,"")</f>
        <v/>
      </c>
      <c r="P49" s="12"/>
      <c r="Q49" s="13"/>
      <c r="R49" s="9" t="str">
        <f t="shared" si="6"/>
        <v/>
      </c>
      <c r="S49" s="14" t="s">
        <v>66</v>
      </c>
      <c r="T49" s="14">
        <v>28</v>
      </c>
      <c r="U49" s="14" t="s">
        <v>40</v>
      </c>
      <c r="V49" s="14">
        <v>30</v>
      </c>
      <c r="W49" s="14"/>
      <c r="X49" s="14"/>
    </row>
    <row r="50" spans="2:24" x14ac:dyDescent="0.55000000000000004">
      <c r="B50" s="11" t="s">
        <v>256</v>
      </c>
      <c r="C50" s="23">
        <v>180</v>
      </c>
      <c r="D50" s="23">
        <v>5</v>
      </c>
      <c r="E50" s="41">
        <v>8</v>
      </c>
      <c r="F50" s="37">
        <v>70798</v>
      </c>
      <c r="G50" s="37"/>
      <c r="H50" s="37">
        <v>63286</v>
      </c>
      <c r="I50" s="37"/>
      <c r="J50" s="12" t="s">
        <v>127</v>
      </c>
      <c r="K50" s="13">
        <v>4</v>
      </c>
      <c r="L50" s="19" t="str">
        <f>IF($G50&gt;0,K50,"")</f>
        <v/>
      </c>
      <c r="M50" s="12"/>
      <c r="N50" s="13"/>
      <c r="O50" s="19" t="str">
        <f>IF($G50&gt;0,N50,"")</f>
        <v/>
      </c>
      <c r="P50" s="12"/>
      <c r="Q50" s="13"/>
      <c r="R50" s="9" t="str">
        <f>IF($G50&gt;0,IF(Q50="","",Q50),"")</f>
        <v/>
      </c>
      <c r="S50" s="14" t="s">
        <v>13</v>
      </c>
      <c r="T50" s="14">
        <v>30</v>
      </c>
      <c r="U50" s="46" t="s">
        <v>117</v>
      </c>
      <c r="V50" s="46">
        <v>20</v>
      </c>
      <c r="W50" s="14"/>
      <c r="X50" s="14"/>
    </row>
    <row r="51" spans="2:24" x14ac:dyDescent="0.55000000000000004">
      <c r="B51" s="11" t="s">
        <v>255</v>
      </c>
      <c r="C51" s="23">
        <v>180</v>
      </c>
      <c r="D51" s="23">
        <v>5</v>
      </c>
      <c r="E51" s="41">
        <v>8</v>
      </c>
      <c r="F51" s="37">
        <v>72045</v>
      </c>
      <c r="G51" s="37">
        <v>8970</v>
      </c>
      <c r="H51" s="37">
        <v>62039</v>
      </c>
      <c r="I51" s="37">
        <v>7724</v>
      </c>
      <c r="J51" s="12" t="s">
        <v>77</v>
      </c>
      <c r="K51" s="13">
        <v>4</v>
      </c>
      <c r="L51" s="19">
        <f t="shared" si="7"/>
        <v>4</v>
      </c>
      <c r="M51" s="43" t="s">
        <v>21</v>
      </c>
      <c r="N51" s="13">
        <v>3</v>
      </c>
      <c r="O51" s="19">
        <f t="shared" si="8"/>
        <v>3</v>
      </c>
      <c r="P51" s="12"/>
      <c r="Q51" s="13"/>
      <c r="R51" s="9" t="str">
        <f t="shared" si="6"/>
        <v/>
      </c>
      <c r="S51" s="14" t="s">
        <v>45</v>
      </c>
      <c r="T51" s="14">
        <v>30</v>
      </c>
      <c r="U51" s="14"/>
      <c r="V51" s="14"/>
      <c r="W51" s="14"/>
      <c r="X51" s="14"/>
    </row>
    <row r="52" spans="2:24" x14ac:dyDescent="0.55000000000000004">
      <c r="B52" s="11" t="s">
        <v>253</v>
      </c>
      <c r="C52" s="23">
        <v>180</v>
      </c>
      <c r="D52" s="23">
        <v>5</v>
      </c>
      <c r="E52" s="41">
        <v>8</v>
      </c>
      <c r="F52" s="37">
        <v>70133</v>
      </c>
      <c r="G52" s="37">
        <v>12730</v>
      </c>
      <c r="H52" s="37">
        <v>61961</v>
      </c>
      <c r="I52" s="37">
        <v>11246</v>
      </c>
      <c r="J52" s="12" t="s">
        <v>234</v>
      </c>
      <c r="K52" s="13">
        <v>5</v>
      </c>
      <c r="L52" s="19">
        <f>IF($G52&gt;0,K52,"")</f>
        <v>5</v>
      </c>
      <c r="M52" s="12" t="s">
        <v>72</v>
      </c>
      <c r="N52" s="13">
        <v>5</v>
      </c>
      <c r="O52" s="19">
        <f t="shared" si="8"/>
        <v>5</v>
      </c>
      <c r="P52" s="44" t="s">
        <v>192</v>
      </c>
      <c r="Q52" s="13">
        <v>3</v>
      </c>
      <c r="R52" s="9">
        <f>IF($G52&gt;0,IF(Q52="","",Q52),"")</f>
        <v>3</v>
      </c>
      <c r="S52" s="14" t="s">
        <v>117</v>
      </c>
      <c r="T52" s="14">
        <v>20</v>
      </c>
      <c r="U52" s="14" t="s">
        <v>103</v>
      </c>
      <c r="V52" s="14">
        <v>20</v>
      </c>
      <c r="W52" s="14"/>
      <c r="X52" s="14"/>
    </row>
    <row r="53" spans="2:24" x14ac:dyDescent="0.55000000000000004">
      <c r="B53" s="11" t="s">
        <v>243</v>
      </c>
      <c r="C53" s="23">
        <v>180</v>
      </c>
      <c r="D53" s="23">
        <v>5</v>
      </c>
      <c r="E53" s="41">
        <v>8</v>
      </c>
      <c r="F53" s="37">
        <v>69599</v>
      </c>
      <c r="G53" s="37">
        <v>8874</v>
      </c>
      <c r="H53" s="37">
        <v>60345</v>
      </c>
      <c r="I53" s="37">
        <v>7694</v>
      </c>
      <c r="J53" s="12" t="s">
        <v>268</v>
      </c>
      <c r="K53" s="13">
        <v>3</v>
      </c>
      <c r="L53" s="19">
        <f>IF($G53&gt;0,K53,"")</f>
        <v>3</v>
      </c>
      <c r="M53" s="12" t="s">
        <v>88</v>
      </c>
      <c r="N53" s="13">
        <v>3</v>
      </c>
      <c r="O53" s="19">
        <f t="shared" si="8"/>
        <v>3</v>
      </c>
      <c r="P53" s="44" t="s">
        <v>308</v>
      </c>
      <c r="Q53" s="13">
        <v>3</v>
      </c>
      <c r="R53" s="9">
        <f>IF($G53&gt;0,IF(Q53="","",Q53),"")</f>
        <v>3</v>
      </c>
      <c r="S53" s="14" t="s">
        <v>53</v>
      </c>
      <c r="T53" s="14">
        <v>20</v>
      </c>
      <c r="U53" s="14" t="s">
        <v>45</v>
      </c>
      <c r="V53" s="14">
        <v>20</v>
      </c>
      <c r="W53" s="14"/>
      <c r="X53" s="14"/>
    </row>
    <row r="54" spans="2:24" x14ac:dyDescent="0.55000000000000004">
      <c r="B54" s="11" t="s">
        <v>259</v>
      </c>
      <c r="C54" s="23">
        <v>180</v>
      </c>
      <c r="D54" s="23">
        <v>5</v>
      </c>
      <c r="E54" s="41">
        <v>8</v>
      </c>
      <c r="F54" s="37">
        <v>63195</v>
      </c>
      <c r="G54" s="37"/>
      <c r="H54" s="37">
        <v>63899</v>
      </c>
      <c r="I54" s="38"/>
      <c r="J54" s="17" t="s">
        <v>15</v>
      </c>
      <c r="K54" s="13">
        <v>6</v>
      </c>
      <c r="L54" s="19" t="str">
        <f t="shared" ref="L54:L61" si="9">IF($G54&gt;0,K54,"")</f>
        <v/>
      </c>
      <c r="M54" s="44" t="s">
        <v>192</v>
      </c>
      <c r="N54" s="13">
        <v>3</v>
      </c>
      <c r="O54" s="19" t="str">
        <f t="shared" si="8"/>
        <v/>
      </c>
      <c r="P54" s="12"/>
      <c r="Q54" s="13"/>
      <c r="R54" s="9" t="str">
        <f t="shared" ref="R54:R61" si="10">IF($G54&gt;0,IF(Q54="","",Q54),"")</f>
        <v/>
      </c>
      <c r="S54" s="14" t="s">
        <v>45</v>
      </c>
      <c r="T54" s="14">
        <v>30</v>
      </c>
      <c r="U54" s="14" t="s">
        <v>103</v>
      </c>
      <c r="V54" s="14">
        <v>30</v>
      </c>
      <c r="W54" s="14"/>
      <c r="X54" s="14"/>
    </row>
    <row r="55" spans="2:24" x14ac:dyDescent="0.55000000000000004">
      <c r="B55" s="11" t="s">
        <v>224</v>
      </c>
      <c r="C55" s="23">
        <v>180</v>
      </c>
      <c r="D55" s="23">
        <v>5</v>
      </c>
      <c r="E55" s="41">
        <v>8</v>
      </c>
      <c r="F55" s="37">
        <f>65886</f>
        <v>65886</v>
      </c>
      <c r="G55" s="37"/>
      <c r="H55" s="37">
        <f>60272</f>
        <v>60272</v>
      </c>
      <c r="I55" s="37"/>
      <c r="J55" s="12" t="s">
        <v>67</v>
      </c>
      <c r="K55" s="13">
        <v>5</v>
      </c>
      <c r="L55" s="19" t="str">
        <f>IF($G55&gt;0,K55,"")</f>
        <v/>
      </c>
      <c r="M55" s="17" t="s">
        <v>284</v>
      </c>
      <c r="N55" s="13">
        <v>3</v>
      </c>
      <c r="O55" s="19" t="str">
        <f>IF($G55&gt;0,N55,"")</f>
        <v/>
      </c>
      <c r="P55" s="12"/>
      <c r="Q55" s="13"/>
      <c r="R55" s="9" t="str">
        <f>IF($G55&gt;0,IF(Q55="","",Q55),"")</f>
        <v/>
      </c>
      <c r="S55" s="14" t="s">
        <v>80</v>
      </c>
      <c r="T55" s="14">
        <v>20</v>
      </c>
      <c r="U55" s="14" t="s">
        <v>95</v>
      </c>
      <c r="V55" s="14">
        <v>20</v>
      </c>
      <c r="W55" s="14"/>
      <c r="X55" s="14"/>
    </row>
    <row r="56" spans="2:24" x14ac:dyDescent="0.55000000000000004">
      <c r="B56" s="16" t="s">
        <v>260</v>
      </c>
      <c r="C56" s="24">
        <v>180</v>
      </c>
      <c r="D56" s="24">
        <v>5</v>
      </c>
      <c r="E56" s="41">
        <v>8</v>
      </c>
      <c r="F56" s="38">
        <v>60805</v>
      </c>
      <c r="G56" s="38">
        <v>8027</v>
      </c>
      <c r="H56" s="38">
        <v>61369</v>
      </c>
      <c r="I56" s="38">
        <v>8101</v>
      </c>
      <c r="J56" s="17" t="s">
        <v>234</v>
      </c>
      <c r="K56" s="18">
        <v>5</v>
      </c>
      <c r="L56" s="19">
        <f t="shared" si="9"/>
        <v>5</v>
      </c>
      <c r="M56" s="44" t="s">
        <v>16</v>
      </c>
      <c r="N56" s="18">
        <v>3</v>
      </c>
      <c r="O56" s="19">
        <f t="shared" si="8"/>
        <v>3</v>
      </c>
      <c r="P56" s="12"/>
      <c r="Q56" s="18"/>
      <c r="R56" s="9" t="str">
        <f t="shared" si="10"/>
        <v/>
      </c>
      <c r="S56" s="14" t="s">
        <v>117</v>
      </c>
      <c r="T56" s="14">
        <v>30</v>
      </c>
      <c r="U56" s="20" t="s">
        <v>57</v>
      </c>
      <c r="V56" s="14">
        <v>30</v>
      </c>
      <c r="W56" s="20" t="s">
        <v>45</v>
      </c>
      <c r="X56" s="14">
        <v>30</v>
      </c>
    </row>
    <row r="57" spans="2:24" x14ac:dyDescent="0.55000000000000004">
      <c r="B57" s="11" t="s">
        <v>261</v>
      </c>
      <c r="C57" s="23">
        <v>180</v>
      </c>
      <c r="D57" s="23">
        <v>5</v>
      </c>
      <c r="E57" s="41">
        <v>8</v>
      </c>
      <c r="F57" s="37">
        <v>57002</v>
      </c>
      <c r="G57" s="37"/>
      <c r="H57" s="37">
        <v>62933</v>
      </c>
      <c r="I57" s="37"/>
      <c r="J57" s="12" t="s">
        <v>77</v>
      </c>
      <c r="K57" s="13">
        <v>5</v>
      </c>
      <c r="L57" s="19" t="str">
        <f>IF($G57&gt;0,K57,"")</f>
        <v/>
      </c>
      <c r="M57" s="44" t="s">
        <v>16</v>
      </c>
      <c r="N57" s="13">
        <v>3</v>
      </c>
      <c r="O57" s="19" t="str">
        <f t="shared" si="8"/>
        <v/>
      </c>
      <c r="P57" s="12"/>
      <c r="Q57" s="13"/>
      <c r="R57" s="9" t="str">
        <f>IF($G57&gt;0,IF(Q57="","",Q57),"")</f>
        <v/>
      </c>
      <c r="S57" s="14" t="s">
        <v>262</v>
      </c>
      <c r="T57" s="14">
        <v>30</v>
      </c>
      <c r="U57" s="14" t="s">
        <v>95</v>
      </c>
      <c r="V57" s="14">
        <v>30</v>
      </c>
      <c r="W57" s="20" t="s">
        <v>45</v>
      </c>
      <c r="X57" s="14">
        <v>30</v>
      </c>
    </row>
    <row r="58" spans="2:24" x14ac:dyDescent="0.55000000000000004">
      <c r="B58" s="11" t="s">
        <v>263</v>
      </c>
      <c r="C58" s="23">
        <v>180</v>
      </c>
      <c r="D58" s="23">
        <v>5</v>
      </c>
      <c r="E58" s="41">
        <v>8</v>
      </c>
      <c r="F58" s="37">
        <v>61217</v>
      </c>
      <c r="G58" s="37">
        <v>7714</v>
      </c>
      <c r="H58" s="37">
        <v>58717</v>
      </c>
      <c r="I58" s="37">
        <v>7399</v>
      </c>
      <c r="J58" s="12" t="s">
        <v>264</v>
      </c>
      <c r="K58" s="13">
        <v>5</v>
      </c>
      <c r="L58" s="19">
        <f>IF($G58&gt;0,K58,"")</f>
        <v>5</v>
      </c>
      <c r="M58" s="12" t="s">
        <v>265</v>
      </c>
      <c r="N58" s="13">
        <v>5</v>
      </c>
      <c r="O58" s="19">
        <f t="shared" si="8"/>
        <v>5</v>
      </c>
      <c r="P58" s="44" t="s">
        <v>16</v>
      </c>
      <c r="Q58" s="13">
        <v>3</v>
      </c>
      <c r="R58" s="9">
        <f>IF($G58&gt;0,IF(Q58="","",Q58),"")</f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266</v>
      </c>
      <c r="C59" s="23">
        <v>180</v>
      </c>
      <c r="D59" s="23">
        <v>5</v>
      </c>
      <c r="E59" s="41">
        <v>8</v>
      </c>
      <c r="F59" s="37">
        <v>57312</v>
      </c>
      <c r="G59" s="37"/>
      <c r="H59" s="37">
        <v>60123</v>
      </c>
      <c r="I59" s="37"/>
      <c r="J59" s="12" t="s">
        <v>77</v>
      </c>
      <c r="K59" s="13">
        <v>5</v>
      </c>
      <c r="L59" s="19" t="str">
        <f>IF($G59&gt;0,K59,"")</f>
        <v/>
      </c>
      <c r="M59" s="44" t="s">
        <v>73</v>
      </c>
      <c r="N59" s="13">
        <v>3</v>
      </c>
      <c r="O59" s="19" t="str">
        <f>IF($G59&gt;0,N59,"")</f>
        <v/>
      </c>
      <c r="P59" s="12"/>
      <c r="Q59" s="13"/>
      <c r="R59" s="9" t="str">
        <f>IF($G59&gt;0,IF(Q59="","",Q59),"")</f>
        <v/>
      </c>
      <c r="S59" s="14" t="s">
        <v>200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256</v>
      </c>
      <c r="C60" s="23">
        <v>180</v>
      </c>
      <c r="D60" s="23">
        <v>5</v>
      </c>
      <c r="E60" s="41">
        <v>8</v>
      </c>
      <c r="F60" s="37">
        <v>57689</v>
      </c>
      <c r="G60" s="37">
        <v>10904</v>
      </c>
      <c r="H60" s="37">
        <v>58424</v>
      </c>
      <c r="I60" s="37">
        <v>11043</v>
      </c>
      <c r="J60" s="12" t="s">
        <v>47</v>
      </c>
      <c r="K60" s="13">
        <v>3</v>
      </c>
      <c r="L60" s="19">
        <f t="shared" si="9"/>
        <v>3</v>
      </c>
      <c r="M60" s="12"/>
      <c r="N60" s="13"/>
      <c r="O60" s="19"/>
      <c r="P60" s="12"/>
      <c r="Q60" s="13"/>
      <c r="R60" s="9" t="str">
        <f t="shared" si="10"/>
        <v/>
      </c>
      <c r="S60" s="46" t="s">
        <v>61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/>
      <c r="H61" s="37">
        <v>56084</v>
      </c>
      <c r="I61" s="37"/>
      <c r="J61" s="12" t="s">
        <v>268</v>
      </c>
      <c r="K61" s="13">
        <v>2</v>
      </c>
      <c r="L61" s="19" t="str">
        <f t="shared" si="9"/>
        <v/>
      </c>
      <c r="M61" s="12" t="s">
        <v>269</v>
      </c>
      <c r="N61" s="13">
        <v>2</v>
      </c>
      <c r="O61" s="19" t="str">
        <f t="shared" ref="O61" si="11">IF($G61&gt;0,N61,"")</f>
        <v/>
      </c>
      <c r="P61" s="12" t="s">
        <v>270</v>
      </c>
      <c r="Q61" s="13">
        <v>4</v>
      </c>
      <c r="R61" s="9" t="str">
        <f t="shared" si="10"/>
        <v/>
      </c>
      <c r="S61" s="14" t="s">
        <v>271</v>
      </c>
      <c r="T61" s="14">
        <v>20</v>
      </c>
      <c r="U61" s="46" t="s">
        <v>125</v>
      </c>
      <c r="V61" s="46">
        <v>20</v>
      </c>
      <c r="W61" s="14"/>
      <c r="X61" s="14"/>
    </row>
    <row r="62" spans="2:24" x14ac:dyDescent="0.55000000000000004">
      <c r="B62" s="11" t="s">
        <v>272</v>
      </c>
      <c r="C62" s="23">
        <v>170</v>
      </c>
      <c r="D62" s="23">
        <v>5</v>
      </c>
      <c r="E62" s="41">
        <v>6</v>
      </c>
      <c r="F62" s="37">
        <v>58472</v>
      </c>
      <c r="G62" s="37">
        <v>7543</v>
      </c>
      <c r="H62" s="37">
        <v>54010</v>
      </c>
      <c r="I62" s="37">
        <v>6968</v>
      </c>
      <c r="J62" s="12" t="s">
        <v>264</v>
      </c>
      <c r="K62" s="13">
        <v>4</v>
      </c>
      <c r="L62" s="19">
        <f>IF($G62&gt;0,K62,"")</f>
        <v>4</v>
      </c>
      <c r="M62" s="12" t="s">
        <v>16</v>
      </c>
      <c r="N62" s="13">
        <v>4</v>
      </c>
      <c r="O62" s="19">
        <f>IF($G62&gt;0,N62,"")</f>
        <v>4</v>
      </c>
      <c r="P62" s="12"/>
      <c r="Q62" s="13"/>
      <c r="R62" s="9" t="str">
        <f>IF($G62&gt;0,IF(Q62="","",Q62),"")</f>
        <v/>
      </c>
      <c r="S62" s="14" t="s">
        <v>120</v>
      </c>
      <c r="T62" s="14">
        <v>20</v>
      </c>
      <c r="U62" s="46" t="s">
        <v>61</v>
      </c>
      <c r="V62" s="46">
        <v>20</v>
      </c>
      <c r="W62" s="14"/>
      <c r="X62" s="14"/>
    </row>
    <row r="63" spans="2:24" x14ac:dyDescent="0.55000000000000004">
      <c r="B63" s="11" t="s">
        <v>257</v>
      </c>
      <c r="C63" s="23">
        <v>160</v>
      </c>
      <c r="D63" s="23">
        <v>5</v>
      </c>
      <c r="E63" s="41">
        <v>4</v>
      </c>
      <c r="F63" s="37">
        <v>57254</v>
      </c>
      <c r="G63" s="37"/>
      <c r="H63" s="37">
        <v>49517</v>
      </c>
      <c r="I63" s="37"/>
      <c r="J63" s="12" t="s">
        <v>77</v>
      </c>
      <c r="K63" s="13">
        <v>5</v>
      </c>
      <c r="L63" s="19" t="str">
        <f>IF($G63&gt;0,K63,"")</f>
        <v/>
      </c>
      <c r="M63" s="12" t="s">
        <v>62</v>
      </c>
      <c r="N63" s="13">
        <v>3</v>
      </c>
      <c r="O63" s="19" t="str">
        <f>IF($G63&gt;0,N63,"")</f>
        <v/>
      </c>
      <c r="Q63" s="13"/>
      <c r="R63" s="9" t="str">
        <f>IF($G63&gt;0,IF(Q63="","",Q63),"")</f>
        <v/>
      </c>
      <c r="S63" s="12" t="s">
        <v>65</v>
      </c>
      <c r="T63" s="14">
        <v>30</v>
      </c>
      <c r="U63" s="46" t="s">
        <v>61</v>
      </c>
      <c r="V63" s="46">
        <v>30</v>
      </c>
      <c r="W63" s="14"/>
      <c r="X63" s="110"/>
    </row>
    <row r="64" spans="2:24" x14ac:dyDescent="0.55000000000000004">
      <c r="B64" s="16" t="s">
        <v>273</v>
      </c>
      <c r="C64" s="24">
        <v>155</v>
      </c>
      <c r="D64" s="24">
        <v>5</v>
      </c>
      <c r="E64" s="41">
        <v>3</v>
      </c>
      <c r="F64" s="38">
        <v>51329</v>
      </c>
      <c r="G64" s="38">
        <v>5159</v>
      </c>
      <c r="H64" s="38">
        <v>52841</v>
      </c>
      <c r="I64" s="38">
        <v>5311</v>
      </c>
      <c r="J64" s="17" t="s">
        <v>25</v>
      </c>
      <c r="K64" s="18">
        <v>4</v>
      </c>
      <c r="L64" s="19">
        <f t="shared" si="7"/>
        <v>4</v>
      </c>
      <c r="M64" s="44" t="s">
        <v>16</v>
      </c>
      <c r="N64" s="18">
        <v>3</v>
      </c>
      <c r="O64" s="19">
        <f t="shared" si="8"/>
        <v>3</v>
      </c>
      <c r="P64" s="12"/>
      <c r="Q64" s="18"/>
      <c r="R64" s="9" t="str">
        <f t="shared" si="6"/>
        <v/>
      </c>
      <c r="S64" s="14" t="s">
        <v>200</v>
      </c>
      <c r="T64" s="14">
        <v>30</v>
      </c>
      <c r="U64" s="20" t="s">
        <v>40</v>
      </c>
      <c r="V64" s="14">
        <v>30</v>
      </c>
      <c r="W64" s="20"/>
      <c r="X64" s="20"/>
    </row>
    <row r="65" spans="2:24" x14ac:dyDescent="0.55000000000000004">
      <c r="B65" s="11" t="s">
        <v>275</v>
      </c>
      <c r="C65" s="23">
        <v>140</v>
      </c>
      <c r="D65" s="23">
        <v>5</v>
      </c>
      <c r="E65" s="41">
        <v>0</v>
      </c>
      <c r="F65" s="37">
        <v>50130</v>
      </c>
      <c r="G65" s="37"/>
      <c r="H65" s="37">
        <v>41238</v>
      </c>
      <c r="I65" s="38"/>
      <c r="J65" s="17" t="s">
        <v>276</v>
      </c>
      <c r="K65" s="13">
        <v>3</v>
      </c>
      <c r="L65" s="19" t="str">
        <f>IF($G65&gt;0,K65,"")</f>
        <v/>
      </c>
      <c r="M65" s="44" t="s">
        <v>118</v>
      </c>
      <c r="N65" s="13">
        <v>3</v>
      </c>
      <c r="O65" s="19" t="str">
        <f>IF($G65&gt;0,N65,"")</f>
        <v/>
      </c>
      <c r="P65" s="12"/>
      <c r="Q65" s="13"/>
      <c r="R65" s="9" t="str">
        <f>IF($G65&gt;0,IF(Q65="","",Q65),"")</f>
        <v/>
      </c>
      <c r="S65" s="14" t="s">
        <v>54</v>
      </c>
      <c r="T65" s="14">
        <v>20</v>
      </c>
      <c r="U65" s="14" t="s">
        <v>75</v>
      </c>
      <c r="V65" s="14">
        <v>20</v>
      </c>
      <c r="W65" s="14"/>
      <c r="X65" s="14"/>
    </row>
    <row r="66" spans="2:24" x14ac:dyDescent="0.55000000000000004">
      <c r="B66" s="11" t="s">
        <v>277</v>
      </c>
      <c r="C66" s="23">
        <v>145</v>
      </c>
      <c r="D66" s="23">
        <v>5</v>
      </c>
      <c r="E66" s="41">
        <v>1</v>
      </c>
      <c r="F66" s="37">
        <v>48648</v>
      </c>
      <c r="G66" s="37"/>
      <c r="H66" s="37">
        <v>41452</v>
      </c>
      <c r="I66" s="37"/>
      <c r="J66" s="12" t="s">
        <v>278</v>
      </c>
      <c r="K66" s="13">
        <v>4</v>
      </c>
      <c r="L66" s="19"/>
      <c r="M66" s="44" t="s">
        <v>16</v>
      </c>
      <c r="N66" s="13">
        <v>3</v>
      </c>
      <c r="O66" s="19"/>
      <c r="P66" s="12"/>
      <c r="Q66" s="13"/>
      <c r="R66" s="9"/>
      <c r="S66" s="14" t="s">
        <v>245</v>
      </c>
      <c r="T66" s="14">
        <v>20</v>
      </c>
      <c r="U66" s="14" t="s">
        <v>279</v>
      </c>
      <c r="V66" s="14">
        <v>20</v>
      </c>
      <c r="W66" s="14"/>
      <c r="X66" s="14"/>
    </row>
    <row r="67" spans="2:24" x14ac:dyDescent="0.55000000000000004">
      <c r="B67" s="11" t="s">
        <v>274</v>
      </c>
      <c r="C67" s="23">
        <v>110</v>
      </c>
      <c r="D67" s="23">
        <v>0</v>
      </c>
      <c r="E67" s="41">
        <v>4</v>
      </c>
      <c r="F67" s="37">
        <v>29548</v>
      </c>
      <c r="G67" s="37"/>
      <c r="H67" s="37">
        <v>27532</v>
      </c>
      <c r="I67" s="37"/>
      <c r="J67" s="12" t="s">
        <v>22</v>
      </c>
      <c r="K67" s="13">
        <v>3</v>
      </c>
      <c r="L67" s="19"/>
      <c r="M67" s="12" t="s">
        <v>115</v>
      </c>
      <c r="N67" s="13">
        <v>3</v>
      </c>
      <c r="O67" s="19"/>
      <c r="P67" s="12"/>
      <c r="Q67" s="13"/>
      <c r="R67" s="9"/>
      <c r="S67" s="14" t="s">
        <v>138</v>
      </c>
      <c r="T67" s="14">
        <v>20</v>
      </c>
      <c r="U67" s="14" t="s">
        <v>145</v>
      </c>
      <c r="V67" s="14">
        <v>20</v>
      </c>
      <c r="W67" s="14"/>
      <c r="X67" s="14"/>
    </row>
    <row r="68" spans="2:24" x14ac:dyDescent="0.55000000000000004">
      <c r="B68" s="11" t="s">
        <v>281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19" t="str">
        <f t="shared" ref="L68" si="12">IF($G68&gt;0,K68,"")</f>
        <v/>
      </c>
      <c r="M68" s="12" t="s">
        <v>22</v>
      </c>
      <c r="N68" s="13">
        <v>4</v>
      </c>
      <c r="O68" s="19" t="str">
        <f t="shared" ref="O68" si="13">IF($G68&gt;0,N68,"")</f>
        <v/>
      </c>
      <c r="P68" s="12"/>
      <c r="Q68" s="13"/>
      <c r="R68" s="9" t="str">
        <f t="shared" ref="R68" si="14">IF($G68&gt;0,IF(Q68="","",Q68),"")</f>
        <v/>
      </c>
      <c r="S68" s="14" t="s">
        <v>262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255</v>
      </c>
      <c r="C69" s="23">
        <v>170</v>
      </c>
      <c r="D69" s="23">
        <v>5</v>
      </c>
      <c r="E69" s="41">
        <v>8</v>
      </c>
      <c r="F69" s="37">
        <v>44324</v>
      </c>
      <c r="G69" s="37"/>
      <c r="H69" s="37">
        <v>46490</v>
      </c>
      <c r="I69" s="37"/>
      <c r="J69" s="12" t="s">
        <v>110</v>
      </c>
      <c r="K69" s="13">
        <v>2</v>
      </c>
      <c r="L69" s="19" t="str">
        <f t="shared" si="7"/>
        <v/>
      </c>
      <c r="M69" s="44" t="s">
        <v>73</v>
      </c>
      <c r="N69" s="13">
        <v>3</v>
      </c>
      <c r="O69" s="19" t="str">
        <f t="shared" si="8"/>
        <v/>
      </c>
      <c r="P69" s="12" t="s">
        <v>282</v>
      </c>
      <c r="Q69" s="13">
        <v>2</v>
      </c>
      <c r="R69" s="9" t="str">
        <f t="shared" si="6"/>
        <v/>
      </c>
      <c r="S69" s="14" t="s">
        <v>45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283</v>
      </c>
      <c r="C70" s="23">
        <v>135</v>
      </c>
      <c r="D70" s="23">
        <v>5</v>
      </c>
      <c r="E70" s="41">
        <v>1</v>
      </c>
      <c r="F70" s="37">
        <v>34776</v>
      </c>
      <c r="G70" s="37"/>
      <c r="H70" s="37">
        <v>39039</v>
      </c>
      <c r="I70" s="38"/>
      <c r="J70" s="17" t="s">
        <v>284</v>
      </c>
      <c r="K70" s="13">
        <v>3</v>
      </c>
      <c r="L70" s="19" t="str">
        <f>IF($G70&gt;0,K70,"")</f>
        <v/>
      </c>
      <c r="M70" s="71"/>
      <c r="N70" s="13"/>
      <c r="O70" s="19" t="str">
        <f>IF($G70&gt;0,N70,"")</f>
        <v/>
      </c>
      <c r="P70" s="12"/>
      <c r="Q70" s="13"/>
      <c r="R70" s="9" t="str">
        <f>IF($G70&gt;0,IF(Q70="","",Q70),"")</f>
        <v/>
      </c>
      <c r="S70" s="14" t="s">
        <v>258</v>
      </c>
      <c r="T70" s="14">
        <v>20</v>
      </c>
      <c r="U70" s="46" t="s">
        <v>117</v>
      </c>
      <c r="V70" s="46">
        <v>20</v>
      </c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19" t="str">
        <f t="shared" ref="L71" si="15">IF($G71&gt;0,K71,"")</f>
        <v/>
      </c>
      <c r="M71" s="12"/>
      <c r="N71" s="13"/>
      <c r="O71" s="19" t="str">
        <f t="shared" ref="O71" si="16">IF($G71&gt;0,N71,"")</f>
        <v/>
      </c>
      <c r="P71" s="12"/>
      <c r="Q71" s="13"/>
      <c r="R71" s="9" t="str">
        <f t="shared" ref="R71" si="17">IF($G71&gt;0,IF(Q71="","",Q71),"")</f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1746360</v>
      </c>
      <c r="G72" s="48">
        <f>SUM(G44:G71)</f>
        <v>134063</v>
      </c>
      <c r="H72" s="48">
        <f>SUM(H44:H71)</f>
        <v>1673215</v>
      </c>
      <c r="I72" s="48">
        <f>SUM(I44:I71)</f>
        <v>129222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270</v>
      </c>
      <c r="L73" s="15">
        <f>SUM(L5:L71)</f>
        <v>96</v>
      </c>
      <c r="N73" s="15">
        <f>SUM(N5:N71)</f>
        <v>167</v>
      </c>
      <c r="O73" s="15">
        <f>SUM(O5:O71)</f>
        <v>69</v>
      </c>
      <c r="Q73" s="15">
        <f>SUM(Q5:Q71)</f>
        <v>67</v>
      </c>
      <c r="R73" s="15">
        <f>SUM(R5:R71)</f>
        <v>50</v>
      </c>
      <c r="S73" s="15">
        <f>COUNTA(S5:S71)</f>
        <v>64</v>
      </c>
      <c r="U73" s="15">
        <f>COUNTA(U5:U71)</f>
        <v>57</v>
      </c>
      <c r="W73" s="15">
        <f>COUNTA(W5:W71)</f>
        <v>13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18">IF($G90&gt;0,K90,"")</f>
        <v/>
      </c>
      <c r="M90" s="12" t="s">
        <v>234</v>
      </c>
      <c r="N90" s="13">
        <v>3</v>
      </c>
      <c r="O90" s="19" t="str">
        <f t="shared" ref="O90" si="19">IF($G90&gt;0,N90,"")</f>
        <v/>
      </c>
      <c r="P90" s="12"/>
      <c r="Q90" s="13"/>
      <c r="R90" s="9" t="str">
        <f t="shared" ref="R90" si="20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21">IF($G96&gt;0,K96,"")</f>
        <v/>
      </c>
      <c r="M96" s="12" t="s">
        <v>73</v>
      </c>
      <c r="N96" s="13">
        <v>5</v>
      </c>
      <c r="O96" s="9" t="str">
        <f t="shared" ref="O96:O97" si="22">IF($G96&gt;0,N96,"")</f>
        <v/>
      </c>
      <c r="P96" s="12"/>
      <c r="Q96" s="13"/>
      <c r="R96" s="9" t="str">
        <f t="shared" ref="R96:R97" si="23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1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21"/>
        <v/>
      </c>
      <c r="M97" s="17" t="s">
        <v>203</v>
      </c>
      <c r="N97" s="13">
        <v>4</v>
      </c>
      <c r="O97" s="9" t="str">
        <f t="shared" si="22"/>
        <v/>
      </c>
      <c r="P97" s="12" t="s">
        <v>300</v>
      </c>
      <c r="Q97" s="13">
        <v>2</v>
      </c>
      <c r="R97" s="9" t="str">
        <f t="shared" si="23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1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1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24">IF($G99&gt;0,K99,"")</f>
        <v/>
      </c>
      <c r="M99" s="12" t="s">
        <v>222</v>
      </c>
      <c r="N99" s="13">
        <v>3</v>
      </c>
      <c r="O99" s="9" t="str">
        <f t="shared" ref="O99:O101" si="25">IF($G99&gt;0,N99,"")</f>
        <v/>
      </c>
      <c r="P99" s="44" t="s">
        <v>73</v>
      </c>
      <c r="Q99" s="13">
        <v>3</v>
      </c>
      <c r="R99" s="9" t="str">
        <f t="shared" ref="R99:R101" si="26">IF($G99&gt;0,IF(Q99="","",Q99),"")</f>
        <v/>
      </c>
      <c r="S99" s="14"/>
      <c r="T99" s="14"/>
      <c r="U99" s="14"/>
      <c r="V99" s="14"/>
      <c r="W99" s="14"/>
      <c r="X99" s="14"/>
    </row>
    <row r="100" spans="1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24"/>
        <v>4</v>
      </c>
      <c r="M100" s="71" t="s">
        <v>16</v>
      </c>
      <c r="N100" s="13">
        <v>4</v>
      </c>
      <c r="O100" s="19">
        <f t="shared" si="25"/>
        <v>4</v>
      </c>
      <c r="P100" s="44" t="s">
        <v>73</v>
      </c>
      <c r="Q100" s="13">
        <v>3</v>
      </c>
      <c r="R100" s="9">
        <f t="shared" si="26"/>
        <v>3</v>
      </c>
      <c r="S100" s="14" t="s">
        <v>117</v>
      </c>
      <c r="T100" s="14"/>
      <c r="U100" s="14"/>
      <c r="V100" s="14"/>
      <c r="W100" s="14"/>
      <c r="X100" s="14"/>
    </row>
    <row r="101" spans="1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24"/>
        <v/>
      </c>
      <c r="M101" s="12" t="s">
        <v>22</v>
      </c>
      <c r="N101" s="13">
        <v>4</v>
      </c>
      <c r="O101" s="19" t="str">
        <f t="shared" si="25"/>
        <v/>
      </c>
      <c r="P101" s="12"/>
      <c r="Q101" s="13"/>
      <c r="R101" s="9" t="str">
        <f t="shared" si="26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1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1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27">IF($G103&gt;0,K103,"")</f>
        <v>5</v>
      </c>
      <c r="M103" s="71" t="s">
        <v>16</v>
      </c>
      <c r="N103" s="13">
        <v>5</v>
      </c>
      <c r="O103" s="19">
        <f t="shared" ref="O103" si="28">IF($G103&gt;0,N103,"")</f>
        <v>5</v>
      </c>
      <c r="P103" s="12"/>
      <c r="Q103" s="13"/>
      <c r="R103" s="9" t="str">
        <f t="shared" ref="R103" si="29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1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1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" si="30">IF($G105&gt;0,K105,"")</f>
        <v/>
      </c>
      <c r="M105" s="12" t="s">
        <v>63</v>
      </c>
      <c r="N105" s="13">
        <v>2</v>
      </c>
      <c r="O105" s="9" t="str">
        <f t="shared" ref="O105" si="31">IF($G105&gt;0,N105,"")</f>
        <v/>
      </c>
      <c r="P105" s="12"/>
      <c r="Q105" s="13"/>
      <c r="R105" s="9" t="str">
        <f t="shared" ref="R105" si="32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1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>IF($G106&gt;0,K106,"")</f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>IF($G106&gt;0,IF(Q106="","",Q106),"")</f>
        <v/>
      </c>
      <c r="S106" s="12" t="s">
        <v>107</v>
      </c>
      <c r="T106" s="110"/>
      <c r="U106" s="14"/>
      <c r="V106" s="14"/>
      <c r="W106" s="14"/>
      <c r="X106" s="110"/>
    </row>
    <row r="107" spans="1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>IF($G107&gt;0,K107,"")</f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>IF($G107&gt;0,IF(Q107="","",Q107),"")</f>
        <v/>
      </c>
      <c r="S107" s="12" t="s">
        <v>194</v>
      </c>
      <c r="T107" s="110"/>
      <c r="U107" s="14"/>
      <c r="V107" s="14"/>
      <c r="W107" s="14"/>
      <c r="X107" s="110"/>
    </row>
    <row r="108" spans="1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>IF($G108&gt;0,K108,"")</f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>IF($G108&gt;0,IF(Q108="","",Q108),"")</f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1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>IF($G109&gt;0,K109,"")</f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>IF($G109&gt;0,IF(Q109="","",Q109),"")</f>
        <v/>
      </c>
      <c r="S109" s="14" t="s">
        <v>61</v>
      </c>
      <c r="T109" s="14">
        <v>30</v>
      </c>
      <c r="U109" s="14"/>
      <c r="V109" s="14"/>
      <c r="W109" s="14"/>
      <c r="X109" s="14"/>
    </row>
    <row r="112" spans="1:24" x14ac:dyDescent="0.55000000000000004">
      <c r="A112" s="15" t="s">
        <v>312</v>
      </c>
      <c r="B112" s="15" t="s">
        <v>313</v>
      </c>
      <c r="C112" s="15">
        <v>105</v>
      </c>
      <c r="E112" s="15">
        <v>3</v>
      </c>
      <c r="F112" s="15">
        <v>30270</v>
      </c>
      <c r="H112" s="15">
        <v>24434</v>
      </c>
      <c r="J112" s="15" t="s">
        <v>314</v>
      </c>
      <c r="K112" s="15">
        <v>2</v>
      </c>
      <c r="L112" s="15" t="s">
        <v>315</v>
      </c>
      <c r="M112" s="15" t="s">
        <v>316</v>
      </c>
      <c r="N112" s="15">
        <v>1</v>
      </c>
      <c r="O112" s="15" t="s">
        <v>315</v>
      </c>
      <c r="R112" s="15" t="s">
        <v>315</v>
      </c>
    </row>
  </sheetData>
  <phoneticPr fontId="1"/>
  <conditionalFormatting sqref="E94 E91:E92 E89 E102 E40:E42 E5 E7:E25 E69:E70 E59:E67 E108:E109 E27:E38 E72 E44:E57">
    <cfRule type="expression" dxfId="29" priority="30">
      <formula>E5=8</formula>
    </cfRule>
  </conditionalFormatting>
  <conditionalFormatting sqref="E63">
    <cfRule type="expression" dxfId="28" priority="29">
      <formula>E63=8</formula>
    </cfRule>
  </conditionalFormatting>
  <conditionalFormatting sqref="E93">
    <cfRule type="expression" dxfId="27" priority="28">
      <formula>E93=8</formula>
    </cfRule>
  </conditionalFormatting>
  <conditionalFormatting sqref="E26">
    <cfRule type="expression" dxfId="26" priority="27">
      <formula>E26=8</formula>
    </cfRule>
  </conditionalFormatting>
  <conditionalFormatting sqref="E43">
    <cfRule type="expression" dxfId="25" priority="26">
      <formula>E43=8</formula>
    </cfRule>
  </conditionalFormatting>
  <conditionalFormatting sqref="E58:E59">
    <cfRule type="expression" dxfId="24" priority="25">
      <formula>E58=8</formula>
    </cfRule>
  </conditionalFormatting>
  <conditionalFormatting sqref="E70">
    <cfRule type="expression" dxfId="23" priority="24">
      <formula>E70=8</formula>
    </cfRule>
  </conditionalFormatting>
  <conditionalFormatting sqref="E65">
    <cfRule type="expression" dxfId="22" priority="23">
      <formula>E65=8</formula>
    </cfRule>
  </conditionalFormatting>
  <conditionalFormatting sqref="E90">
    <cfRule type="expression" dxfId="21" priority="22">
      <formula>E90=8</formula>
    </cfRule>
  </conditionalFormatting>
  <conditionalFormatting sqref="E96">
    <cfRule type="expression" dxfId="20" priority="21">
      <formula>E96=8</formula>
    </cfRule>
  </conditionalFormatting>
  <conditionalFormatting sqref="E97">
    <cfRule type="expression" dxfId="19" priority="20">
      <formula>E97=8</formula>
    </cfRule>
  </conditionalFormatting>
  <conditionalFormatting sqref="E95">
    <cfRule type="expression" dxfId="18" priority="19">
      <formula>E95=8</formula>
    </cfRule>
  </conditionalFormatting>
  <conditionalFormatting sqref="E95">
    <cfRule type="expression" dxfId="17" priority="18">
      <formula>E95=8</formula>
    </cfRule>
  </conditionalFormatting>
  <conditionalFormatting sqref="E55">
    <cfRule type="expression" dxfId="16" priority="17">
      <formula>E55=8</formula>
    </cfRule>
  </conditionalFormatting>
  <conditionalFormatting sqref="E98">
    <cfRule type="expression" dxfId="15" priority="16">
      <formula>E98=8</formula>
    </cfRule>
  </conditionalFormatting>
  <conditionalFormatting sqref="E33:E34">
    <cfRule type="expression" dxfId="14" priority="15">
      <formula>E33=8</formula>
    </cfRule>
  </conditionalFormatting>
  <conditionalFormatting sqref="E99">
    <cfRule type="expression" dxfId="13" priority="14">
      <formula>E99=8</formula>
    </cfRule>
  </conditionalFormatting>
  <conditionalFormatting sqref="E100">
    <cfRule type="expression" dxfId="12" priority="13">
      <formula>E100=8</formula>
    </cfRule>
  </conditionalFormatting>
  <conditionalFormatting sqref="E101">
    <cfRule type="expression" dxfId="11" priority="12">
      <formula>E101=8</formula>
    </cfRule>
  </conditionalFormatting>
  <conditionalFormatting sqref="E39">
    <cfRule type="expression" dxfId="10" priority="11">
      <formula>E39=8</formula>
    </cfRule>
  </conditionalFormatting>
  <conditionalFormatting sqref="E103">
    <cfRule type="expression" dxfId="9" priority="10">
      <formula>E103=8</formula>
    </cfRule>
  </conditionalFormatting>
  <conditionalFormatting sqref="E104">
    <cfRule type="expression" dxfId="8" priority="9">
      <formula>E104=8</formula>
    </cfRule>
  </conditionalFormatting>
  <conditionalFormatting sqref="E105">
    <cfRule type="expression" dxfId="7" priority="8">
      <formula>E105=8</formula>
    </cfRule>
  </conditionalFormatting>
  <conditionalFormatting sqref="E10">
    <cfRule type="expression" dxfId="6" priority="7">
      <formula>E10=8</formula>
    </cfRule>
  </conditionalFormatting>
  <conditionalFormatting sqref="E106">
    <cfRule type="expression" dxfId="5" priority="6">
      <formula>E106=8</formula>
    </cfRule>
  </conditionalFormatting>
  <conditionalFormatting sqref="E107:E109">
    <cfRule type="expression" dxfId="4" priority="5">
      <formula>E107=8</formula>
    </cfRule>
  </conditionalFormatting>
  <conditionalFormatting sqref="E6">
    <cfRule type="expression" dxfId="3" priority="4">
      <formula>E6=8</formula>
    </cfRule>
  </conditionalFormatting>
  <conditionalFormatting sqref="E38">
    <cfRule type="expression" dxfId="2" priority="3">
      <formula>E38=8</formula>
    </cfRule>
  </conditionalFormatting>
  <conditionalFormatting sqref="E68">
    <cfRule type="expression" dxfId="1" priority="2">
      <formula>E68=8</formula>
    </cfRule>
  </conditionalFormatting>
  <conditionalFormatting sqref="E71">
    <cfRule type="expression" dxfId="0" priority="1">
      <formula>E71=8</formula>
    </cfRule>
  </conditionalFormatting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19</vt:i4>
      </vt:variant>
    </vt:vector>
  </HeadingPairs>
  <TitlesOfParts>
    <vt:vector size="26" baseType="lpstr">
      <vt:lpstr>後衛スキル管理</vt:lpstr>
      <vt:lpstr>デッキ</vt:lpstr>
      <vt:lpstr>Sheet1</vt:lpstr>
      <vt:lpstr>小隊長計算</vt:lpstr>
      <vt:lpstr>補助計算</vt:lpstr>
      <vt:lpstr>忘却前</vt:lpstr>
      <vt:lpstr>レビュー前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2019-08-02T05:46:32Z</dcterms:modified>
  <cp:category/>
  <cp:contentStatus/>
</cp:coreProperties>
</file>