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chau\Downloads\EIR SAS\"/>
    </mc:Choice>
  </mc:AlternateContent>
  <xr:revisionPtr revIDLastSave="0" documentId="8_{E3E48DBF-4821-4725-9DFE-8FD69EA17A19}" xr6:coauthVersionLast="47" xr6:coauthVersionMax="47" xr10:uidLastSave="{00000000-0000-0000-0000-000000000000}"/>
  <bookViews>
    <workbookView xWindow="-110" yWindow="-110" windowWidth="19420" windowHeight="10420" activeTab="3" xr2:uid="{4EC3BF2C-C4F2-42FF-BC68-FE5F8335245A}"/>
  </bookViews>
  <sheets>
    <sheet name="TC01-TC02" sheetId="2" r:id="rId1"/>
    <sheet name="TC03-TC05" sheetId="3" r:id="rId2"/>
    <sheet name="TC06-TC12" sheetId="4" r:id="rId3"/>
    <sheet name="DATASHEET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" i="4" l="1"/>
  <c r="H3" i="4"/>
  <c r="K3" i="4" s="1"/>
  <c r="J3" i="4"/>
  <c r="J4" i="4"/>
  <c r="J5" i="4"/>
  <c r="J6" i="4"/>
  <c r="R6" i="4"/>
  <c r="J7" i="4"/>
  <c r="AI8" i="4"/>
  <c r="H9" i="4"/>
  <c r="K9" i="4" s="1"/>
  <c r="AC9" i="4" s="1"/>
  <c r="AE9" i="4" s="1"/>
  <c r="AD9" i="4" s="1"/>
  <c r="J9" i="4"/>
  <c r="U9" i="4"/>
  <c r="V9" i="4" s="1"/>
  <c r="U10" i="4" s="1"/>
  <c r="W9" i="4"/>
  <c r="H10" i="4" s="1"/>
  <c r="J10" i="4"/>
  <c r="J11" i="4"/>
  <c r="J12" i="4"/>
  <c r="R12" i="4"/>
  <c r="AI13" i="4"/>
  <c r="H14" i="4"/>
  <c r="K14" i="4" s="1"/>
  <c r="J14" i="4"/>
  <c r="U14" i="4"/>
  <c r="J15" i="4"/>
  <c r="J16" i="4"/>
  <c r="V16" i="4"/>
  <c r="U17" i="4" s="1"/>
  <c r="J17" i="4"/>
  <c r="R17" i="4"/>
  <c r="J18" i="4"/>
  <c r="AI19" i="4"/>
  <c r="H20" i="4"/>
  <c r="K20" i="4" s="1"/>
  <c r="AC20" i="4" s="1"/>
  <c r="AE20" i="4" s="1"/>
  <c r="AD20" i="4" s="1"/>
  <c r="J20" i="4"/>
  <c r="U20" i="4"/>
  <c r="V20" i="4"/>
  <c r="J21" i="4"/>
  <c r="U21" i="4"/>
  <c r="J22" i="4"/>
  <c r="J23" i="4"/>
  <c r="R23" i="4"/>
  <c r="J24" i="4"/>
  <c r="AI25" i="4"/>
  <c r="H26" i="4"/>
  <c r="K26" i="4" s="1"/>
  <c r="AC26" i="4" s="1"/>
  <c r="AE26" i="4" s="1"/>
  <c r="AD26" i="4" s="1"/>
  <c r="J26" i="4"/>
  <c r="U26" i="4"/>
  <c r="V26" i="4"/>
  <c r="J27" i="4"/>
  <c r="U27" i="4"/>
  <c r="V27" i="4"/>
  <c r="J28" i="4"/>
  <c r="U28" i="4"/>
  <c r="V28" i="4"/>
  <c r="U29" i="4" s="1"/>
  <c r="J29" i="4"/>
  <c r="R29" i="4"/>
  <c r="V29" i="4"/>
  <c r="U30" i="4" s="1"/>
  <c r="J30" i="4"/>
  <c r="R30" i="4"/>
  <c r="V30" i="4"/>
  <c r="J31" i="4"/>
  <c r="U31" i="4"/>
  <c r="V31" i="4"/>
  <c r="AI32" i="4"/>
  <c r="H33" i="4"/>
  <c r="J33" i="4"/>
  <c r="K33" i="4"/>
  <c r="S33" i="4"/>
  <c r="U33" i="4"/>
  <c r="V33" i="4"/>
  <c r="W33" i="4"/>
  <c r="H34" i="4" s="1"/>
  <c r="J34" i="4"/>
  <c r="U34" i="4"/>
  <c r="J35" i="4"/>
  <c r="J36" i="4"/>
  <c r="R36" i="4"/>
  <c r="J37" i="4"/>
  <c r="J38" i="4"/>
  <c r="AI39" i="4"/>
  <c r="H40" i="4"/>
  <c r="J40" i="4"/>
  <c r="K40" i="4" s="1"/>
  <c r="U40" i="4"/>
  <c r="V40" i="4"/>
  <c r="J41" i="4"/>
  <c r="U41" i="4"/>
  <c r="V41" i="4"/>
  <c r="J42" i="4"/>
  <c r="U42" i="4"/>
  <c r="V42" i="4"/>
  <c r="J43" i="4"/>
  <c r="R43" i="4"/>
  <c r="U43" i="4"/>
  <c r="V43" i="4"/>
  <c r="U44" i="4" s="1"/>
  <c r="J44" i="4"/>
  <c r="V44" i="4"/>
  <c r="Z63" i="4"/>
  <c r="AI2" i="3"/>
  <c r="H3" i="3"/>
  <c r="K3" i="3" s="1"/>
  <c r="J3" i="3"/>
  <c r="V3" i="3"/>
  <c r="J4" i="3"/>
  <c r="J5" i="3"/>
  <c r="J6" i="3"/>
  <c r="J7" i="3"/>
  <c r="V7" i="3"/>
  <c r="J8" i="3"/>
  <c r="U8" i="3"/>
  <c r="J9" i="3"/>
  <c r="J10" i="3"/>
  <c r="AI11" i="3"/>
  <c r="H12" i="3"/>
  <c r="J12" i="3"/>
  <c r="K12" i="3"/>
  <c r="W12" i="3" s="1"/>
  <c r="U12" i="3"/>
  <c r="V12" i="3"/>
  <c r="U13" i="3" s="1"/>
  <c r="J13" i="3"/>
  <c r="J14" i="3"/>
  <c r="J15" i="3"/>
  <c r="J16" i="3"/>
  <c r="V16" i="3"/>
  <c r="U17" i="3" s="1"/>
  <c r="J17" i="3"/>
  <c r="J18" i="3"/>
  <c r="H20" i="3"/>
  <c r="K20" i="3" s="1"/>
  <c r="J20" i="3"/>
  <c r="U20" i="3"/>
  <c r="V20" i="3"/>
  <c r="J21" i="3"/>
  <c r="U21" i="3"/>
  <c r="J22" i="3"/>
  <c r="J23" i="3"/>
  <c r="J24" i="3"/>
  <c r="V24" i="3"/>
  <c r="J25" i="3"/>
  <c r="U25" i="3"/>
  <c r="J26" i="3"/>
  <c r="AI2" i="2"/>
  <c r="AH3" i="2" s="1"/>
  <c r="AM3" i="2" s="1"/>
  <c r="H3" i="2"/>
  <c r="K3" i="2" s="1"/>
  <c r="AC3" i="2" s="1"/>
  <c r="AE3" i="2" s="1"/>
  <c r="AD3" i="2" s="1"/>
  <c r="J3" i="2"/>
  <c r="J4" i="2"/>
  <c r="J5" i="2"/>
  <c r="J6" i="2"/>
  <c r="R6" i="2"/>
  <c r="J7" i="2"/>
  <c r="AE8" i="2"/>
  <c r="AI8" i="2"/>
  <c r="H9" i="2"/>
  <c r="W9" i="2" s="1"/>
  <c r="J9" i="2"/>
  <c r="K9" i="2"/>
  <c r="AC9" i="2" s="1"/>
  <c r="V9" i="2"/>
  <c r="J10" i="2"/>
  <c r="J11" i="2"/>
  <c r="V11" i="2"/>
  <c r="J12" i="2"/>
  <c r="J13" i="2"/>
  <c r="V13" i="2"/>
  <c r="J14" i="2"/>
  <c r="J15" i="2"/>
  <c r="V15" i="2"/>
  <c r="J16" i="2"/>
  <c r="R16" i="2"/>
  <c r="J17" i="2"/>
  <c r="AF26" i="4" l="1"/>
  <c r="AJ26" i="4" s="1"/>
  <c r="K10" i="4"/>
  <c r="AC10" i="4" s="1"/>
  <c r="AE10" i="4" s="1"/>
  <c r="AD10" i="4" s="1"/>
  <c r="W10" i="4"/>
  <c r="AF20" i="4"/>
  <c r="AJ20" i="4" s="1"/>
  <c r="V14" i="4"/>
  <c r="U15" i="4" s="1"/>
  <c r="AC14" i="4"/>
  <c r="AE14" i="4" s="1"/>
  <c r="AD14" i="4" s="1"/>
  <c r="AH14" i="4" s="1"/>
  <c r="AM14" i="4" s="1"/>
  <c r="W34" i="4"/>
  <c r="K34" i="4"/>
  <c r="V3" i="4"/>
  <c r="U4" i="4" s="1"/>
  <c r="AC3" i="4"/>
  <c r="AE3" i="4" s="1"/>
  <c r="AD3" i="4" s="1"/>
  <c r="W40" i="4"/>
  <c r="AC40" i="4"/>
  <c r="AE40" i="4" s="1"/>
  <c r="AD40" i="4" s="1"/>
  <c r="AF9" i="4"/>
  <c r="AJ9" i="4" s="1"/>
  <c r="W3" i="4"/>
  <c r="W26" i="4"/>
  <c r="W20" i="4"/>
  <c r="W14" i="4"/>
  <c r="AH9" i="4"/>
  <c r="AM9" i="4" s="1"/>
  <c r="AH26" i="4"/>
  <c r="AM26" i="4" s="1"/>
  <c r="AH20" i="4"/>
  <c r="AM20" i="4" s="1"/>
  <c r="AG9" i="4"/>
  <c r="AK9" i="4" s="1"/>
  <c r="S9" i="4"/>
  <c r="AG26" i="4"/>
  <c r="AK26" i="4" s="1"/>
  <c r="AG20" i="4"/>
  <c r="AK20" i="4" s="1"/>
  <c r="S12" i="3"/>
  <c r="H13" i="3"/>
  <c r="W20" i="3"/>
  <c r="W3" i="3"/>
  <c r="S9" i="2"/>
  <c r="H10" i="2"/>
  <c r="AF3" i="2"/>
  <c r="AJ3" i="2" s="1"/>
  <c r="AG3" i="2"/>
  <c r="AK3" i="2" s="1"/>
  <c r="W3" i="2"/>
  <c r="H35" i="4" l="1"/>
  <c r="S34" i="4"/>
  <c r="H41" i="4"/>
  <c r="S40" i="4"/>
  <c r="H11" i="4"/>
  <c r="S10" i="4"/>
  <c r="AF40" i="4"/>
  <c r="AJ40" i="4" s="1"/>
  <c r="AG40" i="4"/>
  <c r="AK40" i="4" s="1"/>
  <c r="AH40" i="4"/>
  <c r="AM40" i="4" s="1"/>
  <c r="H21" i="4"/>
  <c r="S20" i="4"/>
  <c r="AF3" i="4"/>
  <c r="AJ3" i="4" s="1"/>
  <c r="AG3" i="4"/>
  <c r="AK3" i="4" s="1"/>
  <c r="AH3" i="4"/>
  <c r="AM3" i="4" s="1"/>
  <c r="AI20" i="4"/>
  <c r="AI26" i="4"/>
  <c r="AG14" i="4"/>
  <c r="AK14" i="4" s="1"/>
  <c r="H15" i="4"/>
  <c r="S14" i="4"/>
  <c r="H27" i="4"/>
  <c r="S26" i="4"/>
  <c r="H4" i="4"/>
  <c r="S3" i="4"/>
  <c r="AF14" i="4"/>
  <c r="AJ14" i="4" s="1"/>
  <c r="V10" i="4"/>
  <c r="U11" i="4" s="1"/>
  <c r="AI9" i="4"/>
  <c r="V34" i="4"/>
  <c r="U35" i="4" s="1"/>
  <c r="S3" i="3"/>
  <c r="H4" i="3"/>
  <c r="H21" i="3"/>
  <c r="S20" i="3"/>
  <c r="K13" i="3"/>
  <c r="W13" i="3"/>
  <c r="AI3" i="2"/>
  <c r="W10" i="2"/>
  <c r="K10" i="2"/>
  <c r="H4" i="2"/>
  <c r="S3" i="2"/>
  <c r="AG27" i="4" l="1"/>
  <c r="AK27" i="4" s="1"/>
  <c r="AH27" i="4"/>
  <c r="AM27" i="4" s="1"/>
  <c r="AF10" i="4"/>
  <c r="AJ10" i="4" s="1"/>
  <c r="AG10" i="4"/>
  <c r="AK10" i="4" s="1"/>
  <c r="AH10" i="4"/>
  <c r="AM10" i="4" s="1"/>
  <c r="K21" i="4"/>
  <c r="W21" i="4"/>
  <c r="K41" i="4"/>
  <c r="AC41" i="4" s="1"/>
  <c r="AE41" i="4" s="1"/>
  <c r="AD41" i="4" s="1"/>
  <c r="AI3" i="4"/>
  <c r="K27" i="4"/>
  <c r="AC27" i="4" s="1"/>
  <c r="AE27" i="4" s="1"/>
  <c r="AD27" i="4" s="1"/>
  <c r="AF27" i="4" s="1"/>
  <c r="AJ27" i="4" s="1"/>
  <c r="AI14" i="4"/>
  <c r="AI40" i="4"/>
  <c r="W35" i="4"/>
  <c r="K35" i="4"/>
  <c r="K15" i="4"/>
  <c r="W15" i="4"/>
  <c r="K4" i="4"/>
  <c r="W4" i="4"/>
  <c r="W11" i="4"/>
  <c r="K11" i="4"/>
  <c r="AC11" i="4" s="1"/>
  <c r="AE11" i="4" s="1"/>
  <c r="AD11" i="4" s="1"/>
  <c r="H14" i="3"/>
  <c r="S13" i="3"/>
  <c r="V13" i="3"/>
  <c r="U14" i="3" s="1"/>
  <c r="W21" i="3"/>
  <c r="K21" i="3"/>
  <c r="K4" i="3"/>
  <c r="W4" i="3"/>
  <c r="AH4" i="2"/>
  <c r="AM4" i="2" s="1"/>
  <c r="AF4" i="2"/>
  <c r="AJ4" i="2" s="1"/>
  <c r="AG4" i="2"/>
  <c r="AK4" i="2" s="1"/>
  <c r="W4" i="2"/>
  <c r="K4" i="2"/>
  <c r="AC4" i="2" s="1"/>
  <c r="AE4" i="2" s="1"/>
  <c r="AD4" i="2" s="1"/>
  <c r="S10" i="2"/>
  <c r="H11" i="2"/>
  <c r="V10" i="2"/>
  <c r="U11" i="2" s="1"/>
  <c r="AC10" i="2"/>
  <c r="AE10" i="2" s="1"/>
  <c r="AD10" i="2" s="1"/>
  <c r="AI27" i="4" l="1"/>
  <c r="AC4" i="4"/>
  <c r="AE4" i="4" s="1"/>
  <c r="AD4" i="4" s="1"/>
  <c r="AF4" i="4" s="1"/>
  <c r="AJ4" i="4" s="1"/>
  <c r="V4" i="4"/>
  <c r="U5" i="4" s="1"/>
  <c r="AG4" i="4"/>
  <c r="AK4" i="4" s="1"/>
  <c r="AH4" i="4"/>
  <c r="AM4" i="4" s="1"/>
  <c r="AH15" i="4"/>
  <c r="AM15" i="4" s="1"/>
  <c r="AC15" i="4"/>
  <c r="AE15" i="4" s="1"/>
  <c r="AD15" i="4" s="1"/>
  <c r="AG15" i="4" s="1"/>
  <c r="AK15" i="4" s="1"/>
  <c r="V15" i="4"/>
  <c r="U16" i="4" s="1"/>
  <c r="W41" i="4"/>
  <c r="AI10" i="4"/>
  <c r="H16" i="4"/>
  <c r="S15" i="4"/>
  <c r="AC21" i="4"/>
  <c r="AE21" i="4" s="1"/>
  <c r="AD21" i="4" s="1"/>
  <c r="V21" i="4"/>
  <c r="U22" i="4" s="1"/>
  <c r="V11" i="4"/>
  <c r="U12" i="4" s="1"/>
  <c r="H12" i="4"/>
  <c r="S11" i="4"/>
  <c r="W27" i="4"/>
  <c r="H22" i="4"/>
  <c r="S21" i="4"/>
  <c r="H36" i="4"/>
  <c r="S35" i="4"/>
  <c r="H5" i="4"/>
  <c r="S4" i="4"/>
  <c r="AH41" i="4"/>
  <c r="AM41" i="4" s="1"/>
  <c r="AG41" i="4"/>
  <c r="AK41" i="4" s="1"/>
  <c r="AF41" i="4"/>
  <c r="AJ41" i="4" s="1"/>
  <c r="V35" i="4"/>
  <c r="U36" i="4" s="1"/>
  <c r="S4" i="3"/>
  <c r="H5" i="3"/>
  <c r="V4" i="3"/>
  <c r="U5" i="3" s="1"/>
  <c r="K14" i="3"/>
  <c r="W14" i="3"/>
  <c r="V21" i="3"/>
  <c r="U22" i="3" s="1"/>
  <c r="S21" i="3"/>
  <c r="H22" i="3"/>
  <c r="S4" i="2"/>
  <c r="H5" i="2"/>
  <c r="AI4" i="2"/>
  <c r="AF10" i="2"/>
  <c r="AJ10" i="2" s="1"/>
  <c r="AG10" i="2"/>
  <c r="AK10" i="2" s="1"/>
  <c r="AH10" i="2"/>
  <c r="AM10" i="2" s="1"/>
  <c r="K11" i="2"/>
  <c r="AC11" i="2" s="1"/>
  <c r="AI4" i="4" l="1"/>
  <c r="W12" i="4"/>
  <c r="K12" i="4"/>
  <c r="AC12" i="4" s="1"/>
  <c r="AE12" i="4" s="1"/>
  <c r="AD12" i="4" s="1"/>
  <c r="V12" i="4"/>
  <c r="S41" i="4"/>
  <c r="H42" i="4"/>
  <c r="AI41" i="4"/>
  <c r="K22" i="4"/>
  <c r="AC22" i="4" s="1"/>
  <c r="AE22" i="4" s="1"/>
  <c r="AD22" i="4" s="1"/>
  <c r="W22" i="4"/>
  <c r="AG21" i="4"/>
  <c r="AK21" i="4" s="1"/>
  <c r="AH21" i="4"/>
  <c r="AM21" i="4" s="1"/>
  <c r="AF21" i="4"/>
  <c r="AJ21" i="4" s="1"/>
  <c r="W36" i="4"/>
  <c r="K36" i="4"/>
  <c r="H28" i="4"/>
  <c r="S27" i="4"/>
  <c r="AF15" i="4"/>
  <c r="AJ15" i="4" s="1"/>
  <c r="K16" i="4"/>
  <c r="AC16" i="4" s="1"/>
  <c r="AE16" i="4" s="1"/>
  <c r="AD16" i="4" s="1"/>
  <c r="W16" i="4"/>
  <c r="W5" i="4"/>
  <c r="K5" i="4"/>
  <c r="AC5" i="4" s="1"/>
  <c r="AE5" i="4" s="1"/>
  <c r="AD5" i="4" s="1"/>
  <c r="AF11" i="4"/>
  <c r="AJ11" i="4" s="1"/>
  <c r="AG11" i="4"/>
  <c r="AK11" i="4" s="1"/>
  <c r="AH11" i="4"/>
  <c r="AM11" i="4" s="1"/>
  <c r="S14" i="3"/>
  <c r="H15" i="3"/>
  <c r="V14" i="3"/>
  <c r="U15" i="3" s="1"/>
  <c r="W22" i="3"/>
  <c r="K22" i="3"/>
  <c r="W5" i="3"/>
  <c r="K5" i="3"/>
  <c r="V5" i="3" s="1"/>
  <c r="U6" i="3" s="1"/>
  <c r="AF5" i="2"/>
  <c r="AJ5" i="2" s="1"/>
  <c r="AG5" i="2"/>
  <c r="AK5" i="2" s="1"/>
  <c r="AH5" i="2"/>
  <c r="AM5" i="2" s="1"/>
  <c r="K5" i="2"/>
  <c r="AC5" i="2" s="1"/>
  <c r="AE5" i="2" s="1"/>
  <c r="AD5" i="2" s="1"/>
  <c r="W5" i="2"/>
  <c r="W11" i="2"/>
  <c r="AI10" i="2"/>
  <c r="V5" i="4" l="1"/>
  <c r="U6" i="4" s="1"/>
  <c r="H17" i="4"/>
  <c r="S16" i="4"/>
  <c r="H37" i="4"/>
  <c r="S36" i="4"/>
  <c r="T36" i="4"/>
  <c r="H38" i="4"/>
  <c r="S12" i="4"/>
  <c r="T12" i="4"/>
  <c r="H6" i="4"/>
  <c r="S5" i="4"/>
  <c r="AI21" i="4"/>
  <c r="V22" i="4"/>
  <c r="U23" i="4" s="1"/>
  <c r="V36" i="4"/>
  <c r="U37" i="4" s="1"/>
  <c r="AI15" i="4"/>
  <c r="AF5" i="4"/>
  <c r="AJ5" i="4" s="1"/>
  <c r="AG5" i="4"/>
  <c r="AK5" i="4" s="1"/>
  <c r="AH5" i="4"/>
  <c r="AM5" i="4" s="1"/>
  <c r="K28" i="4"/>
  <c r="AC28" i="4" s="1"/>
  <c r="AE28" i="4" s="1"/>
  <c r="AD28" i="4" s="1"/>
  <c r="W28" i="4"/>
  <c r="AI11" i="4"/>
  <c r="H23" i="4"/>
  <c r="S22" i="4"/>
  <c r="K42" i="4"/>
  <c r="AC42" i="4" s="1"/>
  <c r="AE42" i="4" s="1"/>
  <c r="AD42" i="4" s="1"/>
  <c r="AG42" i="4" s="1"/>
  <c r="AK42" i="4" s="1"/>
  <c r="S22" i="3"/>
  <c r="H23" i="3"/>
  <c r="S5" i="3"/>
  <c r="H6" i="3"/>
  <c r="W15" i="3"/>
  <c r="K15" i="3"/>
  <c r="AN15" i="3" s="1"/>
  <c r="V22" i="3"/>
  <c r="U23" i="3" s="1"/>
  <c r="AI5" i="2"/>
  <c r="S11" i="2"/>
  <c r="H12" i="2"/>
  <c r="S5" i="2"/>
  <c r="H6" i="2"/>
  <c r="AF22" i="4" l="1"/>
  <c r="AJ22" i="4" s="1"/>
  <c r="AG22" i="4"/>
  <c r="AK22" i="4" s="1"/>
  <c r="AH22" i="4"/>
  <c r="AM22" i="4" s="1"/>
  <c r="AF16" i="4"/>
  <c r="AJ16" i="4" s="1"/>
  <c r="AG16" i="4"/>
  <c r="AK16" i="4" s="1"/>
  <c r="AH16" i="4"/>
  <c r="AM16" i="4" s="1"/>
  <c r="K37" i="4"/>
  <c r="W37" i="4"/>
  <c r="S37" i="4" s="1"/>
  <c r="AF42" i="4"/>
  <c r="AJ42" i="4" s="1"/>
  <c r="H29" i="4"/>
  <c r="S28" i="4"/>
  <c r="W6" i="4"/>
  <c r="K6" i="4"/>
  <c r="AC6" i="4" s="1"/>
  <c r="AE6" i="4" s="1"/>
  <c r="AD6" i="4" s="1"/>
  <c r="AH42" i="4"/>
  <c r="AM42" i="4" s="1"/>
  <c r="AG12" i="4"/>
  <c r="AK12" i="4" s="1"/>
  <c r="AH12" i="4"/>
  <c r="AM12" i="4" s="1"/>
  <c r="AF12" i="4"/>
  <c r="AJ12" i="4" s="1"/>
  <c r="AI12" i="4" s="1"/>
  <c r="AG28" i="4"/>
  <c r="AK28" i="4" s="1"/>
  <c r="AF28" i="4"/>
  <c r="AJ28" i="4" s="1"/>
  <c r="AH28" i="4"/>
  <c r="AM28" i="4" s="1"/>
  <c r="W42" i="4"/>
  <c r="K38" i="4"/>
  <c r="W38" i="4"/>
  <c r="S38" i="4" s="1"/>
  <c r="W17" i="4"/>
  <c r="K17" i="4"/>
  <c r="W23" i="4"/>
  <c r="K23" i="4"/>
  <c r="AC23" i="4" s="1"/>
  <c r="AE23" i="4" s="1"/>
  <c r="AD23" i="4" s="1"/>
  <c r="AI5" i="4"/>
  <c r="W6" i="3"/>
  <c r="K6" i="3"/>
  <c r="AC15" i="3"/>
  <c r="AE15" i="3" s="1"/>
  <c r="AD15" i="3" s="1"/>
  <c r="S15" i="3"/>
  <c r="H16" i="3"/>
  <c r="K23" i="3"/>
  <c r="AN23" i="3" s="1"/>
  <c r="W23" i="3"/>
  <c r="V15" i="3"/>
  <c r="K12" i="2"/>
  <c r="W12" i="2"/>
  <c r="W6" i="2"/>
  <c r="K6" i="2"/>
  <c r="AC6" i="2" s="1"/>
  <c r="AE6" i="2" s="1"/>
  <c r="AD6" i="2" s="1"/>
  <c r="S6" i="4" l="1"/>
  <c r="T6" i="4"/>
  <c r="AG6" i="4" s="1"/>
  <c r="AK6" i="4" s="1"/>
  <c r="AI28" i="4"/>
  <c r="V37" i="4"/>
  <c r="U38" i="4" s="1"/>
  <c r="V38" i="4" s="1"/>
  <c r="AI16" i="4"/>
  <c r="K29" i="4"/>
  <c r="AC29" i="4" s="1"/>
  <c r="AE29" i="4" s="1"/>
  <c r="AD29" i="4" s="1"/>
  <c r="T17" i="4"/>
  <c r="H18" i="4"/>
  <c r="S17" i="4"/>
  <c r="V6" i="4"/>
  <c r="U7" i="4" s="1"/>
  <c r="AI42" i="4"/>
  <c r="AI22" i="4"/>
  <c r="S42" i="4"/>
  <c r="H43" i="4"/>
  <c r="T23" i="4"/>
  <c r="H24" i="4" s="1"/>
  <c r="S23" i="4"/>
  <c r="AC17" i="4"/>
  <c r="AE17" i="4" s="1"/>
  <c r="AD17" i="4" s="1"/>
  <c r="V17" i="4"/>
  <c r="U18" i="4" s="1"/>
  <c r="V23" i="4"/>
  <c r="U24" i="4" s="1"/>
  <c r="AH6" i="4"/>
  <c r="AM6" i="4" s="1"/>
  <c r="AF6" i="4"/>
  <c r="AJ6" i="4" s="1"/>
  <c r="K16" i="3"/>
  <c r="S23" i="3"/>
  <c r="H24" i="3"/>
  <c r="AH15" i="3"/>
  <c r="AM15" i="3" s="1"/>
  <c r="AF15" i="3"/>
  <c r="AJ15" i="3" s="1"/>
  <c r="AG15" i="3"/>
  <c r="AK15" i="3" s="1"/>
  <c r="AC23" i="3"/>
  <c r="AE23" i="3" s="1"/>
  <c r="AD23" i="3" s="1"/>
  <c r="V6" i="3"/>
  <c r="AN6" i="3"/>
  <c r="V23" i="3"/>
  <c r="U16" i="3"/>
  <c r="AO15" i="3"/>
  <c r="S6" i="3"/>
  <c r="H7" i="3"/>
  <c r="S6" i="2"/>
  <c r="T6" i="2"/>
  <c r="H7" i="2"/>
  <c r="V12" i="2"/>
  <c r="U13" i="2" s="1"/>
  <c r="AC12" i="2"/>
  <c r="AE12" i="2" s="1"/>
  <c r="AD12" i="2" s="1"/>
  <c r="S12" i="2"/>
  <c r="H13" i="2"/>
  <c r="W24" i="4" l="1"/>
  <c r="S24" i="4" s="1"/>
  <c r="K24" i="4"/>
  <c r="AC24" i="4" s="1"/>
  <c r="AE24" i="4" s="1"/>
  <c r="AD24" i="4" s="1"/>
  <c r="W29" i="4"/>
  <c r="AI6" i="4"/>
  <c r="K43" i="4"/>
  <c r="AC43" i="4" s="1"/>
  <c r="AE43" i="4" s="1"/>
  <c r="AD43" i="4" s="1"/>
  <c r="AH17" i="4"/>
  <c r="AM17" i="4" s="1"/>
  <c r="AG17" i="4"/>
  <c r="AK17" i="4" s="1"/>
  <c r="AF17" i="4"/>
  <c r="AJ17" i="4" s="1"/>
  <c r="H7" i="4"/>
  <c r="V24" i="4"/>
  <c r="AH23" i="4"/>
  <c r="AM23" i="4" s="1"/>
  <c r="AG23" i="4"/>
  <c r="AK23" i="4" s="1"/>
  <c r="AF23" i="4"/>
  <c r="AJ23" i="4" s="1"/>
  <c r="W18" i="4"/>
  <c r="S18" i="4" s="1"/>
  <c r="K18" i="4"/>
  <c r="AC18" i="4" s="1"/>
  <c r="AE18" i="4" s="1"/>
  <c r="AD18" i="4" s="1"/>
  <c r="V18" i="4"/>
  <c r="AF23" i="3"/>
  <c r="AJ23" i="3" s="1"/>
  <c r="AG23" i="3"/>
  <c r="AK23" i="3" s="1"/>
  <c r="AH23" i="3"/>
  <c r="AM23" i="3" s="1"/>
  <c r="K7" i="3"/>
  <c r="AO23" i="3"/>
  <c r="U24" i="3"/>
  <c r="W24" i="3" s="1"/>
  <c r="AC6" i="3"/>
  <c r="AE6" i="3" s="1"/>
  <c r="AD6" i="3" s="1"/>
  <c r="U7" i="3"/>
  <c r="W7" i="3" s="1"/>
  <c r="AO6" i="3"/>
  <c r="AI15" i="3"/>
  <c r="K24" i="3"/>
  <c r="W16" i="3"/>
  <c r="AG12" i="2"/>
  <c r="AK12" i="2" s="1"/>
  <c r="AH12" i="2"/>
  <c r="AM12" i="2" s="1"/>
  <c r="AF12" i="2"/>
  <c r="AJ12" i="2" s="1"/>
  <c r="K13" i="2"/>
  <c r="AC13" i="2" s="1"/>
  <c r="K7" i="2"/>
  <c r="AC7" i="2" s="1"/>
  <c r="AE7" i="2" s="1"/>
  <c r="AD7" i="2" s="1"/>
  <c r="AG6" i="2"/>
  <c r="AK6" i="2" s="1"/>
  <c r="AF6" i="2"/>
  <c r="AJ6" i="2" s="1"/>
  <c r="AH6" i="2"/>
  <c r="AM6" i="2" s="1"/>
  <c r="AI17" i="4" l="1"/>
  <c r="AF7" i="4"/>
  <c r="AJ7" i="4" s="1"/>
  <c r="AG7" i="4"/>
  <c r="AK7" i="4" s="1"/>
  <c r="AH7" i="4"/>
  <c r="AM7" i="4" s="1"/>
  <c r="K7" i="4"/>
  <c r="W7" i="4"/>
  <c r="S7" i="4" s="1"/>
  <c r="T29" i="4"/>
  <c r="H30" i="4"/>
  <c r="S29" i="4"/>
  <c r="H31" i="4"/>
  <c r="AI23" i="4"/>
  <c r="W43" i="4"/>
  <c r="H8" i="3"/>
  <c r="S7" i="3"/>
  <c r="H25" i="3"/>
  <c r="S24" i="3"/>
  <c r="S16" i="3"/>
  <c r="H17" i="3"/>
  <c r="AH6" i="3"/>
  <c r="AM6" i="3" s="1"/>
  <c r="AG6" i="3"/>
  <c r="AK6" i="3" s="1"/>
  <c r="AF6" i="3"/>
  <c r="AJ6" i="3" s="1"/>
  <c r="AI23" i="3"/>
  <c r="AI6" i="2"/>
  <c r="W7" i="2"/>
  <c r="S7" i="2" s="1"/>
  <c r="W13" i="2"/>
  <c r="AI12" i="2"/>
  <c r="AG24" i="4" l="1"/>
  <c r="AK24" i="4" s="1"/>
  <c r="AH24" i="4"/>
  <c r="AM24" i="4" s="1"/>
  <c r="AF24" i="4"/>
  <c r="AJ24" i="4" s="1"/>
  <c r="AI24" i="4" s="1"/>
  <c r="K30" i="4"/>
  <c r="AC30" i="4" s="1"/>
  <c r="AE30" i="4" s="1"/>
  <c r="AD30" i="4" s="1"/>
  <c r="W30" i="4"/>
  <c r="AI7" i="4"/>
  <c r="H44" i="4"/>
  <c r="S43" i="4"/>
  <c r="T43" i="4"/>
  <c r="AG18" i="4"/>
  <c r="AK18" i="4" s="1"/>
  <c r="AH18" i="4"/>
  <c r="AM18" i="4" s="1"/>
  <c r="AF18" i="4"/>
  <c r="AJ18" i="4" s="1"/>
  <c r="AI18" i="4" s="1"/>
  <c r="AC7" i="4"/>
  <c r="AE7" i="4" s="1"/>
  <c r="AD7" i="4" s="1"/>
  <c r="V7" i="4"/>
  <c r="K31" i="4"/>
  <c r="AC31" i="4" s="1"/>
  <c r="W31" i="4"/>
  <c r="S31" i="4" s="1"/>
  <c r="AH29" i="4"/>
  <c r="AM29" i="4" s="1"/>
  <c r="AG29" i="4"/>
  <c r="AK29" i="4" s="1"/>
  <c r="AF29" i="4"/>
  <c r="AJ29" i="4" s="1"/>
  <c r="AI6" i="3"/>
  <c r="W25" i="3"/>
  <c r="K25" i="3"/>
  <c r="K17" i="3"/>
  <c r="W17" i="3"/>
  <c r="K8" i="3"/>
  <c r="W8" i="3"/>
  <c r="S13" i="2"/>
  <c r="H14" i="2"/>
  <c r="AH7" i="2"/>
  <c r="AM7" i="2" s="1"/>
  <c r="AF7" i="2"/>
  <c r="AJ7" i="2" s="1"/>
  <c r="AI7" i="2" s="1"/>
  <c r="AG7" i="2"/>
  <c r="AK7" i="2" s="1"/>
  <c r="K44" i="4" l="1"/>
  <c r="AC44" i="4" s="1"/>
  <c r="AE44" i="4" s="1"/>
  <c r="AD44" i="4" s="1"/>
  <c r="W44" i="4"/>
  <c r="S44" i="4" s="1"/>
  <c r="S30" i="4"/>
  <c r="T30" i="4"/>
  <c r="AE31" i="4"/>
  <c r="AD31" i="4" s="1"/>
  <c r="AC33" i="4"/>
  <c r="AI29" i="4"/>
  <c r="AH43" i="4"/>
  <c r="AM43" i="4" s="1"/>
  <c r="AF43" i="4"/>
  <c r="AJ43" i="4" s="1"/>
  <c r="AG43" i="4"/>
  <c r="AK43" i="4" s="1"/>
  <c r="S8" i="3"/>
  <c r="H9" i="3"/>
  <c r="V8" i="3"/>
  <c r="U9" i="3" s="1"/>
  <c r="S17" i="3"/>
  <c r="H18" i="3"/>
  <c r="V25" i="3"/>
  <c r="V17" i="3"/>
  <c r="U18" i="3" s="1"/>
  <c r="S25" i="3"/>
  <c r="H26" i="3"/>
  <c r="W14" i="2"/>
  <c r="K14" i="2"/>
  <c r="AE33" i="4" l="1"/>
  <c r="AD33" i="4" s="1"/>
  <c r="AC34" i="4"/>
  <c r="AI43" i="4"/>
  <c r="AF30" i="4"/>
  <c r="AJ30" i="4" s="1"/>
  <c r="AI30" i="4" s="1"/>
  <c r="AG30" i="4"/>
  <c r="AK30" i="4" s="1"/>
  <c r="AF31" i="4"/>
  <c r="AJ31" i="4" s="1"/>
  <c r="AH30" i="4"/>
  <c r="AM30" i="4" s="1"/>
  <c r="AG31" i="4"/>
  <c r="AK31" i="4" s="1"/>
  <c r="AH31" i="4"/>
  <c r="AM31" i="4" s="1"/>
  <c r="K18" i="3"/>
  <c r="AN18" i="3" s="1"/>
  <c r="AC18" i="3" s="1"/>
  <c r="AE18" i="3" s="1"/>
  <c r="AD18" i="3" s="1"/>
  <c r="W18" i="3"/>
  <c r="S18" i="3" s="1"/>
  <c r="W26" i="3"/>
  <c r="S26" i="3" s="1"/>
  <c r="K26" i="3"/>
  <c r="W9" i="3"/>
  <c r="K9" i="3"/>
  <c r="V18" i="3"/>
  <c r="AO18" i="3" s="1"/>
  <c r="V14" i="2"/>
  <c r="U15" i="2" s="1"/>
  <c r="AC14" i="2"/>
  <c r="AE14" i="2" s="1"/>
  <c r="AD14" i="2" s="1"/>
  <c r="H15" i="2"/>
  <c r="S14" i="2"/>
  <c r="AH44" i="4" l="1"/>
  <c r="AM44" i="4" s="1"/>
  <c r="AF44" i="4"/>
  <c r="AJ44" i="4" s="1"/>
  <c r="AG44" i="4"/>
  <c r="AK44" i="4" s="1"/>
  <c r="AE34" i="4"/>
  <c r="AD34" i="4" s="1"/>
  <c r="AC35" i="4"/>
  <c r="AI31" i="4"/>
  <c r="V26" i="3"/>
  <c r="AO26" i="3" s="1"/>
  <c r="AN26" i="3"/>
  <c r="AC26" i="3" s="1"/>
  <c r="AE26" i="3" s="1"/>
  <c r="AD26" i="3" s="1"/>
  <c r="AF18" i="3"/>
  <c r="AJ18" i="3" s="1"/>
  <c r="AG18" i="3"/>
  <c r="AK18" i="3" s="1"/>
  <c r="AH18" i="3"/>
  <c r="AM18" i="3" s="1"/>
  <c r="S9" i="3"/>
  <c r="H10" i="3"/>
  <c r="V9" i="3"/>
  <c r="U10" i="3" s="1"/>
  <c r="K15" i="2"/>
  <c r="AC15" i="2" s="1"/>
  <c r="AF14" i="2"/>
  <c r="AJ14" i="2" s="1"/>
  <c r="AG14" i="2"/>
  <c r="AK14" i="2" s="1"/>
  <c r="AH14" i="2"/>
  <c r="AM14" i="2" s="1"/>
  <c r="AE35" i="4" l="1"/>
  <c r="AD35" i="4" s="1"/>
  <c r="AC36" i="4"/>
  <c r="AI44" i="4"/>
  <c r="AF33" i="4"/>
  <c r="AJ33" i="4" s="1"/>
  <c r="AG33" i="4"/>
  <c r="AK33" i="4" s="1"/>
  <c r="AH33" i="4"/>
  <c r="AM33" i="4" s="1"/>
  <c r="W10" i="3"/>
  <c r="S10" i="3" s="1"/>
  <c r="K10" i="3"/>
  <c r="AN10" i="3" s="1"/>
  <c r="AC10" i="3" s="1"/>
  <c r="AE10" i="3" s="1"/>
  <c r="AD10" i="3" s="1"/>
  <c r="AI18" i="3"/>
  <c r="AF26" i="3"/>
  <c r="AJ26" i="3" s="1"/>
  <c r="AG26" i="3"/>
  <c r="AK26" i="3" s="1"/>
  <c r="AH26" i="3"/>
  <c r="AM26" i="3" s="1"/>
  <c r="V10" i="3"/>
  <c r="AO10" i="3" s="1"/>
  <c r="AI14" i="2"/>
  <c r="W15" i="2"/>
  <c r="AE36" i="4" l="1"/>
  <c r="AD36" i="4" s="1"/>
  <c r="AC37" i="4"/>
  <c r="AE37" i="4" s="1"/>
  <c r="AD37" i="4" s="1"/>
  <c r="AC38" i="4"/>
  <c r="AE38" i="4" s="1"/>
  <c r="AD38" i="4" s="1"/>
  <c r="AI33" i="4"/>
  <c r="AF10" i="3"/>
  <c r="AJ10" i="3" s="1"/>
  <c r="AG10" i="3"/>
  <c r="AK10" i="3" s="1"/>
  <c r="AH10" i="3"/>
  <c r="AM10" i="3" s="1"/>
  <c r="AI26" i="3"/>
  <c r="S15" i="2"/>
  <c r="H16" i="2"/>
  <c r="AH34" i="4" l="1"/>
  <c r="AM34" i="4" s="1"/>
  <c r="AF34" i="4"/>
  <c r="AJ34" i="4" s="1"/>
  <c r="AG34" i="4"/>
  <c r="AK34" i="4" s="1"/>
  <c r="AI10" i="3"/>
  <c r="W16" i="2"/>
  <c r="K16" i="2"/>
  <c r="AI34" i="4" l="1"/>
  <c r="V16" i="2"/>
  <c r="U17" i="2" s="1"/>
  <c r="AC16" i="2"/>
  <c r="AE16" i="2" s="1"/>
  <c r="AD16" i="2" s="1"/>
  <c r="S16" i="2"/>
  <c r="T16" i="2"/>
  <c r="AH35" i="4" l="1"/>
  <c r="AM35" i="4" s="1"/>
  <c r="AG35" i="4"/>
  <c r="AK35" i="4" s="1"/>
  <c r="AF35" i="4"/>
  <c r="AJ35" i="4" s="1"/>
  <c r="AF16" i="2"/>
  <c r="AG16" i="2"/>
  <c r="AH16" i="2"/>
  <c r="H17" i="2"/>
  <c r="AI35" i="4" l="1"/>
  <c r="W17" i="2"/>
  <c r="S17" i="2" s="1"/>
  <c r="K17" i="2"/>
  <c r="AF36" i="4" l="1"/>
  <c r="AJ36" i="4" s="1"/>
  <c r="AG36" i="4"/>
  <c r="AK36" i="4" s="1"/>
  <c r="AH36" i="4"/>
  <c r="AM36" i="4" s="1"/>
  <c r="AC17" i="2"/>
  <c r="AE17" i="2" s="1"/>
  <c r="AD17" i="2" s="1"/>
  <c r="V17" i="2"/>
  <c r="AI36" i="4" l="1"/>
  <c r="AF37" i="4" l="1"/>
  <c r="AJ37" i="4" s="1"/>
  <c r="AG38" i="4"/>
  <c r="AK38" i="4" s="1"/>
  <c r="AG37" i="4"/>
  <c r="AK37" i="4" s="1"/>
  <c r="AF38" i="4"/>
  <c r="AJ38" i="4" s="1"/>
  <c r="AH37" i="4"/>
  <c r="AM37" i="4" s="1"/>
  <c r="AH38" i="4"/>
  <c r="AM38" i="4" s="1"/>
  <c r="AI38" i="4" l="1"/>
  <c r="AI37" i="4"/>
</calcChain>
</file>

<file path=xl/sharedStrings.xml><?xml version="1.0" encoding="utf-8"?>
<sst xmlns="http://schemas.openxmlformats.org/spreadsheetml/2006/main" count="534" uniqueCount="135">
  <si>
    <t>ACT/365</t>
  </si>
  <si>
    <t>LOANCONMC122</t>
  </si>
  <si>
    <t>TC02</t>
  </si>
  <si>
    <t>Y</t>
  </si>
  <si>
    <t>LOANCONMC22</t>
  </si>
  <si>
    <t>TC01</t>
  </si>
  <si>
    <t>DEF_CUR_PREM_DISC</t>
  </si>
  <si>
    <t>ACCRUED_INTEREST_NET_ITD</t>
  </si>
  <si>
    <t>DEF_CUR_COST</t>
  </si>
  <si>
    <t>DEF_CUR_FEES</t>
  </si>
  <si>
    <t>TOTAL_DEF_CUR_BALANCE</t>
  </si>
  <si>
    <t xml:space="preserve">PREM/DISC ADJUSTMENTS </t>
  </si>
  <si>
    <t xml:space="preserve">COST ADJUSTMENTS </t>
  </si>
  <si>
    <t xml:space="preserve">FEES_ADJUSTMENTS </t>
  </si>
  <si>
    <t>CUMULATIVE_INTEREST_ADJUSTMENTS</t>
  </si>
  <si>
    <t>INTEREST_ADJUSTMENTS</t>
  </si>
  <si>
    <t>EIR_INTEREST_ITD</t>
  </si>
  <si>
    <t>Net Book Value Modified</t>
  </si>
  <si>
    <t>TRANSACTION_AMOUNT</t>
  </si>
  <si>
    <t>COMPOUNDING_FLAG</t>
  </si>
  <si>
    <t>ACC_RENEGOTIATED_DATE</t>
  </si>
  <si>
    <t>PREPAYMENT_DATE</t>
  </si>
  <si>
    <t>NET_BOOK_VALUE_END</t>
  </si>
  <si>
    <t>COMPOUNDED_EIR_INTEREST_Ending</t>
  </si>
  <si>
    <t>COMPOUNDED_EIR_INTEREST_Beginning</t>
  </si>
  <si>
    <t>MODIFICATION_GAIN_LOSS</t>
  </si>
  <si>
    <t>NET_BOOK_VALUE_EOP</t>
  </si>
  <si>
    <t>MODIFICATION_FLAG</t>
  </si>
  <si>
    <t>NEW_ACCT_FLAG</t>
  </si>
  <si>
    <t>DEF_ORG_PREM_DISC</t>
  </si>
  <si>
    <t>DEF_ORG_COST</t>
  </si>
  <si>
    <t>ADDITIONAL_FEES_EIR</t>
  </si>
  <si>
    <t>DEF_ORG_FEES</t>
  </si>
  <si>
    <t>CUR_PAR_BAL</t>
  </si>
  <si>
    <t>CURR_EIR_INT</t>
  </si>
  <si>
    <t>NUMBER_OF_DAYS</t>
  </si>
  <si>
    <t>EFFECTIVE_INTEREST_RATE</t>
  </si>
  <si>
    <t>NET_BOOK_VALUE_START</t>
  </si>
  <si>
    <t>IFRS9_STGE</t>
  </si>
  <si>
    <t>COMPOUND_BASIS_CODE</t>
  </si>
  <si>
    <t>AS_OF_DATE</t>
  </si>
  <si>
    <t>TRANSACTION DATE</t>
  </si>
  <si>
    <t>ACCRUAL_BASIS_CODE</t>
  </si>
  <si>
    <t>ACCOUNT_NUMBER</t>
  </si>
  <si>
    <t>Test_Case</t>
  </si>
  <si>
    <t>LOANCONMT3</t>
  </si>
  <si>
    <t>TC05</t>
  </si>
  <si>
    <t>LOANCONMT2</t>
  </si>
  <si>
    <t>TC04</t>
  </si>
  <si>
    <t>LOANCONMT1</t>
  </si>
  <si>
    <t>TC03</t>
  </si>
  <si>
    <t>POCI_FLAG</t>
  </si>
  <si>
    <t>EXPECTED_CREDIT_LOSS_DOIR</t>
  </si>
  <si>
    <t>REP_ALLOWANCE_BAL</t>
  </si>
  <si>
    <t>COMPOUNDED_EIR_INT(ACCOUNT LEVEL)</t>
  </si>
  <si>
    <t>CURR_EIR_INT (ACCOUNT LEVEL)</t>
  </si>
  <si>
    <t>LOANCONFLOAT</t>
  </si>
  <si>
    <t>TC11</t>
  </si>
  <si>
    <t>30/365</t>
  </si>
  <si>
    <t>LOANCONA1</t>
  </si>
  <si>
    <t>TC10</t>
  </si>
  <si>
    <t>30/360</t>
  </si>
  <si>
    <t>LOANCOND1</t>
  </si>
  <si>
    <t>TC09</t>
  </si>
  <si>
    <t>Act/360</t>
  </si>
  <si>
    <t>LOANCONHY1</t>
  </si>
  <si>
    <t>TC08</t>
  </si>
  <si>
    <t>30/Act</t>
  </si>
  <si>
    <t>LOANCONQ1</t>
  </si>
  <si>
    <t>TC07</t>
  </si>
  <si>
    <t>A/A</t>
  </si>
  <si>
    <t>LOANCONEW122</t>
  </si>
  <si>
    <t>LOANCONEW22</t>
  </si>
  <si>
    <t>TC06</t>
  </si>
  <si>
    <t>EMI FORMULA</t>
  </si>
  <si>
    <t>read from fsi_compound_basis_cd/mls tables of on prem</t>
  </si>
  <si>
    <t xml:space="preserve">COMPUND BASIS CODE </t>
  </si>
  <si>
    <t>FLOATING UC</t>
  </si>
  <si>
    <t>CHECK WITH TUSHAR</t>
  </si>
  <si>
    <t>FLOATING</t>
  </si>
  <si>
    <t xml:space="preserve">REPRICING COLS </t>
  </si>
  <si>
    <t>exec - all batches on each date and then eir process/eira on the latest date?</t>
  </si>
  <si>
    <t>for 1st date all org columns should be populated</t>
  </si>
  <si>
    <t>all origination is org_par_bal</t>
  </si>
  <si>
    <t>orig use case , are we checking org_par_bal or cur_par_bal</t>
  </si>
  <si>
    <t>again when we get month end ending balance , we can get month end eir</t>
  </si>
  <si>
    <t>amort amounts for month end using eir of month end 1</t>
  </si>
  <si>
    <t>origidation date if it is between last exec date and current date then new flag</t>
  </si>
  <si>
    <t>new flag</t>
  </si>
  <si>
    <t>month 2</t>
  </si>
  <si>
    <t>based on ending balance , another eir is calculated which is the as of date eir</t>
  </si>
  <si>
    <t>for 31st</t>
  </si>
  <si>
    <t>last prepayment date</t>
  </si>
  <si>
    <t>month end - amortization amount and ending balance</t>
  </si>
  <si>
    <t>if data is calc for all dates then modification gain loss is calc for all dates</t>
  </si>
  <si>
    <t>15,25</t>
  </si>
  <si>
    <t>doubts</t>
  </si>
  <si>
    <t>orig eir</t>
  </si>
  <si>
    <t>new acc</t>
  </si>
  <si>
    <t>month 1</t>
  </si>
  <si>
    <t>The Effective Interest Amount for different stages are calculated as follows:
If Stage 1 or 2: EIR Interest Amount = NBV * Days * (EIR %/ Days in Year)
If Stage 3: EIR Interest Amount = (NBV - Allowance) * Days * (EIR % /Days in Year)
If POCI: EIR Interest Amount = (NBV - Allowance - ECL DOIR) * Days * (EIR %/Days in Year)</t>
  </si>
  <si>
    <t>Monthly</t>
  </si>
  <si>
    <t>stage 1</t>
  </si>
  <si>
    <t>account data similar to mc22 but with floating rate , only change in current rate in 2 months and effect is on emi. Data also in reprice cols</t>
  </si>
  <si>
    <t>TC12</t>
  </si>
  <si>
    <t>new account</t>
  </si>
  <si>
    <t>Simple</t>
  </si>
  <si>
    <t>orig date 15-Feb-16</t>
  </si>
  <si>
    <t>in CURR_EIR_INT calculation , denominator for no of days is 365</t>
  </si>
  <si>
    <t>Annually</t>
  </si>
  <si>
    <t>data similar to mc22 but with accr code 30/365 for Annually and 1 transaction as D(On 25thmay, so cur par bal is 5350 for this acc on 31-may)</t>
  </si>
  <si>
    <t>in CURR_EIR_INT calculation , denominator for no of days is 360</t>
  </si>
  <si>
    <t>Daily</t>
  </si>
  <si>
    <t>data similar to mc22 but with accr code 30/360 for Daily and with 2 prepayments in May</t>
  </si>
  <si>
    <t>Half Yearly</t>
  </si>
  <si>
    <t>data similar to mc22 but with accr code Act/360 for Half Yearly and with 1 transaction that has reversal date</t>
  </si>
  <si>
    <t>in CURR_EIR_INT calculation , denominator for no of days is 366</t>
  </si>
  <si>
    <t>Quarterly</t>
  </si>
  <si>
    <t>stage 2</t>
  </si>
  <si>
    <t>data similar to mc22 but with accr code 30/Act for Quarterly and with 1 transaction that has canceling indicator Y</t>
  </si>
  <si>
    <t>New account , accrual code A/A , org_Par_bal is 10000 and prepayment happened on 15-May-16 (not restructuring) (data similar to mc22)</t>
  </si>
  <si>
    <t>BOP_NBV and Fee Balance Ending is impacted by additional fees</t>
  </si>
  <si>
    <t>POCI</t>
  </si>
  <si>
    <t>As per Tushar Use Case Multiple Transaction. Additional fees , ECL_DOIR and Rep_allowance_bal values are added</t>
  </si>
  <si>
    <t>stage 3</t>
  </si>
  <si>
    <t>As per Tushar Use Case Multiple Transaction</t>
  </si>
  <si>
    <t>As per Tushar Usecase Monthly Compounding 1</t>
  </si>
  <si>
    <t>As per Tushar Usecase Monthly Compounding</t>
  </si>
  <si>
    <t>COMMENTS</t>
  </si>
  <si>
    <t>COMPOUNDING FREQUENCY</t>
  </si>
  <si>
    <t>Accrual Code</t>
  </si>
  <si>
    <t>IFRS9 STAGE</t>
  </si>
  <si>
    <t>DETAILS</t>
  </si>
  <si>
    <t>ACCOUNT NUMBER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</si>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</sst>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43" fontId="0" fillId="0" borderId="0" xfId="0" applyNumberFormat="1"/>
    <xf numFmtId="2" fontId="0" fillId="0" borderId="0" xfId="2" applyNumberFormat="1" applyFont="1"/>
    <xf numFmtId="10" fontId="0" fillId="0" borderId="0" xfId="2" applyNumberFormat="1" applyFont="1"/>
    <xf numFmtId="164" fontId="0" fillId="0" borderId="0" xfId="0" applyNumberFormat="1"/>
    <xf numFmtId="2" fontId="0" fillId="0" borderId="0" xfId="0" applyNumberFormat="1"/>
    <xf numFmtId="15" fontId="0" fillId="0" borderId="0" xfId="0" applyNumberFormat="1"/>
    <xf numFmtId="10" fontId="0" fillId="0" borderId="0" xfId="2" applyNumberFormat="1" applyFont="1" applyFill="1"/>
    <xf numFmtId="43" fontId="0" fillId="0" borderId="0" xfId="1" applyFont="1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3" borderId="0" xfId="0" applyFill="1"/>
    <xf numFmtId="0" fontId="0" fillId="6" borderId="0" xfId="0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1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7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F66-9225-4F4F-8154-80CC26745ECB}">
  <dimension ref="A1:AM17"/>
  <sheetViews>
    <sheetView workbookViewId="0">
      <selection activeCell="K9" sqref="K9"/>
    </sheetView>
  </sheetViews>
  <sheetFormatPr defaultRowHeight="14.5" x14ac:dyDescent="0.35"/>
  <cols>
    <col min="1" max="1" width="9.36328125" customWidth="1"/>
    <col min="2" max="2" width="16.26953125" customWidth="1"/>
    <col min="3" max="3" width="10.6328125" customWidth="1"/>
    <col min="4" max="5" width="12.6328125" customWidth="1"/>
    <col min="6" max="6" width="12.08984375" customWidth="1"/>
    <col min="8" max="8" width="11.54296875" customWidth="1"/>
    <col min="9" max="10" width="17.1796875" customWidth="1"/>
    <col min="11" max="11" width="14.26953125" customWidth="1"/>
    <col min="12" max="12" width="12.7265625" customWidth="1"/>
    <col min="13" max="13" width="13.6328125" customWidth="1"/>
    <col min="14" max="14" width="13.90625" customWidth="1"/>
    <col min="15" max="15" width="12.7265625" bestFit="1" customWidth="1"/>
    <col min="16" max="16" width="14.36328125" customWidth="1"/>
    <col min="17" max="17" width="10.453125" customWidth="1"/>
    <col min="18" max="18" width="10.81640625" customWidth="1"/>
    <col min="19" max="19" width="14.54296875" customWidth="1"/>
    <col min="20" max="21" width="14" customWidth="1"/>
    <col min="22" max="22" width="17.90625" customWidth="1"/>
    <col min="23" max="23" width="15" customWidth="1"/>
    <col min="25" max="25" width="11.81640625" customWidth="1"/>
    <col min="27" max="27" width="14.1796875" customWidth="1"/>
  </cols>
  <sheetData>
    <row r="1" spans="1:39" ht="52" x14ac:dyDescent="0.35">
      <c r="A1" t="s">
        <v>44</v>
      </c>
      <c r="B1" s="22" t="s">
        <v>43</v>
      </c>
      <c r="C1" s="22" t="s">
        <v>42</v>
      </c>
      <c r="D1" s="22" t="s">
        <v>41</v>
      </c>
      <c r="E1" s="22" t="s">
        <v>40</v>
      </c>
      <c r="F1" s="22" t="s">
        <v>39</v>
      </c>
      <c r="G1" s="22" t="s">
        <v>38</v>
      </c>
      <c r="H1" s="14" t="s">
        <v>37</v>
      </c>
      <c r="I1" s="12" t="s">
        <v>36</v>
      </c>
      <c r="J1" s="21" t="s">
        <v>35</v>
      </c>
      <c r="K1" s="20" t="s">
        <v>34</v>
      </c>
      <c r="L1" s="19" t="s">
        <v>33</v>
      </c>
      <c r="M1" s="19" t="s">
        <v>32</v>
      </c>
      <c r="N1" s="12" t="s">
        <v>31</v>
      </c>
      <c r="O1" s="12" t="s">
        <v>30</v>
      </c>
      <c r="P1" s="12" t="s">
        <v>29</v>
      </c>
      <c r="Q1" s="12" t="s">
        <v>28</v>
      </c>
      <c r="R1" s="18" t="s">
        <v>27</v>
      </c>
      <c r="S1" s="14" t="s">
        <v>26</v>
      </c>
      <c r="T1" s="14" t="s">
        <v>25</v>
      </c>
      <c r="U1" s="14" t="s">
        <v>24</v>
      </c>
      <c r="V1" s="14" t="s">
        <v>23</v>
      </c>
      <c r="W1" s="14" t="s">
        <v>22</v>
      </c>
      <c r="X1" s="17" t="s">
        <v>21</v>
      </c>
      <c r="Y1" s="17" t="s">
        <v>20</v>
      </c>
      <c r="Z1" s="14" t="s">
        <v>19</v>
      </c>
      <c r="AA1" s="16" t="s">
        <v>18</v>
      </c>
      <c r="AB1" s="15" t="s">
        <v>17</v>
      </c>
      <c r="AC1" s="14" t="s">
        <v>16</v>
      </c>
      <c r="AD1" s="14" t="s">
        <v>15</v>
      </c>
      <c r="AE1" s="14" t="s">
        <v>14</v>
      </c>
      <c r="AF1" s="13" t="s">
        <v>13</v>
      </c>
      <c r="AG1" s="13" t="s">
        <v>12</v>
      </c>
      <c r="AH1" s="13" t="s">
        <v>11</v>
      </c>
      <c r="AI1" s="13" t="s">
        <v>10</v>
      </c>
      <c r="AJ1" s="13" t="s">
        <v>9</v>
      </c>
      <c r="AK1" s="13" t="s">
        <v>8</v>
      </c>
      <c r="AL1" s="12" t="s">
        <v>7</v>
      </c>
      <c r="AM1" s="11" t="s">
        <v>6</v>
      </c>
    </row>
    <row r="2" spans="1:39" x14ac:dyDescent="0.35">
      <c r="A2" t="s">
        <v>5</v>
      </c>
      <c r="B2" t="s">
        <v>4</v>
      </c>
      <c r="C2" t="s">
        <v>0</v>
      </c>
      <c r="E2" s="5">
        <v>42400</v>
      </c>
      <c r="F2">
        <v>120</v>
      </c>
      <c r="G2">
        <v>1</v>
      </c>
      <c r="I2" s="4">
        <v>0.16306280299055176</v>
      </c>
      <c r="L2" s="1">
        <v>10000</v>
      </c>
      <c r="M2">
        <v>350</v>
      </c>
      <c r="O2">
        <v>50</v>
      </c>
      <c r="P2">
        <v>-100</v>
      </c>
      <c r="Z2" s="10"/>
      <c r="AA2" s="10"/>
      <c r="AI2">
        <f t="shared" ref="AI2:AI8" si="0">-AJ2+AK2-AM2</f>
        <v>-200</v>
      </c>
      <c r="AJ2">
        <v>350</v>
      </c>
      <c r="AK2">
        <v>50</v>
      </c>
      <c r="AL2" s="1">
        <v>0</v>
      </c>
      <c r="AM2">
        <v>-100</v>
      </c>
    </row>
    <row r="3" spans="1:39" x14ac:dyDescent="0.35">
      <c r="A3" t="s">
        <v>5</v>
      </c>
      <c r="B3" t="s">
        <v>4</v>
      </c>
      <c r="C3" t="s">
        <v>0</v>
      </c>
      <c r="D3" s="5">
        <v>42429</v>
      </c>
      <c r="E3" s="5">
        <v>42429</v>
      </c>
      <c r="F3">
        <v>120</v>
      </c>
      <c r="G3">
        <v>1</v>
      </c>
      <c r="H3" s="1">
        <f>IF(Q3="Y",(L3-M3+O3-N3-P3),IF(R2="Y",(W2+T2),W2))</f>
        <v>9800</v>
      </c>
      <c r="I3" s="8">
        <v>0.16304631441797529</v>
      </c>
      <c r="J3" s="3">
        <f>E3-E2</f>
        <v>29</v>
      </c>
      <c r="K3" s="2">
        <f>H3*J3*(I3/365)</f>
        <v>126.95277413037967</v>
      </c>
      <c r="L3" s="9">
        <v>10000</v>
      </c>
      <c r="M3">
        <v>350</v>
      </c>
      <c r="O3">
        <v>50</v>
      </c>
      <c r="P3">
        <v>-100</v>
      </c>
      <c r="Q3" t="s">
        <v>3</v>
      </c>
      <c r="S3">
        <f>W3</f>
        <v>8450.3671395318088</v>
      </c>
      <c r="W3">
        <f>IF(Z3="Y",(H3+K3+AA3+V3),(H3+AA3))</f>
        <v>8450.3671395318088</v>
      </c>
      <c r="Z3" s="1" t="s">
        <v>3</v>
      </c>
      <c r="AA3" s="1">
        <v>-1476.5856345985701</v>
      </c>
      <c r="AC3" s="2">
        <f>K3+AC2</f>
        <v>126.95277413037967</v>
      </c>
      <c r="AD3" s="2">
        <f>AE3-AE2</f>
        <v>43.619440797046337</v>
      </c>
      <c r="AE3" s="2">
        <f t="shared" ref="AE3:AE8" si="1">AC3-AL3</f>
        <v>43.619440797046337</v>
      </c>
      <c r="AF3">
        <f>ABS(IF(AI2&lt;&gt;0,IF(ABS(AI2)&gt;ABS(AD3+T3),(AD3+T3)*(AJ2/AI2),AI2*AJ2/AI2),0))</f>
        <v>76.334021394831097</v>
      </c>
      <c r="AG3">
        <f>ABS(IF(AI2&lt;&gt;0,IF(ABS(AI2)&gt;ABS(AD3+T3),(AD3+T3)*(AK2/AI2),AI2*AK2/AI2),0))</f>
        <v>10.904860199261584</v>
      </c>
      <c r="AH3">
        <f>ABS(IF(AI2&lt;&gt;0,IF(ABS(AI2)&gt;ABS(AD3+T3),(AD3+T3)*(AM2/AI2),AI2*AM2/AI2),0))</f>
        <v>21.809720398523169</v>
      </c>
      <c r="AI3">
        <f t="shared" si="0"/>
        <v>-156.38055920295363</v>
      </c>
      <c r="AJ3">
        <f>AJ2-AF3+N3</f>
        <v>273.6659786051689</v>
      </c>
      <c r="AK3">
        <f>AK2-AG3</f>
        <v>39.095139800738416</v>
      </c>
      <c r="AL3" s="6">
        <v>83.333333333333329</v>
      </c>
      <c r="AM3">
        <f>AM2+AH3</f>
        <v>-78.190279601476831</v>
      </c>
    </row>
    <row r="4" spans="1:39" x14ac:dyDescent="0.35">
      <c r="A4" t="s">
        <v>5</v>
      </c>
      <c r="B4" t="s">
        <v>4</v>
      </c>
      <c r="C4" t="s">
        <v>0</v>
      </c>
      <c r="D4" s="5">
        <v>42460</v>
      </c>
      <c r="E4" s="5">
        <v>42460</v>
      </c>
      <c r="F4">
        <v>120</v>
      </c>
      <c r="G4">
        <v>1</v>
      </c>
      <c r="H4" s="1">
        <f>IF(Q4="Y",(L4-M4+O4-N4-P4),IF(R3="Y",(W3+T3),W3))</f>
        <v>8450.3671395318088</v>
      </c>
      <c r="I4" s="4">
        <v>0.16305496246868059</v>
      </c>
      <c r="J4" s="3">
        <f>E4-E3</f>
        <v>31</v>
      </c>
      <c r="K4" s="2">
        <f>H4*J4*(I4/365)</f>
        <v>117.02494027471467</v>
      </c>
      <c r="L4" s="1">
        <v>8606.7476987347636</v>
      </c>
      <c r="M4">
        <v>350</v>
      </c>
      <c r="O4">
        <v>50</v>
      </c>
      <c r="P4">
        <v>-100</v>
      </c>
      <c r="S4">
        <f>W4</f>
        <v>7090.8064452079525</v>
      </c>
      <c r="W4">
        <f>IF(Z4="Y",(H4+K4+AA4+V4),(H4+AA4))</f>
        <v>7090.8064452079525</v>
      </c>
      <c r="Z4" s="1" t="s">
        <v>3</v>
      </c>
      <c r="AA4" s="1">
        <v>-1476.5856345985701</v>
      </c>
      <c r="AC4" s="2">
        <f>K4+AC3</f>
        <v>243.97771440509433</v>
      </c>
      <c r="AD4" s="2">
        <f>AE4-AE3</f>
        <v>45.298273608047992</v>
      </c>
      <c r="AE4" s="2">
        <f t="shared" si="1"/>
        <v>88.91771440509433</v>
      </c>
      <c r="AF4">
        <f>ABS(IF(AI3&lt;&gt;0,IF(ABS(AI3)&gt;ABS(AD4+T4),(AD4+T4)*(AJ3/AI3),AI3*AJ3/AI3),0))</f>
        <v>79.271978814083994</v>
      </c>
      <c r="AG4">
        <f>ABS(IF(AI3&lt;&gt;0,IF(ABS(AI3)&gt;ABS(AD4+T4),(AD4+T4)*(AK3/AI3),AI3*AK3/AI3),0))</f>
        <v>11.324568402012</v>
      </c>
      <c r="AH4">
        <f>ABS(IF(AI3&lt;&gt;0,IF(ABS(AI3)&gt;ABS(AD4+T4),(AD4+T4)*(AM3/AI3),AI3*AM3/AI3),0))</f>
        <v>22.649136804024</v>
      </c>
      <c r="AI4">
        <f t="shared" si="0"/>
        <v>-111.08228559490567</v>
      </c>
      <c r="AJ4">
        <f>AJ3-AF4+N4</f>
        <v>194.39399979108492</v>
      </c>
      <c r="AK4">
        <f>AK3-AG4</f>
        <v>27.770571398726418</v>
      </c>
      <c r="AL4">
        <v>155.06</v>
      </c>
      <c r="AM4">
        <f>AM3+AH4</f>
        <v>-55.541142797452835</v>
      </c>
    </row>
    <row r="5" spans="1:39" x14ac:dyDescent="0.35">
      <c r="A5" t="s">
        <v>5</v>
      </c>
      <c r="B5" t="s">
        <v>4</v>
      </c>
      <c r="C5" t="s">
        <v>0</v>
      </c>
      <c r="D5" s="5">
        <v>42490</v>
      </c>
      <c r="E5" s="5">
        <v>42490</v>
      </c>
      <c r="F5">
        <v>120</v>
      </c>
      <c r="G5">
        <v>1</v>
      </c>
      <c r="H5" s="1">
        <f>IF(Q5="Y",(L5-M5+O5-N5-P5),IF(R4="Y",(W4+T4),W4))</f>
        <v>7090.8064452079525</v>
      </c>
      <c r="I5" s="4">
        <v>0.16304737782306622</v>
      </c>
      <c r="J5" s="3">
        <f>E5-E4</f>
        <v>30</v>
      </c>
      <c r="K5" s="2">
        <f>H5*J5*(I5/365)</f>
        <v>95.024991578798961</v>
      </c>
      <c r="L5" s="1">
        <v>7201.8849616256502</v>
      </c>
      <c r="M5">
        <v>350</v>
      </c>
      <c r="O5">
        <v>50</v>
      </c>
      <c r="P5">
        <v>-100</v>
      </c>
      <c r="S5">
        <f>W5</f>
        <v>5709.2458021881812</v>
      </c>
      <c r="W5">
        <f>IF(Z5="Y",(H5+K5+AA5+V5),(H5+AA5))</f>
        <v>5709.2458021881812</v>
      </c>
      <c r="Z5" s="1" t="s">
        <v>3</v>
      </c>
      <c r="AA5" s="1">
        <v>-1476.5856345985701</v>
      </c>
      <c r="AC5" s="2">
        <f>K5+AC4</f>
        <v>339.00270598389329</v>
      </c>
      <c r="AD5" s="2">
        <f>AE5-AE4</f>
        <v>35.01499157879897</v>
      </c>
      <c r="AE5" s="2">
        <f t="shared" si="1"/>
        <v>123.9327059838933</v>
      </c>
      <c r="AF5">
        <f>ABS(IF(AI4&lt;&gt;0,IF(ABS(AI4)&gt;ABS(AD5+T5),(AD5+T5)*(AJ4/AI4),AI4*AJ4/AI4),0))</f>
        <v>61.276235262898197</v>
      </c>
      <c r="AG5">
        <f>ABS(IF(AI4&lt;&gt;0,IF(ABS(AI4)&gt;ABS(AD5+T5),(AD5+T5)*(AK4/AI4),AI4*AK4/AI4),0))</f>
        <v>8.7537478946997425</v>
      </c>
      <c r="AH5">
        <f>ABS(IF(AI4&lt;&gt;0,IF(ABS(AI4)&gt;ABS(AD5+T5),(AD5+T5)*(AM4/AI4),AI4*AM4/AI4),0))</f>
        <v>17.507495789399485</v>
      </c>
      <c r="AI5">
        <f t="shared" si="0"/>
        <v>-76.067294016106715</v>
      </c>
      <c r="AJ5">
        <f>AJ4-AF5+N5</f>
        <v>133.11776452818674</v>
      </c>
      <c r="AK5">
        <f>AK4-AG5</f>
        <v>19.016823504026675</v>
      </c>
      <c r="AL5" s="1">
        <v>215.07</v>
      </c>
      <c r="AM5">
        <f>AM4+AH5</f>
        <v>-38.03364700805335</v>
      </c>
    </row>
    <row r="6" spans="1:39" x14ac:dyDescent="0.35">
      <c r="A6" t="s">
        <v>5</v>
      </c>
      <c r="B6" t="s">
        <v>4</v>
      </c>
      <c r="C6" t="s">
        <v>0</v>
      </c>
      <c r="D6" s="5">
        <v>42505</v>
      </c>
      <c r="E6" s="5">
        <v>42505</v>
      </c>
      <c r="F6">
        <v>120</v>
      </c>
      <c r="G6">
        <v>1</v>
      </c>
      <c r="H6" s="1">
        <f>IF(Q6="Y",(L6-M6+O6-N6-P6),IF(R5="Y",(W5+T5),W5))</f>
        <v>5709.2458021881812</v>
      </c>
      <c r="I6" s="4">
        <v>0.16359175125793177</v>
      </c>
      <c r="J6" s="3">
        <f>E6-E5</f>
        <v>15</v>
      </c>
      <c r="K6" s="2">
        <f>H6*J6*(I6/365)</f>
        <v>38.382966540080552</v>
      </c>
      <c r="L6" s="1">
        <v>5785.3150350406268</v>
      </c>
      <c r="M6">
        <v>350</v>
      </c>
      <c r="O6">
        <v>50</v>
      </c>
      <c r="P6">
        <v>-100</v>
      </c>
      <c r="R6" t="str">
        <f>IF(OR(X6,Y6),"Y","N")</f>
        <v>Y</v>
      </c>
      <c r="S6">
        <f>W6</f>
        <v>5747.628768728262</v>
      </c>
      <c r="T6">
        <f>IF(R6="Y",(AB6-W6),0)</f>
        <v>52.491231271737888</v>
      </c>
      <c r="W6">
        <f>IF(Z6="Y",(H6+K6+AA6+V6),(H6+AA6))</f>
        <v>5747.628768728262</v>
      </c>
      <c r="Y6" s="7">
        <v>42505</v>
      </c>
      <c r="Z6" s="1" t="s">
        <v>3</v>
      </c>
      <c r="AA6" s="1">
        <v>0</v>
      </c>
      <c r="AB6">
        <v>5800.12</v>
      </c>
      <c r="AC6" s="2">
        <f>K6+AC5</f>
        <v>377.38567252397382</v>
      </c>
      <c r="AD6" s="2">
        <f>AE6-AE5</f>
        <v>14.275966540080532</v>
      </c>
      <c r="AE6" s="2">
        <f t="shared" si="1"/>
        <v>138.20867252397383</v>
      </c>
      <c r="AF6">
        <f>ABS(IF(AI5&lt;&gt;0,IF(ABS(AI5)&gt;ABS(AD6+T6),(AD6+T6)*(AJ5/AI5),AI5*AJ5/AI5),0))</f>
        <v>116.84259617068221</v>
      </c>
      <c r="AG6">
        <f>ABS(IF(AI5&lt;&gt;0,IF(ABS(AI5)&gt;ABS(AD6+T6),(AD6+T6)*(AK5/AI5),AI5*AK5/AI5),0))</f>
        <v>16.691799452954601</v>
      </c>
      <c r="AH6">
        <f>ABS(IF(AI5&lt;&gt;0,IF(ABS(AI5)&gt;ABS(AD6+T6),(AD6+T6)*(AM5/AI5),AI5*AM5/AI5),0))</f>
        <v>33.383598905909203</v>
      </c>
      <c r="AI6">
        <f t="shared" si="0"/>
        <v>-9.3000962042883053</v>
      </c>
      <c r="AJ6">
        <f>AJ5-AF6+N6</f>
        <v>16.275168357504526</v>
      </c>
      <c r="AK6">
        <f>AK5-AG6</f>
        <v>2.3250240510720737</v>
      </c>
      <c r="AL6" s="6">
        <v>239.17699999999999</v>
      </c>
      <c r="AM6">
        <f>AM5+AH6</f>
        <v>-4.6500481021441473</v>
      </c>
    </row>
    <row r="7" spans="1:39" x14ac:dyDescent="0.35">
      <c r="A7" t="s">
        <v>5</v>
      </c>
      <c r="B7" t="s">
        <v>4</v>
      </c>
      <c r="C7" t="s">
        <v>0</v>
      </c>
      <c r="D7" s="5">
        <v>42521</v>
      </c>
      <c r="E7" s="5">
        <v>42521</v>
      </c>
      <c r="F7">
        <v>120</v>
      </c>
      <c r="G7">
        <v>1</v>
      </c>
      <c r="H7" s="1">
        <f>IF(Q7="Y",(L7-M7+O7-N7-P7),IF(R6="Y",(W6+T6),W6))</f>
        <v>5800.12</v>
      </c>
      <c r="I7" s="4">
        <v>0.15365751788203755</v>
      </c>
      <c r="J7" s="3">
        <f>E7-E6</f>
        <v>16</v>
      </c>
      <c r="K7" s="2">
        <f>H7*J7*(I7/365)</f>
        <v>39.067705977773748</v>
      </c>
      <c r="L7" s="1">
        <v>4850.79</v>
      </c>
      <c r="M7">
        <v>350</v>
      </c>
      <c r="O7">
        <v>50</v>
      </c>
      <c r="P7">
        <v>-100</v>
      </c>
      <c r="S7">
        <f>W7</f>
        <v>4832.3472871444537</v>
      </c>
      <c r="W7">
        <f>IF(Z7="Y",(H7+K7+AA7+V7),(H7+AA7))</f>
        <v>4832.3472871444537</v>
      </c>
      <c r="Z7" s="1" t="s">
        <v>3</v>
      </c>
      <c r="AA7" s="1">
        <v>-1006.84041883332</v>
      </c>
      <c r="AC7" s="2">
        <f>K7+AC6</f>
        <v>416.45337850174758</v>
      </c>
      <c r="AD7" s="2">
        <f>AE7-AE6</f>
        <v>1.7447059777737479</v>
      </c>
      <c r="AE7" s="2">
        <f t="shared" si="1"/>
        <v>139.95337850174758</v>
      </c>
      <c r="AF7">
        <f>ABS(IF(AI6&lt;&gt;0,IF(ABS(AI6)&gt;ABS(AD7+T7),(AD7+T7)*(AJ6/AI6),AI6*AJ6/AI6),0))</f>
        <v>3.0532354611040575</v>
      </c>
      <c r="AG7">
        <f>ABS(IF(AI6&lt;&gt;0,IF(ABS(AI6)&gt;ABS(AD7+T7),(AD7+T7)*(AK6/AI6),AI6*AK6/AI6),0))</f>
        <v>0.43617649444343648</v>
      </c>
      <c r="AH7">
        <f>ABS(IF(AI6&lt;&gt;0,IF(ABS(AI6)&gt;ABS(AD7+T7),(AD7+T7)*(AM6/AI6),AI6*AM6/AI6),0))</f>
        <v>0.87235298888687296</v>
      </c>
      <c r="AI7">
        <f t="shared" si="0"/>
        <v>-7.5553902265145583</v>
      </c>
      <c r="AJ7">
        <f>AJ6-AF7+N7</f>
        <v>13.221932896400469</v>
      </c>
      <c r="AK7">
        <f>AK6-AG7</f>
        <v>1.8888475566286371</v>
      </c>
      <c r="AL7" s="1">
        <v>276.5</v>
      </c>
      <c r="AM7">
        <f>AM6+AH7</f>
        <v>-3.7776951132572743</v>
      </c>
    </row>
    <row r="8" spans="1:39" x14ac:dyDescent="0.35">
      <c r="A8" t="s">
        <v>2</v>
      </c>
      <c r="B8" t="s">
        <v>1</v>
      </c>
      <c r="C8" t="s">
        <v>0</v>
      </c>
      <c r="D8" s="5"/>
      <c r="E8" s="5">
        <v>42400</v>
      </c>
      <c r="F8">
        <v>120</v>
      </c>
      <c r="G8">
        <v>1</v>
      </c>
      <c r="H8" s="1"/>
      <c r="I8" s="4"/>
      <c r="J8" s="3"/>
      <c r="K8" s="2"/>
      <c r="L8" s="1">
        <v>10000</v>
      </c>
      <c r="M8">
        <v>350</v>
      </c>
      <c r="O8">
        <v>50</v>
      </c>
      <c r="P8">
        <v>-100</v>
      </c>
      <c r="Z8" s="1"/>
      <c r="AC8" s="2"/>
      <c r="AD8" s="2"/>
      <c r="AE8" s="2">
        <f t="shared" si="1"/>
        <v>0</v>
      </c>
      <c r="AI8">
        <f t="shared" si="0"/>
        <v>-200</v>
      </c>
      <c r="AJ8">
        <v>350</v>
      </c>
      <c r="AK8">
        <v>50</v>
      </c>
      <c r="AM8">
        <v>-100</v>
      </c>
    </row>
    <row r="9" spans="1:39" x14ac:dyDescent="0.35">
      <c r="A9" t="s">
        <v>2</v>
      </c>
      <c r="B9" t="s">
        <v>1</v>
      </c>
      <c r="C9" t="s">
        <v>0</v>
      </c>
      <c r="D9" s="5">
        <v>42429</v>
      </c>
      <c r="E9" s="5">
        <v>42401</v>
      </c>
      <c r="F9">
        <v>120</v>
      </c>
      <c r="G9">
        <v>1</v>
      </c>
      <c r="H9" s="1">
        <f>IF(Q9="Y",(L9-M9+O9-N9-P9),IF(R8="Y",(W8+T8),W8))</f>
        <v>9800</v>
      </c>
      <c r="I9" s="4">
        <v>0.16306280299055176</v>
      </c>
      <c r="J9" s="3">
        <f t="shared" ref="J9:J17" si="2">E9-E8</f>
        <v>1</v>
      </c>
      <c r="K9" s="2">
        <f t="shared" ref="K9:K17" si="3">H9*J9*(I9/365)</f>
        <v>4.3781245734449508</v>
      </c>
      <c r="L9" s="1">
        <v>10000</v>
      </c>
      <c r="M9">
        <v>350</v>
      </c>
      <c r="O9">
        <v>50</v>
      </c>
      <c r="P9">
        <v>-100</v>
      </c>
      <c r="Q9" t="s">
        <v>3</v>
      </c>
      <c r="S9">
        <f t="shared" ref="S9:S17" si="4">W9</f>
        <v>9804.3781245734444</v>
      </c>
      <c r="V9">
        <f>IF(Z8="Y",0,(U8+K8))</f>
        <v>0</v>
      </c>
      <c r="W9">
        <f t="shared" ref="W9:W17" si="5">IF(Z9="Y",(H9+K9+AA9+U9),(H9+AA9))</f>
        <v>9804.3781245734444</v>
      </c>
      <c r="Z9" s="1" t="s">
        <v>3</v>
      </c>
      <c r="AA9" s="1">
        <v>0</v>
      </c>
      <c r="AC9" s="2">
        <f t="shared" ref="AC9:AC17" si="6">K9+AC8</f>
        <v>4.3781245734449508</v>
      </c>
      <c r="AD9" s="2"/>
      <c r="AE9" s="2"/>
    </row>
    <row r="10" spans="1:39" x14ac:dyDescent="0.35">
      <c r="A10" t="s">
        <v>2</v>
      </c>
      <c r="B10" t="s">
        <v>1</v>
      </c>
      <c r="C10" t="s">
        <v>0</v>
      </c>
      <c r="D10" s="5">
        <v>42429</v>
      </c>
      <c r="E10" s="5">
        <v>42429</v>
      </c>
      <c r="F10">
        <v>120</v>
      </c>
      <c r="G10">
        <v>1</v>
      </c>
      <c r="H10" s="1">
        <f t="shared" ref="H10:H16" si="7">W9</f>
        <v>9804.3781245734444</v>
      </c>
      <c r="I10" s="4">
        <v>0.16306280299055176</v>
      </c>
      <c r="J10" s="3">
        <f t="shared" si="2"/>
        <v>28</v>
      </c>
      <c r="K10" s="2">
        <f t="shared" si="3"/>
        <v>122.64225369868892</v>
      </c>
      <c r="L10" s="1">
        <v>10000</v>
      </c>
      <c r="M10">
        <v>350</v>
      </c>
      <c r="O10">
        <v>50</v>
      </c>
      <c r="P10">
        <v>-100</v>
      </c>
      <c r="S10">
        <f t="shared" si="4"/>
        <v>8327.7924899748741</v>
      </c>
      <c r="V10">
        <f t="shared" ref="V10:V17" si="8">IF(Z10="Y",0,(U10+K10))</f>
        <v>122.64225369868892</v>
      </c>
      <c r="W10">
        <f t="shared" si="5"/>
        <v>8327.7924899748741</v>
      </c>
      <c r="Z10" s="1"/>
      <c r="AA10" s="1">
        <v>-1476.5856345985701</v>
      </c>
      <c r="AC10" s="2">
        <f t="shared" si="6"/>
        <v>127.02037827213387</v>
      </c>
      <c r="AD10" s="2">
        <f>AE10-AE9</f>
        <v>43.68704493880054</v>
      </c>
      <c r="AE10" s="2">
        <f>AC10-AL10</f>
        <v>43.68704493880054</v>
      </c>
      <c r="AF10">
        <f>ABS(IF(AI8&lt;&gt;0,IF(ABS(AI8)&gt;ABS(AD10+T10),(AD10+T10)*(AJ8/AI8),AI8*AJ8/AI8),0))</f>
        <v>76.452328642900937</v>
      </c>
      <c r="AG10">
        <f>ABS(IF(AI8&lt;&gt;0,IF(ABS(AI8)&gt;ABS(AD10+T10),(AD10+T10)*(AK8/AI8),AI8*AK8/AI8),0))</f>
        <v>10.921761234700135</v>
      </c>
      <c r="AH10">
        <f>ABS(IF(AI8&lt;&gt;0,IF(ABS(AI8)&gt;ABS(AD10+T10),(AD10+T10)*(AM8/AI8),AM8*AI8/AI8),0))</f>
        <v>21.84352246940027</v>
      </c>
      <c r="AI10">
        <f>-AJ10+AK10-AM10</f>
        <v>-156.31295506119943</v>
      </c>
      <c r="AJ10">
        <f>AJ8-AF10+N10</f>
        <v>273.54767135709903</v>
      </c>
      <c r="AK10">
        <f>AK8-AG10</f>
        <v>39.078238765299865</v>
      </c>
      <c r="AL10" s="6">
        <v>83.333333333333329</v>
      </c>
      <c r="AM10">
        <f>AM8+AH10</f>
        <v>-78.15647753059973</v>
      </c>
    </row>
    <row r="11" spans="1:39" x14ac:dyDescent="0.35">
      <c r="A11" t="s">
        <v>2</v>
      </c>
      <c r="B11" t="s">
        <v>1</v>
      </c>
      <c r="C11" t="s">
        <v>0</v>
      </c>
      <c r="D11" s="5">
        <v>42460</v>
      </c>
      <c r="E11" s="5">
        <v>42430</v>
      </c>
      <c r="F11">
        <v>120</v>
      </c>
      <c r="G11">
        <v>1</v>
      </c>
      <c r="H11" s="1">
        <f t="shared" si="7"/>
        <v>8327.7924899748741</v>
      </c>
      <c r="I11" s="8">
        <v>0.16304631441797529</v>
      </c>
      <c r="J11" s="3">
        <f t="shared" si="2"/>
        <v>1</v>
      </c>
      <c r="K11" s="2">
        <f t="shared" si="3"/>
        <v>3.7200434869262922</v>
      </c>
      <c r="L11" s="1">
        <v>8606.7476987347636</v>
      </c>
      <c r="M11">
        <v>350</v>
      </c>
      <c r="O11">
        <v>50</v>
      </c>
      <c r="P11">
        <v>-100</v>
      </c>
      <c r="S11">
        <f t="shared" si="4"/>
        <v>8454.1547871604889</v>
      </c>
      <c r="U11">
        <f>V10</f>
        <v>122.64225369868892</v>
      </c>
      <c r="V11">
        <f t="shared" si="8"/>
        <v>0</v>
      </c>
      <c r="W11">
        <f t="shared" si="5"/>
        <v>8454.1547871604889</v>
      </c>
      <c r="Z11" s="1" t="s">
        <v>3</v>
      </c>
      <c r="AA11" s="1">
        <v>0</v>
      </c>
      <c r="AC11" s="2">
        <f t="shared" si="6"/>
        <v>130.74042175906015</v>
      </c>
      <c r="AD11" s="2"/>
      <c r="AE11" s="2"/>
    </row>
    <row r="12" spans="1:39" x14ac:dyDescent="0.35">
      <c r="A12" t="s">
        <v>2</v>
      </c>
      <c r="B12" t="s">
        <v>1</v>
      </c>
      <c r="C12" t="s">
        <v>0</v>
      </c>
      <c r="D12" s="5">
        <v>42460</v>
      </c>
      <c r="E12" s="5">
        <v>42460</v>
      </c>
      <c r="F12">
        <v>120</v>
      </c>
      <c r="G12">
        <v>1</v>
      </c>
      <c r="H12" s="1">
        <f t="shared" si="7"/>
        <v>8454.1547871604889</v>
      </c>
      <c r="I12" s="8">
        <v>0.16304631441797529</v>
      </c>
      <c r="J12" s="3">
        <f t="shared" si="2"/>
        <v>30</v>
      </c>
      <c r="K12" s="2">
        <f t="shared" si="3"/>
        <v>113.29469421087124</v>
      </c>
      <c r="L12" s="1">
        <v>8606.7476987347636</v>
      </c>
      <c r="M12">
        <v>350</v>
      </c>
      <c r="O12">
        <v>50</v>
      </c>
      <c r="P12">
        <v>-100</v>
      </c>
      <c r="S12">
        <f t="shared" si="4"/>
        <v>6977.5691525619186</v>
      </c>
      <c r="V12">
        <f t="shared" si="8"/>
        <v>113.29469421087124</v>
      </c>
      <c r="W12">
        <f t="shared" si="5"/>
        <v>6977.5691525619186</v>
      </c>
      <c r="Z12" s="1"/>
      <c r="AA12" s="1">
        <v>-1476.5856345985701</v>
      </c>
      <c r="AC12" s="2">
        <f t="shared" si="6"/>
        <v>244.03511596993138</v>
      </c>
      <c r="AD12" s="2">
        <f>AE12-AE10</f>
        <v>45.288071031130841</v>
      </c>
      <c r="AE12" s="2">
        <f>AC12-AL12</f>
        <v>88.97511596993138</v>
      </c>
      <c r="AF12">
        <f>ABS(IF(AI10&lt;&gt;0,IF(ABS(AI10)&gt;ABS(AD12+T12),(AD12+T12)*(AJ10/AI10),AI10*AJ10/AI10),0))</f>
        <v>79.254124304478978</v>
      </c>
      <c r="AG12">
        <f>ABS(IF(AI10&lt;&gt;0,IF(ABS(AI10)&gt;ABS(AD12+T12),(AD12+T12)*(AK10/AI10),AI10*AK10/AI10),0))</f>
        <v>11.322017757782712</v>
      </c>
      <c r="AH12">
        <f>ABS(IF(AI10&lt;&gt;0,IF(ABS(AI10)&gt;ABS(AD12+T12),(AD12+T12)*(AM10/AI10),AM10*AI10/AI10),0))</f>
        <v>22.644035515565424</v>
      </c>
      <c r="AI12">
        <f>-AJ12+AK12-AM12</f>
        <v>-111.02488403006859</v>
      </c>
      <c r="AJ12">
        <f>AJ10-AF12+N12</f>
        <v>194.29354705262006</v>
      </c>
      <c r="AK12">
        <f>AK10-AG12</f>
        <v>27.756221007517155</v>
      </c>
      <c r="AL12">
        <v>155.06</v>
      </c>
      <c r="AM12">
        <f>AM10+AH12</f>
        <v>-55.51244201503431</v>
      </c>
    </row>
    <row r="13" spans="1:39" x14ac:dyDescent="0.35">
      <c r="A13" t="s">
        <v>2</v>
      </c>
      <c r="B13" t="s">
        <v>1</v>
      </c>
      <c r="C13" t="s">
        <v>0</v>
      </c>
      <c r="D13" s="5">
        <v>42490</v>
      </c>
      <c r="E13" s="5">
        <v>42461</v>
      </c>
      <c r="F13">
        <v>120</v>
      </c>
      <c r="G13">
        <v>1</v>
      </c>
      <c r="H13" s="1">
        <f t="shared" si="7"/>
        <v>6977.5691525619186</v>
      </c>
      <c r="I13" s="4">
        <v>0.16305496246868059</v>
      </c>
      <c r="J13" s="3">
        <f t="shared" si="2"/>
        <v>1</v>
      </c>
      <c r="K13" s="2">
        <f t="shared" si="3"/>
        <v>3.1170610309413891</v>
      </c>
      <c r="L13" s="1">
        <v>7201.8849616256502</v>
      </c>
      <c r="M13">
        <v>350</v>
      </c>
      <c r="O13">
        <v>50</v>
      </c>
      <c r="P13">
        <v>-100</v>
      </c>
      <c r="S13">
        <f t="shared" si="4"/>
        <v>7093.9809078037315</v>
      </c>
      <c r="U13">
        <f>V12</f>
        <v>113.29469421087124</v>
      </c>
      <c r="V13">
        <f t="shared" si="8"/>
        <v>0</v>
      </c>
      <c r="W13">
        <f t="shared" si="5"/>
        <v>7093.9809078037315</v>
      </c>
      <c r="Z13" s="1" t="s">
        <v>3</v>
      </c>
      <c r="AA13" s="1">
        <v>0</v>
      </c>
      <c r="AC13" s="2">
        <f t="shared" si="6"/>
        <v>247.15217700087277</v>
      </c>
      <c r="AD13" s="2"/>
      <c r="AE13" s="2"/>
    </row>
    <row r="14" spans="1:39" x14ac:dyDescent="0.35">
      <c r="A14" t="s">
        <v>2</v>
      </c>
      <c r="B14" t="s">
        <v>1</v>
      </c>
      <c r="C14" t="s">
        <v>0</v>
      </c>
      <c r="D14" s="5">
        <v>42490</v>
      </c>
      <c r="E14" s="5">
        <v>42490</v>
      </c>
      <c r="F14">
        <v>120</v>
      </c>
      <c r="G14">
        <v>1</v>
      </c>
      <c r="H14" s="1">
        <f t="shared" si="7"/>
        <v>7093.9809078037315</v>
      </c>
      <c r="I14" s="4">
        <v>0.16305496246868059</v>
      </c>
      <c r="J14" s="3">
        <f t="shared" si="2"/>
        <v>29</v>
      </c>
      <c r="K14" s="2">
        <f t="shared" si="3"/>
        <v>91.902890218051368</v>
      </c>
      <c r="L14" s="1">
        <v>7201.8849616256502</v>
      </c>
      <c r="M14">
        <v>350</v>
      </c>
      <c r="O14">
        <v>50</v>
      </c>
      <c r="P14">
        <v>-100</v>
      </c>
      <c r="S14">
        <f t="shared" si="4"/>
        <v>5617.3952732051612</v>
      </c>
      <c r="V14">
        <f t="shared" si="8"/>
        <v>91.902890218051368</v>
      </c>
      <c r="W14">
        <f t="shared" si="5"/>
        <v>5617.3952732051612</v>
      </c>
      <c r="Z14" s="1"/>
      <c r="AA14" s="1">
        <v>-1476.5856345985701</v>
      </c>
      <c r="AC14" s="2">
        <f t="shared" si="6"/>
        <v>339.05506721892414</v>
      </c>
      <c r="AD14" s="2">
        <f>AE14-AE12</f>
        <v>35.009951248992763</v>
      </c>
      <c r="AE14" s="2">
        <f>AC14-AL14</f>
        <v>123.98506721892414</v>
      </c>
      <c r="AF14">
        <f>ABS(IF(AI12&lt;&gt;0,IF(ABS(AI12)&gt;ABS(AD14+T14),(AD14+T14)*(AJ12/AI12),AI12*AJ12/AI12),0))</f>
        <v>61.267414685737343</v>
      </c>
      <c r="AG14">
        <f>ABS(IF(AI12&lt;&gt;0,IF(ABS(AI12)&gt;ABS(AD14+T14),(AD14+T14)*(AK12/AI12),AI12*AK12/AI12),0))</f>
        <v>8.7524878122481926</v>
      </c>
      <c r="AH14">
        <f>ABS(IF(AI12&lt;&gt;0,IF(ABS(AI12)&gt;ABS(AD14+T14),(AD14+T14)*(AM12/AI12),AM12*AI12/AI12),0))</f>
        <v>17.504975624496385</v>
      </c>
      <c r="AI14">
        <f>-AJ14+AK14-AM14</f>
        <v>-76.014932781075814</v>
      </c>
      <c r="AJ14">
        <f>AJ12-AF14+N14</f>
        <v>133.02613236688271</v>
      </c>
      <c r="AK14">
        <f>AK12-AG14</f>
        <v>19.003733195268964</v>
      </c>
      <c r="AL14" s="1">
        <v>215.07</v>
      </c>
      <c r="AM14">
        <f>AM12+AH14</f>
        <v>-38.007466390537928</v>
      </c>
    </row>
    <row r="15" spans="1:39" x14ac:dyDescent="0.35">
      <c r="A15" t="s">
        <v>2</v>
      </c>
      <c r="B15" t="s">
        <v>1</v>
      </c>
      <c r="C15" t="s">
        <v>0</v>
      </c>
      <c r="D15" s="5">
        <v>42505</v>
      </c>
      <c r="E15" s="5">
        <v>42491</v>
      </c>
      <c r="F15">
        <v>120</v>
      </c>
      <c r="G15">
        <v>1</v>
      </c>
      <c r="H15" s="1">
        <f t="shared" si="7"/>
        <v>5617.3952732051612</v>
      </c>
      <c r="I15" s="4">
        <v>0.16304737782306622</v>
      </c>
      <c r="J15" s="3">
        <f t="shared" si="2"/>
        <v>1</v>
      </c>
      <c r="K15" s="2">
        <f t="shared" si="3"/>
        <v>2.5093193684706527</v>
      </c>
      <c r="L15" s="1">
        <v>5785.3150350406268</v>
      </c>
      <c r="M15">
        <v>350</v>
      </c>
      <c r="O15">
        <v>50</v>
      </c>
      <c r="P15">
        <v>-100</v>
      </c>
      <c r="S15">
        <f t="shared" si="4"/>
        <v>5711.8074827916835</v>
      </c>
      <c r="U15">
        <f>V14</f>
        <v>91.902890218051368</v>
      </c>
      <c r="V15">
        <f t="shared" si="8"/>
        <v>0</v>
      </c>
      <c r="W15">
        <f t="shared" si="5"/>
        <v>5711.8074827916835</v>
      </c>
      <c r="Y15" s="7"/>
      <c r="Z15" s="1" t="s">
        <v>3</v>
      </c>
      <c r="AA15" s="1">
        <v>0</v>
      </c>
      <c r="AC15" s="2">
        <f t="shared" si="6"/>
        <v>341.56438658739478</v>
      </c>
      <c r="AD15" s="2"/>
      <c r="AE15" s="2"/>
    </row>
    <row r="16" spans="1:39" x14ac:dyDescent="0.35">
      <c r="A16" t="s">
        <v>2</v>
      </c>
      <c r="B16" t="s">
        <v>1</v>
      </c>
      <c r="C16" t="s">
        <v>0</v>
      </c>
      <c r="D16" s="5">
        <v>42505</v>
      </c>
      <c r="E16" s="5">
        <v>42505</v>
      </c>
      <c r="F16">
        <v>120</v>
      </c>
      <c r="G16">
        <v>1</v>
      </c>
      <c r="H16" s="1">
        <f t="shared" si="7"/>
        <v>5711.8074827916835</v>
      </c>
      <c r="I16" s="4">
        <v>0.16304737782306622</v>
      </c>
      <c r="J16" s="3">
        <f t="shared" si="2"/>
        <v>14</v>
      </c>
      <c r="K16" s="2">
        <f t="shared" si="3"/>
        <v>35.720913035043651</v>
      </c>
      <c r="L16" s="1">
        <v>5785.3150350406268</v>
      </c>
      <c r="M16">
        <v>350</v>
      </c>
      <c r="O16">
        <v>50</v>
      </c>
      <c r="P16">
        <v>-100</v>
      </c>
      <c r="R16" t="str">
        <f>IF(OR(X16,Y16),"Y","N")</f>
        <v>Y</v>
      </c>
      <c r="S16">
        <f t="shared" si="4"/>
        <v>5711.8074827916835</v>
      </c>
      <c r="T16">
        <f>IF(R16="Y",(AB16-W16),0)</f>
        <v>88.312517208316422</v>
      </c>
      <c r="V16">
        <f t="shared" si="8"/>
        <v>35.720913035043651</v>
      </c>
      <c r="W16">
        <f t="shared" si="5"/>
        <v>5711.8074827916835</v>
      </c>
      <c r="Y16" s="7">
        <v>42505</v>
      </c>
      <c r="Z16" s="1"/>
      <c r="AA16" s="1">
        <v>0</v>
      </c>
      <c r="AB16">
        <v>5800.12</v>
      </c>
      <c r="AC16" s="2">
        <f t="shared" si="6"/>
        <v>377.2852996224384</v>
      </c>
      <c r="AD16" s="2">
        <f>AE16-AE14</f>
        <v>14.123232403514265</v>
      </c>
      <c r="AE16" s="2">
        <f>AC16-AL16</f>
        <v>138.10829962243841</v>
      </c>
      <c r="AF16">
        <f>ABS(IF(AI14&lt;&gt;0,IF(ABS(AI14)&gt;ABS(AD16+T16),(AD16+T16)*(AJ14/AI14),AI14*AJ14/AI14),0))</f>
        <v>133.02613236688271</v>
      </c>
      <c r="AG16">
        <f>ABS(IF(AI14&lt;&gt;0,IF(ABS(AI14)&gt;ABS(AD16+T16),(AD16+T16)*(AK14/AI14),AI14*AK14/AI14),0))</f>
        <v>19.003733195268964</v>
      </c>
      <c r="AH16">
        <f>ABS(IF(AI14&lt;&gt;0,IF(ABS(AI14)&gt;ABS(AD16+T16),(AD16+T16)*(AM14/AI14),AM14*AI14/AI14),0))</f>
        <v>38.007466390537928</v>
      </c>
      <c r="AL16" s="6">
        <v>239.17699999999999</v>
      </c>
    </row>
    <row r="17" spans="1:38" x14ac:dyDescent="0.35">
      <c r="A17" t="s">
        <v>2</v>
      </c>
      <c r="B17" t="s">
        <v>1</v>
      </c>
      <c r="C17" t="s">
        <v>0</v>
      </c>
      <c r="D17" s="5">
        <v>42521</v>
      </c>
      <c r="E17" s="5">
        <v>42521</v>
      </c>
      <c r="F17">
        <v>120</v>
      </c>
      <c r="G17">
        <v>1</v>
      </c>
      <c r="H17" s="1">
        <f>IF(R16="Y",S16+T16)</f>
        <v>5800.12</v>
      </c>
      <c r="I17" s="4">
        <v>0.16359175125793177</v>
      </c>
      <c r="J17" s="3">
        <f t="shared" si="2"/>
        <v>16</v>
      </c>
      <c r="K17" s="2">
        <f t="shared" si="3"/>
        <v>41.59350304903694</v>
      </c>
      <c r="L17" s="1">
        <v>4850.79</v>
      </c>
      <c r="M17">
        <v>350</v>
      </c>
      <c r="O17">
        <v>50</v>
      </c>
      <c r="P17">
        <v>-100</v>
      </c>
      <c r="S17">
        <f t="shared" si="4"/>
        <v>4793.2795811666801</v>
      </c>
      <c r="U17">
        <f>V16</f>
        <v>35.720913035043651</v>
      </c>
      <c r="V17">
        <f t="shared" si="8"/>
        <v>77.314416084080591</v>
      </c>
      <c r="W17">
        <f t="shared" si="5"/>
        <v>4793.2795811666801</v>
      </c>
      <c r="Z17" s="1"/>
      <c r="AA17" s="1">
        <v>-1006.84041883332</v>
      </c>
      <c r="AC17" s="2">
        <f t="shared" si="6"/>
        <v>418.87880267147534</v>
      </c>
      <c r="AD17" s="2">
        <f>AE17-AE16</f>
        <v>4.2705030490369325</v>
      </c>
      <c r="AE17" s="2">
        <f>AC17-AL17</f>
        <v>142.37880267147534</v>
      </c>
      <c r="AL17" s="1">
        <v>276.5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502A-AEC1-4F47-9267-F1CCE3EF8E56}">
  <dimension ref="A1:AR26"/>
  <sheetViews>
    <sheetView topLeftCell="A4" workbookViewId="0">
      <selection activeCell="V3" sqref="V3"/>
    </sheetView>
  </sheetViews>
  <sheetFormatPr defaultRowHeight="14.5" x14ac:dyDescent="0.35"/>
  <cols>
    <col min="1" max="1" width="9.453125" customWidth="1"/>
    <col min="2" max="2" width="17.453125" customWidth="1"/>
    <col min="4" max="4" width="13.90625" customWidth="1"/>
    <col min="5" max="5" width="13.81640625" customWidth="1"/>
    <col min="22" max="22" width="13.26953125" customWidth="1"/>
  </cols>
  <sheetData>
    <row r="1" spans="1:44" s="24" customFormat="1" ht="72.5" x14ac:dyDescent="0.35">
      <c r="A1" s="24" t="s">
        <v>44</v>
      </c>
      <c r="B1" s="22" t="s">
        <v>43</v>
      </c>
      <c r="C1" s="22" t="s">
        <v>42</v>
      </c>
      <c r="D1" s="22" t="s">
        <v>41</v>
      </c>
      <c r="E1" s="22" t="s">
        <v>40</v>
      </c>
      <c r="F1" s="22" t="s">
        <v>39</v>
      </c>
      <c r="G1" s="22" t="s">
        <v>38</v>
      </c>
      <c r="H1" s="14" t="s">
        <v>37</v>
      </c>
      <c r="I1" s="12" t="s">
        <v>36</v>
      </c>
      <c r="J1" s="21" t="s">
        <v>35</v>
      </c>
      <c r="K1" s="20" t="s">
        <v>34</v>
      </c>
      <c r="L1" s="22" t="s">
        <v>33</v>
      </c>
      <c r="M1" s="22" t="s">
        <v>32</v>
      </c>
      <c r="N1" s="12" t="s">
        <v>31</v>
      </c>
      <c r="O1" s="12" t="s">
        <v>30</v>
      </c>
      <c r="P1" s="12" t="s">
        <v>29</v>
      </c>
      <c r="Q1" s="12" t="s">
        <v>28</v>
      </c>
      <c r="R1" s="18" t="s">
        <v>27</v>
      </c>
      <c r="S1" s="14" t="s">
        <v>26</v>
      </c>
      <c r="T1" s="14" t="s">
        <v>25</v>
      </c>
      <c r="U1" s="14" t="s">
        <v>24</v>
      </c>
      <c r="V1" s="14" t="s">
        <v>23</v>
      </c>
      <c r="W1" s="14" t="s">
        <v>22</v>
      </c>
      <c r="X1" s="12" t="s">
        <v>21</v>
      </c>
      <c r="Y1" s="12" t="s">
        <v>20</v>
      </c>
      <c r="Z1" s="14" t="s">
        <v>19</v>
      </c>
      <c r="AA1" s="16" t="s">
        <v>18</v>
      </c>
      <c r="AB1" s="15" t="s">
        <v>17</v>
      </c>
      <c r="AC1" s="14" t="s">
        <v>16</v>
      </c>
      <c r="AD1" s="14" t="s">
        <v>15</v>
      </c>
      <c r="AE1" s="14" t="s">
        <v>14</v>
      </c>
      <c r="AF1" s="13" t="s">
        <v>13</v>
      </c>
      <c r="AG1" s="13" t="s">
        <v>12</v>
      </c>
      <c r="AH1" s="13" t="s">
        <v>11</v>
      </c>
      <c r="AI1" s="13" t="s">
        <v>10</v>
      </c>
      <c r="AJ1" s="13" t="s">
        <v>9</v>
      </c>
      <c r="AK1" s="13" t="s">
        <v>8</v>
      </c>
      <c r="AL1" s="12" t="s">
        <v>7</v>
      </c>
      <c r="AM1" s="11" t="s">
        <v>6</v>
      </c>
      <c r="AN1" s="25" t="s">
        <v>55</v>
      </c>
      <c r="AO1" s="25" t="s">
        <v>54</v>
      </c>
      <c r="AP1" s="22" t="s">
        <v>53</v>
      </c>
      <c r="AQ1" s="12" t="s">
        <v>52</v>
      </c>
      <c r="AR1" s="22" t="s">
        <v>51</v>
      </c>
    </row>
    <row r="2" spans="1:44" x14ac:dyDescent="0.35">
      <c r="A2" t="s">
        <v>50</v>
      </c>
      <c r="B2" t="s">
        <v>49</v>
      </c>
      <c r="C2" t="s">
        <v>0</v>
      </c>
      <c r="D2" s="24"/>
      <c r="E2" s="5">
        <v>42400</v>
      </c>
      <c r="F2" s="24">
        <v>120</v>
      </c>
      <c r="G2" s="24">
        <v>2</v>
      </c>
      <c r="H2" s="10"/>
      <c r="I2" s="23"/>
      <c r="J2" s="10"/>
      <c r="K2" s="24"/>
      <c r="L2">
        <v>10000</v>
      </c>
      <c r="M2">
        <v>350</v>
      </c>
      <c r="N2" s="10"/>
      <c r="O2" s="10">
        <v>50</v>
      </c>
      <c r="P2" s="10">
        <v>-100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>
        <f>-AJ2+AK2-AM2</f>
        <v>-200</v>
      </c>
      <c r="AJ2" s="10">
        <v>350</v>
      </c>
      <c r="AK2" s="10">
        <v>50</v>
      </c>
      <c r="AL2" s="10"/>
      <c r="AM2" s="10">
        <v>-100</v>
      </c>
    </row>
    <row r="3" spans="1:44" x14ac:dyDescent="0.35">
      <c r="A3" t="s">
        <v>50</v>
      </c>
      <c r="B3" t="s">
        <v>49</v>
      </c>
      <c r="C3" t="s">
        <v>0</v>
      </c>
      <c r="D3" s="5">
        <v>42401</v>
      </c>
      <c r="E3" s="5">
        <v>42429</v>
      </c>
      <c r="F3" s="24">
        <v>120</v>
      </c>
      <c r="G3" s="24">
        <v>2</v>
      </c>
      <c r="H3">
        <f>IF(Q3="Y",(L6-M6+O6-N6-P6),IF(R2="Y",(W3+T3),W2))</f>
        <v>9800</v>
      </c>
      <c r="I3" s="23">
        <v>0.16309999999999999</v>
      </c>
      <c r="J3">
        <f>D3-E2</f>
        <v>1</v>
      </c>
      <c r="K3">
        <f t="shared" ref="K3:K10" si="0">H3*J3*(I3/365)</f>
        <v>4.3791232876712325</v>
      </c>
      <c r="Q3" t="s">
        <v>3</v>
      </c>
      <c r="S3">
        <f t="shared" ref="S3:S10" si="1">W3</f>
        <v>9804.379123287672</v>
      </c>
      <c r="V3">
        <f t="shared" ref="V3:V10" si="2">IF(Z3="Y",0,(U3+K3))</f>
        <v>0</v>
      </c>
      <c r="W3">
        <f t="shared" ref="W3:W10" si="3">IF(Z3="Y",(H3+K3+AA3+U3),(H3+AA3))</f>
        <v>9804.379123287672</v>
      </c>
      <c r="Z3" t="s">
        <v>3</v>
      </c>
      <c r="AA3" s="1">
        <v>0</v>
      </c>
      <c r="AI3" s="10"/>
    </row>
    <row r="4" spans="1:44" x14ac:dyDescent="0.35">
      <c r="A4" t="s">
        <v>50</v>
      </c>
      <c r="B4" t="s">
        <v>49</v>
      </c>
      <c r="C4" t="s">
        <v>0</v>
      </c>
      <c r="D4" s="5">
        <v>42410</v>
      </c>
      <c r="E4" s="5">
        <v>42429</v>
      </c>
      <c r="F4" s="24">
        <v>120</v>
      </c>
      <c r="G4" s="24">
        <v>2</v>
      </c>
      <c r="H4">
        <f t="shared" ref="H4:H10" si="4">IF(Q4="Y",(L7-M7+O7-N7-P7),IF(R3="Y",(W3+T3),W3))</f>
        <v>9804.379123287672</v>
      </c>
      <c r="I4" s="23">
        <v>0.16309999999999999</v>
      </c>
      <c r="J4">
        <f t="shared" ref="J4:J10" si="5">D4-D3</f>
        <v>9</v>
      </c>
      <c r="K4">
        <f t="shared" si="0"/>
        <v>39.42972086321636</v>
      </c>
      <c r="S4">
        <f t="shared" si="1"/>
        <v>9304.379123287672</v>
      </c>
      <c r="V4">
        <f t="shared" si="2"/>
        <v>39.42972086321636</v>
      </c>
      <c r="W4">
        <f t="shared" si="3"/>
        <v>9304.379123287672</v>
      </c>
      <c r="AA4" s="1">
        <v>-500</v>
      </c>
      <c r="AI4" s="10"/>
    </row>
    <row r="5" spans="1:44" x14ac:dyDescent="0.35">
      <c r="A5" t="s">
        <v>50</v>
      </c>
      <c r="B5" t="s">
        <v>49</v>
      </c>
      <c r="C5" t="s">
        <v>0</v>
      </c>
      <c r="D5" s="5">
        <v>42420</v>
      </c>
      <c r="E5" s="5">
        <v>42429</v>
      </c>
      <c r="F5" s="24">
        <v>120</v>
      </c>
      <c r="G5" s="24">
        <v>2</v>
      </c>
      <c r="H5">
        <f t="shared" si="4"/>
        <v>9304.379123287672</v>
      </c>
      <c r="I5" s="23">
        <v>0.16309999999999999</v>
      </c>
      <c r="J5">
        <f t="shared" si="5"/>
        <v>10</v>
      </c>
      <c r="K5">
        <f t="shared" si="0"/>
        <v>41.576554383786828</v>
      </c>
      <c r="S5">
        <f t="shared" si="1"/>
        <v>8904.379123287672</v>
      </c>
      <c r="U5">
        <f t="shared" ref="U5:U10" si="6">V4</f>
        <v>39.42972086321636</v>
      </c>
      <c r="V5">
        <f t="shared" si="2"/>
        <v>81.006275247003188</v>
      </c>
      <c r="W5">
        <f t="shared" si="3"/>
        <v>8904.379123287672</v>
      </c>
      <c r="AA5" s="1">
        <v>-400</v>
      </c>
      <c r="AI5" s="10"/>
    </row>
    <row r="6" spans="1:44" x14ac:dyDescent="0.35">
      <c r="A6" t="s">
        <v>50</v>
      </c>
      <c r="B6" t="s">
        <v>49</v>
      </c>
      <c r="C6" t="s">
        <v>0</v>
      </c>
      <c r="D6" s="5">
        <v>42429</v>
      </c>
      <c r="E6" s="5">
        <v>42429</v>
      </c>
      <c r="F6" s="24">
        <v>120</v>
      </c>
      <c r="G6" s="24">
        <v>2</v>
      </c>
      <c r="H6">
        <f t="shared" si="4"/>
        <v>8904.379123287672</v>
      </c>
      <c r="I6" s="23">
        <v>0.16309999999999999</v>
      </c>
      <c r="J6">
        <f t="shared" si="5"/>
        <v>9</v>
      </c>
      <c r="K6">
        <f t="shared" si="0"/>
        <v>35.81024141116157</v>
      </c>
      <c r="L6">
        <v>10000</v>
      </c>
      <c r="M6">
        <v>350</v>
      </c>
      <c r="N6" s="10"/>
      <c r="O6" s="10">
        <v>50</v>
      </c>
      <c r="P6">
        <v>-100</v>
      </c>
      <c r="S6">
        <f t="shared" si="1"/>
        <v>8327.5891232876711</v>
      </c>
      <c r="U6">
        <f t="shared" si="6"/>
        <v>81.006275247003188</v>
      </c>
      <c r="V6">
        <f t="shared" si="2"/>
        <v>116.81651665816476</v>
      </c>
      <c r="W6">
        <f t="shared" si="3"/>
        <v>8327.5891232876711</v>
      </c>
      <c r="AA6" s="1">
        <v>-576.79</v>
      </c>
      <c r="AC6">
        <f>AN6</f>
        <v>121.19563994583599</v>
      </c>
      <c r="AD6">
        <f>AE6-AE5</f>
        <v>37.865639945835994</v>
      </c>
      <c r="AE6">
        <f>AC6-AL6</f>
        <v>37.865639945835994</v>
      </c>
      <c r="AF6">
        <f>ABS(IF(AI2&lt;&gt;0,IF(ABS(AI2)&gt;ABS(AD6+T6),(AD6+T6)*(AJ2/AI2),AI2*AJ2/AI2),0))</f>
        <v>66.26486990521299</v>
      </c>
      <c r="AG6">
        <f>ABS(IF(AI2&lt;&gt;0,IF(ABS(AI2)&gt;ABS(AD6+T6),(AD6+T6)*(AK2/AI2),AI2*AK2/AI2),0))</f>
        <v>9.4664099864589986</v>
      </c>
      <c r="AH6">
        <f>ABS(IF(AI2&lt;&gt;0,IF(ABS(AI2)&gt;ABS(AD6+T6),(AD6+T6)*(AM2/AI2),AI2*AM2/AI2),0))</f>
        <v>18.932819972917997</v>
      </c>
      <c r="AI6" s="10">
        <f>-AJ6+AK6-AM6</f>
        <v>-162.13436005416398</v>
      </c>
      <c r="AJ6">
        <f>AJ2-AF6+N6</f>
        <v>283.735130094787</v>
      </c>
      <c r="AK6">
        <f>AK2-AG6</f>
        <v>40.533590013541001</v>
      </c>
      <c r="AL6">
        <v>83.33</v>
      </c>
      <c r="AM6">
        <f>AM2+AH6</f>
        <v>-81.067180027082003</v>
      </c>
      <c r="AN6">
        <f>SUM(K3:K6)</f>
        <v>121.19563994583599</v>
      </c>
      <c r="AO6">
        <f>V6</f>
        <v>116.81651665816476</v>
      </c>
    </row>
    <row r="7" spans="1:44" x14ac:dyDescent="0.35">
      <c r="A7" t="s">
        <v>50</v>
      </c>
      <c r="B7" t="s">
        <v>49</v>
      </c>
      <c r="C7" t="s">
        <v>0</v>
      </c>
      <c r="D7" s="5">
        <v>42430</v>
      </c>
      <c r="E7" s="5">
        <v>42460</v>
      </c>
      <c r="F7" s="24">
        <v>120</v>
      </c>
      <c r="G7" s="24">
        <v>2</v>
      </c>
      <c r="H7">
        <f t="shared" si="4"/>
        <v>8327.5891232876711</v>
      </c>
      <c r="I7" s="23">
        <v>0.16300000000000001</v>
      </c>
      <c r="J7">
        <f t="shared" si="5"/>
        <v>1</v>
      </c>
      <c r="K7">
        <f t="shared" si="0"/>
        <v>3.7188959646462751</v>
      </c>
      <c r="S7">
        <f t="shared" si="1"/>
        <v>8348.1245359104814</v>
      </c>
      <c r="U7">
        <f t="shared" si="6"/>
        <v>116.81651665816476</v>
      </c>
      <c r="V7">
        <f t="shared" si="2"/>
        <v>0</v>
      </c>
      <c r="W7">
        <f t="shared" si="3"/>
        <v>8348.1245359104814</v>
      </c>
      <c r="Z7" t="s">
        <v>3</v>
      </c>
      <c r="AA7" s="1">
        <v>-100</v>
      </c>
      <c r="AI7" s="10"/>
    </row>
    <row r="8" spans="1:44" x14ac:dyDescent="0.35">
      <c r="A8" t="s">
        <v>50</v>
      </c>
      <c r="B8" t="s">
        <v>49</v>
      </c>
      <c r="C8" t="s">
        <v>0</v>
      </c>
      <c r="D8" s="5">
        <v>42444</v>
      </c>
      <c r="E8" s="5">
        <v>42460</v>
      </c>
      <c r="F8" s="24">
        <v>120</v>
      </c>
      <c r="G8" s="24">
        <v>2</v>
      </c>
      <c r="H8">
        <f t="shared" si="4"/>
        <v>8348.1245359104814</v>
      </c>
      <c r="I8" s="23">
        <v>0.16300000000000001</v>
      </c>
      <c r="J8">
        <f t="shared" si="5"/>
        <v>14</v>
      </c>
      <c r="K8">
        <f t="shared" si="0"/>
        <v>52.192932029993756</v>
      </c>
      <c r="S8">
        <f t="shared" si="1"/>
        <v>7548.1245359104814</v>
      </c>
      <c r="U8">
        <f t="shared" si="6"/>
        <v>0</v>
      </c>
      <c r="V8">
        <f t="shared" si="2"/>
        <v>52.192932029993756</v>
      </c>
      <c r="W8">
        <f t="shared" si="3"/>
        <v>7548.1245359104814</v>
      </c>
      <c r="AA8" s="1">
        <v>-800</v>
      </c>
      <c r="AI8" s="10"/>
    </row>
    <row r="9" spans="1:44" x14ac:dyDescent="0.35">
      <c r="A9" t="s">
        <v>50</v>
      </c>
      <c r="B9" t="s">
        <v>49</v>
      </c>
      <c r="C9" t="s">
        <v>0</v>
      </c>
      <c r="D9" s="5">
        <v>42454</v>
      </c>
      <c r="E9" s="5">
        <v>42460</v>
      </c>
      <c r="F9" s="24">
        <v>120</v>
      </c>
      <c r="G9" s="24">
        <v>2</v>
      </c>
      <c r="H9">
        <f t="shared" si="4"/>
        <v>7548.1245359104814</v>
      </c>
      <c r="I9" s="23">
        <v>0.16300000000000001</v>
      </c>
      <c r="J9">
        <f t="shared" si="5"/>
        <v>10</v>
      </c>
      <c r="K9">
        <f t="shared" si="0"/>
        <v>33.708062995983795</v>
      </c>
      <c r="S9">
        <f t="shared" si="1"/>
        <v>6971.3345359104815</v>
      </c>
      <c r="U9">
        <f t="shared" si="6"/>
        <v>52.192932029993756</v>
      </c>
      <c r="V9">
        <f t="shared" si="2"/>
        <v>85.900995025977551</v>
      </c>
      <c r="W9">
        <f t="shared" si="3"/>
        <v>6971.3345359104815</v>
      </c>
      <c r="AA9" s="1">
        <v>-576.79</v>
      </c>
      <c r="AI9" s="10"/>
    </row>
    <row r="10" spans="1:44" x14ac:dyDescent="0.35">
      <c r="A10" t="s">
        <v>50</v>
      </c>
      <c r="B10" t="s">
        <v>49</v>
      </c>
      <c r="C10" t="s">
        <v>0</v>
      </c>
      <c r="D10" s="5">
        <v>42460</v>
      </c>
      <c r="E10" s="5">
        <v>42460</v>
      </c>
      <c r="F10" s="24">
        <v>120</v>
      </c>
      <c r="G10" s="24">
        <v>2</v>
      </c>
      <c r="H10">
        <f t="shared" si="4"/>
        <v>6971.3345359104815</v>
      </c>
      <c r="I10" s="23">
        <v>0.16300000000000001</v>
      </c>
      <c r="J10">
        <f t="shared" si="5"/>
        <v>6</v>
      </c>
      <c r="K10">
        <f t="shared" si="0"/>
        <v>18.679356646905344</v>
      </c>
      <c r="L10">
        <v>8606.75</v>
      </c>
      <c r="M10">
        <v>350</v>
      </c>
      <c r="N10" s="10"/>
      <c r="O10" s="10">
        <v>50</v>
      </c>
      <c r="P10">
        <v>-100</v>
      </c>
      <c r="S10">
        <f t="shared" si="1"/>
        <v>6971.3345359104815</v>
      </c>
      <c r="U10">
        <f t="shared" si="6"/>
        <v>85.900995025977551</v>
      </c>
      <c r="V10">
        <f t="shared" si="2"/>
        <v>104.5803516728829</v>
      </c>
      <c r="W10">
        <f t="shared" si="3"/>
        <v>6971.3345359104815</v>
      </c>
      <c r="AA10" s="1">
        <v>0</v>
      </c>
      <c r="AC10">
        <f>AN6+AN10</f>
        <v>229.49488758336514</v>
      </c>
      <c r="AD10">
        <f>AE10-AE6</f>
        <v>36.569247637529145</v>
      </c>
      <c r="AE10">
        <f>AC10-AL10</f>
        <v>74.434887583365139</v>
      </c>
      <c r="AF10">
        <f>ABS(IF(AI6&lt;&gt;0,IF(ABS(AI6)&gt;ABS(AD10+T10),(AD10+T10)*(AJ6/AI6),AI6*AJ6/AI6),0))</f>
        <v>63.996183365676011</v>
      </c>
      <c r="AG10">
        <f>ABS(IF(AI6&lt;&gt;0,IF(ABS(AI6)&gt;ABS(AD10+T10),(AD10+T10)*(AK6/AI6),AI6*AK6/AI6),0))</f>
        <v>9.142311909382288</v>
      </c>
      <c r="AH10">
        <f>ABS(IF(AI6&lt;&gt;0,IF(ABS(AI6)&gt;ABS(AD10+T10),(AD10+T10)*(AM6/AI6),AI6*AM6/AI6),0))</f>
        <v>18.284623818764576</v>
      </c>
      <c r="AI10" s="10">
        <f>-AJ10+AK10-AM10</f>
        <v>-125.56511241663483</v>
      </c>
      <c r="AJ10">
        <f>AJ6-AF10+N10</f>
        <v>219.73894672911098</v>
      </c>
      <c r="AK10">
        <f>AK6-AG10</f>
        <v>31.391278104158715</v>
      </c>
      <c r="AL10">
        <v>155.06</v>
      </c>
      <c r="AM10">
        <f>AM6+AH10</f>
        <v>-62.78255620831743</v>
      </c>
      <c r="AN10">
        <f>SUM(K7:K10)</f>
        <v>108.29924763752916</v>
      </c>
      <c r="AO10">
        <f>V10</f>
        <v>104.5803516728829</v>
      </c>
    </row>
    <row r="11" spans="1:44" x14ac:dyDescent="0.35">
      <c r="A11" t="s">
        <v>48</v>
      </c>
      <c r="B11" t="s">
        <v>47</v>
      </c>
      <c r="C11" t="s">
        <v>0</v>
      </c>
      <c r="E11" s="5">
        <v>42400</v>
      </c>
      <c r="F11" s="24">
        <v>120</v>
      </c>
      <c r="G11" s="24">
        <v>3</v>
      </c>
      <c r="I11" s="23">
        <v>0.16309999999999999</v>
      </c>
      <c r="L11">
        <v>10000</v>
      </c>
      <c r="M11">
        <v>350</v>
      </c>
      <c r="O11">
        <v>50</v>
      </c>
      <c r="P11">
        <v>-100</v>
      </c>
      <c r="AI11" s="10">
        <f>-AJ11+AK11-AM11</f>
        <v>-200</v>
      </c>
      <c r="AJ11" s="10">
        <v>350</v>
      </c>
      <c r="AK11" s="10">
        <v>50</v>
      </c>
      <c r="AL11" s="10"/>
      <c r="AM11" s="10">
        <v>-100</v>
      </c>
    </row>
    <row r="12" spans="1:44" x14ac:dyDescent="0.35">
      <c r="A12" t="s">
        <v>48</v>
      </c>
      <c r="B12" t="s">
        <v>47</v>
      </c>
      <c r="C12" t="s">
        <v>0</v>
      </c>
      <c r="D12" s="5">
        <v>42401</v>
      </c>
      <c r="E12" s="5">
        <v>42429</v>
      </c>
      <c r="F12" s="24">
        <v>120</v>
      </c>
      <c r="G12" s="24">
        <v>3</v>
      </c>
      <c r="H12">
        <f t="shared" ref="H12:H18" si="7">IF(Q12="Y",(L15-M15+O15-N15-P15),IF(R11="Y",(W11+T11),W11))</f>
        <v>9800</v>
      </c>
      <c r="I12" s="23">
        <v>0.16309999999999999</v>
      </c>
      <c r="J12">
        <f>D12-E11</f>
        <v>1</v>
      </c>
      <c r="K12">
        <f t="shared" ref="K12:K18" si="8">(H12-AP12)*J12*(I12/365)</f>
        <v>4.2003835616438359</v>
      </c>
      <c r="Q12" t="s">
        <v>3</v>
      </c>
      <c r="S12">
        <f t="shared" ref="S12:S18" si="9">W12</f>
        <v>9004.2003835616433</v>
      </c>
      <c r="U12">
        <f t="shared" ref="U12:U18" si="10">V11</f>
        <v>0</v>
      </c>
      <c r="V12">
        <f t="shared" ref="V12:V18" si="11">IF(Z12="Y",0,(U12+K12))</f>
        <v>0</v>
      </c>
      <c r="W12">
        <f t="shared" ref="W12:W18" si="12">IF(Z12="Y",(H12+K12+AA12+U12),(H12+AA12))</f>
        <v>9004.2003835616433</v>
      </c>
      <c r="Z12" t="s">
        <v>3</v>
      </c>
      <c r="AA12" s="1">
        <v>-800</v>
      </c>
      <c r="AP12">
        <v>400</v>
      </c>
    </row>
    <row r="13" spans="1:44" x14ac:dyDescent="0.35">
      <c r="A13" t="s">
        <v>48</v>
      </c>
      <c r="B13" t="s">
        <v>47</v>
      </c>
      <c r="C13" t="s">
        <v>0</v>
      </c>
      <c r="D13" s="5">
        <v>42410</v>
      </c>
      <c r="E13" s="5">
        <v>42429</v>
      </c>
      <c r="F13" s="24">
        <v>120</v>
      </c>
      <c r="G13" s="24">
        <v>3</v>
      </c>
      <c r="H13">
        <f t="shared" si="7"/>
        <v>9004.2003835616433</v>
      </c>
      <c r="I13" s="23">
        <v>0.16309999999999999</v>
      </c>
      <c r="J13">
        <f t="shared" ref="J13:J18" si="13">D13-D12</f>
        <v>9</v>
      </c>
      <c r="K13">
        <f t="shared" si="8"/>
        <v>34.603029432959282</v>
      </c>
      <c r="S13">
        <f t="shared" si="9"/>
        <v>8904.2003835616433</v>
      </c>
      <c r="U13">
        <f t="shared" si="10"/>
        <v>0</v>
      </c>
      <c r="V13">
        <f t="shared" si="11"/>
        <v>34.603029432959282</v>
      </c>
      <c r="W13">
        <f t="shared" si="12"/>
        <v>8904.2003835616433</v>
      </c>
      <c r="AA13" s="1">
        <v>-100</v>
      </c>
      <c r="AP13">
        <v>400</v>
      </c>
    </row>
    <row r="14" spans="1:44" x14ac:dyDescent="0.35">
      <c r="A14" t="s">
        <v>48</v>
      </c>
      <c r="B14" t="s">
        <v>47</v>
      </c>
      <c r="C14" t="s">
        <v>0</v>
      </c>
      <c r="D14" s="5">
        <v>42420</v>
      </c>
      <c r="E14" s="5">
        <v>42429</v>
      </c>
      <c r="F14" s="24">
        <v>120</v>
      </c>
      <c r="G14" s="24">
        <v>3</v>
      </c>
      <c r="H14">
        <f t="shared" si="7"/>
        <v>8904.2003835616433</v>
      </c>
      <c r="I14" s="23">
        <v>0.16309999999999999</v>
      </c>
      <c r="J14">
        <f t="shared" si="13"/>
        <v>10</v>
      </c>
      <c r="K14">
        <f t="shared" si="8"/>
        <v>38.000961165997367</v>
      </c>
      <c r="S14">
        <f t="shared" si="9"/>
        <v>8328.2003835616433</v>
      </c>
      <c r="U14">
        <f t="shared" si="10"/>
        <v>34.603029432959282</v>
      </c>
      <c r="V14">
        <f t="shared" si="11"/>
        <v>72.603990598956642</v>
      </c>
      <c r="W14">
        <f t="shared" si="12"/>
        <v>8328.2003835616433</v>
      </c>
      <c r="AA14" s="1">
        <v>-576</v>
      </c>
      <c r="AP14">
        <v>400</v>
      </c>
    </row>
    <row r="15" spans="1:44" x14ac:dyDescent="0.35">
      <c r="A15" t="s">
        <v>48</v>
      </c>
      <c r="B15" t="s">
        <v>47</v>
      </c>
      <c r="C15" t="s">
        <v>0</v>
      </c>
      <c r="D15" s="5">
        <v>42429</v>
      </c>
      <c r="E15" s="5">
        <v>42429</v>
      </c>
      <c r="F15" s="24">
        <v>120</v>
      </c>
      <c r="G15" s="24">
        <v>3</v>
      </c>
      <c r="H15">
        <f t="shared" si="7"/>
        <v>8328.2003835616433</v>
      </c>
      <c r="I15" s="23">
        <v>0.16309999999999999</v>
      </c>
      <c r="J15">
        <f t="shared" si="13"/>
        <v>9</v>
      </c>
      <c r="K15">
        <f t="shared" si="8"/>
        <v>31.884398200082565</v>
      </c>
      <c r="L15">
        <v>10000</v>
      </c>
      <c r="M15">
        <v>350</v>
      </c>
      <c r="O15">
        <v>50</v>
      </c>
      <c r="P15">
        <v>-100</v>
      </c>
      <c r="S15">
        <f t="shared" si="9"/>
        <v>8328.2003835616433</v>
      </c>
      <c r="U15">
        <f t="shared" si="10"/>
        <v>72.603990598956642</v>
      </c>
      <c r="V15">
        <f t="shared" si="11"/>
        <v>104.4883887990392</v>
      </c>
      <c r="W15">
        <f t="shared" si="12"/>
        <v>8328.2003835616433</v>
      </c>
      <c r="AA15" s="1"/>
      <c r="AC15">
        <f>AN15</f>
        <v>108.68877236068306</v>
      </c>
      <c r="AD15">
        <f>AE15-AE11</f>
        <v>28.68877236068306</v>
      </c>
      <c r="AE15">
        <f>AC15-AL15</f>
        <v>28.68877236068306</v>
      </c>
      <c r="AF15">
        <f>ABS(IF(AI11&lt;&gt;0,IF(ABS(AI11)&gt;ABS(AD15+T15),(AD15+T15)*(AJ11/AI11),AI11*AJ11/AI11),0))</f>
        <v>50.205351631195356</v>
      </c>
      <c r="AG15">
        <f>ABS(IF(AI11&lt;&gt;0,IF(ABS(AI11)&gt;ABS(AD15+T15),(AD15+T15)*(AK11/AI11),AI11*AK11/AI11),0))</f>
        <v>7.1721930901707651</v>
      </c>
      <c r="AH15">
        <f>ABS(IF(AI11&lt;&gt;0,IF(ABS(AI11)&gt;ABS(AD15+T15),(AD15+T15)*(AM11/AI11),AI11*AM11/AI11),0))</f>
        <v>14.34438618034153</v>
      </c>
      <c r="AI15">
        <f>-AJ15+AK15-AM15</f>
        <v>-171.31122763931694</v>
      </c>
      <c r="AJ15">
        <f>AJ11-AF15+N15</f>
        <v>299.79464836880464</v>
      </c>
      <c r="AK15">
        <f>AK11-AG15</f>
        <v>42.827806909829235</v>
      </c>
      <c r="AL15">
        <v>80</v>
      </c>
      <c r="AM15">
        <f>AM11+AH15</f>
        <v>-85.65561381965847</v>
      </c>
      <c r="AN15">
        <f>SUM(K12:K15)</f>
        <v>108.68877236068306</v>
      </c>
      <c r="AO15">
        <f>V15</f>
        <v>104.4883887990392</v>
      </c>
      <c r="AP15">
        <v>400</v>
      </c>
    </row>
    <row r="16" spans="1:44" x14ac:dyDescent="0.35">
      <c r="A16" t="s">
        <v>48</v>
      </c>
      <c r="B16" t="s">
        <v>47</v>
      </c>
      <c r="C16" t="s">
        <v>0</v>
      </c>
      <c r="D16" s="5">
        <v>42430</v>
      </c>
      <c r="E16" s="5">
        <v>42460</v>
      </c>
      <c r="F16" s="24">
        <v>120</v>
      </c>
      <c r="G16" s="24">
        <v>3</v>
      </c>
      <c r="H16">
        <f t="shared" si="7"/>
        <v>8328.2003835616433</v>
      </c>
      <c r="I16" s="23">
        <v>0.16309999999999999</v>
      </c>
      <c r="J16">
        <f t="shared" si="13"/>
        <v>1</v>
      </c>
      <c r="K16">
        <f t="shared" si="8"/>
        <v>3.4533410481065863</v>
      </c>
      <c r="S16">
        <f t="shared" si="9"/>
        <v>8436.1421134087905</v>
      </c>
      <c r="U16">
        <f t="shared" si="10"/>
        <v>104.4883887990392</v>
      </c>
      <c r="V16">
        <f t="shared" si="11"/>
        <v>0</v>
      </c>
      <c r="W16">
        <f t="shared" si="12"/>
        <v>8436.1421134087905</v>
      </c>
      <c r="Z16" t="s">
        <v>3</v>
      </c>
      <c r="AA16" s="1">
        <v>0</v>
      </c>
      <c r="AP16">
        <v>600</v>
      </c>
    </row>
    <row r="17" spans="1:44" x14ac:dyDescent="0.35">
      <c r="A17" t="s">
        <v>48</v>
      </c>
      <c r="B17" t="s">
        <v>47</v>
      </c>
      <c r="C17" t="s">
        <v>0</v>
      </c>
      <c r="D17" s="5">
        <v>42444</v>
      </c>
      <c r="E17" s="5">
        <v>42460</v>
      </c>
      <c r="F17" s="24">
        <v>120</v>
      </c>
      <c r="G17" s="24">
        <v>3</v>
      </c>
      <c r="H17">
        <f t="shared" si="7"/>
        <v>8436.1421134087905</v>
      </c>
      <c r="I17" s="23">
        <v>0.16309999999999999</v>
      </c>
      <c r="J17">
        <f t="shared" si="13"/>
        <v>14</v>
      </c>
      <c r="K17">
        <f t="shared" si="8"/>
        <v>49.022046306185295</v>
      </c>
      <c r="S17">
        <f t="shared" si="9"/>
        <v>7936.1421134087905</v>
      </c>
      <c r="U17">
        <f t="shared" si="10"/>
        <v>0</v>
      </c>
      <c r="V17">
        <f t="shared" si="11"/>
        <v>49.022046306185295</v>
      </c>
      <c r="W17">
        <f t="shared" si="12"/>
        <v>7936.1421134087905</v>
      </c>
      <c r="AA17" s="1">
        <v>-500</v>
      </c>
      <c r="AP17">
        <v>600</v>
      </c>
    </row>
    <row r="18" spans="1:44" x14ac:dyDescent="0.35">
      <c r="A18" t="s">
        <v>48</v>
      </c>
      <c r="B18" t="s">
        <v>47</v>
      </c>
      <c r="C18" t="s">
        <v>0</v>
      </c>
      <c r="D18" s="5">
        <v>42460</v>
      </c>
      <c r="E18" s="5">
        <v>42460</v>
      </c>
      <c r="F18" s="24">
        <v>120</v>
      </c>
      <c r="G18" s="24">
        <v>3</v>
      </c>
      <c r="H18">
        <f t="shared" si="7"/>
        <v>7936.1421134087905</v>
      </c>
      <c r="I18" s="23">
        <v>0.16309999999999999</v>
      </c>
      <c r="J18">
        <f t="shared" si="13"/>
        <v>16</v>
      </c>
      <c r="K18">
        <f t="shared" si="8"/>
        <v>52.45040125794953</v>
      </c>
      <c r="L18">
        <v>4850.79</v>
      </c>
      <c r="M18">
        <v>350</v>
      </c>
      <c r="O18">
        <v>50</v>
      </c>
      <c r="P18">
        <v>-100</v>
      </c>
      <c r="S18">
        <f t="shared" si="9"/>
        <v>7430.1421134087905</v>
      </c>
      <c r="U18">
        <f t="shared" si="10"/>
        <v>49.022046306185295</v>
      </c>
      <c r="V18">
        <f t="shared" si="11"/>
        <v>101.47244756413482</v>
      </c>
      <c r="W18">
        <f t="shared" si="12"/>
        <v>7430.1421134087905</v>
      </c>
      <c r="AA18" s="1">
        <v>-506</v>
      </c>
      <c r="AC18">
        <f>AN15+AN18</f>
        <v>213.61456097292447</v>
      </c>
      <c r="AD18">
        <f>AE18-AE15</f>
        <v>44.925788612241405</v>
      </c>
      <c r="AE18">
        <f>AC18-AL18</f>
        <v>73.614560972924465</v>
      </c>
      <c r="AF18">
        <f>ABS(IF(AI15&lt;&gt;0,IF(ABS(AI15)&gt;ABS(AD18+T18),(AD18+T18)*(AJ15/AI15),AI15*AJ15/AI15),0))</f>
        <v>78.620130071422466</v>
      </c>
      <c r="AG18">
        <f>ABS(IF(AI15&lt;&gt;0,IF(ABS(AI15)&gt;ABS(AD18+T18),(AD18+T18)*(AK15/AI15),AI15*AK15/AI15),0))</f>
        <v>11.231447153060351</v>
      </c>
      <c r="AH18">
        <f>ABS(IF(AI15&lt;&gt;0,IF(ABS(AI15)&gt;ABS(AD18+T18),(AD18+T18)*(AM15/AI15),AI15*AM15/AI15),0))</f>
        <v>22.462894306120702</v>
      </c>
      <c r="AI18">
        <f>-AJ18+AK18-AM18</f>
        <v>-126.38543902707552</v>
      </c>
      <c r="AJ18">
        <f>AJ15-AF18+N18</f>
        <v>221.17451829738218</v>
      </c>
      <c r="AK18">
        <f>AK15-AG18</f>
        <v>31.596359756768884</v>
      </c>
      <c r="AL18">
        <v>140</v>
      </c>
      <c r="AM18">
        <f>AM15+AH18</f>
        <v>-63.192719513537767</v>
      </c>
      <c r="AN18">
        <f>SUM(K16:K18)</f>
        <v>104.9257886122414</v>
      </c>
      <c r="AO18">
        <f>V18</f>
        <v>101.47244756413482</v>
      </c>
      <c r="AP18">
        <v>600</v>
      </c>
    </row>
    <row r="19" spans="1:44" x14ac:dyDescent="0.35">
      <c r="A19" t="s">
        <v>46</v>
      </c>
      <c r="B19" t="s">
        <v>45</v>
      </c>
      <c r="C19" t="s">
        <v>0</v>
      </c>
      <c r="E19" s="5">
        <v>42400</v>
      </c>
      <c r="F19" s="24">
        <v>120</v>
      </c>
      <c r="I19" s="23">
        <v>0.16309999999999999</v>
      </c>
      <c r="L19">
        <v>10000</v>
      </c>
      <c r="M19">
        <v>350</v>
      </c>
      <c r="O19">
        <v>50</v>
      </c>
      <c r="P19">
        <v>-100</v>
      </c>
      <c r="AI19">
        <v>-200</v>
      </c>
      <c r="AJ19">
        <v>350</v>
      </c>
      <c r="AK19">
        <v>50</v>
      </c>
      <c r="AM19">
        <v>-100</v>
      </c>
      <c r="AQ19">
        <v>400</v>
      </c>
      <c r="AR19">
        <v>1</v>
      </c>
    </row>
    <row r="20" spans="1:44" x14ac:dyDescent="0.35">
      <c r="A20" t="s">
        <v>46</v>
      </c>
      <c r="B20" t="s">
        <v>45</v>
      </c>
      <c r="C20" t="s">
        <v>0</v>
      </c>
      <c r="D20" s="5">
        <v>42401</v>
      </c>
      <c r="E20" s="5">
        <v>42429</v>
      </c>
      <c r="F20" s="24">
        <v>120</v>
      </c>
      <c r="H20">
        <f t="shared" ref="H20:H26" si="14">IF(Q20="Y",(L23-M23+O23-N23-P23),IF(R19="Y",(W19+T19),W19))</f>
        <v>9800</v>
      </c>
      <c r="I20" s="23">
        <v>0.16309999999999999</v>
      </c>
      <c r="J20">
        <f>D20-E19</f>
        <v>1</v>
      </c>
      <c r="K20">
        <f t="shared" ref="K20:K26" si="15">(H20-AP20-AQ20)*J20*(I20/365)</f>
        <v>4.1110136986301367</v>
      </c>
      <c r="Q20" t="s">
        <v>3</v>
      </c>
      <c r="S20">
        <f t="shared" ref="S20:S26" si="16">W20</f>
        <v>9004.1110136986299</v>
      </c>
      <c r="U20">
        <f t="shared" ref="U20:U25" si="17">V19</f>
        <v>0</v>
      </c>
      <c r="V20">
        <f t="shared" ref="V20:V26" si="18">IF(Z20="Y",0,(U20+K20))</f>
        <v>0</v>
      </c>
      <c r="W20">
        <f t="shared" ref="W20:W26" si="19">IF(Z20="Y",(H20+K20+AA20+U20),(H20+AA20))</f>
        <v>9004.1110136986299</v>
      </c>
      <c r="Z20" t="s">
        <v>3</v>
      </c>
      <c r="AA20" s="1">
        <v>-800</v>
      </c>
      <c r="AP20">
        <v>200</v>
      </c>
      <c r="AQ20">
        <v>400</v>
      </c>
      <c r="AR20">
        <v>1</v>
      </c>
    </row>
    <row r="21" spans="1:44" x14ac:dyDescent="0.35">
      <c r="A21" t="s">
        <v>46</v>
      </c>
      <c r="B21" t="s">
        <v>45</v>
      </c>
      <c r="C21" t="s">
        <v>0</v>
      </c>
      <c r="D21" s="5">
        <v>42410</v>
      </c>
      <c r="E21" s="5">
        <v>42429</v>
      </c>
      <c r="F21" s="24">
        <v>120</v>
      </c>
      <c r="H21">
        <f t="shared" si="14"/>
        <v>9004.1110136986299</v>
      </c>
      <c r="I21" s="23">
        <v>0.16309999999999999</v>
      </c>
      <c r="J21">
        <f t="shared" ref="J21:J26" si="20">D21-D20</f>
        <v>9</v>
      </c>
      <c r="K21">
        <f t="shared" si="15"/>
        <v>33.798341252077307</v>
      </c>
      <c r="S21">
        <f t="shared" si="16"/>
        <v>8904.1110136986299</v>
      </c>
      <c r="U21">
        <f t="shared" si="17"/>
        <v>0</v>
      </c>
      <c r="V21">
        <f t="shared" si="18"/>
        <v>33.798341252077307</v>
      </c>
      <c r="W21">
        <f t="shared" si="19"/>
        <v>8904.1110136986299</v>
      </c>
      <c r="AA21" s="1">
        <v>-100</v>
      </c>
      <c r="AP21">
        <v>200</v>
      </c>
      <c r="AQ21">
        <v>400</v>
      </c>
      <c r="AR21">
        <v>1</v>
      </c>
    </row>
    <row r="22" spans="1:44" x14ac:dyDescent="0.35">
      <c r="A22" t="s">
        <v>46</v>
      </c>
      <c r="B22" t="s">
        <v>45</v>
      </c>
      <c r="C22" t="s">
        <v>0</v>
      </c>
      <c r="D22" s="5">
        <v>42420</v>
      </c>
      <c r="E22" s="5">
        <v>42429</v>
      </c>
      <c r="F22" s="24">
        <v>120</v>
      </c>
      <c r="H22">
        <f t="shared" si="14"/>
        <v>8904.1110136986299</v>
      </c>
      <c r="I22" s="23">
        <v>0.16309999999999999</v>
      </c>
      <c r="J22">
        <f t="shared" si="20"/>
        <v>10</v>
      </c>
      <c r="K22">
        <f t="shared" si="15"/>
        <v>37.106863187239632</v>
      </c>
      <c r="S22">
        <f t="shared" si="16"/>
        <v>8328.1110136986299</v>
      </c>
      <c r="U22">
        <f t="shared" si="17"/>
        <v>33.798341252077307</v>
      </c>
      <c r="V22">
        <f t="shared" si="18"/>
        <v>70.905204439316947</v>
      </c>
      <c r="W22">
        <f t="shared" si="19"/>
        <v>8328.1110136986299</v>
      </c>
      <c r="AA22" s="1">
        <v>-576</v>
      </c>
      <c r="AP22">
        <v>200</v>
      </c>
      <c r="AQ22">
        <v>400</v>
      </c>
      <c r="AR22">
        <v>1</v>
      </c>
    </row>
    <row r="23" spans="1:44" x14ac:dyDescent="0.35">
      <c r="A23" t="s">
        <v>46</v>
      </c>
      <c r="B23" t="s">
        <v>45</v>
      </c>
      <c r="C23" t="s">
        <v>0</v>
      </c>
      <c r="D23" s="5">
        <v>42429</v>
      </c>
      <c r="E23" s="5">
        <v>42429</v>
      </c>
      <c r="F23" s="24">
        <v>120</v>
      </c>
      <c r="H23">
        <f t="shared" si="14"/>
        <v>8328.1110136986299</v>
      </c>
      <c r="I23" s="23">
        <v>0.16309999999999999</v>
      </c>
      <c r="J23">
        <f t="shared" si="20"/>
        <v>9</v>
      </c>
      <c r="K23">
        <f t="shared" si="15"/>
        <v>31.079710019200597</v>
      </c>
      <c r="L23">
        <v>10000</v>
      </c>
      <c r="M23">
        <v>350</v>
      </c>
      <c r="O23">
        <v>50</v>
      </c>
      <c r="P23">
        <v>-100</v>
      </c>
      <c r="S23">
        <f t="shared" si="16"/>
        <v>8328.1110136986299</v>
      </c>
      <c r="U23">
        <f t="shared" si="17"/>
        <v>70.905204439316947</v>
      </c>
      <c r="V23">
        <f t="shared" si="18"/>
        <v>101.98491445851755</v>
      </c>
      <c r="W23">
        <f t="shared" si="19"/>
        <v>8328.1110136986299</v>
      </c>
      <c r="AA23" s="1"/>
      <c r="AC23">
        <f>AN23</f>
        <v>106.09592815714768</v>
      </c>
      <c r="AD23">
        <f>AE23-AE20</f>
        <v>22.765928157147684</v>
      </c>
      <c r="AE23">
        <f>AC23-AL23</f>
        <v>22.765928157147684</v>
      </c>
      <c r="AF23">
        <f>ABS(IF(AI19&lt;&gt;0,IF(ABS(AI19)&gt;ABS(AD23+T23),(AD23+T23)*(AJ19/AI19),AI19*AJ19/AI19),0))</f>
        <v>39.840374275008443</v>
      </c>
      <c r="AG23">
        <f>ABS(IF(AI19&lt;&gt;0,IF(ABS(AI19)&gt;ABS(AD23+T23),(AD23+T23)*(AK19/AI19),AI19*AK19/AI19),0))</f>
        <v>5.691482039286921</v>
      </c>
      <c r="AH23">
        <f>ABS(IF(AI19&lt;&gt;0,IF(ABS(AI19)&gt;ABS(AD23+T23),(AD23+T23)*(AM19/AI19),AI19*AM19/AI19),0))</f>
        <v>11.382964078573842</v>
      </c>
      <c r="AI23">
        <f>-AJ23+AK23-AM23</f>
        <v>-177.23407184285233</v>
      </c>
      <c r="AJ23">
        <f>AJ19-AF23+N23</f>
        <v>310.15962572499154</v>
      </c>
      <c r="AK23">
        <f>AK19-AG23</f>
        <v>44.308517960713075</v>
      </c>
      <c r="AL23">
        <v>83.33</v>
      </c>
      <c r="AM23">
        <f>AM19+AH23</f>
        <v>-88.617035921426151</v>
      </c>
      <c r="AN23">
        <f>SUM(K20:K23)</f>
        <v>106.09592815714768</v>
      </c>
      <c r="AO23">
        <f>V23</f>
        <v>101.98491445851755</v>
      </c>
      <c r="AP23">
        <v>200</v>
      </c>
      <c r="AQ23">
        <v>400</v>
      </c>
      <c r="AR23">
        <v>1</v>
      </c>
    </row>
    <row r="24" spans="1:44" x14ac:dyDescent="0.35">
      <c r="A24" t="s">
        <v>46</v>
      </c>
      <c r="B24" t="s">
        <v>45</v>
      </c>
      <c r="C24" t="s">
        <v>0</v>
      </c>
      <c r="D24" s="5">
        <v>42430</v>
      </c>
      <c r="E24" s="5">
        <v>42460</v>
      </c>
      <c r="F24" s="24">
        <v>120</v>
      </c>
      <c r="H24">
        <f t="shared" si="14"/>
        <v>8328.1110136986299</v>
      </c>
      <c r="I24" s="23">
        <v>0.16300000000000001</v>
      </c>
      <c r="J24">
        <f t="shared" si="20"/>
        <v>1</v>
      </c>
      <c r="K24">
        <f t="shared" si="15"/>
        <v>3.4065262883092515</v>
      </c>
      <c r="S24">
        <f t="shared" si="16"/>
        <v>8433.5024544454554</v>
      </c>
      <c r="U24">
        <f t="shared" si="17"/>
        <v>101.98491445851755</v>
      </c>
      <c r="V24">
        <f t="shared" si="18"/>
        <v>0</v>
      </c>
      <c r="W24">
        <f t="shared" si="19"/>
        <v>8433.5024544454554</v>
      </c>
      <c r="Z24" t="s">
        <v>3</v>
      </c>
      <c r="AA24" s="1">
        <v>0</v>
      </c>
      <c r="AP24">
        <v>300</v>
      </c>
      <c r="AQ24">
        <v>400</v>
      </c>
      <c r="AR24">
        <v>1</v>
      </c>
    </row>
    <row r="25" spans="1:44" x14ac:dyDescent="0.35">
      <c r="A25" t="s">
        <v>46</v>
      </c>
      <c r="B25" t="s">
        <v>45</v>
      </c>
      <c r="C25" t="s">
        <v>0</v>
      </c>
      <c r="D25" s="5">
        <v>42444</v>
      </c>
      <c r="E25" s="5">
        <v>42460</v>
      </c>
      <c r="F25" s="24">
        <v>120</v>
      </c>
      <c r="H25">
        <f t="shared" si="14"/>
        <v>8433.5024544454554</v>
      </c>
      <c r="I25" s="23">
        <v>0.16300000000000001</v>
      </c>
      <c r="J25">
        <f t="shared" si="20"/>
        <v>14</v>
      </c>
      <c r="K25">
        <f t="shared" si="15"/>
        <v>48.350281098752134</v>
      </c>
      <c r="S25">
        <f t="shared" si="16"/>
        <v>7933.5024544454554</v>
      </c>
      <c r="U25">
        <f t="shared" si="17"/>
        <v>0</v>
      </c>
      <c r="V25">
        <f t="shared" si="18"/>
        <v>48.350281098752134</v>
      </c>
      <c r="W25">
        <f t="shared" si="19"/>
        <v>7933.5024544454554</v>
      </c>
      <c r="AA25" s="1">
        <v>-500</v>
      </c>
      <c r="AP25">
        <v>300</v>
      </c>
      <c r="AQ25">
        <v>400</v>
      </c>
      <c r="AR25">
        <v>1</v>
      </c>
    </row>
    <row r="26" spans="1:44" x14ac:dyDescent="0.35">
      <c r="A26" t="s">
        <v>46</v>
      </c>
      <c r="B26" t="s">
        <v>45</v>
      </c>
      <c r="C26" t="s">
        <v>0</v>
      </c>
      <c r="D26" s="5">
        <v>42460</v>
      </c>
      <c r="E26" s="5">
        <v>42460</v>
      </c>
      <c r="F26" s="24">
        <v>120</v>
      </c>
      <c r="H26">
        <f t="shared" si="14"/>
        <v>7933.5024544454554</v>
      </c>
      <c r="I26" s="23">
        <v>0.16300000000000001</v>
      </c>
      <c r="J26">
        <f t="shared" si="20"/>
        <v>16</v>
      </c>
      <c r="K26">
        <f t="shared" si="15"/>
        <v>51.684861373133558</v>
      </c>
      <c r="L26">
        <v>8606.75</v>
      </c>
      <c r="M26">
        <v>350</v>
      </c>
      <c r="O26">
        <v>50</v>
      </c>
      <c r="P26">
        <v>-100</v>
      </c>
      <c r="S26">
        <f t="shared" si="16"/>
        <v>7427.5024544454554</v>
      </c>
      <c r="V26">
        <f t="shared" si="18"/>
        <v>51.684861373133558</v>
      </c>
      <c r="W26">
        <f t="shared" si="19"/>
        <v>7427.5024544454554</v>
      </c>
      <c r="AA26" s="1">
        <v>-506</v>
      </c>
      <c r="AC26">
        <f>AN23+AN26</f>
        <v>209.53759691734263</v>
      </c>
      <c r="AD26">
        <f>AE26-AE23</f>
        <v>31.711668760194939</v>
      </c>
      <c r="AE26">
        <f>AC26-AL26</f>
        <v>54.477596917342623</v>
      </c>
      <c r="AF26">
        <f>ABS(IF(AI23&lt;&gt;0,IF(ABS(AI23)&gt;ABS(AD26+T26),(AD26+T26)*(AJ23/AI23),AI23*AJ23/AI23),0))</f>
        <v>55.49542033034114</v>
      </c>
      <c r="AG26">
        <f>ABS(IF(AI23&lt;&gt;0,IF(ABS(AI23)&gt;ABS(AD26+T26),(AD26+T26)*(AK23/AI23),AI23*AK23/AI23),0))</f>
        <v>7.927917190048734</v>
      </c>
      <c r="AH26">
        <f>ABS(IF(AI23&lt;&gt;0,IF(ABS(AI23)&gt;ABS(AD26+T26),(AD26+T26)*(AM23/AI23),AI23*AM23/AI23),0))</f>
        <v>15.855834380097468</v>
      </c>
      <c r="AI26">
        <f>-AJ26+AK26-AM26</f>
        <v>-145.52240308265735</v>
      </c>
      <c r="AJ26">
        <f>AJ23-AF26+N26</f>
        <v>254.66420539465039</v>
      </c>
      <c r="AK26">
        <f>AK23-AG26</f>
        <v>36.380600770664344</v>
      </c>
      <c r="AL26">
        <v>155.06</v>
      </c>
      <c r="AM26">
        <f>AM23+AH26</f>
        <v>-72.761201541328688</v>
      </c>
      <c r="AN26">
        <f>SUM(K24:K26)</f>
        <v>103.44166876019494</v>
      </c>
      <c r="AO26">
        <f>V26</f>
        <v>51.684861373133558</v>
      </c>
      <c r="AP26">
        <v>300</v>
      </c>
      <c r="AQ26">
        <v>400</v>
      </c>
      <c r="AR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A9A4-3A95-4531-BD24-2E5364550572}">
  <dimension ref="A1:AM63"/>
  <sheetViews>
    <sheetView zoomScaleNormal="100" workbookViewId="0">
      <selection activeCell="AF34" sqref="AF34"/>
    </sheetView>
  </sheetViews>
  <sheetFormatPr defaultRowHeight="14.5" x14ac:dyDescent="0.35"/>
  <cols>
    <col min="1" max="1" width="9.6328125" customWidth="1"/>
    <col min="2" max="2" width="21.08984375" customWidth="1"/>
    <col min="4" max="4" width="12.26953125" customWidth="1"/>
    <col min="5" max="5" width="11.90625" customWidth="1"/>
    <col min="8" max="8" width="11.36328125" customWidth="1"/>
    <col min="12" max="12" width="10" customWidth="1"/>
    <col min="20" max="20" width="10.6328125" customWidth="1"/>
    <col min="23" max="23" width="12.36328125" customWidth="1"/>
    <col min="24" max="24" width="9.90625" customWidth="1"/>
    <col min="25" max="25" width="9.54296875" customWidth="1"/>
    <col min="26" max="26" width="9.453125" bestFit="1" customWidth="1"/>
    <col min="27" max="27" width="11.81640625" customWidth="1"/>
    <col min="35" max="35" width="15.36328125" customWidth="1"/>
  </cols>
  <sheetData>
    <row r="1" spans="1:39" s="24" customFormat="1" ht="65" x14ac:dyDescent="0.35">
      <c r="A1" s="24" t="s">
        <v>44</v>
      </c>
      <c r="B1" s="22" t="s">
        <v>43</v>
      </c>
      <c r="C1" s="22" t="s">
        <v>42</v>
      </c>
      <c r="D1" s="22" t="s">
        <v>41</v>
      </c>
      <c r="E1" s="22" t="s">
        <v>40</v>
      </c>
      <c r="F1" s="22" t="s">
        <v>39</v>
      </c>
      <c r="G1" s="22" t="s">
        <v>38</v>
      </c>
      <c r="H1" s="14" t="s">
        <v>37</v>
      </c>
      <c r="I1" s="12" t="s">
        <v>36</v>
      </c>
      <c r="J1" s="21" t="s">
        <v>35</v>
      </c>
      <c r="K1" s="20" t="s">
        <v>34</v>
      </c>
      <c r="L1" s="22" t="s">
        <v>33</v>
      </c>
      <c r="M1" s="22" t="s">
        <v>32</v>
      </c>
      <c r="N1" s="12" t="s">
        <v>31</v>
      </c>
      <c r="O1" s="12" t="s">
        <v>30</v>
      </c>
      <c r="P1" s="12" t="s">
        <v>29</v>
      </c>
      <c r="Q1" s="12" t="s">
        <v>28</v>
      </c>
      <c r="R1" s="18" t="s">
        <v>27</v>
      </c>
      <c r="S1" s="14" t="s">
        <v>26</v>
      </c>
      <c r="T1" s="14" t="s">
        <v>25</v>
      </c>
      <c r="U1" s="14" t="s">
        <v>24</v>
      </c>
      <c r="V1" s="14" t="s">
        <v>23</v>
      </c>
      <c r="W1" s="14" t="s">
        <v>22</v>
      </c>
      <c r="X1" s="17" t="s">
        <v>21</v>
      </c>
      <c r="Y1" s="17" t="s">
        <v>20</v>
      </c>
      <c r="Z1" s="14" t="s">
        <v>19</v>
      </c>
      <c r="AA1" s="16" t="s">
        <v>18</v>
      </c>
      <c r="AB1" s="15" t="s">
        <v>17</v>
      </c>
      <c r="AC1" s="14" t="s">
        <v>16</v>
      </c>
      <c r="AD1" s="14" t="s">
        <v>15</v>
      </c>
      <c r="AE1" s="14" t="s">
        <v>14</v>
      </c>
      <c r="AF1" s="13" t="s">
        <v>13</v>
      </c>
      <c r="AG1" s="13" t="s">
        <v>12</v>
      </c>
      <c r="AH1" s="13" t="s">
        <v>11</v>
      </c>
      <c r="AI1" s="13" t="s">
        <v>10</v>
      </c>
      <c r="AJ1" s="13" t="s">
        <v>9</v>
      </c>
      <c r="AK1" s="13" t="s">
        <v>8</v>
      </c>
      <c r="AL1" s="12" t="s">
        <v>7</v>
      </c>
      <c r="AM1" s="11" t="s">
        <v>6</v>
      </c>
    </row>
    <row r="2" spans="1:39" x14ac:dyDescent="0.35">
      <c r="A2" t="s">
        <v>73</v>
      </c>
      <c r="B2" t="s">
        <v>72</v>
      </c>
      <c r="C2" t="s">
        <v>70</v>
      </c>
      <c r="E2" s="5">
        <v>42400</v>
      </c>
      <c r="F2">
        <v>160</v>
      </c>
      <c r="G2">
        <v>1</v>
      </c>
      <c r="I2" s="4">
        <v>0.16306280299055176</v>
      </c>
      <c r="L2" s="1">
        <v>10000</v>
      </c>
      <c r="M2">
        <v>350</v>
      </c>
      <c r="O2">
        <v>50</v>
      </c>
      <c r="P2">
        <v>-100</v>
      </c>
      <c r="Z2" s="10"/>
      <c r="AA2" s="10"/>
      <c r="AI2">
        <f t="shared" ref="AI2:AI44" si="0">-AJ2+AK2-AM2</f>
        <v>-200</v>
      </c>
      <c r="AJ2">
        <v>350</v>
      </c>
      <c r="AK2">
        <v>50</v>
      </c>
      <c r="AL2" s="1">
        <v>0</v>
      </c>
      <c r="AM2">
        <v>-100</v>
      </c>
    </row>
    <row r="3" spans="1:39" x14ac:dyDescent="0.35">
      <c r="A3" t="s">
        <v>73</v>
      </c>
      <c r="B3" t="s">
        <v>72</v>
      </c>
      <c r="C3" t="s">
        <v>70</v>
      </c>
      <c r="D3" s="5">
        <v>42429</v>
      </c>
      <c r="E3" s="5">
        <v>42429</v>
      </c>
      <c r="F3">
        <v>160</v>
      </c>
      <c r="G3">
        <v>1</v>
      </c>
      <c r="H3" s="1">
        <f>IF(Q3="Y",(L3-M3+O3-N3-P3),IF(R2="Y",(W2+T2),W2))</f>
        <v>9800</v>
      </c>
      <c r="I3" s="8">
        <v>0.16304631441797529</v>
      </c>
      <c r="J3" s="3">
        <f>E3-E2</f>
        <v>29</v>
      </c>
      <c r="K3" s="2">
        <f>H3*J3*(I3/366)</f>
        <v>126.6059086272912</v>
      </c>
      <c r="L3" s="9">
        <v>10000</v>
      </c>
      <c r="M3">
        <v>350</v>
      </c>
      <c r="O3">
        <v>50</v>
      </c>
      <c r="P3">
        <v>-100</v>
      </c>
      <c r="Q3" t="s">
        <v>3</v>
      </c>
      <c r="S3">
        <f>W3</f>
        <v>8323.4143654014297</v>
      </c>
      <c r="V3">
        <f>IF(Z3="Y",0,(U3+K3))</f>
        <v>126.6059086272912</v>
      </c>
      <c r="W3">
        <f>IF(Z3="Y",(H3+K3+AA3+V3),(H3+AA3))</f>
        <v>8323.4143654014297</v>
      </c>
      <c r="Z3" s="1"/>
      <c r="AA3" s="1">
        <v>-1476.5856345985701</v>
      </c>
      <c r="AC3" s="2">
        <f>K3+AC2</f>
        <v>126.6059086272912</v>
      </c>
      <c r="AD3" s="2">
        <f>AE3-AE2</f>
        <v>43.272575293957871</v>
      </c>
      <c r="AE3" s="2">
        <f>AC3-AL3</f>
        <v>43.272575293957871</v>
      </c>
      <c r="AF3">
        <f>ABS(IF(AI2&lt;&gt;0,IF(ABS(AI2)&gt;ABS(AD3+T3),(AD3+T3)*(AJ2/AI2),AI2*AJ2/AI2),0))</f>
        <v>75.727006764426278</v>
      </c>
      <c r="AG3">
        <f>ABS(IF(AI2&lt;&gt;0,IF(ABS(AI2)&gt;ABS(AD3+T3),(AD3+T3)*(AK2/AI2),AI2*AK2/AI2),0))</f>
        <v>10.818143823489468</v>
      </c>
      <c r="AH3">
        <f>ABS(IF(AI2&lt;&gt;0,IF(ABS(AI2)&gt;ABS(AD3+T3),(AD3+T3)*(AM2/AI2),AI2*AM2/AI2),0))</f>
        <v>21.636287646978936</v>
      </c>
      <c r="AI3">
        <f t="shared" si="0"/>
        <v>-156.72742470604211</v>
      </c>
      <c r="AJ3">
        <f>AJ2-AF3+N3</f>
        <v>274.27299323557372</v>
      </c>
      <c r="AK3">
        <f>AK2-AG3</f>
        <v>39.181856176510536</v>
      </c>
      <c r="AL3" s="6">
        <v>83.333333333333329</v>
      </c>
      <c r="AM3">
        <f>AM2+AH3</f>
        <v>-78.363712353021072</v>
      </c>
    </row>
    <row r="4" spans="1:39" x14ac:dyDescent="0.35">
      <c r="A4" t="s">
        <v>73</v>
      </c>
      <c r="B4" t="s">
        <v>72</v>
      </c>
      <c r="C4" t="s">
        <v>70</v>
      </c>
      <c r="D4" s="5">
        <v>42460</v>
      </c>
      <c r="E4" s="5">
        <v>42460</v>
      </c>
      <c r="F4">
        <v>160</v>
      </c>
      <c r="G4">
        <v>1</v>
      </c>
      <c r="H4" s="1">
        <f>IF(Q4="Y",(L4-M4+O4-N4-P4),IF(R3="Y",(W3+T3),W3))</f>
        <v>8323.4143654014297</v>
      </c>
      <c r="I4" s="4">
        <v>0.16305496246868059</v>
      </c>
      <c r="J4" s="3">
        <f>E4-E3</f>
        <v>31</v>
      </c>
      <c r="K4" s="2">
        <f>H4*J4*(I4/366)</f>
        <v>114.95189761151917</v>
      </c>
      <c r="L4" s="1">
        <v>8606.7476987347636</v>
      </c>
      <c r="M4">
        <v>350</v>
      </c>
      <c r="O4">
        <v>50</v>
      </c>
      <c r="P4">
        <v>-100</v>
      </c>
      <c r="S4">
        <f>W4</f>
        <v>6846.8287308028594</v>
      </c>
      <c r="U4">
        <f>V3</f>
        <v>126.6059086272912</v>
      </c>
      <c r="V4">
        <f>IF(Z4="Y",0,(U4+K4))</f>
        <v>241.55780623881037</v>
      </c>
      <c r="W4">
        <f>IF(Z4="Y",(H4+K4+AA4+V4),(H4+AA4))</f>
        <v>6846.8287308028594</v>
      </c>
      <c r="Z4" s="1"/>
      <c r="AA4" s="1">
        <v>-1476.5856345985701</v>
      </c>
      <c r="AC4" s="2">
        <f>K4+AC3</f>
        <v>241.55780623881037</v>
      </c>
      <c r="AD4" s="2">
        <f>AE4-AE3</f>
        <v>43.225230944852498</v>
      </c>
      <c r="AE4" s="2">
        <f>AC4-AL4</f>
        <v>86.497806238810369</v>
      </c>
      <c r="AF4">
        <f>ABS(IF(AI3&lt;&gt;0,IF(ABS(AI3)&gt;ABS(AD4+T4),(AD4+T4)*(AJ3/AI3),AI3*AJ3/AI3),0))</f>
        <v>75.644154153491883</v>
      </c>
      <c r="AG4">
        <f>ABS(IF(AI3&lt;&gt;0,IF(ABS(AI3)&gt;ABS(AD4+T4),(AD4+T4)*(AK3/AI3),AI3*AK3/AI3),0))</f>
        <v>10.806307736213126</v>
      </c>
      <c r="AH4">
        <f>ABS(IF(AI3&lt;&gt;0,IF(ABS(AI3)&gt;ABS(AD4+T4),(AD4+T4)*(AM3/AI3),AI3*AM3/AI3),0))</f>
        <v>21.612615472426253</v>
      </c>
      <c r="AI4">
        <f t="shared" si="0"/>
        <v>-113.5021937611896</v>
      </c>
      <c r="AJ4">
        <f>AJ3-AF4+N4</f>
        <v>198.62883908208184</v>
      </c>
      <c r="AK4">
        <f>AK3-AG4</f>
        <v>28.375548440297408</v>
      </c>
      <c r="AL4">
        <v>155.06</v>
      </c>
      <c r="AM4">
        <f>AM3+AH4</f>
        <v>-56.751096880594815</v>
      </c>
    </row>
    <row r="5" spans="1:39" x14ac:dyDescent="0.35">
      <c r="A5" t="s">
        <v>73</v>
      </c>
      <c r="B5" t="s">
        <v>72</v>
      </c>
      <c r="C5" t="s">
        <v>70</v>
      </c>
      <c r="D5" s="5">
        <v>42490</v>
      </c>
      <c r="E5" s="5">
        <v>42490</v>
      </c>
      <c r="F5">
        <v>160</v>
      </c>
      <c r="G5">
        <v>1</v>
      </c>
      <c r="H5" s="1">
        <f>IF(Q5="Y",(L5-M5+O5-N5-P5),IF(R4="Y",(W4+T4),W4))</f>
        <v>6846.8287308028594</v>
      </c>
      <c r="I5" s="4">
        <v>0.16304737782306622</v>
      </c>
      <c r="J5" s="3">
        <f>E5-E4</f>
        <v>30</v>
      </c>
      <c r="K5" s="2">
        <f>H5*J5*(I5/366)</f>
        <v>91.504710734511377</v>
      </c>
      <c r="L5" s="1">
        <v>7201.8849616256502</v>
      </c>
      <c r="M5">
        <v>350</v>
      </c>
      <c r="O5">
        <v>50</v>
      </c>
      <c r="P5">
        <v>-100</v>
      </c>
      <c r="S5">
        <f>W5</f>
        <v>5370.243096204289</v>
      </c>
      <c r="U5">
        <f>V4</f>
        <v>241.55780623881037</v>
      </c>
      <c r="V5">
        <f>IF(Z5="Y",0,(U5+K5))</f>
        <v>333.06251697332175</v>
      </c>
      <c r="W5">
        <f>IF(Z5="Y",(H5+K5+AA5+V5),(H5+AA5))</f>
        <v>5370.243096204289</v>
      </c>
      <c r="Z5" s="1"/>
      <c r="AA5" s="1">
        <v>-1476.5856345985701</v>
      </c>
      <c r="AC5" s="2">
        <f>K5+AC4</f>
        <v>333.06251697332175</v>
      </c>
      <c r="AD5" s="2">
        <f>AE5-AE4</f>
        <v>31.494710734511386</v>
      </c>
      <c r="AE5" s="2">
        <f>AC5-AL5</f>
        <v>117.99251697332176</v>
      </c>
      <c r="AF5">
        <f>ABS(IF(AI4&lt;&gt;0,IF(ABS(AI4)&gt;ABS(AD5+T5),(AD5+T5)*(AJ4/AI4),AI4*AJ4/AI4),0))</f>
        <v>55.115743785394933</v>
      </c>
      <c r="AG5">
        <f>ABS(IF(AI4&lt;&gt;0,IF(ABS(AI4)&gt;ABS(AD5+T5),(AD5+T5)*(AK4/AI4),AI4*AK4/AI4),0))</f>
        <v>7.8736776836278484</v>
      </c>
      <c r="AH5">
        <f>ABS(IF(AI4&lt;&gt;0,IF(ABS(AI4)&gt;ABS(AD5+T5),(AD5+T5)*(AM4/AI4),AI4*AM4/AI4),0))</f>
        <v>15.747355367255697</v>
      </c>
      <c r="AI5">
        <f t="shared" si="0"/>
        <v>-82.00748302667823</v>
      </c>
      <c r="AJ5">
        <f>AJ4-AF5+N5</f>
        <v>143.51309529668691</v>
      </c>
      <c r="AK5">
        <f>AK4-AG5</f>
        <v>20.501870756669561</v>
      </c>
      <c r="AL5" s="1">
        <v>215.07</v>
      </c>
      <c r="AM5">
        <f>AM4+AH5</f>
        <v>-41.003741513339122</v>
      </c>
    </row>
    <row r="6" spans="1:39" x14ac:dyDescent="0.35">
      <c r="A6" t="s">
        <v>73</v>
      </c>
      <c r="B6" t="s">
        <v>72</v>
      </c>
      <c r="C6" t="s">
        <v>70</v>
      </c>
      <c r="D6" s="5">
        <v>42505</v>
      </c>
      <c r="E6" s="5">
        <v>42505</v>
      </c>
      <c r="F6">
        <v>160</v>
      </c>
      <c r="G6">
        <v>1</v>
      </c>
      <c r="H6" s="1">
        <f>IF(Q6="Y",(L6-M6+O6-N6-P6),IF(R5="Y",(W5+T5),W5))</f>
        <v>5370.243096204289</v>
      </c>
      <c r="I6" s="4">
        <v>0.16359175125793177</v>
      </c>
      <c r="J6" s="3">
        <f>E6-E5</f>
        <v>15</v>
      </c>
      <c r="K6" s="2">
        <f>H6*J6*(I6/366)</f>
        <v>36.005224294626125</v>
      </c>
      <c r="L6" s="1">
        <v>5785.3150350406268</v>
      </c>
      <c r="M6">
        <v>350</v>
      </c>
      <c r="O6">
        <v>50</v>
      </c>
      <c r="P6">
        <v>-100</v>
      </c>
      <c r="R6" t="str">
        <f>IF(OR(Y6,X6),"Y","N")</f>
        <v>Y</v>
      </c>
      <c r="S6">
        <f>W6</f>
        <v>3870.243096204289</v>
      </c>
      <c r="T6">
        <f>IF(R6="Y",(AB6-W6),0)</f>
        <v>1929.8769037957109</v>
      </c>
      <c r="U6">
        <f>V5</f>
        <v>333.06251697332175</v>
      </c>
      <c r="V6">
        <f>IF(Z6="Y",0,(U6+K6))</f>
        <v>369.06774126794789</v>
      </c>
      <c r="W6">
        <f>IF(Z6="Y",(H6+K6+AA6+V6),(H6+AA6))</f>
        <v>3870.243096204289</v>
      </c>
      <c r="X6" s="7">
        <v>42505</v>
      </c>
      <c r="Z6" s="1"/>
      <c r="AA6" s="1">
        <v>-1500</v>
      </c>
      <c r="AB6">
        <v>5800.12</v>
      </c>
      <c r="AC6" s="2">
        <f>K6+AC5</f>
        <v>369.06774126794789</v>
      </c>
      <c r="AD6" s="2">
        <f>AE6-AE5</f>
        <v>11.898224294626147</v>
      </c>
      <c r="AE6" s="2">
        <f>AC6-AL6</f>
        <v>129.8907412679479</v>
      </c>
      <c r="AF6">
        <f>ABS(IF(AI5&lt;&gt;0,IF(ABS(AI5)&gt;ABS(AD6+T6),(AD6+T6)*(AJ5/AI5),AI5*AJ5/AI5),0))</f>
        <v>143.51309529668691</v>
      </c>
      <c r="AG6">
        <f>ABS(IF(AI5&lt;&gt;0,IF(ABS(AI5)&gt;ABS(AD6+T6),(AD6+T6)*(AK5/AI5),AI5*AK5/AI5),0))</f>
        <v>20.501870756669561</v>
      </c>
      <c r="AH6">
        <f>ABS(IF(AI5&lt;&gt;0,IF(ABS(AI5)&gt;ABS(AD6+T6),(AD6+T6)*(AM5/AI5),AI5*AM5/AI5),0))</f>
        <v>41.003741513339122</v>
      </c>
      <c r="AI6">
        <f t="shared" si="0"/>
        <v>0</v>
      </c>
      <c r="AJ6">
        <f>AJ5-AF6+N6</f>
        <v>0</v>
      </c>
      <c r="AK6">
        <f>AK5-AG6</f>
        <v>0</v>
      </c>
      <c r="AL6" s="6">
        <v>239.17699999999999</v>
      </c>
      <c r="AM6">
        <f>AM5+AH6</f>
        <v>0</v>
      </c>
    </row>
    <row r="7" spans="1:39" x14ac:dyDescent="0.35">
      <c r="A7" t="s">
        <v>73</v>
      </c>
      <c r="B7" t="s">
        <v>72</v>
      </c>
      <c r="C7" t="s">
        <v>70</v>
      </c>
      <c r="D7" s="5">
        <v>42521</v>
      </c>
      <c r="E7" s="5">
        <v>42521</v>
      </c>
      <c r="F7">
        <v>160</v>
      </c>
      <c r="G7">
        <v>1</v>
      </c>
      <c r="H7" s="1">
        <f>IF(Q7="Y",(L7-M7+O7-N7-P7),IF(R6="Y",(W6+T6),W6))</f>
        <v>5800.12</v>
      </c>
      <c r="I7" s="4">
        <v>0.15365751788203755</v>
      </c>
      <c r="J7" s="3">
        <f>E7-E6</f>
        <v>16</v>
      </c>
      <c r="K7" s="2">
        <f>H7*J7*(I7/366)</f>
        <v>38.960963611714256</v>
      </c>
      <c r="L7" s="1">
        <v>4850.79</v>
      </c>
      <c r="M7">
        <v>350</v>
      </c>
      <c r="O7">
        <v>50</v>
      </c>
      <c r="P7">
        <v>-100</v>
      </c>
      <c r="S7">
        <f>W7</f>
        <v>4793.2795811666801</v>
      </c>
      <c r="U7">
        <f>V6</f>
        <v>369.06774126794789</v>
      </c>
      <c r="V7">
        <f>IF(Z7="Y",0,(U7+K7))</f>
        <v>408.02870487966214</v>
      </c>
      <c r="W7">
        <f>IF(Z7="Y",(H7+K7+AA7+V7),(H7+AA7))</f>
        <v>4793.2795811666801</v>
      </c>
      <c r="Z7" s="1"/>
      <c r="AA7" s="1">
        <v>-1006.84041883332</v>
      </c>
      <c r="AC7" s="2">
        <f>K7+AC6</f>
        <v>408.02870487966214</v>
      </c>
      <c r="AD7" s="2">
        <f>AE7-AE6</f>
        <v>1.6379636117142411</v>
      </c>
      <c r="AE7" s="2">
        <f>AC7-AL7</f>
        <v>131.52870487966214</v>
      </c>
      <c r="AF7">
        <f>ABS(IF(AI6&lt;&gt;0,IF(ABS(AI6)&gt;ABS(AD7+T7),(AD7+T7)*(AJ6/AI6),AI6*AJ6/AI6),0))</f>
        <v>0</v>
      </c>
      <c r="AG7">
        <f>ABS(IF(AI6&lt;&gt;0,IF(ABS(AI6)&gt;ABS(AD7+T7),(AD7+T7)*(AK6/AI6),AI6*AK6/AI6),0))</f>
        <v>0</v>
      </c>
      <c r="AH7">
        <f>ABS(IF(AI6&lt;&gt;0,IF(ABS(AI6)&gt;ABS(AD7+T7),(AD7+T7)*(AM6/AI6),AI6*AM6/AI6),0))</f>
        <v>0</v>
      </c>
      <c r="AI7">
        <f t="shared" si="0"/>
        <v>0</v>
      </c>
      <c r="AJ7">
        <f>AJ6-AF7+N7</f>
        <v>0</v>
      </c>
      <c r="AK7">
        <f>AK6-AG7</f>
        <v>0</v>
      </c>
      <c r="AL7" s="1">
        <v>276.5</v>
      </c>
      <c r="AM7">
        <f>AM6+AH7</f>
        <v>0</v>
      </c>
    </row>
    <row r="8" spans="1:39" x14ac:dyDescent="0.35">
      <c r="A8" t="s">
        <v>57</v>
      </c>
      <c r="B8" t="s">
        <v>71</v>
      </c>
      <c r="C8" t="s">
        <v>70</v>
      </c>
      <c r="E8" s="5">
        <v>42429</v>
      </c>
      <c r="F8">
        <v>160</v>
      </c>
      <c r="G8">
        <v>1</v>
      </c>
      <c r="I8" s="4">
        <v>0.16306280299055176</v>
      </c>
      <c r="L8" s="1">
        <v>10000</v>
      </c>
      <c r="M8">
        <v>350</v>
      </c>
      <c r="O8">
        <v>50</v>
      </c>
      <c r="P8">
        <v>-100</v>
      </c>
      <c r="Z8" s="10"/>
      <c r="AA8" s="10"/>
      <c r="AI8">
        <f t="shared" si="0"/>
        <v>-200</v>
      </c>
      <c r="AJ8">
        <v>350</v>
      </c>
      <c r="AK8">
        <v>50</v>
      </c>
      <c r="AL8" s="1">
        <v>0</v>
      </c>
      <c r="AM8">
        <v>-100</v>
      </c>
    </row>
    <row r="9" spans="1:39" x14ac:dyDescent="0.35">
      <c r="A9" t="s">
        <v>57</v>
      </c>
      <c r="B9" t="s">
        <v>71</v>
      </c>
      <c r="C9" t="s">
        <v>70</v>
      </c>
      <c r="D9" s="5">
        <v>42460</v>
      </c>
      <c r="E9" s="5">
        <v>42460</v>
      </c>
      <c r="F9">
        <v>160</v>
      </c>
      <c r="G9">
        <v>1</v>
      </c>
      <c r="H9" s="1">
        <f>IF(Q9="Y",(L9-M9+O9-N9-P9),IF(R8="Y",(W8+T8),W8))</f>
        <v>9800</v>
      </c>
      <c r="I9" s="8">
        <v>0.16304631441797529</v>
      </c>
      <c r="J9" s="3">
        <f>E9-E8</f>
        <v>31</v>
      </c>
      <c r="K9" s="2">
        <f>H9*J9*(I9/366)</f>
        <v>135.33735060158713</v>
      </c>
      <c r="L9" s="9">
        <v>10000</v>
      </c>
      <c r="M9">
        <v>350</v>
      </c>
      <c r="O9">
        <v>50</v>
      </c>
      <c r="P9">
        <v>-100</v>
      </c>
      <c r="Q9" t="s">
        <v>3</v>
      </c>
      <c r="S9">
        <f>W9</f>
        <v>8323.4143654014297</v>
      </c>
      <c r="U9">
        <f>V8</f>
        <v>0</v>
      </c>
      <c r="V9">
        <f>IF(Z9="Y",0,(U9+K9))</f>
        <v>135.33735060158713</v>
      </c>
      <c r="W9">
        <f>IF(Z9="Y",(H9+K9+AA9+V9),(H9+AA9))</f>
        <v>8323.4143654014297</v>
      </c>
      <c r="Z9" s="1"/>
      <c r="AA9" s="1">
        <v>-1476.5856345985701</v>
      </c>
      <c r="AC9" s="2">
        <f>K9+AC8</f>
        <v>135.33735060158713</v>
      </c>
      <c r="AD9" s="2">
        <f>AE9-AE8</f>
        <v>52.004017268253804</v>
      </c>
      <c r="AE9" s="2">
        <f>AC9-AL9</f>
        <v>52.004017268253804</v>
      </c>
      <c r="AF9">
        <f>ABS(IF(AI8&lt;&gt;0,IF(ABS(AI8)&gt;ABS(AD9+T9),(AD9+T9)*(AJ8/AI8),AI8*AJ8/AI8),0))</f>
        <v>91.007030219444161</v>
      </c>
      <c r="AG9">
        <f>ABS(IF(AI8&lt;&gt;0,IF(ABS(AI8)&gt;ABS(AD9+T9),(AD9+T9)*(AK8/AI8),AI8*AK8/AI8),0))</f>
        <v>13.001004317063451</v>
      </c>
      <c r="AH9">
        <f>ABS(IF(AI8&lt;&gt;0,IF(ABS(AI8)&gt;ABS(AD9+T9),(AD9+T9)*(AM8/AI8),AI8*AM8/AI8),0))</f>
        <v>26.002008634126902</v>
      </c>
      <c r="AI9">
        <f t="shared" si="0"/>
        <v>-147.99598273174618</v>
      </c>
      <c r="AJ9">
        <f>AJ8-AF9+N9</f>
        <v>258.99296978055582</v>
      </c>
      <c r="AK9">
        <f>AK8-AG9</f>
        <v>36.998995682936552</v>
      </c>
      <c r="AL9" s="6">
        <v>83.333333333333329</v>
      </c>
      <c r="AM9">
        <f>AM8+AH9</f>
        <v>-73.997991365873105</v>
      </c>
    </row>
    <row r="10" spans="1:39" x14ac:dyDescent="0.35">
      <c r="A10" t="s">
        <v>57</v>
      </c>
      <c r="B10" t="s">
        <v>71</v>
      </c>
      <c r="C10" t="s">
        <v>70</v>
      </c>
      <c r="D10" s="5">
        <v>42490</v>
      </c>
      <c r="E10" s="5">
        <v>42490</v>
      </c>
      <c r="F10">
        <v>160</v>
      </c>
      <c r="G10">
        <v>1</v>
      </c>
      <c r="H10" s="1">
        <f>IF(Q10="Y",(L10-M10+O10-N10-P10),IF(R9="Y",(W9+T9),W9))</f>
        <v>8323.4143654014297</v>
      </c>
      <c r="I10" s="4">
        <v>0.16305496246868059</v>
      </c>
      <c r="J10" s="3">
        <f>E10-E9</f>
        <v>30</v>
      </c>
      <c r="K10" s="2">
        <f>H10*J10*(I10/366)</f>
        <v>111.24377188211533</v>
      </c>
      <c r="L10" s="1">
        <v>8606.7476987347636</v>
      </c>
      <c r="M10">
        <v>350</v>
      </c>
      <c r="O10">
        <v>50</v>
      </c>
      <c r="P10">
        <v>-100</v>
      </c>
      <c r="S10">
        <f>W10</f>
        <v>6846.8287308028594</v>
      </c>
      <c r="U10">
        <f>V9</f>
        <v>135.33735060158713</v>
      </c>
      <c r="V10">
        <f>IF(Z10="Y",0,(U10+K10))</f>
        <v>246.58112248370247</v>
      </c>
      <c r="W10">
        <f>IF(Z10="Y",(H10+K10+AA10+V10),(H10+AA10))</f>
        <v>6846.8287308028594</v>
      </c>
      <c r="Z10" s="1"/>
      <c r="AA10" s="1">
        <v>-1476.5856345985701</v>
      </c>
      <c r="AC10" s="2">
        <f>K10+AC9</f>
        <v>246.58112248370247</v>
      </c>
      <c r="AD10" s="2">
        <f>AE10-AE9</f>
        <v>39.517105215448666</v>
      </c>
      <c r="AE10" s="2">
        <f>AC10-AL10</f>
        <v>91.52112248370247</v>
      </c>
      <c r="AF10">
        <f>ABS(IF(AI9&lt;&gt;0,IF(ABS(AI9)&gt;ABS(AD10+T10),(AD10+T10)*(AJ9/AI9),AI9*AJ9/AI9),0))</f>
        <v>69.154934127035162</v>
      </c>
      <c r="AG10">
        <f>ABS(IF(AI9&lt;&gt;0,IF(ABS(AI9)&gt;ABS(AD10+T10),(AD10+T10)*(AK9/AI9),AI9*AK9/AI9),0))</f>
        <v>9.8792763038621683</v>
      </c>
      <c r="AH10">
        <f>ABS(IF(AI9&lt;&gt;0,IF(ABS(AI9)&gt;ABS(AD10+T10),(AD10+T10)*(AM9/AI9),AI9*AM9/AI9),0))</f>
        <v>19.758552607724337</v>
      </c>
      <c r="AI10">
        <f t="shared" si="0"/>
        <v>-108.4788775162975</v>
      </c>
      <c r="AJ10">
        <f>AJ9-AF10+N10</f>
        <v>189.83803565352065</v>
      </c>
      <c r="AK10">
        <f>AK9-AG10</f>
        <v>27.119719379074382</v>
      </c>
      <c r="AL10">
        <v>155.06</v>
      </c>
      <c r="AM10">
        <f>AM9+AH10</f>
        <v>-54.239438758148765</v>
      </c>
    </row>
    <row r="11" spans="1:39" x14ac:dyDescent="0.35">
      <c r="A11" t="s">
        <v>57</v>
      </c>
      <c r="B11" t="s">
        <v>71</v>
      </c>
      <c r="C11" t="s">
        <v>70</v>
      </c>
      <c r="D11" s="5">
        <v>42505</v>
      </c>
      <c r="E11" s="5">
        <v>42505</v>
      </c>
      <c r="F11">
        <v>160</v>
      </c>
      <c r="G11">
        <v>1</v>
      </c>
      <c r="H11" s="1">
        <f>IF(Q11="Y",(L11-M11+O11-N11-P11),IF(R10="Y",(W10+T10),W10))</f>
        <v>6846.8287308028594</v>
      </c>
      <c r="I11" s="4">
        <v>0.16304737782306622</v>
      </c>
      <c r="J11" s="3">
        <f>E11-E10</f>
        <v>15</v>
      </c>
      <c r="K11" s="2">
        <f>H11*J11*(I11/366)</f>
        <v>45.752355367255689</v>
      </c>
      <c r="L11" s="1">
        <v>7201.8849616256502</v>
      </c>
      <c r="M11">
        <v>350</v>
      </c>
      <c r="O11">
        <v>50</v>
      </c>
      <c r="P11">
        <v>-100</v>
      </c>
      <c r="S11">
        <f>W11</f>
        <v>5346.8287308028594</v>
      </c>
      <c r="U11">
        <f>V10</f>
        <v>246.58112248370247</v>
      </c>
      <c r="V11">
        <f>IF(Z11="Y",0,(U11+K11))</f>
        <v>292.33347785095816</v>
      </c>
      <c r="W11">
        <f>IF(Z11="Y",(H11+K11+AA11+V11),(H11+AA11))</f>
        <v>5346.8287308028594</v>
      </c>
      <c r="Z11" s="1"/>
      <c r="AA11" s="1">
        <v>-1500</v>
      </c>
      <c r="AC11" s="2">
        <f>K11+AC10</f>
        <v>292.33347785095816</v>
      </c>
      <c r="AD11" s="2">
        <f>AE11-AE10</f>
        <v>-14.257644632744302</v>
      </c>
      <c r="AE11" s="2">
        <f>AC11-AL11</f>
        <v>77.263477850958168</v>
      </c>
      <c r="AF11">
        <f>ABS(IF(AI10&lt;&gt;0,IF(ABS(AI10)&gt;ABS(AD11+T11),(AD11+T11)*(AJ10/AI10),AI10*AJ10/AI10),0))</f>
        <v>24.950878107302533</v>
      </c>
      <c r="AG11">
        <f>ABS(IF(AI10&lt;&gt;0,IF(ABS(AI10)&gt;ABS(AD11+T11),(AD11+T11)*(AK10/AI10),AI10*AK10/AI10),0))</f>
        <v>3.5644111581860765</v>
      </c>
      <c r="AH11">
        <f>ABS(IF(AI10&lt;&gt;0,IF(ABS(AI10)&gt;ABS(AD11+T11),(AD11+T11)*(AM10/AI10),AI10*AM10/AI10),0))</f>
        <v>7.1288223163721529</v>
      </c>
      <c r="AI11">
        <f t="shared" si="0"/>
        <v>-94.221232883553199</v>
      </c>
      <c r="AJ11">
        <f>AJ10-AF11+N11</f>
        <v>164.88715754621811</v>
      </c>
      <c r="AK11">
        <f>AK10-AG11</f>
        <v>23.555308220888307</v>
      </c>
      <c r="AL11" s="1">
        <v>215.07</v>
      </c>
      <c r="AM11">
        <f>AM10+AH11</f>
        <v>-47.110616441776614</v>
      </c>
    </row>
    <row r="12" spans="1:39" x14ac:dyDescent="0.35">
      <c r="A12" t="s">
        <v>57</v>
      </c>
      <c r="B12" t="s">
        <v>71</v>
      </c>
      <c r="C12" t="s">
        <v>70</v>
      </c>
      <c r="D12" s="5">
        <v>42521</v>
      </c>
      <c r="E12" s="5">
        <v>42521</v>
      </c>
      <c r="F12">
        <v>160</v>
      </c>
      <c r="G12">
        <v>1</v>
      </c>
      <c r="H12" s="1">
        <f>IF(Q12="Y",(L12-M12+O12-N12-P12),IF(R11="Y",(W11+T11),W11))</f>
        <v>5346.8287308028594</v>
      </c>
      <c r="I12" s="4">
        <v>0.16359175125793177</v>
      </c>
      <c r="J12" s="3">
        <f>E12-E11</f>
        <v>16</v>
      </c>
      <c r="K12" s="2">
        <f>H12*J12*(I12/366)</f>
        <v>38.238123529978772</v>
      </c>
      <c r="L12" s="1">
        <v>5785.3150350406268</v>
      </c>
      <c r="M12">
        <v>350</v>
      </c>
      <c r="O12">
        <v>50</v>
      </c>
      <c r="P12">
        <v>-100</v>
      </c>
      <c r="R12" t="str">
        <f>IF(OR(Y12,X12),"Y","N")</f>
        <v>Y</v>
      </c>
      <c r="S12">
        <f>W12</f>
        <v>4339.9883119695396</v>
      </c>
      <c r="T12">
        <f>IF(R12="Y",(AB12-W12),0)</f>
        <v>1460.1316880304603</v>
      </c>
      <c r="U12">
        <f>V11</f>
        <v>292.33347785095816</v>
      </c>
      <c r="V12">
        <f>IF(Z12="Y",0,(U12+K12))</f>
        <v>330.57160138093695</v>
      </c>
      <c r="W12">
        <f>IF(Z12="Y",(H12+K12+AA12+V12),(H12+AA12))</f>
        <v>4339.9883119695396</v>
      </c>
      <c r="X12" s="7">
        <v>42505</v>
      </c>
      <c r="Z12" s="1"/>
      <c r="AA12" s="1">
        <v>-1006.84041883332</v>
      </c>
      <c r="AB12">
        <v>5800.12</v>
      </c>
      <c r="AC12" s="2">
        <f>K12+AC11</f>
        <v>330.57160138093695</v>
      </c>
      <c r="AD12" s="2">
        <f>AE12-AE11</f>
        <v>14.131123529978794</v>
      </c>
      <c r="AE12" s="2">
        <f>AC12-AL12</f>
        <v>91.394601380936962</v>
      </c>
      <c r="AF12">
        <f>ABS(IF(AI11&lt;&gt;0,IF(ABS(AI11)&gt;ABS(AD12+T12),(AD12+T12)*(AJ11/AI11),AI11*AJ11/AI11),0))</f>
        <v>164.88715754621811</v>
      </c>
      <c r="AG12">
        <f>ABS(IF(AI11&lt;&gt;0,IF(ABS(AI11)&gt;ABS(AD12+T12),(AD12+T12)*(AK11/AI11),AI11*AK11/AI11),0))</f>
        <v>23.555308220888307</v>
      </c>
      <c r="AH12">
        <f>ABS(IF(AI11&lt;&gt;0,IF(ABS(AI11)&gt;ABS(AD12+T12),(AD12+T12)*(AM11/AI11),AI11*AM11/AI11),0))</f>
        <v>47.110616441776614</v>
      </c>
      <c r="AI12">
        <f t="shared" si="0"/>
        <v>0</v>
      </c>
      <c r="AJ12">
        <f>AJ11-AF12+N12</f>
        <v>0</v>
      </c>
      <c r="AK12">
        <f>AK11-AG12</f>
        <v>0</v>
      </c>
      <c r="AL12" s="6">
        <v>239.17699999999999</v>
      </c>
      <c r="AM12">
        <f>AM11+AH12</f>
        <v>0</v>
      </c>
    </row>
    <row r="13" spans="1:39" x14ac:dyDescent="0.35">
      <c r="A13" t="s">
        <v>69</v>
      </c>
      <c r="B13" t="s">
        <v>68</v>
      </c>
      <c r="C13" t="s">
        <v>67</v>
      </c>
      <c r="E13" s="5">
        <v>42400</v>
      </c>
      <c r="F13">
        <v>130</v>
      </c>
      <c r="G13">
        <v>2</v>
      </c>
      <c r="I13" s="4">
        <v>0.16306280299055176</v>
      </c>
      <c r="L13" s="1">
        <v>10000</v>
      </c>
      <c r="M13">
        <v>350</v>
      </c>
      <c r="O13">
        <v>50</v>
      </c>
      <c r="P13">
        <v>-100</v>
      </c>
      <c r="Z13" s="10" t="s">
        <v>3</v>
      </c>
      <c r="AA13" s="10"/>
      <c r="AI13">
        <f t="shared" si="0"/>
        <v>-200</v>
      </c>
      <c r="AJ13">
        <v>350</v>
      </c>
      <c r="AK13">
        <v>50</v>
      </c>
      <c r="AL13" s="1">
        <v>0</v>
      </c>
      <c r="AM13">
        <v>-100</v>
      </c>
    </row>
    <row r="14" spans="1:39" x14ac:dyDescent="0.35">
      <c r="A14" t="s">
        <v>69</v>
      </c>
      <c r="B14" t="s">
        <v>68</v>
      </c>
      <c r="C14" t="s">
        <v>67</v>
      </c>
      <c r="D14" s="5">
        <v>42429</v>
      </c>
      <c r="E14" s="5">
        <v>42429</v>
      </c>
      <c r="F14">
        <v>130</v>
      </c>
      <c r="G14">
        <v>2</v>
      </c>
      <c r="H14" s="1">
        <f>IF(Q14="Y",(L14-M14+O14-N14-P14),IF(R13="Y",(W13+T13),W13))</f>
        <v>9800</v>
      </c>
      <c r="I14" s="8">
        <v>0.16304631441797529</v>
      </c>
      <c r="J14" s="3">
        <f>E14-E13</f>
        <v>29</v>
      </c>
      <c r="K14" s="2">
        <f>H14*J14*(I14/366)</f>
        <v>126.6059086272912</v>
      </c>
      <c r="L14" s="9">
        <v>10000</v>
      </c>
      <c r="M14">
        <v>350</v>
      </c>
      <c r="O14">
        <v>50</v>
      </c>
      <c r="P14">
        <v>-100</v>
      </c>
      <c r="Q14" t="s">
        <v>3</v>
      </c>
      <c r="S14">
        <f>W14</f>
        <v>8323.4143654014297</v>
      </c>
      <c r="U14">
        <f>V13</f>
        <v>0</v>
      </c>
      <c r="V14">
        <f>IF(Z14="Y",0,(U14+K14))</f>
        <v>126.6059086272912</v>
      </c>
      <c r="W14">
        <f>IF(Z14="Y",(H14+K14+AA14+V14),(H14+AA14))</f>
        <v>8323.4143654014297</v>
      </c>
      <c r="Z14" s="1"/>
      <c r="AA14" s="1">
        <v>-1476.5856345985701</v>
      </c>
      <c r="AC14" s="2">
        <f>K14+AC13</f>
        <v>126.6059086272912</v>
      </c>
      <c r="AD14" s="2">
        <f>AE14-AE13</f>
        <v>43.272575293957871</v>
      </c>
      <c r="AE14" s="2">
        <f>AC14-AL14</f>
        <v>43.272575293957871</v>
      </c>
      <c r="AF14">
        <f>ABS(IF(AI13&lt;&gt;0,IF(ABS(AI13)&gt;ABS(AD14+T14),(AD14+T14)*(AJ13/AI13),AI13*AJ13/AI13),0))</f>
        <v>75.727006764426278</v>
      </c>
      <c r="AG14">
        <f>ABS(IF(AI13&lt;&gt;0,IF(ABS(AI13)&gt;ABS(AD14+T14),(AD14+T14)*(AK13/AI13),AI13*AK13/AI13),0))</f>
        <v>10.818143823489468</v>
      </c>
      <c r="AH14">
        <f>ABS(IF(AI13&lt;&gt;0,IF(ABS(AI13)&gt;ABS(AD14+T14),(AD14+T14)*(AM13/AI13),AI13*AM13/AI13),0))</f>
        <v>21.636287646978936</v>
      </c>
      <c r="AI14">
        <f t="shared" si="0"/>
        <v>-156.72742470604211</v>
      </c>
      <c r="AJ14">
        <f>AJ13-AF14+N14</f>
        <v>274.27299323557372</v>
      </c>
      <c r="AK14">
        <f>AK13-AG14</f>
        <v>39.181856176510536</v>
      </c>
      <c r="AL14" s="6">
        <v>83.333333333333329</v>
      </c>
      <c r="AM14">
        <f>AM13+AH14</f>
        <v>-78.363712353021072</v>
      </c>
    </row>
    <row r="15" spans="1:39" x14ac:dyDescent="0.35">
      <c r="A15" t="s">
        <v>69</v>
      </c>
      <c r="B15" t="s">
        <v>68</v>
      </c>
      <c r="C15" t="s">
        <v>67</v>
      </c>
      <c r="D15" s="5">
        <v>42460</v>
      </c>
      <c r="E15" s="5">
        <v>42460</v>
      </c>
      <c r="F15">
        <v>130</v>
      </c>
      <c r="G15">
        <v>2</v>
      </c>
      <c r="H15" s="1">
        <f>IF(Q15="Y",(L15-M15+O15-N15-P15),IF(R14="Y",(W14+T14),W14))</f>
        <v>8323.4143654014297</v>
      </c>
      <c r="I15" s="4">
        <v>0.16305496246868059</v>
      </c>
      <c r="J15" s="3">
        <f>E15-E14</f>
        <v>31</v>
      </c>
      <c r="K15" s="2">
        <f>H15*J15*(I15/366)</f>
        <v>114.95189761151917</v>
      </c>
      <c r="L15" s="1">
        <v>8606.7476987347636</v>
      </c>
      <c r="M15">
        <v>350</v>
      </c>
      <c r="O15">
        <v>50</v>
      </c>
      <c r="P15">
        <v>-100</v>
      </c>
      <c r="S15">
        <f>W15</f>
        <v>6846.8287308028594</v>
      </c>
      <c r="U15">
        <f>V14</f>
        <v>126.6059086272912</v>
      </c>
      <c r="V15">
        <f>IF(Z15="Y",0,(U15+K15))</f>
        <v>241.55780623881037</v>
      </c>
      <c r="W15">
        <f>IF(Z15="Y",(H15+K15+AA15+V15),(H15+AA15))</f>
        <v>6846.8287308028594</v>
      </c>
      <c r="Z15" s="1"/>
      <c r="AA15" s="1">
        <v>-1476.5856345985701</v>
      </c>
      <c r="AC15" s="2">
        <f>K15+AC14</f>
        <v>241.55780623881037</v>
      </c>
      <c r="AD15" s="2">
        <f>AE15-AE14</f>
        <v>43.225230944852498</v>
      </c>
      <c r="AE15" s="2">
        <f>AC15-AL15</f>
        <v>86.497806238810369</v>
      </c>
      <c r="AF15">
        <f>ABS(IF(AI14&lt;&gt;0,IF(ABS(AI14)&gt;ABS(AD15+T15),(AD15+T15)*(AJ14/AI14),AI14*AJ14/AI14),0))</f>
        <v>75.644154153491883</v>
      </c>
      <c r="AG15">
        <f>ABS(IF(AI14&lt;&gt;0,IF(ABS(AI14)&gt;ABS(AD15+T15),(AD15+T15)*(AK14/AI14),AI14*AK14/AI14),0))</f>
        <v>10.806307736213126</v>
      </c>
      <c r="AH15">
        <f>ABS(IF(AI14&lt;&gt;0,IF(ABS(AI14)&gt;ABS(AD15+T15),(AD15+T15)*(AM14/AI14),AI14*AM14/AI14),0))</f>
        <v>21.612615472426253</v>
      </c>
      <c r="AI15">
        <f t="shared" si="0"/>
        <v>-113.5021937611896</v>
      </c>
      <c r="AJ15">
        <f>AJ14-AF15+N15</f>
        <v>198.62883908208184</v>
      </c>
      <c r="AK15">
        <f>AK14-AG15</f>
        <v>28.375548440297408</v>
      </c>
      <c r="AL15">
        <v>155.06</v>
      </c>
      <c r="AM15">
        <f>AM14+AH15</f>
        <v>-56.751096880594815</v>
      </c>
    </row>
    <row r="16" spans="1:39" x14ac:dyDescent="0.35">
      <c r="A16" t="s">
        <v>69</v>
      </c>
      <c r="B16" t="s">
        <v>68</v>
      </c>
      <c r="C16" t="s">
        <v>67</v>
      </c>
      <c r="D16" s="5">
        <v>42490</v>
      </c>
      <c r="E16" s="5">
        <v>42490</v>
      </c>
      <c r="F16">
        <v>130</v>
      </c>
      <c r="G16">
        <v>2</v>
      </c>
      <c r="H16" s="1">
        <f>IF(Q16="Y",(L16-M16+O16-N16-P16),IF(R15="Y",(W15+T15),W15))</f>
        <v>6846.8287308028594</v>
      </c>
      <c r="I16" s="4">
        <v>0.16304737782306622</v>
      </c>
      <c r="J16" s="3">
        <f>E16-E15</f>
        <v>30</v>
      </c>
      <c r="K16" s="2">
        <f>H16*J16*(I16/366)</f>
        <v>91.504710734511377</v>
      </c>
      <c r="L16" s="1">
        <v>7201.8849616256502</v>
      </c>
      <c r="M16">
        <v>350</v>
      </c>
      <c r="O16">
        <v>50</v>
      </c>
      <c r="P16">
        <v>-100</v>
      </c>
      <c r="S16">
        <f>W16</f>
        <v>6938.3334415373711</v>
      </c>
      <c r="U16">
        <f>V15</f>
        <v>241.55780623881037</v>
      </c>
      <c r="V16">
        <f>IF(Z16="Y",0,(U16+K16))</f>
        <v>0</v>
      </c>
      <c r="W16">
        <f>IF(Z16="Y",(H16+K16+AA16+V16),(H16+AA16))</f>
        <v>6938.3334415373711</v>
      </c>
      <c r="Z16" s="1" t="s">
        <v>3</v>
      </c>
      <c r="AA16" s="1"/>
      <c r="AC16" s="2">
        <f>K16+AC15</f>
        <v>333.06251697332175</v>
      </c>
      <c r="AD16" s="2">
        <f>AE16-AE15</f>
        <v>31.494710734511386</v>
      </c>
      <c r="AE16" s="2">
        <f>AC16-AL16</f>
        <v>117.99251697332176</v>
      </c>
      <c r="AF16">
        <f>ABS(IF(AI15&lt;&gt;0,IF(ABS(AI15)&gt;ABS(AD16+T16),(AD16+T16)*(AJ15/AI15),AI15*AJ15/AI15),0))</f>
        <v>55.115743785394933</v>
      </c>
      <c r="AG16">
        <f>ABS(IF(AI15&lt;&gt;0,IF(ABS(AI15)&gt;ABS(AD16+T16),(AD16+T16)*(AK15/AI15),AI15*AK15/AI15),0))</f>
        <v>7.8736776836278484</v>
      </c>
      <c r="AH16">
        <f>ABS(IF(AI15&lt;&gt;0,IF(ABS(AI15)&gt;ABS(AD16+T16),(AD16+T16)*(AM15/AI15),AI15*AM15/AI15),0))</f>
        <v>15.747355367255697</v>
      </c>
      <c r="AI16">
        <f t="shared" si="0"/>
        <v>-82.00748302667823</v>
      </c>
      <c r="AJ16">
        <f>AJ15-AF16+N16</f>
        <v>143.51309529668691</v>
      </c>
      <c r="AK16">
        <f>AK15-AG16</f>
        <v>20.501870756669561</v>
      </c>
      <c r="AL16" s="1">
        <v>215.07</v>
      </c>
      <c r="AM16">
        <f>AM15+AH16</f>
        <v>-41.003741513339122</v>
      </c>
    </row>
    <row r="17" spans="1:39" x14ac:dyDescent="0.35">
      <c r="A17" t="s">
        <v>69</v>
      </c>
      <c r="B17" t="s">
        <v>68</v>
      </c>
      <c r="C17" t="s">
        <v>67</v>
      </c>
      <c r="D17" s="5">
        <v>42505</v>
      </c>
      <c r="E17" s="5">
        <v>42505</v>
      </c>
      <c r="F17">
        <v>130</v>
      </c>
      <c r="G17">
        <v>2</v>
      </c>
      <c r="H17" s="1">
        <f>IF(Q17="Y",(L17-M17+O17-N17-P17),IF(R16="Y",(W16+T16),W16))</f>
        <v>6938.3334415373711</v>
      </c>
      <c r="I17" s="4">
        <v>0.16359175125793177</v>
      </c>
      <c r="J17" s="3">
        <f>E17-E16</f>
        <v>15</v>
      </c>
      <c r="K17" s="2">
        <f>H17*J17*(I17/366)</f>
        <v>46.518611414449644</v>
      </c>
      <c r="L17" s="1">
        <v>5785.3150350406268</v>
      </c>
      <c r="M17">
        <v>350</v>
      </c>
      <c r="O17">
        <v>50</v>
      </c>
      <c r="P17">
        <v>-100</v>
      </c>
      <c r="R17" t="str">
        <f>IF(OR(X17,Y17),"Y","N")</f>
        <v>Y</v>
      </c>
      <c r="S17">
        <f>W17</f>
        <v>6938.3334415373711</v>
      </c>
      <c r="T17">
        <f>IF(R17="Y",(AB17-W17),0)</f>
        <v>-1138.2134415373712</v>
      </c>
      <c r="U17">
        <f>V16</f>
        <v>0</v>
      </c>
      <c r="V17">
        <f>IF(Z17="Y",0,(U17+K17))</f>
        <v>46.518611414449644</v>
      </c>
      <c r="W17">
        <f>IF(Z17="Y",(H17+K17+AA17+V17),(H17+AA17))</f>
        <v>6938.3334415373711</v>
      </c>
      <c r="Y17" s="7">
        <v>42505</v>
      </c>
      <c r="Z17" s="1"/>
      <c r="AA17" s="1">
        <v>0</v>
      </c>
      <c r="AB17">
        <v>5800.12</v>
      </c>
      <c r="AC17" s="2">
        <f>K17+AC16</f>
        <v>379.5811283877714</v>
      </c>
      <c r="AD17" s="2">
        <f>AE17-AE16</f>
        <v>22.411611414449652</v>
      </c>
      <c r="AE17" s="2">
        <f>AC17-AL17</f>
        <v>140.40412838777141</v>
      </c>
      <c r="AF17">
        <f>ABS(IF(AI16&lt;&gt;0,IF(ABS(AI16)&gt;ABS(AD17+T17),(AD17+T17)*(AJ16/AI16),AI16*AJ16/AI16),0))</f>
        <v>143.51309529668691</v>
      </c>
      <c r="AG17">
        <f>ABS(IF(AI16&lt;&gt;0,IF(ABS(AI16)&gt;ABS(AD17+T17),(AD17+T17)*(AK16/AI16),AI16*AK16/AI16),0))</f>
        <v>20.501870756669561</v>
      </c>
      <c r="AH17">
        <f>ABS(IF(AI16&lt;&gt;0,IF(ABS(AI16)&gt;ABS(AD17+T17),(AD17+T17)*(AM16/AI16),AI16*AM16/AI16),0))</f>
        <v>41.003741513339122</v>
      </c>
      <c r="AI17">
        <f t="shared" si="0"/>
        <v>0</v>
      </c>
      <c r="AJ17">
        <f>AJ16-AF17+N17</f>
        <v>0</v>
      </c>
      <c r="AK17">
        <f>AK16-AG17</f>
        <v>0</v>
      </c>
      <c r="AL17" s="6">
        <v>239.17699999999999</v>
      </c>
      <c r="AM17">
        <f>AM16+AH17</f>
        <v>0</v>
      </c>
    </row>
    <row r="18" spans="1:39" x14ac:dyDescent="0.35">
      <c r="A18" t="s">
        <v>69</v>
      </c>
      <c r="B18" t="s">
        <v>68</v>
      </c>
      <c r="C18" t="s">
        <v>67</v>
      </c>
      <c r="D18" s="5">
        <v>42521</v>
      </c>
      <c r="E18" s="5">
        <v>42521</v>
      </c>
      <c r="F18">
        <v>130</v>
      </c>
      <c r="G18">
        <v>2</v>
      </c>
      <c r="H18" s="1">
        <f>IF(Q18="Y",(L18-M18+O18-N18-P18),IF(R17="Y",(W17+T17),W17))</f>
        <v>5800.12</v>
      </c>
      <c r="I18" s="4">
        <v>0.15365751788203755</v>
      </c>
      <c r="J18" s="3">
        <f>E18-E17</f>
        <v>16</v>
      </c>
      <c r="K18" s="2">
        <f>H18*J18*(I18/366)</f>
        <v>38.960963611714256</v>
      </c>
      <c r="L18" s="1">
        <v>4850.79</v>
      </c>
      <c r="M18">
        <v>350</v>
      </c>
      <c r="O18">
        <v>50</v>
      </c>
      <c r="P18">
        <v>-100</v>
      </c>
      <c r="S18">
        <f>W18</f>
        <v>4793.2795811666801</v>
      </c>
      <c r="U18">
        <f>V17</f>
        <v>46.518611414449644</v>
      </c>
      <c r="V18">
        <f>IF(Z18="Y",0,(U18+K18))</f>
        <v>85.4795750261639</v>
      </c>
      <c r="W18">
        <f>IF(Z18="Y",(H18+K18+AA18+V18),(H18+AA18))</f>
        <v>4793.2795811666801</v>
      </c>
      <c r="Z18" s="1"/>
      <c r="AA18" s="1">
        <v>-1006.84041883332</v>
      </c>
      <c r="AC18" s="2">
        <f>K18+AC17</f>
        <v>418.54209199948565</v>
      </c>
      <c r="AD18" s="2">
        <f>AE18-AE17</f>
        <v>1.6379636117142411</v>
      </c>
      <c r="AE18" s="2">
        <f>AC18-AL18</f>
        <v>142.04209199948565</v>
      </c>
      <c r="AF18">
        <f>ABS(IF(AI17&lt;&gt;0,IF(ABS(AI17)&gt;ABS(AD18+T18),(AD18+T18)*(AJ17/AI17),AI17*AJ17/AI17),0))</f>
        <v>0</v>
      </c>
      <c r="AG18">
        <f>ABS(IF(AI17&lt;&gt;0,IF(ABS(AI17)&gt;ABS(AD18+T18),(AD18+T18)*(AK17/AI17),AI17*AK17/AI17),0))</f>
        <v>0</v>
      </c>
      <c r="AH18">
        <f>ABS(IF(AI17&lt;&gt;0,IF(ABS(AI17)&gt;ABS(AD18+T18),(AD18+T18)*(AM17/AI17),AI17*AM17/AI17),0))</f>
        <v>0</v>
      </c>
      <c r="AI18">
        <f t="shared" si="0"/>
        <v>0</v>
      </c>
      <c r="AJ18">
        <f>AJ17-AF18+N18</f>
        <v>0</v>
      </c>
      <c r="AK18">
        <f>AK17-AG18</f>
        <v>0</v>
      </c>
      <c r="AL18" s="1">
        <v>276.5</v>
      </c>
      <c r="AM18">
        <f>AM17+AH18</f>
        <v>0</v>
      </c>
    </row>
    <row r="19" spans="1:39" x14ac:dyDescent="0.35">
      <c r="A19" t="s">
        <v>66</v>
      </c>
      <c r="B19" t="s">
        <v>65</v>
      </c>
      <c r="C19" t="s">
        <v>64</v>
      </c>
      <c r="E19" s="5">
        <v>42400</v>
      </c>
      <c r="F19">
        <v>140</v>
      </c>
      <c r="G19">
        <v>1</v>
      </c>
      <c r="I19" s="4">
        <v>0.16306280299055176</v>
      </c>
      <c r="L19" s="1">
        <v>10000</v>
      </c>
      <c r="M19">
        <v>350</v>
      </c>
      <c r="O19">
        <v>50</v>
      </c>
      <c r="P19">
        <v>-100</v>
      </c>
      <c r="Z19" s="10"/>
      <c r="AA19" s="10"/>
      <c r="AI19">
        <f t="shared" si="0"/>
        <v>-200</v>
      </c>
      <c r="AJ19">
        <v>350</v>
      </c>
      <c r="AK19">
        <v>50</v>
      </c>
      <c r="AL19" s="1">
        <v>0</v>
      </c>
      <c r="AM19">
        <v>-100</v>
      </c>
    </row>
    <row r="20" spans="1:39" x14ac:dyDescent="0.35">
      <c r="A20" t="s">
        <v>66</v>
      </c>
      <c r="B20" t="s">
        <v>65</v>
      </c>
      <c r="C20" t="s">
        <v>64</v>
      </c>
      <c r="D20" s="5">
        <v>42429</v>
      </c>
      <c r="E20" s="5">
        <v>42429</v>
      </c>
      <c r="F20">
        <v>140</v>
      </c>
      <c r="G20">
        <v>1</v>
      </c>
      <c r="H20" s="1">
        <f>IF(Q20="Y",(L20-M20+O20-N20-P20),IF(R19="Y",(W19+T19),W19))</f>
        <v>9800</v>
      </c>
      <c r="I20" s="8">
        <v>0.16304631441797529</v>
      </c>
      <c r="J20" s="3">
        <f>E20-E19</f>
        <v>29</v>
      </c>
      <c r="K20" s="2">
        <f>H20*J20*(I20/360)</f>
        <v>128.71600710441271</v>
      </c>
      <c r="L20" s="9">
        <v>10000</v>
      </c>
      <c r="M20">
        <v>350</v>
      </c>
      <c r="O20">
        <v>50</v>
      </c>
      <c r="P20">
        <v>-100</v>
      </c>
      <c r="Q20" t="s">
        <v>3</v>
      </c>
      <c r="S20">
        <f>W20</f>
        <v>8452.1303725058424</v>
      </c>
      <c r="U20">
        <f>V19</f>
        <v>0</v>
      </c>
      <c r="V20">
        <f>IF(Z20="Y",0,(U20+K20))</f>
        <v>0</v>
      </c>
      <c r="W20">
        <f>IF(Z20="Y",(H20+K20+AA20+V20),(H20+AA20))</f>
        <v>8452.1303725058424</v>
      </c>
      <c r="Z20" s="1" t="s">
        <v>3</v>
      </c>
      <c r="AA20" s="1">
        <v>-1476.5856345985701</v>
      </c>
      <c r="AC20" s="2">
        <f>K20+AC19</f>
        <v>128.71600710441271</v>
      </c>
      <c r="AD20" s="2">
        <f>AE20-AE19</f>
        <v>45.382673771079382</v>
      </c>
      <c r="AE20" s="2">
        <f>AC20-AL20</f>
        <v>45.382673771079382</v>
      </c>
      <c r="AF20">
        <f>ABS(IF(AI19&lt;&gt;0,IF(ABS(AI19)&gt;ABS(AD20+T20),(AD20+T20)*(AJ19/AI19),AI19*AJ19/AI19),0))</f>
        <v>79.419679099388915</v>
      </c>
      <c r="AG20">
        <f>ABS(IF(AI19&lt;&gt;0,IF(ABS(AI19)&gt;ABS(AD20+T20),(AD20+T20)*(AK19/AI19),AI19*AK19/AI19),0))</f>
        <v>11.345668442769846</v>
      </c>
      <c r="AH20">
        <f>ABS(IF(AI19&lt;&gt;0,IF(ABS(AI19)&gt;ABS(AD20+T20),(AD20+T20)*(AM19/AI19),AI19*AM19/AI19),0))</f>
        <v>22.691336885539691</v>
      </c>
      <c r="AI20">
        <f t="shared" si="0"/>
        <v>-154.61732622892063</v>
      </c>
      <c r="AJ20">
        <f>AJ19-AF20+N20</f>
        <v>270.58032090061107</v>
      </c>
      <c r="AK20">
        <f>AK19-AG20</f>
        <v>38.654331557230151</v>
      </c>
      <c r="AL20" s="6">
        <v>83.333333333333329</v>
      </c>
      <c r="AM20">
        <f>AM19+AH20</f>
        <v>-77.308663114460302</v>
      </c>
    </row>
    <row r="21" spans="1:39" x14ac:dyDescent="0.35">
      <c r="A21" t="s">
        <v>66</v>
      </c>
      <c r="B21" t="s">
        <v>65</v>
      </c>
      <c r="C21" t="s">
        <v>64</v>
      </c>
      <c r="D21" s="5">
        <v>42460</v>
      </c>
      <c r="E21" s="5">
        <v>42460</v>
      </c>
      <c r="F21">
        <v>140</v>
      </c>
      <c r="G21">
        <v>1</v>
      </c>
      <c r="H21" s="1">
        <f>IF(Q21="Y",(L21-M21+O21-N21-P21),IF(R20="Y",(W20+T20),W20))</f>
        <v>8452.1303725058424</v>
      </c>
      <c r="I21" s="4">
        <v>0.16305496246868059</v>
      </c>
      <c r="J21" s="3">
        <f>E21-E20</f>
        <v>31</v>
      </c>
      <c r="K21" s="2">
        <f>H21*J21*(I21/360)</f>
        <v>118.67504394652612</v>
      </c>
      <c r="L21" s="1">
        <v>8606.7476987347636</v>
      </c>
      <c r="M21">
        <v>350</v>
      </c>
      <c r="O21">
        <v>50</v>
      </c>
      <c r="P21">
        <v>-100</v>
      </c>
      <c r="S21">
        <f>W21</f>
        <v>6975.5447379072721</v>
      </c>
      <c r="U21">
        <f>V20</f>
        <v>0</v>
      </c>
      <c r="V21">
        <f>IF(Z21="Y",0,(U21+K21))</f>
        <v>118.67504394652612</v>
      </c>
      <c r="W21">
        <f>IF(Z21="Y",(H21+K21+AA21+V21),(H21+AA21))</f>
        <v>6975.5447379072721</v>
      </c>
      <c r="Z21" s="1"/>
      <c r="AA21" s="1">
        <v>-1476.5856345985701</v>
      </c>
      <c r="AC21" s="2">
        <f>K21+AC20</f>
        <v>247.39105105093881</v>
      </c>
      <c r="AD21" s="2">
        <f>AE21-AE20</f>
        <v>46.948377279859429</v>
      </c>
      <c r="AE21" s="2">
        <f>AC21-AL21</f>
        <v>92.331051050938811</v>
      </c>
      <c r="AF21">
        <f>ABS(IF(AI20&lt;&gt;0,IF(ABS(AI20)&gt;ABS(AD21+T21),(AD21+T21)*(AJ20/AI20),AI20*AJ20/AI20),0))</f>
        <v>82.15966023975399</v>
      </c>
      <c r="AG21">
        <f>ABS(IF(AI20&lt;&gt;0,IF(ABS(AI20)&gt;ABS(AD21+T21),(AD21+T21)*(AK20/AI20),AI20*AK20/AI20),0))</f>
        <v>11.737094319964855</v>
      </c>
      <c r="AH21">
        <f>ABS(IF(AI20&lt;&gt;0,IF(ABS(AI20)&gt;ABS(AD21+T21),(AD21+T21)*(AM20/AI20),AI20*AM20/AI20),0))</f>
        <v>23.474188639929711</v>
      </c>
      <c r="AI21">
        <f t="shared" si="0"/>
        <v>-107.66894894906122</v>
      </c>
      <c r="AJ21">
        <f>AJ20-AF21+N21</f>
        <v>188.4206606608571</v>
      </c>
      <c r="AK21">
        <f>AK20-AG21</f>
        <v>26.917237237265297</v>
      </c>
      <c r="AL21">
        <v>155.06</v>
      </c>
      <c r="AM21">
        <f>AM20+AH21</f>
        <v>-53.834474474530595</v>
      </c>
    </row>
    <row r="22" spans="1:39" x14ac:dyDescent="0.35">
      <c r="A22" t="s">
        <v>66</v>
      </c>
      <c r="B22" t="s">
        <v>65</v>
      </c>
      <c r="C22" t="s">
        <v>64</v>
      </c>
      <c r="D22" s="5">
        <v>42490</v>
      </c>
      <c r="E22" s="5">
        <v>42490</v>
      </c>
      <c r="F22">
        <v>140</v>
      </c>
      <c r="G22">
        <v>1</v>
      </c>
      <c r="H22" s="1">
        <f>IF(Q22="Y",(L22-M22+O22-N22-P22),IF(R21="Y",(W21+T21),W21))</f>
        <v>6975.5447379072721</v>
      </c>
      <c r="I22" s="4">
        <v>0.16304737782306622</v>
      </c>
      <c r="J22" s="3">
        <f>E22-E21</f>
        <v>30</v>
      </c>
      <c r="K22" s="2">
        <f>H22*J22*(I22/360)</f>
        <v>94.778689866939033</v>
      </c>
      <c r="L22" s="1">
        <v>7201.8849616256502</v>
      </c>
      <c r="M22">
        <v>350</v>
      </c>
      <c r="O22">
        <v>50</v>
      </c>
      <c r="P22">
        <v>-100</v>
      </c>
      <c r="S22">
        <f>W22</f>
        <v>5498.9591033087017</v>
      </c>
      <c r="U22">
        <f>V21</f>
        <v>118.67504394652612</v>
      </c>
      <c r="V22">
        <f>IF(Z22="Y",0,(U22+K22))</f>
        <v>213.45373381346513</v>
      </c>
      <c r="W22">
        <f>IF(Z22="Y",(H22+K22+AA22+V22),(H22+AA22))</f>
        <v>5498.9591033087017</v>
      </c>
      <c r="Z22" s="1"/>
      <c r="AA22" s="1">
        <v>-1476.5856345985701</v>
      </c>
      <c r="AC22" s="2">
        <f>K22+AC21</f>
        <v>342.16974091787785</v>
      </c>
      <c r="AD22" s="2">
        <f>AE22-AE21</f>
        <v>34.768689866939042</v>
      </c>
      <c r="AE22" s="2">
        <f>AC22-AL22</f>
        <v>127.09974091787785</v>
      </c>
      <c r="AF22">
        <f>ABS(IF(AI21&lt;&gt;0,IF(ABS(AI21)&gt;ABS(AD22+T22),(AD22+T22)*(AJ21/AI21),AI21*AJ21/AI21),0))</f>
        <v>60.845207267143316</v>
      </c>
      <c r="AG22">
        <f>ABS(IF(AI21&lt;&gt;0,IF(ABS(AI21)&gt;ABS(AD22+T22),(AD22+T22)*(AK21/AI21),AI21*AK21/AI21),0))</f>
        <v>8.6921724667347586</v>
      </c>
      <c r="AH22">
        <f>ABS(IF(AI21&lt;&gt;0,IF(ABS(AI21)&gt;ABS(AD22+T22),(AD22+T22)*(AM21/AI21),AI21*AM21/AI21),0))</f>
        <v>17.384344933469517</v>
      </c>
      <c r="AI22">
        <f t="shared" si="0"/>
        <v>-72.900259082122176</v>
      </c>
      <c r="AJ22">
        <f>AJ21-AF22+N22</f>
        <v>127.57545339371379</v>
      </c>
      <c r="AK22">
        <f>AK21-AG22</f>
        <v>18.225064770530537</v>
      </c>
      <c r="AL22" s="1">
        <v>215.07</v>
      </c>
      <c r="AM22">
        <f>AM21+AH22</f>
        <v>-36.450129541061074</v>
      </c>
    </row>
    <row r="23" spans="1:39" x14ac:dyDescent="0.35">
      <c r="A23" t="s">
        <v>66</v>
      </c>
      <c r="B23" t="s">
        <v>65</v>
      </c>
      <c r="C23" t="s">
        <v>64</v>
      </c>
      <c r="D23" s="5">
        <v>42505</v>
      </c>
      <c r="E23" s="5">
        <v>42505</v>
      </c>
      <c r="F23">
        <v>140</v>
      </c>
      <c r="G23">
        <v>1</v>
      </c>
      <c r="H23" s="1">
        <f>IF(Q23="Y",(L23-M23+O23-N23-P23),IF(R22="Y",(W22+T22),W22))</f>
        <v>5498.9591033087017</v>
      </c>
      <c r="I23" s="4">
        <v>0.16359175125793177</v>
      </c>
      <c r="J23" s="3">
        <f>E23-E22</f>
        <v>15</v>
      </c>
      <c r="K23" s="2">
        <f>H23*J23*(I23/360)</f>
        <v>37.482681241917362</v>
      </c>
      <c r="L23" s="1">
        <v>5785.3150350406268</v>
      </c>
      <c r="M23">
        <v>350</v>
      </c>
      <c r="O23">
        <v>50</v>
      </c>
      <c r="P23">
        <v>-100</v>
      </c>
      <c r="R23" t="str">
        <f>IF(OR(X23,Y23),"Y","N")</f>
        <v>Y</v>
      </c>
      <c r="S23">
        <f>W23</f>
        <v>5498.9591033087017</v>
      </c>
      <c r="T23">
        <f>IF(R23="Y",(AB23-W23),0)</f>
        <v>301.16089669129815</v>
      </c>
      <c r="U23">
        <f>V22</f>
        <v>213.45373381346513</v>
      </c>
      <c r="V23">
        <f>IF(Z23="Y",0,(U23+K23))</f>
        <v>250.9364150553825</v>
      </c>
      <c r="W23">
        <f>IF(Z23="Y",(H23+K23+AA23+V23),(H23+AA23))</f>
        <v>5498.9591033087017</v>
      </c>
      <c r="Y23" s="7">
        <v>42505</v>
      </c>
      <c r="Z23" s="1"/>
      <c r="AA23" s="1">
        <v>0</v>
      </c>
      <c r="AB23">
        <v>5800.12</v>
      </c>
      <c r="AC23" s="2">
        <f>K23+AC22</f>
        <v>379.65242215979521</v>
      </c>
      <c r="AD23" s="2">
        <f>AE23-AE22</f>
        <v>13.375681241917363</v>
      </c>
      <c r="AE23" s="2">
        <f>AC23-AL23</f>
        <v>140.47542215979522</v>
      </c>
      <c r="AF23">
        <f>ABS(IF(AI22&lt;&gt;0,IF(ABS(AI22)&gt;ABS(AD23+T23),(AD23+T23)*(AJ22/AI22),AI22*AJ22/AI22),0))</f>
        <v>127.57545339371379</v>
      </c>
      <c r="AG23">
        <f>ABS(IF(AI22&lt;&gt;0,IF(ABS(AI22)&gt;ABS(AD23+T23),(AD23+T23)*(AK22/AI22),AI22*AK22/AI22),0))</f>
        <v>18.225064770530537</v>
      </c>
      <c r="AH23">
        <f>ABS(IF(AI22&lt;&gt;0,IF(ABS(AI22)&gt;ABS(AD23+T23),(AD23+T23)*(AM22/AI22),AI22*AM22/AI22),0))</f>
        <v>36.450129541061074</v>
      </c>
      <c r="AI23">
        <f t="shared" si="0"/>
        <v>0</v>
      </c>
      <c r="AJ23">
        <f>AJ22-AF23+N23</f>
        <v>0</v>
      </c>
      <c r="AK23">
        <f>AK22-AG23</f>
        <v>0</v>
      </c>
      <c r="AL23" s="6">
        <v>239.17699999999999</v>
      </c>
      <c r="AM23">
        <f>AM22+AH23</f>
        <v>0</v>
      </c>
    </row>
    <row r="24" spans="1:39" x14ac:dyDescent="0.35">
      <c r="A24" t="s">
        <v>66</v>
      </c>
      <c r="B24" t="s">
        <v>65</v>
      </c>
      <c r="C24" t="s">
        <v>64</v>
      </c>
      <c r="D24" s="5">
        <v>42521</v>
      </c>
      <c r="E24" s="5">
        <v>42521</v>
      </c>
      <c r="F24">
        <v>140</v>
      </c>
      <c r="G24">
        <v>1</v>
      </c>
      <c r="H24" s="1">
        <f>IF(Q24="Y",(L24-M24+O24-N24-P24),IF(R23="Y",(W23+T23),W23))</f>
        <v>5800.12</v>
      </c>
      <c r="I24" s="4">
        <v>0.15365751788203755</v>
      </c>
      <c r="J24" s="3">
        <f>E24-E23</f>
        <v>16</v>
      </c>
      <c r="K24" s="2">
        <f>H24*J24*(I24/360)</f>
        <v>39.610313005242823</v>
      </c>
      <c r="L24" s="1">
        <v>4850.79</v>
      </c>
      <c r="M24">
        <v>350</v>
      </c>
      <c r="O24">
        <v>50</v>
      </c>
      <c r="P24">
        <v>-100</v>
      </c>
      <c r="S24">
        <f>W24</f>
        <v>4793.2795811666801</v>
      </c>
      <c r="U24">
        <f>V23</f>
        <v>250.9364150553825</v>
      </c>
      <c r="V24">
        <f>IF(Z24="Y",0,(U24+K24))</f>
        <v>290.5467280606253</v>
      </c>
      <c r="W24">
        <f>IF(Z24="Y",(H24+K24+AA24+V24),(H24+AA24))</f>
        <v>4793.2795811666801</v>
      </c>
      <c r="Z24" s="1"/>
      <c r="AA24" s="1">
        <v>-1006.84041883332</v>
      </c>
      <c r="AC24" s="2">
        <f>K24+AC23</f>
        <v>419.26273516503801</v>
      </c>
      <c r="AD24" s="2">
        <f>AE24-AE23</f>
        <v>2.2873130052427939</v>
      </c>
      <c r="AE24" s="2">
        <f>AC24-AL24</f>
        <v>142.76273516503801</v>
      </c>
      <c r="AF24">
        <f>ABS(IF(AI23&lt;&gt;0,IF(ABS(AI23)&gt;ABS(AD24+T24),(AD24+T24)*(AJ23/AI23),AI23*AJ23/AI23),0))</f>
        <v>0</v>
      </c>
      <c r="AG24">
        <f>ABS(IF(AI23&lt;&gt;0,IF(ABS(AI23)&gt;ABS(AD24+T24),(AD24+T24)*(AK23/AI23),AI23*AK23/AI23),0))</f>
        <v>0</v>
      </c>
      <c r="AH24">
        <f>ABS(IF(AI23&lt;&gt;0,IF(ABS(AI23)&gt;ABS(AD24+T24),(AD24+T24)*(AM23/AI23),AI23*AM23/AI23),0))</f>
        <v>0</v>
      </c>
      <c r="AI24">
        <f t="shared" si="0"/>
        <v>0</v>
      </c>
      <c r="AJ24">
        <f>AJ23-AF24+N24</f>
        <v>0</v>
      </c>
      <c r="AK24">
        <f>AK23-AG24</f>
        <v>0</v>
      </c>
      <c r="AL24" s="1">
        <v>276.5</v>
      </c>
      <c r="AM24">
        <f>AM23+AH24</f>
        <v>0</v>
      </c>
    </row>
    <row r="25" spans="1:39" x14ac:dyDescent="0.35">
      <c r="A25" t="s">
        <v>63</v>
      </c>
      <c r="B25" t="s">
        <v>62</v>
      </c>
      <c r="C25" t="s">
        <v>61</v>
      </c>
      <c r="E25" s="5">
        <v>42400</v>
      </c>
      <c r="F25">
        <v>110</v>
      </c>
      <c r="G25">
        <v>1</v>
      </c>
      <c r="I25" s="4">
        <v>0.16306280299055176</v>
      </c>
      <c r="L25" s="1">
        <v>10000</v>
      </c>
      <c r="M25">
        <v>350</v>
      </c>
      <c r="O25">
        <v>50</v>
      </c>
      <c r="P25">
        <v>-100</v>
      </c>
      <c r="Z25" s="10"/>
      <c r="AA25" s="10"/>
      <c r="AI25">
        <f t="shared" si="0"/>
        <v>-200</v>
      </c>
      <c r="AJ25">
        <v>350</v>
      </c>
      <c r="AK25">
        <v>50</v>
      </c>
      <c r="AL25" s="1">
        <v>0</v>
      </c>
      <c r="AM25">
        <v>-100</v>
      </c>
    </row>
    <row r="26" spans="1:39" x14ac:dyDescent="0.35">
      <c r="A26" t="s">
        <v>63</v>
      </c>
      <c r="B26" t="s">
        <v>62</v>
      </c>
      <c r="C26" t="s">
        <v>61</v>
      </c>
      <c r="D26" s="5">
        <v>42429</v>
      </c>
      <c r="E26" s="5">
        <v>42429</v>
      </c>
      <c r="F26">
        <v>110</v>
      </c>
      <c r="G26">
        <v>1</v>
      </c>
      <c r="H26" s="1">
        <f>IF(Q26="Y",(L26-M26+O26-N26-P26),IF(R25="Y",(W25+T25),W25))</f>
        <v>9800</v>
      </c>
      <c r="I26" s="8">
        <v>0.16304631441797529</v>
      </c>
      <c r="J26" s="3">
        <f>E26-E25</f>
        <v>29</v>
      </c>
      <c r="K26" s="2">
        <f t="shared" ref="K26:K31" si="1">H26*J26*(I26/360)</f>
        <v>128.71600710441271</v>
      </c>
      <c r="L26" s="9">
        <v>10000</v>
      </c>
      <c r="M26">
        <v>350</v>
      </c>
      <c r="O26">
        <v>50</v>
      </c>
      <c r="P26">
        <v>-100</v>
      </c>
      <c r="Q26" t="s">
        <v>3</v>
      </c>
      <c r="S26">
        <f t="shared" ref="S26:S31" si="2">W26</f>
        <v>8452.1303725058424</v>
      </c>
      <c r="U26">
        <f t="shared" ref="U26:U31" si="3">V25</f>
        <v>0</v>
      </c>
      <c r="V26">
        <f t="shared" ref="V26:V31" si="4">IF(Z26="Y",0,(U26+K26))</f>
        <v>0</v>
      </c>
      <c r="W26">
        <f t="shared" ref="W26:W31" si="5">IF(Z26="Y",(H26+K26+AA26+V26),(H26+AA26))</f>
        <v>8452.1303725058424</v>
      </c>
      <c r="Z26" s="1" t="s">
        <v>3</v>
      </c>
      <c r="AA26" s="1">
        <v>-1476.5856345985701</v>
      </c>
      <c r="AC26" s="2">
        <f>K26+AC25</f>
        <v>128.71600710441271</v>
      </c>
      <c r="AD26" s="2">
        <f>AE26-AE25</f>
        <v>45.382673771079382</v>
      </c>
      <c r="AE26" s="2">
        <f t="shared" ref="AE26:AE31" si="6">AC26-AL26</f>
        <v>45.382673771079382</v>
      </c>
      <c r="AF26">
        <f>ABS(IF(AI25&lt;&gt;0,IF(ABS(AI25)&gt;ABS(AD26+T26),(AD26+T26)*(AJ25/AI25),AI25*AJ25/AI25),0))</f>
        <v>79.419679099388915</v>
      </c>
      <c r="AG26">
        <f>ABS(IF(AI25&lt;&gt;0,IF(ABS(AI25)&gt;ABS(AD26+T26),(AD26+T26)*(AK25/AI25),AI25*AK25/AI25),0))</f>
        <v>11.345668442769846</v>
      </c>
      <c r="AH26">
        <f>ABS(IF(AI25&lt;&gt;0,IF(ABS(AI25)&gt;ABS(AD26+T26),(AD26+T26)*(AM25/AI25),AI25*AM25/AI25),0))</f>
        <v>22.691336885539691</v>
      </c>
      <c r="AI26">
        <f t="shared" si="0"/>
        <v>-154.61732622892063</v>
      </c>
      <c r="AJ26">
        <f>AJ25-AF26+N26</f>
        <v>270.58032090061107</v>
      </c>
      <c r="AK26">
        <f>AK25-AG26</f>
        <v>38.654331557230151</v>
      </c>
      <c r="AL26" s="6">
        <v>83.333333333333329</v>
      </c>
      <c r="AM26">
        <f>AM25+AH26</f>
        <v>-77.308663114460302</v>
      </c>
    </row>
    <row r="27" spans="1:39" x14ac:dyDescent="0.35">
      <c r="A27" t="s">
        <v>63</v>
      </c>
      <c r="B27" t="s">
        <v>62</v>
      </c>
      <c r="C27" t="s">
        <v>61</v>
      </c>
      <c r="D27" s="5">
        <v>42460</v>
      </c>
      <c r="E27" s="5">
        <v>42460</v>
      </c>
      <c r="F27">
        <v>110</v>
      </c>
      <c r="G27">
        <v>1</v>
      </c>
      <c r="H27" s="1">
        <f>IF(Q27="Y",(L27-M27+O27-N27-P27),IF(R26="Y",(W26+T26),W26))</f>
        <v>8452.1303725058424</v>
      </c>
      <c r="I27" s="4">
        <v>0.16305496246868059</v>
      </c>
      <c r="J27" s="3">
        <f>E27-E26</f>
        <v>31</v>
      </c>
      <c r="K27" s="2">
        <f t="shared" si="1"/>
        <v>118.67504394652612</v>
      </c>
      <c r="L27" s="1">
        <v>8606.7476987347636</v>
      </c>
      <c r="M27">
        <v>350</v>
      </c>
      <c r="O27">
        <v>50</v>
      </c>
      <c r="P27">
        <v>-100</v>
      </c>
      <c r="S27">
        <f t="shared" si="2"/>
        <v>7094.2197818537988</v>
      </c>
      <c r="U27">
        <f t="shared" si="3"/>
        <v>0</v>
      </c>
      <c r="V27">
        <f t="shared" si="4"/>
        <v>0</v>
      </c>
      <c r="W27">
        <f t="shared" si="5"/>
        <v>7094.2197818537988</v>
      </c>
      <c r="Z27" s="1" t="s">
        <v>3</v>
      </c>
      <c r="AA27" s="1">
        <v>-1476.5856345985701</v>
      </c>
      <c r="AC27" s="2">
        <f>K27+AC26</f>
        <v>247.39105105093881</v>
      </c>
      <c r="AD27" s="2">
        <f>AE27-AE26</f>
        <v>46.948377279859429</v>
      </c>
      <c r="AE27" s="2">
        <f t="shared" si="6"/>
        <v>92.331051050938811</v>
      </c>
      <c r="AF27">
        <f>ABS(IF(AI26&lt;&gt;0,IF(ABS(AI26)&gt;ABS(AD27+T27),(AD27+T27)*(AJ26/AI26),AI26*AJ26/AI26),0))</f>
        <v>82.15966023975399</v>
      </c>
      <c r="AG27">
        <f>ABS(IF(AI26&lt;&gt;0,IF(ABS(AI26)&gt;ABS(AD27+T27),(AD27+T27)*(AK26/AI26),AI26*AK26/AI26),0))</f>
        <v>11.737094319964855</v>
      </c>
      <c r="AH27">
        <f>ABS(IF(AI26&lt;&gt;0,IF(ABS(AI26)&gt;ABS(AD27+T27),(AD27+T27)*(AM26/AI26),AI26*AM26/AI26),0))</f>
        <v>23.474188639929711</v>
      </c>
      <c r="AI27">
        <f t="shared" si="0"/>
        <v>-107.66894894906122</v>
      </c>
      <c r="AJ27">
        <f>AJ26-AF27+N27</f>
        <v>188.4206606608571</v>
      </c>
      <c r="AK27">
        <f>AK26-AG27</f>
        <v>26.917237237265297</v>
      </c>
      <c r="AL27">
        <v>155.06</v>
      </c>
      <c r="AM27">
        <f>AM26+AH27</f>
        <v>-53.834474474530595</v>
      </c>
    </row>
    <row r="28" spans="1:39" x14ac:dyDescent="0.35">
      <c r="A28" t="s">
        <v>63</v>
      </c>
      <c r="B28" t="s">
        <v>62</v>
      </c>
      <c r="C28" t="s">
        <v>61</v>
      </c>
      <c r="D28" s="5">
        <v>42490</v>
      </c>
      <c r="E28" s="5">
        <v>42490</v>
      </c>
      <c r="F28">
        <v>110</v>
      </c>
      <c r="G28">
        <v>1</v>
      </c>
      <c r="H28" s="1">
        <f>IF(Q28="Y",(L28-M28+O28-N28-P28),IF(R27="Y",(W27+T27),W27))</f>
        <v>7094.2197818537988</v>
      </c>
      <c r="I28" s="4">
        <v>0.16304737782306622</v>
      </c>
      <c r="J28" s="3">
        <f>E28-E27</f>
        <v>30</v>
      </c>
      <c r="K28" s="2">
        <f t="shared" si="1"/>
        <v>96.391161094315564</v>
      </c>
      <c r="L28" s="1">
        <v>7201.8849616256502</v>
      </c>
      <c r="M28">
        <v>350</v>
      </c>
      <c r="O28">
        <v>50</v>
      </c>
      <c r="P28">
        <v>-100</v>
      </c>
      <c r="S28">
        <f t="shared" si="2"/>
        <v>5714.0253083495445</v>
      </c>
      <c r="U28">
        <f t="shared" si="3"/>
        <v>0</v>
      </c>
      <c r="V28">
        <f t="shared" si="4"/>
        <v>0</v>
      </c>
      <c r="W28">
        <f t="shared" si="5"/>
        <v>5714.0253083495445</v>
      </c>
      <c r="Z28" s="1" t="s">
        <v>3</v>
      </c>
      <c r="AA28" s="1">
        <v>-1476.5856345985701</v>
      </c>
      <c r="AC28" s="2">
        <f>K28+AC27</f>
        <v>343.78221214525439</v>
      </c>
      <c r="AD28" s="2">
        <f>AE28-AE27</f>
        <v>36.381161094315587</v>
      </c>
      <c r="AE28" s="2">
        <f t="shared" si="6"/>
        <v>128.7122121452544</v>
      </c>
      <c r="AF28">
        <f>ABS(IF(AI27&lt;&gt;0,IF(ABS(AI27)&gt;ABS(AD28+T28),(AD28+T28)*(AJ27/AI27),AI27*AJ27/AI27),0))</f>
        <v>63.66703191505227</v>
      </c>
      <c r="AG28">
        <f>ABS(IF(AI27&lt;&gt;0,IF(ABS(AI27)&gt;ABS(AD28+T28),(AD28+T28)*(AK27/AI27),AI27*AK27/AI27),0))</f>
        <v>9.095290273578895</v>
      </c>
      <c r="AH28">
        <f>ABS(IF(AI27&lt;&gt;0,IF(ABS(AI27)&gt;ABS(AD28+T28),(AD28+T28)*(AM27/AI27),AI27*AM27/AI27),0))</f>
        <v>18.19058054715779</v>
      </c>
      <c r="AI28">
        <f t="shared" si="0"/>
        <v>-71.287787854745631</v>
      </c>
      <c r="AJ28">
        <f>AJ27-AF28+N28</f>
        <v>124.75362874580483</v>
      </c>
      <c r="AK28">
        <f>AK27-AG28</f>
        <v>17.821946963686401</v>
      </c>
      <c r="AL28" s="1">
        <v>215.07</v>
      </c>
      <c r="AM28">
        <f>AM27+AH28</f>
        <v>-35.643893927372801</v>
      </c>
    </row>
    <row r="29" spans="1:39" x14ac:dyDescent="0.35">
      <c r="A29" t="s">
        <v>63</v>
      </c>
      <c r="B29" t="s">
        <v>62</v>
      </c>
      <c r="C29" t="s">
        <v>61</v>
      </c>
      <c r="D29" s="5">
        <v>42505</v>
      </c>
      <c r="E29" s="5">
        <v>42505</v>
      </c>
      <c r="F29">
        <v>110</v>
      </c>
      <c r="G29">
        <v>1</v>
      </c>
      <c r="H29" s="1">
        <f>IF(Q29="Y",(L29-M29+O29-N29-P29),IF(R28="Y",(W28+T28),W28))</f>
        <v>5714.0253083495445</v>
      </c>
      <c r="I29" s="4">
        <v>0.16359175125793177</v>
      </c>
      <c r="J29" s="3">
        <f>E29-E28</f>
        <v>15</v>
      </c>
      <c r="K29" s="2">
        <f t="shared" si="1"/>
        <v>38.948641955210235</v>
      </c>
      <c r="L29" s="1">
        <v>5785.3150350406268</v>
      </c>
      <c r="M29">
        <v>350</v>
      </c>
      <c r="O29">
        <v>50</v>
      </c>
      <c r="P29">
        <v>-100</v>
      </c>
      <c r="R29" t="str">
        <f>IF(OR(X29,Y29),"Y","N")</f>
        <v>Y</v>
      </c>
      <c r="S29">
        <f t="shared" si="2"/>
        <v>5752.9739503047549</v>
      </c>
      <c r="T29">
        <f>IF(R29="Y",(AB29-W29),0)</f>
        <v>47.146049695244983</v>
      </c>
      <c r="U29">
        <f t="shared" si="3"/>
        <v>0</v>
      </c>
      <c r="V29">
        <f t="shared" si="4"/>
        <v>0</v>
      </c>
      <c r="W29">
        <f t="shared" si="5"/>
        <v>5752.9739503047549</v>
      </c>
      <c r="Y29" s="7">
        <v>42505</v>
      </c>
      <c r="Z29" s="1" t="s">
        <v>3</v>
      </c>
      <c r="AA29" s="1">
        <v>0</v>
      </c>
      <c r="AB29">
        <v>5800.12</v>
      </c>
      <c r="AC29" s="2">
        <f>K29+AC28</f>
        <v>382.73085410046463</v>
      </c>
      <c r="AD29" s="2">
        <f>AE29-AE28</f>
        <v>14.841641955210235</v>
      </c>
      <c r="AE29" s="2">
        <f t="shared" si="6"/>
        <v>143.55385410046463</v>
      </c>
      <c r="AF29">
        <f>ABS(IF(AI28&lt;&gt;0,IF(ABS(AI28)&gt;ABS(AD29+T29),(AD29+T29)*(AJ28/AI28),AI28*AJ28/AI28),0))</f>
        <v>108.47846038829663</v>
      </c>
      <c r="AG29">
        <f>ABS(IF(AI28&lt;&gt;0,IF(ABS(AI28)&gt;ABS(AD29+T29),(AD29+T29)*(AK28/AI28),AI28*AK28/AI28),0))</f>
        <v>15.496922912613798</v>
      </c>
      <c r="AH29">
        <f>ABS(IF(AI28&lt;&gt;0,IF(ABS(AI28)&gt;ABS(AD29+T29),(AD29+T29)*(AM28/AI28),AI28*AM28/AI28),0))</f>
        <v>30.993845825227595</v>
      </c>
      <c r="AI29">
        <f t="shared" si="0"/>
        <v>-9.3000962042903978</v>
      </c>
      <c r="AJ29">
        <f>AJ28-AF29+N29</f>
        <v>16.275168357508207</v>
      </c>
      <c r="AK29">
        <f>AK28-AG29</f>
        <v>2.325024051072603</v>
      </c>
      <c r="AL29" s="6">
        <v>239.17699999999999</v>
      </c>
      <c r="AM29">
        <f>AM28+AH29</f>
        <v>-4.650048102145206</v>
      </c>
    </row>
    <row r="30" spans="1:39" x14ac:dyDescent="0.35">
      <c r="A30" t="s">
        <v>63</v>
      </c>
      <c r="B30" t="s">
        <v>62</v>
      </c>
      <c r="C30" t="s">
        <v>61</v>
      </c>
      <c r="D30" s="5">
        <v>42515</v>
      </c>
      <c r="E30" s="5">
        <v>42515</v>
      </c>
      <c r="F30">
        <v>110</v>
      </c>
      <c r="G30">
        <v>1</v>
      </c>
      <c r="H30" s="1">
        <f>IF(Q30="Y",(L30-M30+O30-N30-P30),IF(R29="Y",(W29+T29),W29))</f>
        <v>5800.12</v>
      </c>
      <c r="I30" s="4">
        <v>0.16359175125793177</v>
      </c>
      <c r="J30" s="3">
        <f>E30-E29</f>
        <v>10</v>
      </c>
      <c r="K30" s="2">
        <f t="shared" si="1"/>
        <v>26.356994119615422</v>
      </c>
      <c r="L30" s="1">
        <v>5785.3150350406268</v>
      </c>
      <c r="M30">
        <v>350</v>
      </c>
      <c r="O30">
        <v>50</v>
      </c>
      <c r="P30">
        <v>-100</v>
      </c>
      <c r="R30" t="str">
        <f>IF(OR(X30,Y30),"Y","N")</f>
        <v>Y</v>
      </c>
      <c r="S30">
        <f t="shared" si="2"/>
        <v>5326.4769941196155</v>
      </c>
      <c r="T30">
        <f>IF(R30="Y",(AB30-W30),0)</f>
        <v>473.64300588038441</v>
      </c>
      <c r="U30">
        <f t="shared" si="3"/>
        <v>0</v>
      </c>
      <c r="V30">
        <f t="shared" si="4"/>
        <v>0</v>
      </c>
      <c r="W30">
        <f t="shared" si="5"/>
        <v>5326.4769941196155</v>
      </c>
      <c r="Y30" s="7">
        <v>42515</v>
      </c>
      <c r="Z30" s="1" t="s">
        <v>3</v>
      </c>
      <c r="AA30" s="1">
        <v>-500</v>
      </c>
      <c r="AB30">
        <v>5800.12</v>
      </c>
      <c r="AC30" s="2">
        <f>K30+AC29</f>
        <v>409.08784822008005</v>
      </c>
      <c r="AD30" s="2">
        <f>AE30-AE29</f>
        <v>26.356994119615422</v>
      </c>
      <c r="AE30" s="2">
        <f t="shared" si="6"/>
        <v>169.91084822008006</v>
      </c>
      <c r="AF30">
        <f>ABS(IF(AI29&lt;&gt;0,IF(ABS(AI29)&gt;ABS(AD30+T30),(AD30+T30)*(AJ29/AI29),AI29*AJ29/AI29),0))</f>
        <v>16.275168357508207</v>
      </c>
      <c r="AG30">
        <f>ABS(IF(AI29&lt;&gt;0,IF(ABS(AI29)&gt;ABS(AD30+T30),(AD30+T30)*(AK29/AI29),AI29*AK29/AI29),0))</f>
        <v>2.325024051072603</v>
      </c>
      <c r="AH30">
        <f>ABS(IF(AI29&lt;&gt;0,IF(ABS(AI29)&gt;ABS(AD30+T30),(AD30+T30)*(AM29/AI29),AI29*AM29/AI29),0))</f>
        <v>4.650048102145206</v>
      </c>
      <c r="AI30">
        <f t="shared" si="0"/>
        <v>0</v>
      </c>
      <c r="AJ30">
        <f>AJ29-AF30+N30</f>
        <v>0</v>
      </c>
      <c r="AK30">
        <f>AK29-AG30</f>
        <v>0</v>
      </c>
      <c r="AL30" s="6">
        <v>239.17699999999999</v>
      </c>
      <c r="AM30">
        <f>AM29+AH30</f>
        <v>0</v>
      </c>
    </row>
    <row r="31" spans="1:39" x14ac:dyDescent="0.35">
      <c r="A31" t="s">
        <v>63</v>
      </c>
      <c r="B31" t="s">
        <v>62</v>
      </c>
      <c r="C31" t="s">
        <v>61</v>
      </c>
      <c r="D31" s="5">
        <v>42521</v>
      </c>
      <c r="E31" s="5">
        <v>42521</v>
      </c>
      <c r="F31">
        <v>110</v>
      </c>
      <c r="G31">
        <v>1</v>
      </c>
      <c r="H31" s="1">
        <f>IF(Q31="Y",(L31-M31+O31-N31-P31),IF(R29="Y",(W29+T29),W29))</f>
        <v>5800.12</v>
      </c>
      <c r="I31" s="4">
        <v>0.15365751788203755</v>
      </c>
      <c r="J31" s="3">
        <f>E31-E29</f>
        <v>16</v>
      </c>
      <c r="K31" s="2">
        <f t="shared" si="1"/>
        <v>39.610313005242823</v>
      </c>
      <c r="L31" s="1">
        <v>4850.79</v>
      </c>
      <c r="M31">
        <v>350</v>
      </c>
      <c r="O31">
        <v>50</v>
      </c>
      <c r="P31">
        <v>-100</v>
      </c>
      <c r="S31">
        <f t="shared" si="2"/>
        <v>4832.8898941719226</v>
      </c>
      <c r="U31">
        <f t="shared" si="3"/>
        <v>0</v>
      </c>
      <c r="V31">
        <f t="shared" si="4"/>
        <v>0</v>
      </c>
      <c r="W31">
        <f t="shared" si="5"/>
        <v>4832.8898941719226</v>
      </c>
      <c r="Z31" s="1" t="s">
        <v>3</v>
      </c>
      <c r="AA31" s="1">
        <v>-1006.84041883332</v>
      </c>
      <c r="AC31" s="2">
        <f>K31+AC29</f>
        <v>422.34116710570743</v>
      </c>
      <c r="AD31" s="2">
        <f>AE31-AE29</f>
        <v>2.2873130052427939</v>
      </c>
      <c r="AE31" s="2">
        <f t="shared" si="6"/>
        <v>145.84116710570743</v>
      </c>
      <c r="AF31">
        <f>ABS(IF(AI29&lt;&gt;0,IF(ABS(AI29)&gt;ABS(AD31+T31),(AD31+T31)*(AJ29/AI29),AI29*AJ29/AI29),0))</f>
        <v>4.002797759174892</v>
      </c>
      <c r="AG31">
        <f>ABS(IF(AI29&lt;&gt;0,IF(ABS(AI29)&gt;ABS(AD31+T31),(AD31+T31)*(AK29/AI29),AI29*AK29/AI29),0))</f>
        <v>0.57182825131069936</v>
      </c>
      <c r="AH31">
        <f>ABS(IF(AI29&lt;&gt;0,IF(ABS(AI29)&gt;ABS(AD31+T31),(AD31+T31)*(AM29/AI29),AI29*AM29/AI29),0))</f>
        <v>1.1436565026213987</v>
      </c>
      <c r="AI31">
        <f t="shared" si="0"/>
        <v>-7.0127831990476022</v>
      </c>
      <c r="AJ31">
        <f>AJ29-AF31+N31</f>
        <v>12.272370598333314</v>
      </c>
      <c r="AK31">
        <f>AK29-AG31</f>
        <v>1.7531957997619037</v>
      </c>
      <c r="AL31" s="1">
        <v>276.5</v>
      </c>
      <c r="AM31">
        <f>AM29+AH31</f>
        <v>-3.5063915995238073</v>
      </c>
    </row>
    <row r="32" spans="1:39" x14ac:dyDescent="0.35">
      <c r="A32" t="s">
        <v>60</v>
      </c>
      <c r="B32" t="s">
        <v>59</v>
      </c>
      <c r="C32" t="s">
        <v>58</v>
      </c>
      <c r="E32" s="5">
        <v>42400</v>
      </c>
      <c r="F32">
        <v>150</v>
      </c>
      <c r="G32">
        <v>1</v>
      </c>
      <c r="I32" s="4">
        <v>0.16306280299055176</v>
      </c>
      <c r="L32" s="1">
        <v>10000</v>
      </c>
      <c r="M32">
        <v>350</v>
      </c>
      <c r="O32">
        <v>50</v>
      </c>
      <c r="P32">
        <v>-100</v>
      </c>
      <c r="Z32" s="10" t="s">
        <v>3</v>
      </c>
      <c r="AA32" s="10"/>
      <c r="AI32">
        <f t="shared" si="0"/>
        <v>-200</v>
      </c>
      <c r="AJ32">
        <v>350</v>
      </c>
      <c r="AK32">
        <v>50</v>
      </c>
      <c r="AL32" s="1">
        <v>0</v>
      </c>
      <c r="AM32">
        <v>-100</v>
      </c>
    </row>
    <row r="33" spans="1:39" x14ac:dyDescent="0.35">
      <c r="A33" t="s">
        <v>60</v>
      </c>
      <c r="B33" t="s">
        <v>59</v>
      </c>
      <c r="C33" t="s">
        <v>58</v>
      </c>
      <c r="D33" s="5">
        <v>42429</v>
      </c>
      <c r="E33" s="5">
        <v>42429</v>
      </c>
      <c r="F33">
        <v>150</v>
      </c>
      <c r="G33">
        <v>1</v>
      </c>
      <c r="H33" s="1">
        <f>IF(Q33="Y",(L33-M33+O33-N33-P33),IF(R31="Y",(W31+T31),W31))</f>
        <v>9800</v>
      </c>
      <c r="I33" s="8">
        <v>0.16304631441797529</v>
      </c>
      <c r="J33" s="3">
        <f>E33-E32</f>
        <v>29</v>
      </c>
      <c r="K33" s="2">
        <f t="shared" ref="K33:K38" si="7">H33*J33*(I33/365)</f>
        <v>126.95277413037967</v>
      </c>
      <c r="L33" s="9">
        <v>10000</v>
      </c>
      <c r="M33">
        <v>350</v>
      </c>
      <c r="O33">
        <v>50</v>
      </c>
      <c r="P33">
        <v>-100</v>
      </c>
      <c r="Q33" t="s">
        <v>3</v>
      </c>
      <c r="S33">
        <f t="shared" ref="S33:S38" si="8">W33</f>
        <v>8323.4143654014297</v>
      </c>
      <c r="U33">
        <f t="shared" ref="U33:U38" si="9">V32</f>
        <v>0</v>
      </c>
      <c r="V33">
        <f t="shared" ref="V33:V38" si="10">IF(Z33="Y",0,(U33+K33))</f>
        <v>126.95277413037967</v>
      </c>
      <c r="W33">
        <f t="shared" ref="W33:W38" si="11">IF(Z33="Y",(H33+K33+AA33+V33),(H33+AA33))</f>
        <v>8323.4143654014297</v>
      </c>
      <c r="Z33" s="1"/>
      <c r="AA33" s="1">
        <v>-1476.5856345985701</v>
      </c>
      <c r="AC33" s="2">
        <f>K33+AC31</f>
        <v>549.29394123608711</v>
      </c>
      <c r="AD33" s="2">
        <f>AE33-AE31</f>
        <v>320.11944079704637</v>
      </c>
      <c r="AE33" s="2">
        <f t="shared" ref="AE33:AE38" si="12">AC33-AL33</f>
        <v>465.96060790275379</v>
      </c>
      <c r="AF33">
        <f>ABS(IF(AI31&lt;&gt;0,IF(ABS(AI31)&gt;ABS(AD33+T33),(AD33+T33)*(AJ31/AI31),AI31*AJ31/AI31),0))</f>
        <v>12.272370598333312</v>
      </c>
      <c r="AG33">
        <f>ABS(IF(AI31&lt;&gt;0,IF(ABS(AI31)&gt;ABS(AD33+T33),(AD33+T33)*(AK31/AI31),AI31*AK31/AI31),0))</f>
        <v>1.7531957997619037</v>
      </c>
      <c r="AH33">
        <f>ABS(IF(AI31&lt;&gt;0,IF(ABS(AI31)&gt;ABS(AD33+T33),(AD33+T33)*(AM31/AI31),AI31*AM31/AI31),0))</f>
        <v>3.5063915995238073</v>
      </c>
      <c r="AI33" s="6">
        <f t="shared" si="0"/>
        <v>-1.7763568394002505E-15</v>
      </c>
      <c r="AJ33" s="6">
        <f>AJ31-AF33+N33</f>
        <v>1.7763568394002505E-15</v>
      </c>
      <c r="AK33">
        <f>AK31-AG33</f>
        <v>0</v>
      </c>
      <c r="AL33" s="6">
        <v>83.333333333333329</v>
      </c>
      <c r="AM33">
        <f>AM31+AH33</f>
        <v>0</v>
      </c>
    </row>
    <row r="34" spans="1:39" x14ac:dyDescent="0.35">
      <c r="A34" t="s">
        <v>60</v>
      </c>
      <c r="B34" t="s">
        <v>59</v>
      </c>
      <c r="C34" t="s">
        <v>58</v>
      </c>
      <c r="D34" s="5">
        <v>42460</v>
      </c>
      <c r="E34" s="5">
        <v>42460</v>
      </c>
      <c r="F34">
        <v>150</v>
      </c>
      <c r="G34">
        <v>1</v>
      </c>
      <c r="H34" s="1">
        <f>IF(Q34="Y",(L34-M34+O34-N34-P34),IF(R33="Y",(W33+T33),W33))</f>
        <v>8323.4143654014297</v>
      </c>
      <c r="I34" s="4">
        <v>0.16305496246868059</v>
      </c>
      <c r="J34" s="3">
        <f>E34-E33</f>
        <v>31</v>
      </c>
      <c r="K34" s="2">
        <f t="shared" si="7"/>
        <v>115.26683431730416</v>
      </c>
      <c r="L34" s="1">
        <v>8606.7476987347636</v>
      </c>
      <c r="M34">
        <v>350</v>
      </c>
      <c r="O34">
        <v>50</v>
      </c>
      <c r="P34">
        <v>-100</v>
      </c>
      <c r="S34">
        <f t="shared" si="8"/>
        <v>6846.8287308028594</v>
      </c>
      <c r="U34">
        <f t="shared" si="9"/>
        <v>126.95277413037967</v>
      </c>
      <c r="V34">
        <f t="shared" si="10"/>
        <v>242.21960844768381</v>
      </c>
      <c r="W34">
        <f t="shared" si="11"/>
        <v>6846.8287308028594</v>
      </c>
      <c r="Z34" s="1"/>
      <c r="AA34" s="1">
        <v>-1476.5856345985701</v>
      </c>
      <c r="AC34" s="2">
        <f>K34+AC33</f>
        <v>664.5607755533913</v>
      </c>
      <c r="AD34" s="2">
        <f>AE34-AE33</f>
        <v>43.5401676506375</v>
      </c>
      <c r="AE34" s="2">
        <f t="shared" si="12"/>
        <v>509.50077555339129</v>
      </c>
      <c r="AF34" s="6">
        <f>ABS(IF(AI33&lt;&gt;0,IF(ABS(AI33)&gt;ABS(AD34+T34),(AD34+T34)*(AJ33/AI33),AI33*AJ33/AI33),0))</f>
        <v>1.7763568394002505E-15</v>
      </c>
      <c r="AG34">
        <f>ABS(IF(AI33&lt;&gt;0,IF(ABS(AI33)&gt;ABS(AD34+T34),(AD34+T34)*(AK33/AI33),AI33*AK33/AI33),0))</f>
        <v>0</v>
      </c>
      <c r="AH34">
        <f>ABS(IF(AI33&lt;&gt;0,IF(ABS(AI33)&gt;ABS(AD34+T34),(AD34+T34)*(AM33/AI33),AI33*AM33/AI33),0))</f>
        <v>0</v>
      </c>
      <c r="AI34">
        <f t="shared" si="0"/>
        <v>0</v>
      </c>
      <c r="AJ34">
        <f>AJ33-AF34+N34</f>
        <v>0</v>
      </c>
      <c r="AK34">
        <f>AK33-AG34</f>
        <v>0</v>
      </c>
      <c r="AL34">
        <v>155.06</v>
      </c>
      <c r="AM34">
        <f>AM33+AH34</f>
        <v>0</v>
      </c>
    </row>
    <row r="35" spans="1:39" x14ac:dyDescent="0.35">
      <c r="A35" t="s">
        <v>60</v>
      </c>
      <c r="B35" t="s">
        <v>59</v>
      </c>
      <c r="C35" t="s">
        <v>58</v>
      </c>
      <c r="D35" s="5">
        <v>42490</v>
      </c>
      <c r="E35" s="5">
        <v>42490</v>
      </c>
      <c r="F35">
        <v>150</v>
      </c>
      <c r="G35">
        <v>1</v>
      </c>
      <c r="H35" s="1">
        <f>IF(Q35="Y",(L35-M35+O35-N35-P35),IF(R34="Y",(W34+T34),W34))</f>
        <v>6846.8287308028594</v>
      </c>
      <c r="I35" s="4">
        <v>0.16304737782306622</v>
      </c>
      <c r="J35" s="3">
        <f>E35-E34</f>
        <v>30</v>
      </c>
      <c r="K35" s="2">
        <f t="shared" si="7"/>
        <v>91.755408572140169</v>
      </c>
      <c r="L35" s="1">
        <v>7201.8849616256502</v>
      </c>
      <c r="M35">
        <v>350</v>
      </c>
      <c r="O35">
        <v>50</v>
      </c>
      <c r="P35">
        <v>-100</v>
      </c>
      <c r="S35">
        <f t="shared" si="8"/>
        <v>5370.243096204289</v>
      </c>
      <c r="U35">
        <f t="shared" si="9"/>
        <v>242.21960844768381</v>
      </c>
      <c r="V35">
        <f t="shared" si="10"/>
        <v>333.97501701982401</v>
      </c>
      <c r="W35">
        <f t="shared" si="11"/>
        <v>5370.243096204289</v>
      </c>
      <c r="Z35" s="1"/>
      <c r="AA35" s="1">
        <v>-1476.5856345985701</v>
      </c>
      <c r="AC35" s="2">
        <f>K35+AC34</f>
        <v>756.31618412553144</v>
      </c>
      <c r="AD35" s="2">
        <f>AE35-AE34</f>
        <v>31.745408572140207</v>
      </c>
      <c r="AE35" s="2">
        <f t="shared" si="12"/>
        <v>541.2461841255315</v>
      </c>
      <c r="AF35">
        <f>ABS(IF(AI34&lt;&gt;0,IF(ABS(AI34)&gt;ABS(AD35+T35),(AD35+T35)*(AJ34/AI34),AI34*AJ34/AI34),0))</f>
        <v>0</v>
      </c>
      <c r="AG35">
        <f>ABS(IF(AI34&lt;&gt;0,IF(ABS(AI34)&gt;ABS(AD35+T35),(AD35+T35)*(AK34/AI34),AI34*AK34/AI34),0))</f>
        <v>0</v>
      </c>
      <c r="AH35">
        <f>ABS(IF(AI34&lt;&gt;0,IF(ABS(AI34)&gt;ABS(AD35+T35),(AD35+T35)*(AM34/AI34),AI34*AM34/AI34),0))</f>
        <v>0</v>
      </c>
      <c r="AI35">
        <f t="shared" si="0"/>
        <v>0</v>
      </c>
      <c r="AJ35">
        <f>AJ34-AF35+N35</f>
        <v>0</v>
      </c>
      <c r="AK35">
        <f>AK34-AG35</f>
        <v>0</v>
      </c>
      <c r="AL35" s="1">
        <v>215.07</v>
      </c>
      <c r="AM35">
        <f>AM34+AH35</f>
        <v>0</v>
      </c>
    </row>
    <row r="36" spans="1:39" x14ac:dyDescent="0.35">
      <c r="A36" t="s">
        <v>60</v>
      </c>
      <c r="B36" t="s">
        <v>59</v>
      </c>
      <c r="C36" t="s">
        <v>58</v>
      </c>
      <c r="D36" s="5">
        <v>42505</v>
      </c>
      <c r="E36" s="5">
        <v>42505</v>
      </c>
      <c r="F36">
        <v>150</v>
      </c>
      <c r="G36">
        <v>1</v>
      </c>
      <c r="H36" s="1">
        <f>IF(Q36="Y",(L36-M36+O36-N36-P36),IF(R35="Y",(W35+T35),W35))</f>
        <v>5370.243096204289</v>
      </c>
      <c r="I36" s="4">
        <v>0.16359175125793177</v>
      </c>
      <c r="J36" s="3">
        <f>E36-E35</f>
        <v>15</v>
      </c>
      <c r="K36" s="2">
        <f t="shared" si="7"/>
        <v>36.103868744748389</v>
      </c>
      <c r="L36" s="1">
        <v>5785.3150350406268</v>
      </c>
      <c r="M36">
        <v>350</v>
      </c>
      <c r="O36">
        <v>50</v>
      </c>
      <c r="P36">
        <v>-100</v>
      </c>
      <c r="R36" t="str">
        <f>IF(OR(X36,Y36),"Y","N")</f>
        <v>Y</v>
      </c>
      <c r="S36">
        <f t="shared" si="8"/>
        <v>5370.243096204289</v>
      </c>
      <c r="T36">
        <f>IF(R36="Y",(AB36-W36),0)</f>
        <v>429.87690379571086</v>
      </c>
      <c r="U36">
        <f t="shared" si="9"/>
        <v>333.97501701982401</v>
      </c>
      <c r="V36">
        <f t="shared" si="10"/>
        <v>370.07888576457242</v>
      </c>
      <c r="W36">
        <f t="shared" si="11"/>
        <v>5370.243096204289</v>
      </c>
      <c r="Y36" s="7">
        <v>42505</v>
      </c>
      <c r="Z36" s="1"/>
      <c r="AA36" s="1">
        <v>0</v>
      </c>
      <c r="AB36">
        <v>5800.12</v>
      </c>
      <c r="AC36" s="2">
        <f>K36+AC35</f>
        <v>792.42005287027985</v>
      </c>
      <c r="AD36" s="2">
        <f>AE36-AE35</f>
        <v>11.996868744748326</v>
      </c>
      <c r="AE36" s="2">
        <f t="shared" si="12"/>
        <v>553.24305287027983</v>
      </c>
      <c r="AF36">
        <f>ABS(IF(AI35&lt;&gt;0,IF(ABS(AI35)&gt;ABS(AD36+T36),(AD36+T36)*(AJ35/AI35),AI35*AJ35/AI35),0))</f>
        <v>0</v>
      </c>
      <c r="AG36">
        <f>ABS(IF(AI35&lt;&gt;0,IF(ABS(AI35)&gt;ABS(AD36+T36),(AD36+T36)*(AK35/AI35),AI35*AK35/AI35),0))</f>
        <v>0</v>
      </c>
      <c r="AH36">
        <f>ABS(IF(AI35&lt;&gt;0,IF(ABS(AI35)&gt;ABS(AD36+T36),(AD36+T36)*(AM35/AI35),AI35*AM35/AI35),0))</f>
        <v>0</v>
      </c>
      <c r="AI36">
        <f t="shared" si="0"/>
        <v>0</v>
      </c>
      <c r="AJ36">
        <f>AJ35-AF36+N36</f>
        <v>0</v>
      </c>
      <c r="AK36">
        <f>AK35-AG36</f>
        <v>0</v>
      </c>
      <c r="AL36" s="6">
        <v>239.17699999999999</v>
      </c>
      <c r="AM36">
        <f>AM35+AH36</f>
        <v>0</v>
      </c>
    </row>
    <row r="37" spans="1:39" x14ac:dyDescent="0.35">
      <c r="A37" t="s">
        <v>60</v>
      </c>
      <c r="B37" t="s">
        <v>59</v>
      </c>
      <c r="C37" t="s">
        <v>58</v>
      </c>
      <c r="D37" s="5">
        <v>42515</v>
      </c>
      <c r="E37" s="5">
        <v>42515</v>
      </c>
      <c r="F37">
        <v>150</v>
      </c>
      <c r="G37">
        <v>1</v>
      </c>
      <c r="H37" s="1">
        <f>IF(Q37="Y",(L37-M37+O37-N37-P37),IF(R36="Y",(W36+T36),W36))</f>
        <v>5800.12</v>
      </c>
      <c r="I37" s="4">
        <v>0.16359175125793177</v>
      </c>
      <c r="J37" s="3">
        <f>E37-E36</f>
        <v>10</v>
      </c>
      <c r="K37" s="2">
        <f t="shared" si="7"/>
        <v>25.995939405648087</v>
      </c>
      <c r="L37" s="1">
        <v>5785.3150350406268</v>
      </c>
      <c r="M37">
        <v>350</v>
      </c>
      <c r="O37">
        <v>50</v>
      </c>
      <c r="P37">
        <v>-100</v>
      </c>
      <c r="S37">
        <f t="shared" si="8"/>
        <v>6300.12</v>
      </c>
      <c r="U37">
        <f t="shared" si="9"/>
        <v>370.07888576457242</v>
      </c>
      <c r="V37">
        <f t="shared" si="10"/>
        <v>396.07482517022049</v>
      </c>
      <c r="W37">
        <f t="shared" si="11"/>
        <v>6300.12</v>
      </c>
      <c r="Y37" s="7"/>
      <c r="Z37" s="1"/>
      <c r="AA37" s="1">
        <v>500</v>
      </c>
      <c r="AB37">
        <v>5800.12</v>
      </c>
      <c r="AC37" s="2">
        <f>K37+AC36</f>
        <v>818.41599227592792</v>
      </c>
      <c r="AD37" s="2">
        <f>AE37-AE36</f>
        <v>25.995939405648073</v>
      </c>
      <c r="AE37" s="2">
        <f t="shared" si="12"/>
        <v>579.2389922759279</v>
      </c>
      <c r="AF37">
        <f>ABS(IF(AI36&lt;&gt;0,IF(ABS(AI36)&gt;ABS(AD37+T37),(AD37+T37)*(AJ36/AI36),AI36*AJ36/AI36),0))</f>
        <v>0</v>
      </c>
      <c r="AG37">
        <f>ABS(IF(AI36&lt;&gt;0,IF(ABS(AI36)&gt;ABS(AD37+T37),(AD37+T37)*(AK36/AI36),AI36*AK36/AI36),0))</f>
        <v>0</v>
      </c>
      <c r="AH37">
        <f>ABS(IF(AI36&lt;&gt;0,IF(ABS(AI36)&gt;ABS(AD37+T37),(AD37+T37)*(AM36/AI36),AI36*AM36/AI36),0))</f>
        <v>0</v>
      </c>
      <c r="AI37">
        <f t="shared" si="0"/>
        <v>0</v>
      </c>
      <c r="AJ37">
        <f>AJ36-AF37+N37</f>
        <v>0</v>
      </c>
      <c r="AK37">
        <f>AK36-AG37</f>
        <v>0</v>
      </c>
      <c r="AL37" s="6">
        <v>239.17699999999999</v>
      </c>
      <c r="AM37">
        <f>AM36+AH37</f>
        <v>0</v>
      </c>
    </row>
    <row r="38" spans="1:39" x14ac:dyDescent="0.35">
      <c r="A38" t="s">
        <v>60</v>
      </c>
      <c r="B38" t="s">
        <v>59</v>
      </c>
      <c r="C38" t="s">
        <v>58</v>
      </c>
      <c r="D38" s="5">
        <v>42521</v>
      </c>
      <c r="E38" s="5">
        <v>42521</v>
      </c>
      <c r="F38">
        <v>150</v>
      </c>
      <c r="G38">
        <v>1</v>
      </c>
      <c r="H38" s="1">
        <f>IF(Q38="Y",(L38-M38+O38-N38-P38),IF(R36="Y",(W36+T36),W36))</f>
        <v>5800.12</v>
      </c>
      <c r="I38" s="4">
        <v>0.15365751788203755</v>
      </c>
      <c r="J38" s="3">
        <f>E38-E36</f>
        <v>16</v>
      </c>
      <c r="K38" s="2">
        <f t="shared" si="7"/>
        <v>39.067705977773748</v>
      </c>
      <c r="L38" s="1">
        <v>4850.79</v>
      </c>
      <c r="M38">
        <v>350</v>
      </c>
      <c r="O38">
        <v>50</v>
      </c>
      <c r="P38">
        <v>-100</v>
      </c>
      <c r="S38">
        <f t="shared" si="8"/>
        <v>4793.2795811666801</v>
      </c>
      <c r="U38">
        <f t="shared" si="9"/>
        <v>396.07482517022049</v>
      </c>
      <c r="V38">
        <f t="shared" si="10"/>
        <v>435.14253114799425</v>
      </c>
      <c r="W38">
        <f t="shared" si="11"/>
        <v>4793.2795811666801</v>
      </c>
      <c r="Z38" s="1"/>
      <c r="AA38" s="1">
        <v>-1006.84041883332</v>
      </c>
      <c r="AC38" s="2">
        <f>K38+AC36</f>
        <v>831.48775884805355</v>
      </c>
      <c r="AD38" s="2">
        <f>AE38-AE36</f>
        <v>1.7447059777737195</v>
      </c>
      <c r="AE38" s="2">
        <f t="shared" si="12"/>
        <v>554.98775884805355</v>
      </c>
      <c r="AF38">
        <f>ABS(IF(AI36&lt;&gt;0,IF(ABS(AI36)&gt;ABS(AD38+T38),(AD38+T38)*(AJ36/AI36),AI36*AJ36/AI36),0))</f>
        <v>0</v>
      </c>
      <c r="AG38">
        <f>ABS(IF(AI36&lt;&gt;0,IF(ABS(AI36)&gt;ABS(AD38+T38),(AD38+T38)*(AK36/AI36),AI36*AK36/AI36),0))</f>
        <v>0</v>
      </c>
      <c r="AH38">
        <f>ABS(IF(AI36&lt;&gt;0,IF(ABS(AI36)&gt;ABS(AD38+T38),(AD38+T38)*(AM36/AI36),AI36*AM36/AI36),0))</f>
        <v>0</v>
      </c>
      <c r="AI38">
        <f t="shared" si="0"/>
        <v>0</v>
      </c>
      <c r="AJ38">
        <f>AJ36-AF38+N38</f>
        <v>0</v>
      </c>
      <c r="AK38">
        <f>AK36-AG38</f>
        <v>0</v>
      </c>
      <c r="AL38" s="1">
        <v>276.5</v>
      </c>
      <c r="AM38">
        <f>AM36+AH38</f>
        <v>0</v>
      </c>
    </row>
    <row r="39" spans="1:39" x14ac:dyDescent="0.35">
      <c r="A39" t="s">
        <v>57</v>
      </c>
      <c r="B39" t="s">
        <v>56</v>
      </c>
      <c r="C39" t="s">
        <v>0</v>
      </c>
      <c r="E39" s="5">
        <v>42400</v>
      </c>
      <c r="F39">
        <v>120</v>
      </c>
      <c r="G39">
        <v>1</v>
      </c>
      <c r="I39" s="4">
        <v>0.16306280299055176</v>
      </c>
      <c r="L39" s="1">
        <v>10000</v>
      </c>
      <c r="M39">
        <v>350</v>
      </c>
      <c r="O39">
        <v>50</v>
      </c>
      <c r="P39">
        <v>-100</v>
      </c>
      <c r="Z39" s="10"/>
      <c r="AA39" s="10"/>
      <c r="AI39">
        <f t="shared" si="0"/>
        <v>-200</v>
      </c>
      <c r="AJ39">
        <v>350</v>
      </c>
      <c r="AK39">
        <v>50</v>
      </c>
      <c r="AL39" s="1">
        <v>0</v>
      </c>
      <c r="AM39">
        <v>-100</v>
      </c>
    </row>
    <row r="40" spans="1:39" x14ac:dyDescent="0.35">
      <c r="A40" t="s">
        <v>57</v>
      </c>
      <c r="B40" t="s">
        <v>56</v>
      </c>
      <c r="C40" t="s">
        <v>0</v>
      </c>
      <c r="D40" s="5">
        <v>42429</v>
      </c>
      <c r="E40" s="5">
        <v>42429</v>
      </c>
      <c r="F40">
        <v>120</v>
      </c>
      <c r="G40">
        <v>1</v>
      </c>
      <c r="H40" s="1">
        <f>IF(Q40="Y",(L40-M40+O40-N40-P40),IF(R39="Y",(W39+T39),W39))</f>
        <v>9800</v>
      </c>
      <c r="I40" s="8">
        <v>0.16304631441797529</v>
      </c>
      <c r="J40" s="3">
        <f>E40-E39</f>
        <v>29</v>
      </c>
      <c r="K40" s="2">
        <f>H40*J40*(I40/365)</f>
        <v>126.95277413037967</v>
      </c>
      <c r="L40" s="9">
        <v>10000</v>
      </c>
      <c r="M40">
        <v>350</v>
      </c>
      <c r="O40">
        <v>50</v>
      </c>
      <c r="P40">
        <v>-100</v>
      </c>
      <c r="Q40" t="s">
        <v>3</v>
      </c>
      <c r="S40">
        <f>W40</f>
        <v>8450.3671395318088</v>
      </c>
      <c r="U40">
        <f>V39</f>
        <v>0</v>
      </c>
      <c r="V40">
        <f>IF(Z40="Y",0,(U40+K40))</f>
        <v>0</v>
      </c>
      <c r="W40">
        <f>IF(Z40="Y",(H40+K40+AA40+V40),(H40+AA40))</f>
        <v>8450.3671395318088</v>
      </c>
      <c r="Z40" s="1" t="s">
        <v>3</v>
      </c>
      <c r="AA40" s="1">
        <v>-1476.5856345985701</v>
      </c>
      <c r="AC40" s="2">
        <f>K40+AC39</f>
        <v>126.95277413037967</v>
      </c>
      <c r="AD40" s="2">
        <f>AE40-AE39</f>
        <v>43.619440797046337</v>
      </c>
      <c r="AE40" s="2">
        <f>AC40-AL40</f>
        <v>43.619440797046337</v>
      </c>
      <c r="AF40">
        <f>ABS(IF(AI39&lt;&gt;0,IF(ABS(AI39)&gt;ABS(AD40+T40),(AD40+T40)*(AJ39/AI39),AI39*AJ39/AI39),0))</f>
        <v>76.334021394831097</v>
      </c>
      <c r="AG40">
        <f>ABS(IF(AI39&lt;&gt;0,IF(ABS(AI39)&gt;ABS(AD40+T40),(AD40+T40)*(AK39/AI39),AI39*AK39/AI39),0))</f>
        <v>10.904860199261584</v>
      </c>
      <c r="AH40">
        <f>ABS(IF(AI39&lt;&gt;0,IF(ABS(AI39)&gt;ABS(AD40+T40),(AD40+T40)*(AM39/AI39),AI39*AM39/AI39),0))</f>
        <v>21.809720398523169</v>
      </c>
      <c r="AI40">
        <f t="shared" si="0"/>
        <v>-156.38055920295363</v>
      </c>
      <c r="AJ40">
        <f>AJ39-AF40+N40</f>
        <v>273.6659786051689</v>
      </c>
      <c r="AK40">
        <f>AK39-AG40</f>
        <v>39.095139800738416</v>
      </c>
      <c r="AL40" s="6">
        <v>83.333333333333329</v>
      </c>
      <c r="AM40">
        <f>AM39+AH40</f>
        <v>-78.190279601476831</v>
      </c>
    </row>
    <row r="41" spans="1:39" x14ac:dyDescent="0.35">
      <c r="A41" t="s">
        <v>57</v>
      </c>
      <c r="B41" t="s">
        <v>56</v>
      </c>
      <c r="C41" t="s">
        <v>0</v>
      </c>
      <c r="D41" s="5">
        <v>42460</v>
      </c>
      <c r="E41" s="5">
        <v>42460</v>
      </c>
      <c r="F41">
        <v>120</v>
      </c>
      <c r="G41">
        <v>1</v>
      </c>
      <c r="H41" s="1">
        <f>IF(Q41="Y",(L41-M41+O41-N41-P41),IF(R40="Y",(W40+T40),W40))</f>
        <v>8450.3671395318088</v>
      </c>
      <c r="I41" s="4">
        <v>0.16305496246868059</v>
      </c>
      <c r="J41" s="3">
        <f>E41-E40</f>
        <v>31</v>
      </c>
      <c r="K41" s="2">
        <f>H41*J41*(I41/365)</f>
        <v>117.02494027471467</v>
      </c>
      <c r="L41" s="1">
        <v>8606.7476987347636</v>
      </c>
      <c r="M41">
        <v>350</v>
      </c>
      <c r="O41">
        <v>50</v>
      </c>
      <c r="P41">
        <v>-100</v>
      </c>
      <c r="S41">
        <f>W41</f>
        <v>7090.8064452079525</v>
      </c>
      <c r="U41">
        <f>V40</f>
        <v>0</v>
      </c>
      <c r="V41">
        <f>IF(Z41="Y",0,(U41+K41))</f>
        <v>0</v>
      </c>
      <c r="W41">
        <f>IF(Z41="Y",(H41+K41+AA41+V41),(H41+AA41))</f>
        <v>7090.8064452079525</v>
      </c>
      <c r="Z41" s="1" t="s">
        <v>3</v>
      </c>
      <c r="AA41" s="1">
        <v>-1476.5856345985701</v>
      </c>
      <c r="AC41" s="2">
        <f>K41+AC40</f>
        <v>243.97771440509433</v>
      </c>
      <c r="AD41" s="2">
        <f>AE41-AE40</f>
        <v>45.298273608047992</v>
      </c>
      <c r="AE41" s="2">
        <f>AC41-AL41</f>
        <v>88.91771440509433</v>
      </c>
      <c r="AF41">
        <f>ABS(IF(AI40&lt;&gt;0,IF(ABS(AI40)&gt;ABS(AD41+T41),(AD41+T41)*(AJ40/AI40),AI40*AJ40/AI40),0))</f>
        <v>79.271978814083994</v>
      </c>
      <c r="AG41">
        <f>ABS(IF(AI40&lt;&gt;0,IF(ABS(AI40)&gt;ABS(AD41+T41),(AD41+T41)*(AK40/AI40),AI40*AK40/AI40),0))</f>
        <v>11.324568402012</v>
      </c>
      <c r="AH41">
        <f>ABS(IF(AI40&lt;&gt;0,IF(ABS(AI40)&gt;ABS(AD41+T41),(AD41+T41)*(AM40/AI40),AI40*AM40/AI40),0))</f>
        <v>22.649136804024</v>
      </c>
      <c r="AI41">
        <f t="shared" si="0"/>
        <v>-111.08228559490567</v>
      </c>
      <c r="AJ41">
        <f>AJ40-AF41+N41</f>
        <v>194.39399979108492</v>
      </c>
      <c r="AK41">
        <f>AK40-AG41</f>
        <v>27.770571398726418</v>
      </c>
      <c r="AL41">
        <v>155.06</v>
      </c>
      <c r="AM41">
        <f>AM40+AH41</f>
        <v>-55.541142797452835</v>
      </c>
    </row>
    <row r="42" spans="1:39" x14ac:dyDescent="0.35">
      <c r="A42" t="s">
        <v>57</v>
      </c>
      <c r="B42" t="s">
        <v>56</v>
      </c>
      <c r="C42" t="s">
        <v>0</v>
      </c>
      <c r="D42" s="5">
        <v>42490</v>
      </c>
      <c r="E42" s="5">
        <v>42490</v>
      </c>
      <c r="F42">
        <v>120</v>
      </c>
      <c r="G42">
        <v>1</v>
      </c>
      <c r="H42" s="1">
        <f>IF(Q42="Y",(L42-M42+O42-N42-P42),IF(R41="Y",(W41+T41),W41))</f>
        <v>7090.8064452079525</v>
      </c>
      <c r="I42" s="4">
        <v>0.16304737782306622</v>
      </c>
      <c r="J42" s="3">
        <f>E42-E41</f>
        <v>30</v>
      </c>
      <c r="K42" s="2">
        <f>H42*J42*(I42/365)</f>
        <v>95.024991578798961</v>
      </c>
      <c r="L42" s="1">
        <v>7201.8849616256502</v>
      </c>
      <c r="M42">
        <v>350</v>
      </c>
      <c r="O42">
        <v>50</v>
      </c>
      <c r="P42">
        <v>-100</v>
      </c>
      <c r="S42">
        <f>W42</f>
        <v>5709.2458021881812</v>
      </c>
      <c r="U42">
        <f>V41</f>
        <v>0</v>
      </c>
      <c r="V42">
        <f>IF(Z42="Y",0,(U42+K42))</f>
        <v>0</v>
      </c>
      <c r="W42">
        <f>IF(Z42="Y",(H42+K42+AA42+V42),(H42+AA42))</f>
        <v>5709.2458021881812</v>
      </c>
      <c r="Z42" s="1" t="s">
        <v>3</v>
      </c>
      <c r="AA42" s="1">
        <v>-1476.5856345985701</v>
      </c>
      <c r="AC42" s="2">
        <f>K42+AC41</f>
        <v>339.00270598389329</v>
      </c>
      <c r="AD42" s="2">
        <f>AE42-AE41</f>
        <v>35.01499157879897</v>
      </c>
      <c r="AE42" s="2">
        <f>AC42-AL42</f>
        <v>123.9327059838933</v>
      </c>
      <c r="AF42">
        <f>ABS(IF(AI41&lt;&gt;0,IF(ABS(AI41)&gt;ABS(AD42+T42),(AD42+T42)*(AJ41/AI41),AI41*AJ41/AI41),0))</f>
        <v>61.276235262898197</v>
      </c>
      <c r="AG42">
        <f>ABS(IF(AI41&lt;&gt;0,IF(ABS(AI41)&gt;ABS(AD42+T42),(AD42+T42)*(AK41/AI41),AI41*AK41/AI41),0))</f>
        <v>8.7537478946997425</v>
      </c>
      <c r="AH42">
        <f>ABS(IF(AI41&lt;&gt;0,IF(ABS(AI41)&gt;ABS(AD42+T42),(AD42+T42)*(AM41/AI41),AI41*AM41/AI41),0))</f>
        <v>17.507495789399485</v>
      </c>
      <c r="AI42">
        <f t="shared" si="0"/>
        <v>-76.067294016106715</v>
      </c>
      <c r="AJ42">
        <f>AJ41-AF42+N42</f>
        <v>133.11776452818674</v>
      </c>
      <c r="AK42">
        <f>AK41-AG42</f>
        <v>19.016823504026675</v>
      </c>
      <c r="AL42" s="1">
        <v>215.07</v>
      </c>
      <c r="AM42">
        <f>AM41+AH42</f>
        <v>-38.03364700805335</v>
      </c>
    </row>
    <row r="43" spans="1:39" x14ac:dyDescent="0.35">
      <c r="A43" t="s">
        <v>57</v>
      </c>
      <c r="B43" t="s">
        <v>56</v>
      </c>
      <c r="C43" t="s">
        <v>0</v>
      </c>
      <c r="D43" s="5">
        <v>42505</v>
      </c>
      <c r="E43" s="5">
        <v>42505</v>
      </c>
      <c r="F43">
        <v>120</v>
      </c>
      <c r="G43">
        <v>1</v>
      </c>
      <c r="H43" s="1">
        <f>IF(Q43="Y",(L43-M43+O43-N43-P43),IF(R42="Y",(W42+T42),W42))</f>
        <v>5709.2458021881812</v>
      </c>
      <c r="I43" s="4">
        <v>0.16359175125793177</v>
      </c>
      <c r="J43" s="3">
        <f>E43-E42</f>
        <v>15</v>
      </c>
      <c r="K43" s="2">
        <f>H43*J43*(I43/365)</f>
        <v>38.382966540080552</v>
      </c>
      <c r="L43" s="1">
        <v>5785.3150350406268</v>
      </c>
      <c r="M43">
        <v>350</v>
      </c>
      <c r="O43">
        <v>50</v>
      </c>
      <c r="P43">
        <v>-100</v>
      </c>
      <c r="R43" t="str">
        <f>IF(OR(X43,Y43),"Y","N")</f>
        <v>Y</v>
      </c>
      <c r="S43">
        <f>W43</f>
        <v>5747.628768728262</v>
      </c>
      <c r="T43">
        <f>IF(R43="Y",(AB43-W43),0)</f>
        <v>52.491231271737888</v>
      </c>
      <c r="U43">
        <f>V42</f>
        <v>0</v>
      </c>
      <c r="V43">
        <f>IF(Z43="Y",0,(U43+K43))</f>
        <v>0</v>
      </c>
      <c r="W43">
        <f>IF(Z43="Y",(H43+K43+AA43+V43),(H43+AA43))</f>
        <v>5747.628768728262</v>
      </c>
      <c r="Y43" s="7">
        <v>42505</v>
      </c>
      <c r="Z43" s="1" t="s">
        <v>3</v>
      </c>
      <c r="AA43" s="1">
        <v>0</v>
      </c>
      <c r="AB43">
        <v>5800.12</v>
      </c>
      <c r="AC43" s="2">
        <f>K43+AC42</f>
        <v>377.38567252397382</v>
      </c>
      <c r="AD43" s="2">
        <f>AE43-AE42</f>
        <v>14.275966540080532</v>
      </c>
      <c r="AE43" s="2">
        <f>AC43-AL43</f>
        <v>138.20867252397383</v>
      </c>
      <c r="AF43">
        <f>ABS(IF(AI42&lt;&gt;0,IF(ABS(AI42)&gt;ABS(AD43+T43),(AD43+T43)*(AJ42/AI42),AI42*AJ42/AI42),0))</f>
        <v>116.84259617068221</v>
      </c>
      <c r="AG43">
        <f>ABS(IF(AI42&lt;&gt;0,IF(ABS(AI42)&gt;ABS(AD43+T43),(AD43+T43)*(AK42/AI42),AI42*AK42/AI42),0))</f>
        <v>16.691799452954601</v>
      </c>
      <c r="AH43">
        <f>ABS(IF(AI42&lt;&gt;0,IF(ABS(AI42)&gt;ABS(AD43+T43),(AD43+T43)*(AM42/AI42),AI42*AM42/AI42),0))</f>
        <v>33.383598905909203</v>
      </c>
      <c r="AI43">
        <f t="shared" si="0"/>
        <v>-9.3000962042883053</v>
      </c>
      <c r="AJ43">
        <f>AJ42-AF43+N43</f>
        <v>16.275168357504526</v>
      </c>
      <c r="AK43">
        <f>AK42-AG43</f>
        <v>2.3250240510720737</v>
      </c>
      <c r="AL43" s="6">
        <v>239.17699999999999</v>
      </c>
      <c r="AM43">
        <f>AM42+AH43</f>
        <v>-4.6500481021441473</v>
      </c>
    </row>
    <row r="44" spans="1:39" x14ac:dyDescent="0.35">
      <c r="A44" t="s">
        <v>57</v>
      </c>
      <c r="B44" t="s">
        <v>56</v>
      </c>
      <c r="C44" t="s">
        <v>0</v>
      </c>
      <c r="D44" s="5">
        <v>42521</v>
      </c>
      <c r="E44" s="5">
        <v>42521</v>
      </c>
      <c r="F44">
        <v>120</v>
      </c>
      <c r="G44">
        <v>1</v>
      </c>
      <c r="H44" s="1">
        <f>IF(Q44="Y",(L44-M44+O44-N44-P44),IF(R43="Y",(W43+T43),W43))</f>
        <v>5800.12</v>
      </c>
      <c r="I44" s="4">
        <v>0.15365751788203755</v>
      </c>
      <c r="J44" s="3">
        <f>E44-E43</f>
        <v>16</v>
      </c>
      <c r="K44" s="2">
        <f>H44*J44*(I44/365)</f>
        <v>39.067705977773748</v>
      </c>
      <c r="L44" s="1">
        <v>4850.79</v>
      </c>
      <c r="M44">
        <v>350</v>
      </c>
      <c r="O44">
        <v>50</v>
      </c>
      <c r="P44">
        <v>-100</v>
      </c>
      <c r="S44">
        <f>W44</f>
        <v>4832.3472871444537</v>
      </c>
      <c r="U44">
        <f>V43</f>
        <v>0</v>
      </c>
      <c r="V44">
        <f>IF(Z44="Y",0,(U44+K44))</f>
        <v>0</v>
      </c>
      <c r="W44">
        <f>IF(Z44="Y",(H44+K44+AA44+V44),(H44+AA44))</f>
        <v>4832.3472871444537</v>
      </c>
      <c r="Z44" s="1" t="s">
        <v>3</v>
      </c>
      <c r="AA44" s="1">
        <v>-1006.84041883332</v>
      </c>
      <c r="AC44" s="2">
        <f>K44+AC43</f>
        <v>416.45337850174758</v>
      </c>
      <c r="AD44" s="2">
        <f>AE44-AE43</f>
        <v>1.7447059777737479</v>
      </c>
      <c r="AE44" s="2">
        <f>AC44-AL44</f>
        <v>139.95337850174758</v>
      </c>
      <c r="AF44">
        <f>ABS(IF(AI43&lt;&gt;0,IF(ABS(AI43)&gt;ABS(AD44+T44),(AD44+T44)*(AJ43/AI43),AI43*AJ43/AI43),0))</f>
        <v>3.0532354611040575</v>
      </c>
      <c r="AG44">
        <f>ABS(IF(AI43&lt;&gt;0,IF(ABS(AI43)&gt;ABS(AD44+T44),(AD44+T44)*(AK43/AI43),AI43*AK43/AI43),0))</f>
        <v>0.43617649444343648</v>
      </c>
      <c r="AH44">
        <f>ABS(IF(AI43&lt;&gt;0,IF(ABS(AI43)&gt;ABS(AD44+T44),(AD44+T44)*(AM43/AI43),AI43*AM43/AI43),0))</f>
        <v>0.87235298888687296</v>
      </c>
      <c r="AI44">
        <f t="shared" si="0"/>
        <v>-7.5553902265145583</v>
      </c>
      <c r="AJ44">
        <f>AJ43-AF44+N44</f>
        <v>13.221932896400469</v>
      </c>
      <c r="AK44">
        <f>AK43-AG44</f>
        <v>1.8888475566286371</v>
      </c>
      <c r="AL44" s="1">
        <v>276.5</v>
      </c>
      <c r="AM44">
        <f>AM43+AH44</f>
        <v>-3.7776951132572743</v>
      </c>
    </row>
    <row r="63" spans="26:26" x14ac:dyDescent="0.35">
      <c r="Z63" s="6">
        <f>(-1.77) * (10^(-15))</f>
        <v>-1.7700000000000002E-15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3D73-A76D-4A55-BBE3-6C426A181C5D}">
  <dimension ref="A1:T29"/>
  <sheetViews>
    <sheetView tabSelected="1" workbookViewId="0">
      <selection activeCell="C4" sqref="C4"/>
    </sheetView>
  </sheetViews>
  <sheetFormatPr defaultRowHeight="14.5" x14ac:dyDescent="0.35"/>
  <cols>
    <col min="1" max="1" width="10.26953125" customWidth="1"/>
    <col min="2" max="2" width="18.7265625" bestFit="1" customWidth="1"/>
    <col min="3" max="3" width="13" bestFit="1" customWidth="1"/>
    <col min="4" max="4" width="46.54296875" style="24" customWidth="1"/>
    <col min="6" max="6" width="11.6328125" bestFit="1" customWidth="1"/>
    <col min="7" max="7" width="15.453125" customWidth="1"/>
    <col min="8" max="8" width="54.1796875" style="24" customWidth="1"/>
    <col min="9" max="9" width="38.1796875" customWidth="1"/>
  </cols>
  <sheetData>
    <row r="1" spans="1:9" s="27" customFormat="1" ht="29" x14ac:dyDescent="0.35">
      <c r="A1" s="27" t="s">
        <v>134</v>
      </c>
      <c r="B1" s="27" t="s">
        <v>133</v>
      </c>
      <c r="D1" s="27" t="s">
        <v>132</v>
      </c>
      <c r="E1" s="27" t="s">
        <v>131</v>
      </c>
      <c r="F1" s="27" t="s">
        <v>130</v>
      </c>
      <c r="G1" s="27" t="s">
        <v>129</v>
      </c>
      <c r="H1" s="27" t="s">
        <v>128</v>
      </c>
    </row>
    <row r="2" spans="1:9" ht="29" x14ac:dyDescent="0.35">
      <c r="A2" t="s">
        <v>5</v>
      </c>
      <c r="B2" t="s">
        <v>4</v>
      </c>
      <c r="D2" s="24" t="s">
        <v>127</v>
      </c>
      <c r="E2" t="s">
        <v>102</v>
      </c>
      <c r="F2" t="s">
        <v>0</v>
      </c>
      <c r="G2" t="s">
        <v>101</v>
      </c>
      <c r="H2" s="24" t="s">
        <v>108</v>
      </c>
    </row>
    <row r="3" spans="1:9" ht="29" x14ac:dyDescent="0.35">
      <c r="A3" t="s">
        <v>2</v>
      </c>
      <c r="B3" t="s">
        <v>1</v>
      </c>
      <c r="D3" s="24" t="s">
        <v>126</v>
      </c>
      <c r="E3" t="s">
        <v>102</v>
      </c>
      <c r="F3" t="s">
        <v>0</v>
      </c>
      <c r="G3" t="s">
        <v>101</v>
      </c>
      <c r="H3" s="24" t="s">
        <v>108</v>
      </c>
    </row>
    <row r="4" spans="1:9" ht="29" x14ac:dyDescent="0.35">
      <c r="A4" t="s">
        <v>50</v>
      </c>
      <c r="B4" t="s">
        <v>49</v>
      </c>
      <c r="D4" s="24" t="s">
        <v>125</v>
      </c>
      <c r="E4" t="s">
        <v>118</v>
      </c>
      <c r="F4" t="s">
        <v>0</v>
      </c>
      <c r="G4" t="s">
        <v>101</v>
      </c>
      <c r="H4" s="24" t="s">
        <v>108</v>
      </c>
    </row>
    <row r="5" spans="1:9" ht="29" x14ac:dyDescent="0.35">
      <c r="A5" t="s">
        <v>48</v>
      </c>
      <c r="B5" t="s">
        <v>47</v>
      </c>
      <c r="D5" s="24" t="s">
        <v>125</v>
      </c>
      <c r="E5" t="s">
        <v>124</v>
      </c>
      <c r="F5" t="s">
        <v>0</v>
      </c>
      <c r="G5" t="s">
        <v>101</v>
      </c>
      <c r="H5" s="24" t="s">
        <v>108</v>
      </c>
    </row>
    <row r="6" spans="1:9" ht="43.5" x14ac:dyDescent="0.35">
      <c r="A6" t="s">
        <v>46</v>
      </c>
      <c r="B6" t="s">
        <v>45</v>
      </c>
      <c r="D6" s="24" t="s">
        <v>123</v>
      </c>
      <c r="E6" t="s">
        <v>122</v>
      </c>
      <c r="F6" t="s">
        <v>0</v>
      </c>
      <c r="G6" t="s">
        <v>101</v>
      </c>
      <c r="H6" s="24" t="s">
        <v>108</v>
      </c>
      <c r="I6" s="24" t="s">
        <v>121</v>
      </c>
    </row>
    <row r="7" spans="1:9" ht="43.5" x14ac:dyDescent="0.35">
      <c r="A7" t="s">
        <v>73</v>
      </c>
      <c r="B7" t="s">
        <v>72</v>
      </c>
      <c r="D7" s="24" t="s">
        <v>120</v>
      </c>
      <c r="E7" t="s">
        <v>102</v>
      </c>
      <c r="F7" t="s">
        <v>70</v>
      </c>
      <c r="G7" t="s">
        <v>106</v>
      </c>
      <c r="H7" s="24" t="s">
        <v>116</v>
      </c>
    </row>
    <row r="8" spans="1:9" ht="43.5" x14ac:dyDescent="0.35">
      <c r="A8" t="s">
        <v>69</v>
      </c>
      <c r="B8" t="s">
        <v>68</v>
      </c>
      <c r="D8" s="24" t="s">
        <v>119</v>
      </c>
      <c r="E8" t="s">
        <v>118</v>
      </c>
      <c r="F8" t="s">
        <v>67</v>
      </c>
      <c r="G8" t="s">
        <v>117</v>
      </c>
      <c r="H8" s="24" t="s">
        <v>116</v>
      </c>
    </row>
    <row r="9" spans="1:9" ht="43.5" x14ac:dyDescent="0.35">
      <c r="A9" t="s">
        <v>66</v>
      </c>
      <c r="B9" t="s">
        <v>65</v>
      </c>
      <c r="D9" s="24" t="s">
        <v>115</v>
      </c>
      <c r="E9" t="s">
        <v>102</v>
      </c>
      <c r="F9" t="s">
        <v>64</v>
      </c>
      <c r="G9" t="s">
        <v>114</v>
      </c>
      <c r="H9" s="24" t="s">
        <v>111</v>
      </c>
    </row>
    <row r="10" spans="1:9" ht="29" x14ac:dyDescent="0.35">
      <c r="A10" t="s">
        <v>63</v>
      </c>
      <c r="B10" t="s">
        <v>62</v>
      </c>
      <c r="D10" s="24" t="s">
        <v>113</v>
      </c>
      <c r="E10" t="s">
        <v>102</v>
      </c>
      <c r="F10" t="s">
        <v>61</v>
      </c>
      <c r="G10" t="s">
        <v>112</v>
      </c>
      <c r="H10" s="24" t="s">
        <v>111</v>
      </c>
    </row>
    <row r="11" spans="1:9" ht="43.5" x14ac:dyDescent="0.35">
      <c r="A11" t="s">
        <v>60</v>
      </c>
      <c r="B11" t="s">
        <v>59</v>
      </c>
      <c r="D11" s="24" t="s">
        <v>110</v>
      </c>
      <c r="E11" t="s">
        <v>102</v>
      </c>
      <c r="F11" t="s">
        <v>58</v>
      </c>
      <c r="G11" t="s">
        <v>109</v>
      </c>
      <c r="H11" s="24" t="s">
        <v>108</v>
      </c>
    </row>
    <row r="12" spans="1:9" x14ac:dyDescent="0.35">
      <c r="A12" t="s">
        <v>57</v>
      </c>
      <c r="B12" t="s">
        <v>71</v>
      </c>
      <c r="D12" s="24" t="s">
        <v>107</v>
      </c>
      <c r="E12" t="s">
        <v>102</v>
      </c>
      <c r="F12" t="s">
        <v>70</v>
      </c>
      <c r="G12" t="s">
        <v>106</v>
      </c>
      <c r="H12" s="24" t="s">
        <v>105</v>
      </c>
    </row>
    <row r="13" spans="1:9" ht="43.5" x14ac:dyDescent="0.35">
      <c r="A13" t="s">
        <v>104</v>
      </c>
      <c r="B13" t="s">
        <v>56</v>
      </c>
      <c r="D13" s="24" t="s">
        <v>103</v>
      </c>
      <c r="E13" t="s">
        <v>102</v>
      </c>
      <c r="F13" t="s">
        <v>0</v>
      </c>
      <c r="G13" t="s">
        <v>101</v>
      </c>
    </row>
    <row r="15" spans="1:9" ht="104" x14ac:dyDescent="0.35">
      <c r="D15" s="26" t="s">
        <v>100</v>
      </c>
    </row>
    <row r="18" spans="2:20" x14ac:dyDescent="0.35">
      <c r="B18" t="s">
        <v>99</v>
      </c>
      <c r="C18" t="s">
        <v>98</v>
      </c>
      <c r="D18"/>
    </row>
    <row r="19" spans="2:20" x14ac:dyDescent="0.35">
      <c r="D19" t="s">
        <v>97</v>
      </c>
      <c r="N19" t="s">
        <v>96</v>
      </c>
      <c r="Q19" t="s">
        <v>95</v>
      </c>
      <c r="R19" t="s">
        <v>94</v>
      </c>
    </row>
    <row r="20" spans="2:20" x14ac:dyDescent="0.35">
      <c r="D20" t="s">
        <v>93</v>
      </c>
      <c r="N20" t="s">
        <v>92</v>
      </c>
      <c r="Q20">
        <v>25</v>
      </c>
      <c r="R20" t="s">
        <v>91</v>
      </c>
    </row>
    <row r="21" spans="2:20" x14ac:dyDescent="0.35">
      <c r="D21" t="s">
        <v>90</v>
      </c>
    </row>
    <row r="22" spans="2:20" x14ac:dyDescent="0.35">
      <c r="B22" t="s">
        <v>89</v>
      </c>
      <c r="D22"/>
      <c r="N22" t="s">
        <v>88</v>
      </c>
      <c r="Q22" t="s">
        <v>87</v>
      </c>
    </row>
    <row r="23" spans="2:20" x14ac:dyDescent="0.35">
      <c r="D23" t="s">
        <v>86</v>
      </c>
    </row>
    <row r="24" spans="2:20" x14ac:dyDescent="0.35">
      <c r="D24" t="s">
        <v>85</v>
      </c>
      <c r="N24" t="s">
        <v>84</v>
      </c>
      <c r="T24" t="s">
        <v>83</v>
      </c>
    </row>
    <row r="25" spans="2:20" x14ac:dyDescent="0.35">
      <c r="D25"/>
      <c r="T25" t="s">
        <v>82</v>
      </c>
    </row>
    <row r="26" spans="2:20" x14ac:dyDescent="0.35">
      <c r="D26"/>
      <c r="N26" t="s">
        <v>81</v>
      </c>
    </row>
    <row r="27" spans="2:20" x14ac:dyDescent="0.35">
      <c r="B27" t="s">
        <v>80</v>
      </c>
      <c r="C27" t="s">
        <v>79</v>
      </c>
      <c r="D27"/>
    </row>
    <row r="28" spans="2:20" x14ac:dyDescent="0.35">
      <c r="B28" t="s">
        <v>78</v>
      </c>
      <c r="C28" t="s">
        <v>77</v>
      </c>
      <c r="D28"/>
      <c r="N28" t="s">
        <v>76</v>
      </c>
      <c r="Q28" t="s">
        <v>75</v>
      </c>
    </row>
    <row r="29" spans="2:20" x14ac:dyDescent="0.35">
      <c r="C29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D750-FF7D-4AB6-A5D5-B289FBE3E7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TC01-TC02</vt:lpstr>
      <vt:lpstr>TC03-TC05</vt:lpstr>
      <vt:lpstr>TC06-TC12</vt:lpstr>
      <vt:lpstr>DATASHEET</vt:lpstr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Chaudhuri</dc:creator>
  <cp:lastModifiedBy>Anindita Chaudhuri</cp:lastModifiedBy>
  <dcterms:created xsi:type="dcterms:W3CDTF">2022-05-06T07:43:13Z</dcterms:created>
  <dcterms:modified xsi:type="dcterms:W3CDTF">2022-05-06T08:34:54Z</dcterms:modified>
</cp:coreProperties>
</file>