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Ehm\"/>
    </mc:Choice>
  </mc:AlternateContent>
  <xr:revisionPtr revIDLastSave="3048" documentId="8_{E3A1674B-6A8A-4A99-A406-09518669CD3C}" xr6:coauthVersionLast="47" xr6:coauthVersionMax="47" xr10:uidLastSave="{4FB78A3D-0E32-40D7-8AD8-A53904BE2F9F}"/>
  <bookViews>
    <workbookView xWindow="0" yWindow="0" windowWidth="24720" windowHeight="13905" firstSheet="5" activeTab="1" xr2:uid="{07024F4D-E5C7-4B8A-AB6A-143DE046C366}"/>
  </bookViews>
  <sheets>
    <sheet name="Overall Farm" sheetId="5" r:id="rId1"/>
    <sheet name="Solar Tracking" sheetId="7" r:id="rId2"/>
    <sheet name="Solar PV power plant" sheetId="6" r:id="rId3"/>
    <sheet name="Irrigation system" sheetId="21" r:id="rId4"/>
    <sheet name="Smart Dryer" sheetId="9" r:id="rId5"/>
    <sheet name="Face Recognition" sheetId="10" r:id="rId6"/>
    <sheet name="No-Reesa" sheetId="11" r:id="rId7"/>
    <sheet name="Ball mill grinder" sheetId="13" r:id="rId8"/>
  </sheets>
  <definedNames>
    <definedName name="_xlnm._FilterDatabase" localSheetId="7" hidden="1">'Ball mill grinder'!$B$12:$H$12</definedName>
    <definedName name="_xlnm._FilterDatabase" localSheetId="3" hidden="1">'Irrigation system'!$B$4:$E$4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E17" i="5"/>
  <c r="D17" i="5"/>
  <c r="C17" i="5"/>
  <c r="D193" i="5"/>
  <c r="F16" i="5" s="1"/>
  <c r="D154" i="5"/>
  <c r="H32" i="6"/>
  <c r="E16" i="5"/>
  <c r="H59" i="6"/>
  <c r="H50" i="6"/>
  <c r="D115" i="5"/>
  <c r="D16" i="5" s="1"/>
  <c r="D76" i="5"/>
  <c r="C16" i="5" s="1"/>
  <c r="H41" i="6"/>
  <c r="B33" i="13"/>
  <c r="B32" i="13"/>
  <c r="B31" i="13"/>
  <c r="B30" i="13"/>
  <c r="H15" i="13"/>
  <c r="H14" i="13"/>
  <c r="H13" i="13"/>
  <c r="G15" i="13"/>
  <c r="G14" i="13"/>
  <c r="G13" i="13"/>
  <c r="G17" i="11"/>
  <c r="G16" i="11"/>
  <c r="G15" i="11"/>
  <c r="E17" i="11"/>
  <c r="E31" i="21"/>
  <c r="F15" i="21"/>
  <c r="F14" i="21"/>
  <c r="F13" i="21"/>
  <c r="F12" i="21"/>
  <c r="F11" i="21"/>
  <c r="F44" i="21"/>
  <c r="F43" i="21"/>
  <c r="F42" i="21"/>
  <c r="C31" i="21"/>
  <c r="D31" i="21"/>
  <c r="F31" i="21"/>
  <c r="B46" i="5"/>
  <c r="E16" i="11"/>
  <c r="E15" i="11"/>
  <c r="D16" i="11"/>
  <c r="C17" i="11"/>
  <c r="C16" i="11"/>
  <c r="C32" i="6"/>
  <c r="E35" i="5"/>
  <c r="B35" i="5"/>
  <c r="B68" i="5"/>
  <c r="B53" i="5"/>
  <c r="B58" i="5"/>
  <c r="B63" i="5"/>
  <c r="B37" i="5"/>
</calcChain>
</file>

<file path=xl/sharedStrings.xml><?xml version="1.0" encoding="utf-8"?>
<sst xmlns="http://schemas.openxmlformats.org/spreadsheetml/2006/main" count="942" uniqueCount="457">
  <si>
    <t>Burkina Faso Sustainable Farm</t>
  </si>
  <si>
    <t>equivalence between euro and xof</t>
  </si>
  <si>
    <t>1€ ~= 675 FCFA(XOF)</t>
  </si>
  <si>
    <t>Simulation</t>
  </si>
  <si>
    <t>Prototype1</t>
  </si>
  <si>
    <t>Prototype 2</t>
  </si>
  <si>
    <t>Productive</t>
  </si>
  <si>
    <t>Scalable</t>
  </si>
  <si>
    <t>Location</t>
  </si>
  <si>
    <t>software simulation</t>
  </si>
  <si>
    <t>Koubri</t>
  </si>
  <si>
    <t>Loumbila</t>
  </si>
  <si>
    <t>Size (hectare)</t>
  </si>
  <si>
    <t>//</t>
  </si>
  <si>
    <t>Investment needed (F CFA)</t>
  </si>
  <si>
    <t>cost for running farm per month (F CFA)</t>
  </si>
  <si>
    <t>Part of the Farm</t>
  </si>
  <si>
    <t>Descriptions</t>
  </si>
  <si>
    <t>Energy Supply system (Solar PV power plant,Solar Tracking)</t>
  </si>
  <si>
    <t xml:space="preserve">The solar PV power plant sufficiently provide the farm in green energy									</t>
  </si>
  <si>
    <t>Improve energy production efficiency by tracking sun rotation</t>
  </si>
  <si>
    <t>Irrigation system</t>
  </si>
  <si>
    <t>Automatic irrigation to optimize water usage in the farm</t>
  </si>
  <si>
    <t>Crop Storage (Smart Dryer)</t>
  </si>
  <si>
    <t>The Smart Food Dryer efficiently dries fruits and vegetables, preserving nutrients</t>
  </si>
  <si>
    <t>Fencing and Security (Face Recognition)</t>
  </si>
  <si>
    <t>Secure the farm by managing access to critical areas
 Personnal management(attendance) 
Classify plants as useful or unwanted</t>
  </si>
  <si>
    <t>Visitors Management (No Reesa)</t>
  </si>
  <si>
    <t>Translate from Moore(local language) to English      Give some description of a plant in different languages</t>
  </si>
  <si>
    <t>Product Transformation System (Ball mill grinder)</t>
  </si>
  <si>
    <t>Grinds raw products like grains into finer forms, such as flour or feed.</t>
  </si>
  <si>
    <t>Stage of the Project</t>
  </si>
  <si>
    <t>key figures from subpart</t>
  </si>
  <si>
    <t>Size(m²)</t>
  </si>
  <si>
    <t>simulation</t>
  </si>
  <si>
    <t>Investment needed  (F CFA)</t>
  </si>
  <si>
    <t>Input needed</t>
  </si>
  <si>
    <t>Sun</t>
  </si>
  <si>
    <t>Output</t>
  </si>
  <si>
    <t>Electricy</t>
  </si>
  <si>
    <t>Infineon chips</t>
  </si>
  <si>
    <t>PSoC™ Edge AI</t>
  </si>
  <si>
    <t>XENSIV™ TLE4971</t>
  </si>
  <si>
    <t xml:space="preserve">XENSIV™ PAS CO₂ sensor     </t>
  </si>
  <si>
    <t xml:space="preserve">XENSIV™ 60GHz radar sensor    </t>
  </si>
  <si>
    <t xml:space="preserve">XENSIV™ DPS310  </t>
  </si>
  <si>
    <t>cost for Infineon chips</t>
  </si>
  <si>
    <t>water</t>
  </si>
  <si>
    <t>smart irrigation</t>
  </si>
  <si>
    <t>capteur XENSIV</t>
  </si>
  <si>
    <t>Bluetoofh Low Energy</t>
  </si>
  <si>
    <t xml:space="preserve">PSoC CAPSENSE </t>
  </si>
  <si>
    <t>crops</t>
  </si>
  <si>
    <t>dried crops</t>
  </si>
  <si>
    <t>plant image</t>
  </si>
  <si>
    <t>disease detection</t>
  </si>
  <si>
    <t>XENSIV™ radar</t>
  </si>
  <si>
    <t>speech in Moore or English</t>
  </si>
  <si>
    <t>translation into the other language</t>
  </si>
  <si>
    <t>grain</t>
  </si>
  <si>
    <t>grinded powder</t>
  </si>
  <si>
    <t>Infineon’s energy metering ICs</t>
  </si>
  <si>
    <t>XENSIV™ TLV493D</t>
  </si>
  <si>
    <t>XENSIV™ DPS368</t>
  </si>
  <si>
    <t>XENSIV™ TLE4997</t>
  </si>
  <si>
    <t>Prototype 1</t>
  </si>
  <si>
    <t>2,5</t>
  </si>
  <si>
    <t>0,88</t>
  </si>
  <si>
    <t>1,89</t>
  </si>
  <si>
    <t>4,66</t>
  </si>
  <si>
    <t>loumbila</t>
  </si>
  <si>
    <t>6,36</t>
  </si>
  <si>
    <t>Solar Tracking</t>
  </si>
  <si>
    <t>Category</t>
  </si>
  <si>
    <t>Tracking Structure (Motorized Supports)</t>
  </si>
  <si>
    <t>LDR Sensors (Sunlight Detection)</t>
  </si>
  <si>
    <t>Control System</t>
  </si>
  <si>
    <t xml:space="preserve"> Motor</t>
  </si>
  <si>
    <t>TOTAL</t>
  </si>
  <si>
    <t>Unit Price (FCFA)</t>
  </si>
  <si>
    <t>—</t>
  </si>
  <si>
    <t>Estimated Quantity</t>
  </si>
  <si>
    <t>Total Cost (FCFA)</t>
  </si>
  <si>
    <t>Minimum Estimate (10% gain)</t>
  </si>
  <si>
    <t>Maximum Estimate (25% gain)</t>
  </si>
  <si>
    <t>Grid Electricity Price (FCFA/kWh)</t>
  </si>
  <si>
    <t>Additional Energy (kWh/year)</t>
  </si>
  <si>
    <t>Annual Savings (FCFA)</t>
  </si>
  <si>
    <t>Payback Period (Years)</t>
  </si>
  <si>
    <t xml:space="preserve">2.31 </t>
  </si>
  <si>
    <t xml:space="preserve">0.93 </t>
  </si>
  <si>
    <t>SOLAR PHOTOVOLTAIC SYSTEM</t>
  </si>
  <si>
    <t xml:space="preserve">estimative energy need (Kwh): </t>
  </si>
  <si>
    <t xml:space="preserve">estimative energy production (Kwh): </t>
  </si>
  <si>
    <t>Investment cost (Fcfa)</t>
  </si>
  <si>
    <t>Annual Sales incomes (Fcfa)</t>
  </si>
  <si>
    <t>equipments</t>
  </si>
  <si>
    <t>Suppliers</t>
  </si>
  <si>
    <t>number</t>
  </si>
  <si>
    <t>Caracteristics (W)</t>
  </si>
  <si>
    <t>area (m²)</t>
  </si>
  <si>
    <t>Solar panel</t>
  </si>
  <si>
    <t>WINACO WST</t>
  </si>
  <si>
    <t>Lithium batteries</t>
  </si>
  <si>
    <t>Sun Power</t>
  </si>
  <si>
    <t>Caracteristics (kW)</t>
  </si>
  <si>
    <t>Power Inverters</t>
  </si>
  <si>
    <t>Inverter Model Trio-TM-60.0</t>
  </si>
  <si>
    <t>Charging inverters</t>
  </si>
  <si>
    <t>SUNNY ISLAND 6.0H</t>
  </si>
  <si>
    <t>Equipement</t>
  </si>
  <si>
    <t>unit cost</t>
  </si>
  <si>
    <t>Total cost</t>
  </si>
  <si>
    <t>Equipements</t>
  </si>
  <si>
    <t>solar panel</t>
  </si>
  <si>
    <t> Charging inverters</t>
  </si>
  <si>
    <t>other installation cost (cable, building)</t>
  </si>
  <si>
    <t xml:space="preserve">other installation cost </t>
  </si>
  <si>
    <t> </t>
  </si>
  <si>
    <t>total cost</t>
  </si>
  <si>
    <t>investment in euro</t>
  </si>
  <si>
    <t>Anual sales Income in euro</t>
  </si>
  <si>
    <t>104275,13</t>
  </si>
  <si>
    <t>2370,89</t>
  </si>
  <si>
    <t>other installation cost</t>
  </si>
  <si>
    <t>Price (Fcfa)</t>
  </si>
  <si>
    <t>Farm Size (Ha)</t>
  </si>
  <si>
    <t>Total Surface Area (m²)</t>
  </si>
  <si>
    <t>1 Ha</t>
  </si>
  <si>
    <t>3 Ha</t>
  </si>
  <si>
    <t>5 Ha</t>
  </si>
  <si>
    <t>Prototype 3</t>
  </si>
  <si>
    <t>10 Ha</t>
  </si>
  <si>
    <t>Prototype 4</t>
  </si>
  <si>
    <t>AUTOMATIC IRRIGATION SYSTEM</t>
  </si>
  <si>
    <t>Irrigation system sizing</t>
  </si>
  <si>
    <t>Surface Area (ha)</t>
  </si>
  <si>
    <t>Irrigation pipes (m)</t>
  </si>
  <si>
    <t>Water Consumption (m³/day)</t>
  </si>
  <si>
    <t>Irrigation Time (hours/day)</t>
  </si>
  <si>
    <t>1ha</t>
  </si>
  <si>
    <t>3ha</t>
  </si>
  <si>
    <t>5ha</t>
  </si>
  <si>
    <t>10ha</t>
  </si>
  <si>
    <t>Crop type</t>
  </si>
  <si>
    <t>Water Applied (L/ha)</t>
  </si>
  <si>
    <t>Water Used (L/ha)</t>
  </si>
  <si>
    <t>Yield (kg/ha)</t>
  </si>
  <si>
    <t>Efficiency (%)</t>
  </si>
  <si>
    <t>Corn</t>
  </si>
  <si>
    <t>Tomatoes</t>
  </si>
  <si>
    <t>Onions</t>
  </si>
  <si>
    <t>Peppers</t>
  </si>
  <si>
    <t>Lettuce</t>
  </si>
  <si>
    <t>Data monitoring</t>
  </si>
  <si>
    <t>Moisture level (%)</t>
  </si>
  <si>
    <t>System action</t>
  </si>
  <si>
    <t>0 - 20%</t>
  </si>
  <si>
    <t>Irrigation activated immediately</t>
  </si>
  <si>
    <t>21 - 40%</t>
  </si>
  <si>
    <t>Irrigation activated if no rain is forecasted</t>
  </si>
  <si>
    <t>41 - 60%</t>
  </si>
  <si>
    <t>Monitoring mode, irrigation delayed</t>
  </si>
  <si>
    <t>61 - 80%</t>
  </si>
  <si>
    <t>No irrigation needed</t>
  </si>
  <si>
    <t>81 - 100%</t>
  </si>
  <si>
    <t>Soil saturated, drainage prioritized</t>
  </si>
  <si>
    <t>Equipment Pricing Based on Farm Size</t>
  </si>
  <si>
    <t>Equipment</t>
  </si>
  <si>
    <t>1 ha (XOF)</t>
  </si>
  <si>
    <t>3 ha (XOF)</t>
  </si>
  <si>
    <t>5 ha (XOF)</t>
  </si>
  <si>
    <t>10 ha (XOF)</t>
  </si>
  <si>
    <t>Irrigation pipes</t>
  </si>
  <si>
    <t>Water pump</t>
  </si>
  <si>
    <t>Soil moisture sensors</t>
  </si>
  <si>
    <t>Valves and fittings</t>
  </si>
  <si>
    <t>Total Investment</t>
  </si>
  <si>
    <t>Financial analysis</t>
  </si>
  <si>
    <t>Investment Cost (XOF)</t>
  </si>
  <si>
    <t>Annual Income (XOF)</t>
  </si>
  <si>
    <t>Financial comparison</t>
  </si>
  <si>
    <t>Crop Yield (kg/ha)</t>
  </si>
  <si>
    <t>Revenue (XOF/ha)</t>
  </si>
  <si>
    <t>Cost (XOF/ha)</t>
  </si>
  <si>
    <t>Net Income (XOF/ha)</t>
  </si>
  <si>
    <t>Without Irrigation</t>
  </si>
  <si>
    <t>With Manual Irrigation</t>
  </si>
  <si>
    <t>With Automated Irrigation</t>
  </si>
  <si>
    <t>IRRIGATION SYSTEM'S MITIGATION MEASURES OF SWOT</t>
  </si>
  <si>
    <t>Description</t>
  </si>
  <si>
    <t>Mitigation measures</t>
  </si>
  <si>
    <t>Efficient water usage - save 30-40% of water compared to manual irrigation</t>
  </si>
  <si>
    <t>Optimize sensor calibration and automate schedules</t>
  </si>
  <si>
    <t>STRENGHS</t>
  </si>
  <si>
    <t>Reduces labor - allowing farmers to focus on other tasks</t>
  </si>
  <si>
    <t>Provide financial projections to justify the investment</t>
  </si>
  <si>
    <t>Increases crop yield</t>
  </si>
  <si>
    <t>High initial cost – estimated at $700/ha, making it less accessible to small farmers</t>
  </si>
  <si>
    <t>Seek government subsidies and use cost-effective materials</t>
  </si>
  <si>
    <t>WEAKNESSES</t>
  </si>
  <si>
    <t>Requires technical skills – Farmers need training to operate the system</t>
  </si>
  <si>
    <t>Provide training programs and design user-friendly interfaces</t>
  </si>
  <si>
    <t>Electricity dependency – Needs a stable power supply to function properly</t>
  </si>
  <si>
    <t>Integrate solar energy or hybrid power backup solutions</t>
  </si>
  <si>
    <t>Integration with renewable energy</t>
  </si>
  <si>
    <t>Develop hybrid models that combine solar energy and manual backups</t>
  </si>
  <si>
    <t>OPPORTUNITIES</t>
  </si>
  <si>
    <t>IoT expansion potential</t>
  </si>
  <si>
    <t>Ensure compatibility with IoT devices and cloud-based data</t>
  </si>
  <si>
    <t>Access to funding &amp; subsidies</t>
  </si>
  <si>
    <t>Explore funding programs and partnerships with agricultural agencies</t>
  </si>
  <si>
    <t>Technical failures</t>
  </si>
  <si>
    <t>Implement preventive maintenance and ensure spare parts availability</t>
  </si>
  <si>
    <t>THREATS</t>
  </si>
  <si>
    <t>Resistance from farmers</t>
  </si>
  <si>
    <t>Conduct demonstrations and awareness campaigns</t>
  </si>
  <si>
    <t>Climate variability – Droughts can impact water availability and irrigation efficiency</t>
  </si>
  <si>
    <t>Use drought-resistant techniques like mulching and smart scheduling</t>
  </si>
  <si>
    <t>Smart Dryer</t>
  </si>
  <si>
    <t>Crop Type</t>
  </si>
  <si>
    <t>Moisture Level (%)</t>
  </si>
  <si>
    <t>Smart Drying Time (hours)</t>
  </si>
  <si>
    <t>Energy Consumption (kWh)</t>
  </si>
  <si>
    <t>Energy Consumption per kg (kWh/kg)</t>
  </si>
  <si>
    <t>Cost of Raw Material (FCFA/kg)</t>
  </si>
  <si>
    <t>Production Quantity (kg)</t>
  </si>
  <si>
    <t>Packaging Process</t>
  </si>
  <si>
    <t>Market Price (FCFA/kg)</t>
  </si>
  <si>
    <t>Income per kg (FCFA)</t>
  </si>
  <si>
    <t>Waste Reduction (%)</t>
  </si>
  <si>
    <t>Mango</t>
  </si>
  <si>
    <t>-</t>
  </si>
  <si>
    <t>Tomato</t>
  </si>
  <si>
    <t>Banana</t>
  </si>
  <si>
    <t>Apple</t>
  </si>
  <si>
    <t>Papaya</t>
  </si>
  <si>
    <t>1. Economic Section</t>
  </si>
  <si>
    <t>Crop</t>
  </si>
  <si>
    <t>Initial Moisture (%)</t>
  </si>
  <si>
    <t>Drying Time (h)</t>
  </si>
  <si>
    <t>Raw Material Cost (FCFA/kg)</t>
  </si>
  <si>
    <t>Total Revenue (FCFA)</t>
  </si>
  <si>
    <t>2.Ecological Section</t>
  </si>
  <si>
    <t>Criteria</t>
  </si>
  <si>
    <t>Without Solar Panels</t>
  </si>
  <si>
    <t>With Solar Panels</t>
  </si>
  <si>
    <t>Total Energy Consumption (kWh)</t>
  </si>
  <si>
    <t>High</t>
  </si>
  <si>
    <t>Reduced</t>
  </si>
  <si>
    <t>Energy Cost</t>
  </si>
  <si>
    <t>Low</t>
  </si>
  <si>
    <t>Irrigation Impact</t>
  </si>
  <si>
    <t>High Dependence</t>
  </si>
  <si>
    <t>Optimized</t>
  </si>
  <si>
    <t>Carbon Footprint</t>
  </si>
  <si>
    <t>Significant</t>
  </si>
  <si>
    <t>3. Production Section</t>
  </si>
  <si>
    <t>Input</t>
  </si>
  <si>
    <t>Process</t>
  </si>
  <si>
    <t>Investment Cost (FCFA)</t>
  </si>
  <si>
    <t>Income (FCFA)</t>
  </si>
  <si>
    <t>Raw Fruits</t>
  </si>
  <si>
    <t>Sorting &amp; Cleaning</t>
  </si>
  <si>
    <t>Selected Fruits</t>
  </si>
  <si>
    <t>Pre-Treatment</t>
  </si>
  <si>
    <t>Prepared Fruits</t>
  </si>
  <si>
    <t>Drying</t>
  </si>
  <si>
    <t>Dried Fruits</t>
  </si>
  <si>
    <t>Cooling &amp; Storage</t>
  </si>
  <si>
    <t>Ready-to-Pack Fruits</t>
  </si>
  <si>
    <t>Packaging &amp; Labeling</t>
  </si>
  <si>
    <t>Market-Ready Packs</t>
  </si>
  <si>
    <t>Distribution &amp; Sales</t>
  </si>
  <si>
    <t>Revenue</t>
  </si>
  <si>
    <t>Varies</t>
  </si>
  <si>
    <t>Face Recognition System</t>
  </si>
  <si>
    <t>Colonne1</t>
  </si>
  <si>
    <t>Colonne2</t>
  </si>
  <si>
    <t>Colonne3</t>
  </si>
  <si>
    <t>Colonne4</t>
  </si>
  <si>
    <t>From</t>
  </si>
  <si>
    <t>To</t>
  </si>
  <si>
    <t>Relation</t>
  </si>
  <si>
    <t>Farm</t>
  </si>
  <si>
    <t>Recognition Device</t>
  </si>
  <si>
    <t>"owns"</t>
  </si>
  <si>
    <t>The farm owns the devices (e.g., cameras, drones) for plant recognition.</t>
  </si>
  <si>
    <t>Plant</t>
  </si>
  <si>
    <t>"captures"</t>
  </si>
  <si>
    <t>Devices capture images of plants for identification.</t>
  </si>
  <si>
    <t>Database</t>
  </si>
  <si>
    <t>"compares features with"</t>
  </si>
  <si>
    <t>Plant images are compared with stored species data in the database.</t>
  </si>
  <si>
    <t>Plant Record</t>
  </si>
  <si>
    <t>"updates record"</t>
  </si>
  <si>
    <t>The database logs the recognition results (e.g., identified as useful or unwanted).</t>
  </si>
  <si>
    <t>System Feedback</t>
  </si>
  <si>
    <t>"provides feedback for"</t>
  </si>
  <si>
    <t>The plant recognition results are sent as feedback to farmers.</t>
  </si>
  <si>
    <t xml:space="preserve">Farm Area </t>
  </si>
  <si>
    <t xml:space="preserve">Identified Risk </t>
  </si>
  <si>
    <t xml:space="preserve">Potential Damage </t>
  </si>
  <si>
    <t xml:space="preserve">Without Face Recognition </t>
  </si>
  <si>
    <t xml:space="preserve">With Face Recognition </t>
  </si>
  <si>
    <t>Damage Reduction (%)</t>
  </si>
  <si>
    <r>
      <t>Storage Area</t>
    </r>
    <r>
      <rPr>
        <sz val="14"/>
        <color rgb="FF1D1D1D"/>
        <rFont val="Calibri"/>
        <scheme val="minor"/>
      </rPr>
      <t xml:space="preserve"> </t>
    </r>
  </si>
  <si>
    <t xml:space="preserve">Unauthorized access </t>
  </si>
  <si>
    <t xml:space="preserve">Theft of tools or products </t>
  </si>
  <si>
    <t>€5,000 loss per year</t>
  </si>
  <si>
    <t>€1,000 loss per year</t>
  </si>
  <si>
    <r>
      <t>Irrigation System</t>
    </r>
    <r>
      <rPr>
        <sz val="14"/>
        <color rgb="FF1D1D1D"/>
        <rFont val="Calibri"/>
        <scheme val="minor"/>
      </rPr>
      <t xml:space="preserve"> </t>
    </r>
  </si>
  <si>
    <t xml:space="preserve">Human error </t>
  </si>
  <si>
    <t xml:space="preserve">Overuse of water, high bills </t>
  </si>
  <si>
    <t>€2,000 extra cost per season</t>
  </si>
  <si>
    <t>€500 extra cost per season</t>
  </si>
  <si>
    <r>
      <t>Employee Attendance</t>
    </r>
    <r>
      <rPr>
        <sz val="14"/>
        <color rgb="FF1D1D1D"/>
        <rFont val="Calibri"/>
        <scheme val="minor"/>
      </rPr>
      <t xml:space="preserve"> </t>
    </r>
  </si>
  <si>
    <t xml:space="preserve">Fake attendance </t>
  </si>
  <si>
    <t xml:space="preserve">Lost work hours </t>
  </si>
  <si>
    <t>10% productivity loss</t>
  </si>
  <si>
    <t>2% productivity loss</t>
  </si>
  <si>
    <t>Column explanation</t>
  </si>
  <si>
    <t>1. Storage Area</t>
  </si>
  <si>
    <t>2. Irrigation System</t>
  </si>
  <si>
    <t>3. Employee Attendance</t>
  </si>
  <si>
    <t xml:space="preserve">What it is:
This is where t
Identified Risk:
Unauthorized access (theft of equipment, fertilizers, seeds, or harvested products).
Significant financial losses if essential materials are stolen.
Impact Without Face Recognition:
No access restrictions → Thieves or unauthorized employees can enter and take materials.
Estimated losses of ~€5,000 per year.
Impact With Face Recognition:
Only authorized personnel can enter the storage area.
Fewer thefts, access tracking, reduced losses (~€1,000 per year).
Damage Reduction: Around 80% loss reduction.
</t>
  </si>
  <si>
    <t>What it is:
The system used to water crops, which can be manual or automated.
Identified Risk:
Human error in irrigation (forgetting to turn it off, overuse of water).
High water bills and resource waste.
Impact Without Face Recognition:
Anyone can turn irrigation on/off → Frequent mistakes can lead to overconsumption.
Additional costs of ~€2,000 per season.
Impact With Face Recognition:
Only authorized technicians or personnel can activate irrigation.
Water savings and reduced bills (~€500 per season).
Damage Reduction: Around 75% water savings.</t>
  </si>
  <si>
    <t>What it is:
Tracking farm employees’ attendance (arrival, departure, working hours).
Identified Risk:
Fake attendance records (employees claim to be present when they are not).
Lower productivity, difficulty in workforce management.
Impact Without Face Recognition:
Use of manual attendance sheets → Risk of fraud.
Productivity loss estimated at 10% of work hours.
Impact With Face Recognition:
Only employees physically present are recorded.
Improved productivity, reduced lost hours (~2% loss instead of 10%).
Damage Reduction: Around 80% improvement in work hour tracking.</t>
  </si>
  <si>
    <t>No-Reesa (voice translation app)</t>
  </si>
  <si>
    <t>class names</t>
  </si>
  <si>
    <t>Responsibility/Description</t>
  </si>
  <si>
    <t>Linked Object(instances)</t>
  </si>
  <si>
    <t>Project</t>
  </si>
  <si>
    <t>something that a student build which has an impact on the society</t>
  </si>
  <si>
    <t>NO-REESA</t>
  </si>
  <si>
    <t>User</t>
  </si>
  <si>
    <t>An entity using a project</t>
  </si>
  <si>
    <t>Hamado, Jens, Suzanne</t>
  </si>
  <si>
    <t>API</t>
  </si>
  <si>
    <r>
      <rPr>
        <sz val="11"/>
        <color rgb="FF1D1D1D"/>
        <rFont val="Arial"/>
      </rPr>
      <t xml:space="preserve">Application Programming interface the entity </t>
    </r>
    <r>
      <rPr>
        <sz val="11"/>
        <color rgb="FF0070C0"/>
        <rFont val="Arial"/>
      </rPr>
      <t>processing all the submitted voice to return the corresponding speech</t>
    </r>
    <r>
      <rPr>
        <sz val="11"/>
        <color rgb="FF1D1D1D"/>
        <rFont val="Arial"/>
      </rPr>
      <t xml:space="preserve"> (translating from Moore to English and from English to Moore). It must be able to return the corresponding description of different plants base on the scan of the QR code</t>
    </r>
  </si>
  <si>
    <t>entity that we grow within the farm that has a QR code near it to allow user to scan it in order to know more about the concerned plant</t>
  </si>
  <si>
    <t>Student</t>
  </si>
  <si>
    <t>the owner of  the project</t>
  </si>
  <si>
    <t>Hamado KONGO</t>
  </si>
  <si>
    <t>Sustainable Development Goal</t>
  </si>
  <si>
    <t>the United Nations goals that the project address</t>
  </si>
  <si>
    <t>Reduce inequality within and among countries</t>
  </si>
  <si>
    <t>without voice translation app per year</t>
  </si>
  <si>
    <t>with voice translation app per year</t>
  </si>
  <si>
    <t>total profit using translation app</t>
  </si>
  <si>
    <t>%</t>
  </si>
  <si>
    <t>visitors number</t>
  </si>
  <si>
    <t>amount of money get (F CFA)</t>
  </si>
  <si>
    <t>amount of money spent for hiring interpreters (FCFA)</t>
  </si>
  <si>
    <t>BALL MILL</t>
  </si>
  <si>
    <t>Production Analysis</t>
  </si>
  <si>
    <t>Quantity</t>
  </si>
  <si>
    <t>Process time ( hours)</t>
  </si>
  <si>
    <t>Quantity (kg/month)</t>
  </si>
  <si>
    <t>SWOT ANALYSIS : Sustainable Farm</t>
  </si>
  <si>
    <t>Cowpea grains</t>
  </si>
  <si>
    <t>1000 kg</t>
  </si>
  <si>
    <t>Cowpea flour</t>
  </si>
  <si>
    <t>800 kg</t>
  </si>
  <si>
    <t>INTERNAL</t>
  </si>
  <si>
    <t>STRENGHTS</t>
  </si>
  <si>
    <t>OPPORTUNITES</t>
  </si>
  <si>
    <t>External</t>
  </si>
  <si>
    <t>Maize grains</t>
  </si>
  <si>
    <t>1500 kg</t>
  </si>
  <si>
    <t>Maize flour</t>
  </si>
  <si>
    <t>1,200 kg</t>
  </si>
  <si>
    <t>Economics</t>
  </si>
  <si>
    <t>Sorghum grains</t>
  </si>
  <si>
    <t>Sorghum flour</t>
  </si>
  <si>
    <t>Clear Economic Goals</t>
  </si>
  <si>
    <t xml:space="preserve"> Expanding into value-added products and fair markets.</t>
  </si>
  <si>
    <t>Efficient farming techniques reduce operational costs and increase profitability.</t>
  </si>
  <si>
    <t>Government incentives for sustainable agriculture.</t>
  </si>
  <si>
    <t>Economics analysis</t>
  </si>
  <si>
    <t>Strong local supply chains boost economic stability.</t>
  </si>
  <si>
    <t>Output (kg)</t>
  </si>
  <si>
    <t>Initial Investment (Fcfa)</t>
  </si>
  <si>
    <t>Cost per Month (Fcfa)</t>
  </si>
  <si>
    <t>Income per Month (Fcfa)</t>
  </si>
  <si>
    <t>Ecological</t>
  </si>
  <si>
    <t xml:space="preserve">Cowpea grains </t>
  </si>
  <si>
    <t>Grinding/milling</t>
  </si>
  <si>
    <t>intial investment of the Ball Mill Depend on the Size</t>
  </si>
  <si>
    <t>Eco-friendly practices minimize environmental impact.</t>
  </si>
  <si>
    <t>Collaborating with organizations for innovation in sustainability.</t>
  </si>
  <si>
    <t xml:space="preserve">Maize grains </t>
  </si>
  <si>
    <t>Water conservation through rainwater harvesting and drip irrigation.</t>
  </si>
  <si>
    <t>Contribution to combating climate change with sustainable certifications.</t>
  </si>
  <si>
    <t>Societal</t>
  </si>
  <si>
    <t>Electricity (solar)</t>
  </si>
  <si>
    <t>Powering the mill</t>
  </si>
  <si>
    <t>Continuous milling process</t>
  </si>
  <si>
    <t>Solar PV power plant</t>
  </si>
  <si>
    <t>Employment generation and gender equity strengthen local communities.</t>
  </si>
  <si>
    <t>Educating communities about sustainable practices to enhance food security.</t>
  </si>
  <si>
    <t xml:space="preserve">Electricity </t>
  </si>
  <si>
    <t>Improved food access and affordability.</t>
  </si>
  <si>
    <t>Awareness campaigns to increase support for local farms.</t>
  </si>
  <si>
    <t>High initial costs for sustainable tools and technologies.</t>
  </si>
  <si>
    <t>Market price fluctuations and competition from industrial farms.</t>
  </si>
  <si>
    <t>Ecological Analysis</t>
  </si>
  <si>
    <t>Limited access to infrastructure and fair markets.</t>
  </si>
  <si>
    <t>Economic instability and policy changes affecting subsidies or regulations.</t>
  </si>
  <si>
    <t>actor</t>
  </si>
  <si>
    <t>Impact</t>
  </si>
  <si>
    <t>Mitigation Measures</t>
  </si>
  <si>
    <t>Energy Use</t>
  </si>
  <si>
    <t>High power consumption if using diesel</t>
  </si>
  <si>
    <t>Use solar panels for sustainable power</t>
  </si>
  <si>
    <t>Vulnerability to climate variability affecting yields.</t>
  </si>
  <si>
    <t>Increased risks of pests, diseases, and water scarcity due to climate change.</t>
  </si>
  <si>
    <t>Waste Production</t>
  </si>
  <si>
    <t>Grain husks and residues</t>
  </si>
  <si>
    <t>Reuse as animal feed or organic compost</t>
  </si>
  <si>
    <t>Dependence on renewable energy and water systems.</t>
  </si>
  <si>
    <t>Environmental degradation in nearby regions impacting farming operations.</t>
  </si>
  <si>
    <t>Water Usage</t>
  </si>
  <si>
    <t>Possible need for cooling</t>
  </si>
  <si>
    <t>Implement a closed-loop water cooling system</t>
  </si>
  <si>
    <t>Carbon Emissions</t>
  </si>
  <si>
    <t>Emissions from diesel generators</t>
  </si>
  <si>
    <t>Prioritize renewable energy (solar)</t>
  </si>
  <si>
    <t>Resistance to adopting sustainable practices within communities.</t>
  </si>
  <si>
    <t>Conflicts over resource use (e.g., water) within the community.</t>
  </si>
  <si>
    <t>Soil Impact</t>
  </si>
  <si>
    <t>Flour dust and waste accumulation</t>
  </si>
  <si>
    <t>Regular cleaning and waste management</t>
  </si>
  <si>
    <t>Limited societal understanding of sustainable agriculture's importance.</t>
  </si>
  <si>
    <t>Regulatory or political challenges impacting land access and farming practices.</t>
  </si>
  <si>
    <t>Ball Mill Size (mm)</t>
  </si>
  <si>
    <t>Strategies of Mitigation</t>
  </si>
  <si>
    <t>400 × 500</t>
  </si>
  <si>
    <t>Weaknesses</t>
  </si>
  <si>
    <t>Mitigation Strategies</t>
  </si>
  <si>
    <t>600 × 700</t>
  </si>
  <si>
    <t>900 × 1200</t>
  </si>
  <si>
    <t>1- Apply for government subsidies or grants.
2- Cost-sharing models with local communities.                                                              3- Partner with NGOs for funding and low-interest loans.</t>
  </si>
  <si>
    <t>900 × 1800</t>
  </si>
  <si>
    <t xml:space="preserve"> Limited access to infrastructure and fair markets.</t>
  </si>
  <si>
    <t>1- Develop cooperative models for resource pooling.
2- Work with governments to improve market access.
3- Utilize digital platforms to reach consumers directly.</t>
  </si>
  <si>
    <t>1- Implement diversified cropping systems.
2- Invest in climate-resilient crops and irrigation systems.
3- Use predictive analytics for weather planning.</t>
  </si>
  <si>
    <t>1- Combine renewable systems with backup sources.
2- Enhance water storage facilities.
3- Regular maintenance of renewable systems.</t>
  </si>
  <si>
    <t>1- Conduct workshops and awareness campaigns.
2- Provide hands-on training and incentives.
3- Showcase success with demonstration farms.</t>
  </si>
  <si>
    <t>1- Partner with schools and institutions for education.
2- Launch social media awareness campaigns.
3- Collaborate with community influencers.</t>
  </si>
  <si>
    <t>Threats</t>
  </si>
  <si>
    <t>1- Diversify income streams (e.g., value-added products).
2- Establish long-term contracts with buyers.
3- Explore niche or export markets.</t>
  </si>
  <si>
    <t>1- Maintain communication with policymakers.
2- Build financial reserves or secure insurance.
3- Stay updated on policy changes and participate in advocacy.</t>
  </si>
  <si>
    <t>1- Adopt integrated pest management techniques.
2- Use drought-resistant crops and precision irrigation.
3- Promote afforestation and soil conservation practices.</t>
  </si>
  <si>
    <t>1- Work with authorities to prevent pollution.
2- Create natural barriers (e.g., vegetation buffer zones).
3- Engage in community environmental cleanup initiatives</t>
  </si>
  <si>
    <t>1- Facilitate equitable resource-sharing agreements.
2- Invest in technologies like drip irrigation.
3- Organize conflict resolution committees.</t>
  </si>
  <si>
    <t>1- Advocate for supportive policies through associations.
2- Seek legal assistance for complex regulations.
3- Build alliances with farmers for collective bargaining power.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</si>
</sst>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_);[Red]\(&quot;$&quot;#,##0\)"/>
    <numFmt numFmtId="165" formatCode="_-* #,##0\ [$CFA-340C]_-;\-* #,##0\ [$CFA-340C]_-;_-* &quot;-&quot;\ [$CFA-340C]_-;_-@_-"/>
    <numFmt numFmtId="166" formatCode="#,##0\ [$CFA-340C]"/>
    <numFmt numFmtId="167" formatCode="_([$€-2]\ * #,##0.00_);_([$€-2]\ * \(#,##0.00\);_([$€-2]\ * &quot;-&quot;??_);_(@_)"/>
    <numFmt numFmtId="168" formatCode="_(* #,##0_);_(* \(#,##0\);_(* &quot;-&quot;??_);_(@_)"/>
  </numFmts>
  <fonts count="6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D1D1D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20"/>
      <color rgb="FF0070C0"/>
      <name val="Calibri"/>
      <charset val="1"/>
    </font>
    <font>
      <b/>
      <sz val="14"/>
      <color theme="0"/>
      <name val="Calibri"/>
      <family val="2"/>
      <scheme val="minor"/>
    </font>
    <font>
      <b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rgb="FF000000"/>
      <name val="Calibri"/>
      <family val="2"/>
    </font>
    <font>
      <b/>
      <sz val="16"/>
      <color rgb="FF1D1D1D"/>
      <name val="Calibri"/>
      <scheme val="minor"/>
    </font>
    <font>
      <sz val="11"/>
      <color theme="0"/>
      <name val="Arial"/>
      <family val="2"/>
    </font>
    <font>
      <b/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1"/>
      <color theme="1"/>
      <name val="Arial"/>
    </font>
    <font>
      <sz val="11"/>
      <color rgb="FF1D1D1D"/>
      <name val="Arial"/>
    </font>
    <font>
      <sz val="11"/>
      <color rgb="FF0070C0"/>
      <name val="Arial"/>
    </font>
    <font>
      <b/>
      <sz val="16"/>
      <color theme="0"/>
      <name val="Arial"/>
    </font>
    <font>
      <sz val="11"/>
      <color rgb="FF000000"/>
      <name val="Arial"/>
    </font>
    <font>
      <sz val="12"/>
      <color theme="1"/>
      <name val="Arial"/>
    </font>
    <font>
      <sz val="11"/>
      <color rgb="FF242424"/>
      <name val="Arial"/>
    </font>
    <font>
      <sz val="18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1D1D1D"/>
      <name val="Calibri"/>
      <scheme val="minor"/>
    </font>
    <font>
      <sz val="12"/>
      <color theme="1"/>
      <name val="Times New Roman"/>
    </font>
    <font>
      <sz val="11"/>
      <color rgb="FF1D1D1D"/>
      <name val="Calibri"/>
      <charset val="1"/>
    </font>
    <font>
      <sz val="12"/>
      <color rgb="FF1D1D1D"/>
      <name val="Times New Roman"/>
      <family val="1"/>
      <charset val="1"/>
    </font>
    <font>
      <sz val="14"/>
      <color rgb="FF1D1D1D"/>
      <name val="Calibri"/>
      <scheme val="minor"/>
    </font>
    <font>
      <b/>
      <sz val="14"/>
      <color rgb="FF1D1D1D"/>
      <name val="Calibri"/>
      <scheme val="minor"/>
    </font>
    <font>
      <b/>
      <sz val="11"/>
      <color rgb="FF0070C0"/>
      <name val="Arial"/>
    </font>
    <font>
      <b/>
      <sz val="15"/>
      <color theme="0"/>
      <name val="Arial"/>
      <family val="2"/>
    </font>
    <font>
      <b/>
      <sz val="15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</font>
    <font>
      <sz val="11"/>
      <color theme="0"/>
      <name val="Arial"/>
    </font>
    <font>
      <b/>
      <sz val="36"/>
      <color theme="0"/>
      <name val="Arial"/>
      <family val="2"/>
    </font>
    <font>
      <b/>
      <sz val="30"/>
      <color theme="0"/>
      <name val="Times New Roman"/>
    </font>
    <font>
      <b/>
      <sz val="12"/>
      <color rgb="FF1D1D1D"/>
      <name val="Times New Roman"/>
    </font>
    <font>
      <sz val="11"/>
      <color rgb="FF1D1D1D"/>
      <name val="Calibri"/>
      <scheme val="minor"/>
    </font>
    <font>
      <sz val="11"/>
      <color rgb="FF000000"/>
      <name val="Calibri"/>
      <family val="2"/>
      <scheme val="minor"/>
    </font>
    <font>
      <b/>
      <sz val="48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Times New Roman"/>
    </font>
    <font>
      <sz val="18"/>
      <color theme="1"/>
      <name val="Calibri"/>
      <family val="2"/>
      <scheme val="minor"/>
    </font>
    <font>
      <sz val="18"/>
      <color theme="1"/>
      <name val="Times New Roman"/>
    </font>
    <font>
      <b/>
      <sz val="1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8"/>
      <color rgb="FF1D1D1D"/>
      <name val="Times New Roman"/>
    </font>
    <font>
      <sz val="11"/>
      <color rgb="FFFF0000"/>
      <name val="Calibri"/>
      <family val="2"/>
      <scheme val="minor"/>
    </font>
    <font>
      <sz val="18"/>
      <color rgb="FFFF0000"/>
      <name val="Times New Roman"/>
    </font>
    <font>
      <sz val="18"/>
      <color rgb="FFFF0000"/>
      <name val="Calibri"/>
      <family val="2"/>
      <scheme val="minor"/>
    </font>
    <font>
      <sz val="11"/>
      <color theme="0"/>
      <name val="Calibri"/>
      <charset val="1"/>
    </font>
    <font>
      <sz val="12"/>
      <color theme="0"/>
      <name val="Times New Roman"/>
      <family val="1"/>
      <charset val="1"/>
    </font>
    <font>
      <sz val="14"/>
      <color theme="0"/>
      <name val="Arial"/>
    </font>
    <font>
      <sz val="12"/>
      <color theme="0"/>
      <name val="Arial"/>
    </font>
    <font>
      <b/>
      <sz val="26"/>
      <color rgb="FF1D1D1D"/>
      <name val="Book Antiqua"/>
    </font>
    <font>
      <sz val="11"/>
      <color theme="1"/>
      <name val="Times New Roman"/>
    </font>
    <font>
      <sz val="72"/>
      <color rgb="FF1D1D1D"/>
      <name val="Times New Roman"/>
    </font>
    <font>
      <sz val="12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1818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78276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/>
      <top style="medium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/>
      <diagonal/>
    </border>
    <border>
      <left style="medium">
        <color rgb="FF078276"/>
      </left>
      <right style="medium">
        <color rgb="FF078276"/>
      </right>
      <top style="medium">
        <color rgb="FF078276"/>
      </top>
      <bottom/>
      <diagonal/>
    </border>
    <border>
      <left style="medium">
        <color rgb="FF078276"/>
      </left>
      <right style="medium">
        <color rgb="FF078276"/>
      </right>
      <top/>
      <bottom style="medium">
        <color rgb="FF078276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theme="5"/>
      </top>
      <bottom/>
      <diagonal/>
    </border>
    <border>
      <left style="thin">
        <color rgb="FF000000"/>
      </left>
      <right/>
      <top style="thin">
        <color theme="5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rgb="FF000000"/>
      </bottom>
      <diagonal/>
    </border>
    <border>
      <left/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/>
      <bottom/>
      <diagonal/>
    </border>
    <border>
      <left style="thin">
        <color rgb="FF000000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/>
    <xf numFmtId="0" fontId="0" fillId="0" borderId="0" xfId="0" applyBorder="1"/>
    <xf numFmtId="0" fontId="5" fillId="0" borderId="0" xfId="0" applyFont="1"/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4" xfId="0" applyFont="1" applyBorder="1"/>
    <xf numFmtId="0" fontId="7" fillId="0" borderId="0" xfId="0" applyFont="1"/>
    <xf numFmtId="0" fontId="9" fillId="0" borderId="0" xfId="0" applyFont="1"/>
    <xf numFmtId="0" fontId="11" fillId="4" borderId="0" xfId="0" applyFont="1" applyFill="1"/>
    <xf numFmtId="0" fontId="13" fillId="0" borderId="4" xfId="0" applyFont="1" applyBorder="1"/>
    <xf numFmtId="0" fontId="13" fillId="0" borderId="4" xfId="0" quotePrefix="1" applyFont="1" applyBorder="1"/>
    <xf numFmtId="0" fontId="13" fillId="0" borderId="5" xfId="0" applyFont="1" applyBorder="1"/>
    <xf numFmtId="0" fontId="13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2" xfId="0" quotePrefix="1" applyFont="1" applyBorder="1"/>
    <xf numFmtId="0" fontId="13" fillId="0" borderId="23" xfId="0" applyFont="1" applyBorder="1"/>
    <xf numFmtId="0" fontId="4" fillId="0" borderId="0" xfId="0" applyFont="1" applyBorder="1"/>
    <xf numFmtId="0" fontId="14" fillId="0" borderId="0" xfId="0" applyFont="1" applyFill="1" applyBorder="1" applyAlignment="1">
      <alignment horizontal="left" vertical="center"/>
    </xf>
    <xf numFmtId="0" fontId="1" fillId="0" borderId="16" xfId="0" applyFont="1" applyBorder="1"/>
    <xf numFmtId="0" fontId="1" fillId="0" borderId="27" xfId="0" applyFont="1" applyBorder="1"/>
    <xf numFmtId="0" fontId="12" fillId="0" borderId="0" xfId="0" applyFont="1" applyBorder="1"/>
    <xf numFmtId="0" fontId="13" fillId="0" borderId="0" xfId="0" applyFont="1" applyBorder="1"/>
    <xf numFmtId="0" fontId="1" fillId="0" borderId="0" xfId="0" applyFont="1" applyAlignment="1"/>
    <xf numFmtId="0" fontId="1" fillId="0" borderId="15" xfId="0" applyFont="1" applyBorder="1"/>
    <xf numFmtId="0" fontId="17" fillId="2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8" fillId="0" borderId="24" xfId="0" applyFont="1" applyBorder="1"/>
    <xf numFmtId="0" fontId="8" fillId="0" borderId="32" xfId="0" applyFont="1" applyBorder="1"/>
    <xf numFmtId="0" fontId="1" fillId="0" borderId="0" xfId="0" applyFont="1" applyFill="1"/>
    <xf numFmtId="0" fontId="1" fillId="0" borderId="1" xfId="0" applyFont="1" applyBorder="1"/>
    <xf numFmtId="0" fontId="29" fillId="0" borderId="19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0" fontId="29" fillId="0" borderId="19" xfId="0" applyFont="1" applyFill="1" applyBorder="1" applyAlignment="1">
      <alignment horizontal="left" vertical="center"/>
    </xf>
    <xf numFmtId="0" fontId="29" fillId="0" borderId="18" xfId="0" applyFont="1" applyFill="1" applyBorder="1" applyAlignment="1">
      <alignment horizontal="left" vertical="center"/>
    </xf>
    <xf numFmtId="0" fontId="29" fillId="0" borderId="19" xfId="0" applyFont="1" applyBorder="1" applyAlignment="1">
      <alignment horizontal="left" vertical="center" wrapText="1"/>
    </xf>
    <xf numFmtId="0" fontId="29" fillId="14" borderId="18" xfId="0" applyFont="1" applyFill="1" applyBorder="1" applyAlignment="1">
      <alignment horizontal="left" vertical="center" wrapText="1"/>
    </xf>
    <xf numFmtId="0" fontId="0" fillId="15" borderId="2" xfId="0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0" borderId="0" xfId="0" applyFont="1" applyBorder="1"/>
    <xf numFmtId="0" fontId="1" fillId="0" borderId="38" xfId="0" applyFont="1" applyBorder="1"/>
    <xf numFmtId="0" fontId="14" fillId="0" borderId="28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36" xfId="0" applyFont="1" applyFill="1" applyBorder="1" applyAlignment="1">
      <alignment horizontal="center" vertical="center"/>
    </xf>
    <xf numFmtId="0" fontId="1" fillId="0" borderId="44" xfId="0" applyFont="1" applyBorder="1"/>
    <xf numFmtId="0" fontId="1" fillId="0" borderId="45" xfId="0" applyFont="1" applyBorder="1"/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49" xfId="0" applyFont="1" applyBorder="1"/>
    <xf numFmtId="0" fontId="1" fillId="0" borderId="50" xfId="0" applyFont="1" applyBorder="1"/>
    <xf numFmtId="0" fontId="30" fillId="0" borderId="29" xfId="0" applyFont="1" applyBorder="1" applyAlignment="1">
      <alignment horizontal="left" vertical="center" indent="3"/>
    </xf>
    <xf numFmtId="0" fontId="1" fillId="0" borderId="51" xfId="0" applyFont="1" applyBorder="1"/>
    <xf numFmtId="0" fontId="1" fillId="0" borderId="52" xfId="0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28" xfId="0" applyFont="1" applyBorder="1"/>
    <xf numFmtId="0" fontId="1" fillId="0" borderId="7" xfId="0" applyFont="1" applyBorder="1"/>
    <xf numFmtId="0" fontId="1" fillId="0" borderId="55" xfId="0" applyFont="1" applyBorder="1"/>
    <xf numFmtId="0" fontId="1" fillId="0" borderId="56" xfId="0" applyFont="1" applyBorder="1"/>
    <xf numFmtId="0" fontId="1" fillId="0" borderId="57" xfId="0" applyFont="1" applyBorder="1"/>
    <xf numFmtId="0" fontId="22" fillId="0" borderId="0" xfId="0" applyFont="1"/>
    <xf numFmtId="0" fontId="22" fillId="0" borderId="28" xfId="0" applyFont="1" applyBorder="1"/>
    <xf numFmtId="0" fontId="22" fillId="0" borderId="55" xfId="0" applyFont="1" applyBorder="1"/>
    <xf numFmtId="0" fontId="29" fillId="0" borderId="0" xfId="0" applyFont="1" applyAlignment="1">
      <alignment horizontal="left" vertical="center" wrapText="1"/>
    </xf>
    <xf numFmtId="0" fontId="22" fillId="0" borderId="0" xfId="0" applyFont="1" applyAlignment="1"/>
    <xf numFmtId="0" fontId="1" fillId="0" borderId="12" xfId="0" applyFont="1" applyBorder="1"/>
    <xf numFmtId="0" fontId="22" fillId="0" borderId="51" xfId="0" applyFont="1" applyBorder="1"/>
    <xf numFmtId="0" fontId="22" fillId="0" borderId="27" xfId="0" applyFont="1" applyBorder="1"/>
    <xf numFmtId="0" fontId="22" fillId="0" borderId="52" xfId="0" applyFont="1" applyBorder="1"/>
    <xf numFmtId="165" fontId="1" fillId="0" borderId="54" xfId="0" applyNumberFormat="1" applyFont="1" applyBorder="1" applyAlignment="1">
      <alignment horizontal="center"/>
    </xf>
    <xf numFmtId="165" fontId="22" fillId="0" borderId="54" xfId="0" applyNumberFormat="1" applyFont="1" applyBorder="1" applyAlignment="1">
      <alignment horizontal="center"/>
    </xf>
    <xf numFmtId="166" fontId="1" fillId="0" borderId="54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33" fillId="0" borderId="0" xfId="0" applyFont="1"/>
    <xf numFmtId="0" fontId="33" fillId="0" borderId="0" xfId="0" quotePrefix="1" applyFont="1"/>
    <xf numFmtId="0" fontId="0" fillId="0" borderId="0" xfId="0" applyFont="1" applyAlignment="1">
      <alignment wrapText="1"/>
    </xf>
    <xf numFmtId="0" fontId="4" fillId="0" borderId="1" xfId="0" applyFont="1" applyBorder="1"/>
    <xf numFmtId="3" fontId="0" fillId="0" borderId="1" xfId="0" applyNumberFormat="1" applyBorder="1"/>
    <xf numFmtId="0" fontId="4" fillId="0" borderId="3" xfId="0" applyFont="1" applyBorder="1"/>
    <xf numFmtId="0" fontId="0" fillId="0" borderId="2" xfId="0" applyBorder="1"/>
    <xf numFmtId="0" fontId="4" fillId="0" borderId="11" xfId="0" applyFont="1" applyBorder="1"/>
    <xf numFmtId="0" fontId="4" fillId="0" borderId="8" xfId="0" applyFont="1" applyBorder="1"/>
    <xf numFmtId="0" fontId="4" fillId="0" borderId="13" xfId="0" applyFont="1" applyBorder="1"/>
    <xf numFmtId="0" fontId="0" fillId="0" borderId="28" xfId="0" applyBorder="1"/>
    <xf numFmtId="3" fontId="0" fillId="0" borderId="0" xfId="0" applyNumberFormat="1" applyBorder="1"/>
    <xf numFmtId="0" fontId="2" fillId="0" borderId="0" xfId="0" applyFont="1" applyAlignment="1">
      <alignment wrapText="1"/>
    </xf>
    <xf numFmtId="3" fontId="4" fillId="0" borderId="0" xfId="0" applyNumberFormat="1" applyFont="1" applyBorder="1"/>
    <xf numFmtId="0" fontId="5" fillId="18" borderId="1" xfId="0" applyFont="1" applyFill="1" applyBorder="1"/>
    <xf numFmtId="0" fontId="10" fillId="0" borderId="1" xfId="0" applyFont="1" applyBorder="1"/>
    <xf numFmtId="0" fontId="2" fillId="0" borderId="1" xfId="0" applyFont="1" applyBorder="1"/>
    <xf numFmtId="0" fontId="0" fillId="0" borderId="13" xfId="0" applyBorder="1" applyAlignment="1">
      <alignment wrapText="1"/>
    </xf>
    <xf numFmtId="0" fontId="2" fillId="0" borderId="28" xfId="0" applyFont="1" applyBorder="1"/>
    <xf numFmtId="0" fontId="0" fillId="0" borderId="3" xfId="0" applyBorder="1" applyAlignment="1">
      <alignment wrapText="1"/>
    </xf>
    <xf numFmtId="0" fontId="0" fillId="0" borderId="30" xfId="0" applyBorder="1"/>
    <xf numFmtId="0" fontId="0" fillId="0" borderId="8" xfId="0" applyBorder="1"/>
    <xf numFmtId="0" fontId="0" fillId="0" borderId="7" xfId="0" applyBorder="1"/>
    <xf numFmtId="0" fontId="37" fillId="0" borderId="0" xfId="0" applyFont="1"/>
    <xf numFmtId="9" fontId="5" fillId="0" borderId="0" xfId="0" applyNumberFormat="1" applyFont="1"/>
    <xf numFmtId="3" fontId="0" fillId="0" borderId="28" xfId="0" applyNumberFormat="1" applyBorder="1"/>
    <xf numFmtId="3" fontId="0" fillId="0" borderId="7" xfId="0" applyNumberFormat="1" applyBorder="1"/>
    <xf numFmtId="3" fontId="13" fillId="0" borderId="1" xfId="0" applyNumberFormat="1" applyFont="1" applyBorder="1"/>
    <xf numFmtId="0" fontId="35" fillId="0" borderId="30" xfId="0" applyFont="1" applyBorder="1"/>
    <xf numFmtId="0" fontId="34" fillId="0" borderId="30" xfId="0" applyFont="1" applyBorder="1"/>
    <xf numFmtId="0" fontId="13" fillId="0" borderId="30" xfId="0" applyFont="1" applyBorder="1"/>
    <xf numFmtId="0" fontId="13" fillId="0" borderId="8" xfId="0" applyFont="1" applyBorder="1"/>
    <xf numFmtId="3" fontId="13" fillId="0" borderId="28" xfId="0" applyNumberFormat="1" applyFont="1" applyBorder="1"/>
    <xf numFmtId="0" fontId="12" fillId="0" borderId="13" xfId="0" applyFont="1" applyBorder="1"/>
    <xf numFmtId="0" fontId="12" fillId="0" borderId="7" xfId="0" applyFont="1" applyBorder="1"/>
    <xf numFmtId="0" fontId="25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42" fillId="6" borderId="25" xfId="0" applyFont="1" applyFill="1" applyBorder="1" applyAlignment="1">
      <alignment horizontal="center" vertical="center"/>
    </xf>
    <xf numFmtId="0" fontId="42" fillId="6" borderId="25" xfId="0" applyFont="1" applyFill="1" applyBorder="1" applyAlignment="1">
      <alignment horizontal="center" vertical="center" wrapText="1"/>
    </xf>
    <xf numFmtId="0" fontId="41" fillId="6" borderId="16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38" xfId="0" applyFont="1" applyBorder="1"/>
    <xf numFmtId="0" fontId="1" fillId="0" borderId="39" xfId="0" applyFont="1" applyBorder="1"/>
    <xf numFmtId="0" fontId="1" fillId="0" borderId="68" xfId="0" applyFont="1" applyBorder="1"/>
    <xf numFmtId="0" fontId="1" fillId="0" borderId="60" xfId="0" applyFont="1" applyBorder="1"/>
    <xf numFmtId="0" fontId="1" fillId="0" borderId="70" xfId="0" applyFont="1" applyBorder="1"/>
    <xf numFmtId="167" fontId="1" fillId="0" borderId="13" xfId="0" applyNumberFormat="1" applyFont="1" applyBorder="1" applyAlignment="1">
      <alignment horizontal="center" vertical="center"/>
    </xf>
    <xf numFmtId="0" fontId="43" fillId="0" borderId="0" xfId="0" applyFont="1" applyFill="1" applyBorder="1"/>
    <xf numFmtId="0" fontId="1" fillId="0" borderId="29" xfId="0" applyFont="1" applyBorder="1"/>
    <xf numFmtId="0" fontId="20" fillId="0" borderId="0" xfId="0" applyFont="1" applyFill="1" applyBorder="1" applyAlignment="1">
      <alignment vertical="center"/>
    </xf>
    <xf numFmtId="168" fontId="1" fillId="0" borderId="16" xfId="0" applyNumberFormat="1" applyFont="1" applyBorder="1"/>
    <xf numFmtId="168" fontId="1" fillId="0" borderId="54" xfId="0" applyNumberFormat="1" applyFont="1" applyBorder="1" applyAlignment="1">
      <alignment horizontal="center"/>
    </xf>
    <xf numFmtId="0" fontId="1" fillId="0" borderId="73" xfId="0" applyFont="1" applyBorder="1"/>
    <xf numFmtId="0" fontId="1" fillId="0" borderId="74" xfId="0" applyFont="1" applyBorder="1"/>
    <xf numFmtId="0" fontId="1" fillId="0" borderId="75" xfId="0" applyFont="1" applyBorder="1"/>
    <xf numFmtId="166" fontId="1" fillId="0" borderId="76" xfId="0" applyNumberFormat="1" applyFont="1" applyBorder="1" applyAlignment="1">
      <alignment horizontal="center"/>
    </xf>
    <xf numFmtId="0" fontId="1" fillId="0" borderId="77" xfId="0" applyFont="1" applyBorder="1"/>
    <xf numFmtId="0" fontId="1" fillId="0" borderId="78" xfId="0" applyFont="1" applyBorder="1"/>
    <xf numFmtId="3" fontId="13" fillId="0" borderId="4" xfId="0" applyNumberFormat="1" applyFont="1" applyBorder="1"/>
    <xf numFmtId="3" fontId="13" fillId="0" borderId="22" xfId="0" applyNumberFormat="1" applyFont="1" applyBorder="1"/>
    <xf numFmtId="0" fontId="13" fillId="0" borderId="17" xfId="0" quotePrefix="1" applyFont="1" applyBorder="1"/>
    <xf numFmtId="0" fontId="46" fillId="0" borderId="21" xfId="0" applyFont="1" applyBorder="1"/>
    <xf numFmtId="168" fontId="22" fillId="0" borderId="54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 indent="1"/>
    </xf>
    <xf numFmtId="0" fontId="47" fillId="0" borderId="1" xfId="0" applyFont="1" applyFill="1" applyBorder="1" applyAlignment="1">
      <alignment horizontal="center" vertical="center"/>
    </xf>
    <xf numFmtId="168" fontId="4" fillId="0" borderId="16" xfId="0" applyNumberFormat="1" applyFont="1" applyBorder="1"/>
    <xf numFmtId="168" fontId="4" fillId="0" borderId="38" xfId="0" applyNumberFormat="1" applyFont="1" applyBorder="1"/>
    <xf numFmtId="10" fontId="4" fillId="0" borderId="26" xfId="0" applyNumberFormat="1" applyFont="1" applyBorder="1"/>
    <xf numFmtId="10" fontId="4" fillId="0" borderId="16" xfId="0" applyNumberFormat="1" applyFont="1" applyBorder="1"/>
    <xf numFmtId="9" fontId="4" fillId="0" borderId="16" xfId="0" applyNumberFormat="1" applyFont="1" applyBorder="1"/>
    <xf numFmtId="0" fontId="15" fillId="0" borderId="0" xfId="0" applyFont="1" applyAlignment="1">
      <alignment horizontal="center" vertical="center"/>
    </xf>
    <xf numFmtId="0" fontId="4" fillId="0" borderId="2" xfId="0" applyFont="1" applyBorder="1"/>
    <xf numFmtId="3" fontId="0" fillId="0" borderId="2" xfId="0" applyNumberFormat="1" applyBorder="1"/>
    <xf numFmtId="0" fontId="4" fillId="0" borderId="30" xfId="0" applyFont="1" applyBorder="1"/>
    <xf numFmtId="3" fontId="4" fillId="0" borderId="7" xfId="0" applyNumberFormat="1" applyFont="1" applyBorder="1"/>
    <xf numFmtId="0" fontId="4" fillId="0" borderId="7" xfId="0" applyFont="1" applyBorder="1"/>
    <xf numFmtId="0" fontId="31" fillId="0" borderId="0" xfId="0" applyFont="1"/>
    <xf numFmtId="0" fontId="0" fillId="0" borderId="1" xfId="0" applyBorder="1" applyAlignment="1">
      <alignment horizontal="left" vertical="center"/>
    </xf>
    <xf numFmtId="0" fontId="50" fillId="19" borderId="1" xfId="0" applyFont="1" applyFill="1" applyBorder="1" applyAlignment="1">
      <alignment horizontal="center" vertical="center"/>
    </xf>
    <xf numFmtId="0" fontId="51" fillId="19" borderId="1" xfId="0" applyFont="1" applyFill="1" applyBorder="1" applyAlignment="1">
      <alignment horizontal="center" vertical="center"/>
    </xf>
    <xf numFmtId="0" fontId="50" fillId="19" borderId="3" xfId="0" applyFont="1" applyFill="1" applyBorder="1" applyAlignment="1">
      <alignment horizontal="center" vertical="center"/>
    </xf>
    <xf numFmtId="0" fontId="30" fillId="0" borderId="31" xfId="0" applyFont="1" applyBorder="1" applyAlignment="1">
      <alignment horizontal="left" vertical="center" indent="3"/>
    </xf>
    <xf numFmtId="0" fontId="0" fillId="0" borderId="0" xfId="0" applyBorder="1" applyAlignment="1">
      <alignment horizontal="center" vertical="center"/>
    </xf>
    <xf numFmtId="0" fontId="53" fillId="0" borderId="0" xfId="0" applyFont="1"/>
    <xf numFmtId="0" fontId="52" fillId="6" borderId="11" xfId="0" applyFont="1" applyFill="1" applyBorder="1" applyAlignment="1">
      <alignment horizontal="center" vertical="center"/>
    </xf>
    <xf numFmtId="0" fontId="52" fillId="6" borderId="3" xfId="0" applyFont="1" applyFill="1" applyBorder="1" applyAlignment="1">
      <alignment horizontal="center" vertical="center"/>
    </xf>
    <xf numFmtId="0" fontId="52" fillId="6" borderId="13" xfId="0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3" fillId="0" borderId="0" xfId="0" applyFont="1" applyAlignment="1">
      <alignment vertical="center" wrapText="1"/>
    </xf>
    <xf numFmtId="0" fontId="55" fillId="9" borderId="4" xfId="0" applyFont="1" applyFill="1" applyBorder="1" applyAlignment="1">
      <alignment horizontal="center" vertical="center"/>
    </xf>
    <xf numFmtId="0" fontId="55" fillId="9" borderId="5" xfId="0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4" fillId="0" borderId="2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29" fillId="0" borderId="18" xfId="0" applyFont="1" applyFill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54" fillId="0" borderId="1" xfId="0" applyFont="1" applyBorder="1" applyAlignment="1">
      <alignment horizontal="center"/>
    </xf>
    <xf numFmtId="0" fontId="54" fillId="0" borderId="0" xfId="0" applyFont="1"/>
    <xf numFmtId="3" fontId="54" fillId="0" borderId="0" xfId="0" applyNumberFormat="1" applyFont="1"/>
    <xf numFmtId="0" fontId="54" fillId="0" borderId="0" xfId="0" quotePrefix="1" applyFont="1"/>
    <xf numFmtId="0" fontId="55" fillId="10" borderId="4" xfId="0" applyFont="1" applyFill="1" applyBorder="1" applyAlignment="1">
      <alignment horizontal="center"/>
    </xf>
    <xf numFmtId="0" fontId="55" fillId="10" borderId="5" xfId="0" applyFont="1" applyFill="1" applyBorder="1" applyAlignment="1">
      <alignment horizontal="center" vertical="center"/>
    </xf>
    <xf numFmtId="0" fontId="52" fillId="0" borderId="0" xfId="0" applyFont="1" applyBorder="1" applyAlignment="1">
      <alignment horizontal="center"/>
    </xf>
    <xf numFmtId="0" fontId="55" fillId="12" borderId="19" xfId="0" applyFont="1" applyFill="1" applyBorder="1" applyAlignment="1">
      <alignment horizontal="center" vertical="center"/>
    </xf>
    <xf numFmtId="0" fontId="55" fillId="13" borderId="18" xfId="0" applyFont="1" applyFill="1" applyBorder="1" applyAlignment="1">
      <alignment horizontal="center" vertical="center"/>
    </xf>
    <xf numFmtId="0" fontId="54" fillId="0" borderId="30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4" fillId="0" borderId="1" xfId="0" quotePrefix="1" applyFont="1" applyBorder="1" applyAlignment="1">
      <alignment horizontal="center"/>
    </xf>
    <xf numFmtId="3" fontId="54" fillId="0" borderId="1" xfId="0" applyNumberFormat="1" applyFont="1" applyBorder="1" applyAlignment="1">
      <alignment horizontal="center"/>
    </xf>
    <xf numFmtId="0" fontId="54" fillId="0" borderId="1" xfId="0" quotePrefix="1" applyFont="1" applyBorder="1" applyAlignment="1">
      <alignment horizontal="center" vertical="center"/>
    </xf>
    <xf numFmtId="0" fontId="53" fillId="0" borderId="0" xfId="0" applyFont="1" applyBorder="1"/>
    <xf numFmtId="0" fontId="58" fillId="5" borderId="0" xfId="0" applyFont="1" applyFill="1"/>
    <xf numFmtId="164" fontId="59" fillId="5" borderId="0" xfId="0" applyNumberFormat="1" applyFont="1" applyFill="1" applyBorder="1" applyAlignment="1">
      <alignment horizontal="center" vertical="center"/>
    </xf>
    <xf numFmtId="0" fontId="59" fillId="5" borderId="0" xfId="0" applyFont="1" applyFill="1" applyBorder="1" applyAlignment="1">
      <alignment horizontal="center" vertical="center"/>
    </xf>
    <xf numFmtId="0" fontId="60" fillId="5" borderId="0" xfId="0" applyFont="1" applyFill="1"/>
    <xf numFmtId="0" fontId="52" fillId="19" borderId="1" xfId="0" applyFont="1" applyFill="1" applyBorder="1" applyAlignment="1">
      <alignment horizontal="center" vertical="center"/>
    </xf>
    <xf numFmtId="3" fontId="54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0" fontId="41" fillId="19" borderId="1" xfId="0" applyFont="1" applyFill="1" applyBorder="1"/>
    <xf numFmtId="0" fontId="34" fillId="0" borderId="0" xfId="0" applyFont="1"/>
    <xf numFmtId="168" fontId="1" fillId="0" borderId="54" xfId="0" applyNumberFormat="1" applyFont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/>
    <xf numFmtId="0" fontId="41" fillId="19" borderId="79" xfId="0" applyFont="1" applyFill="1" applyBorder="1"/>
    <xf numFmtId="0" fontId="41" fillId="19" borderId="80" xfId="0" applyFont="1" applyFill="1" applyBorder="1"/>
    <xf numFmtId="0" fontId="61" fillId="0" borderId="0" xfId="0" applyFont="1"/>
    <xf numFmtId="3" fontId="13" fillId="0" borderId="0" xfId="0" applyNumberFormat="1" applyFont="1" applyBorder="1"/>
    <xf numFmtId="0" fontId="35" fillId="0" borderId="0" xfId="0" applyFont="1" applyBorder="1"/>
    <xf numFmtId="0" fontId="34" fillId="0" borderId="0" xfId="0" applyFont="1" applyBorder="1"/>
    <xf numFmtId="168" fontId="1" fillId="0" borderId="38" xfId="0" applyNumberFormat="1" applyFont="1" applyBorder="1"/>
    <xf numFmtId="0" fontId="62" fillId="19" borderId="4" xfId="0" applyFont="1" applyFill="1" applyBorder="1"/>
    <xf numFmtId="0" fontId="1" fillId="0" borderId="71" xfId="0" applyFont="1" applyBorder="1"/>
    <xf numFmtId="0" fontId="1" fillId="0" borderId="26" xfId="0" applyFont="1" applyBorder="1"/>
    <xf numFmtId="0" fontId="64" fillId="6" borderId="14" xfId="0" applyFont="1" applyFill="1" applyBorder="1" applyAlignment="1">
      <alignment vertical="center"/>
    </xf>
    <xf numFmtId="0" fontId="64" fillId="6" borderId="24" xfId="0" applyFont="1" applyFill="1" applyBorder="1" applyAlignment="1">
      <alignment vertical="center"/>
    </xf>
    <xf numFmtId="0" fontId="64" fillId="6" borderId="24" xfId="0" applyFont="1" applyFill="1" applyBorder="1" applyAlignment="1">
      <alignment vertical="center" wrapText="1"/>
    </xf>
    <xf numFmtId="3" fontId="68" fillId="0" borderId="0" xfId="0" applyNumberFormat="1" applyFont="1" applyBorder="1"/>
    <xf numFmtId="0" fontId="54" fillId="0" borderId="30" xfId="0" applyFont="1" applyBorder="1" applyAlignment="1">
      <alignment horizontal="center"/>
    </xf>
    <xf numFmtId="0" fontId="49" fillId="6" borderId="33" xfId="0" applyFont="1" applyFill="1" applyBorder="1" applyAlignment="1">
      <alignment horizontal="center" vertical="center" textRotation="90"/>
    </xf>
    <xf numFmtId="0" fontId="1" fillId="0" borderId="6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22" fillId="0" borderId="82" xfId="0" applyFont="1" applyBorder="1" applyAlignment="1">
      <alignment horizontal="center" vertical="center" textRotation="45"/>
    </xf>
    <xf numFmtId="0" fontId="22" fillId="0" borderId="83" xfId="0" applyFont="1" applyBorder="1" applyAlignment="1">
      <alignment horizontal="center" vertical="center" textRotation="45"/>
    </xf>
    <xf numFmtId="0" fontId="22" fillId="0" borderId="84" xfId="0" applyFont="1" applyBorder="1" applyAlignment="1">
      <alignment horizontal="center" vertical="center" textRotation="45"/>
    </xf>
    <xf numFmtId="0" fontId="22" fillId="0" borderId="92" xfId="0" applyFont="1" applyBorder="1" applyAlignment="1">
      <alignment horizontal="center" vertical="center"/>
    </xf>
    <xf numFmtId="0" fontId="22" fillId="0" borderId="86" xfId="0" applyFont="1" applyBorder="1" applyAlignment="1">
      <alignment horizontal="center" vertical="center"/>
    </xf>
    <xf numFmtId="0" fontId="22" fillId="0" borderId="8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22" fillId="0" borderId="88" xfId="0" applyFont="1" applyBorder="1" applyAlignment="1">
      <alignment horizontal="center"/>
    </xf>
    <xf numFmtId="0" fontId="22" fillId="0" borderId="86" xfId="0" applyFont="1" applyBorder="1" applyAlignment="1">
      <alignment horizontal="center"/>
    </xf>
    <xf numFmtId="0" fontId="22" fillId="0" borderId="87" xfId="0" applyFont="1" applyBorder="1" applyAlignment="1">
      <alignment horizont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22" fillId="0" borderId="88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textRotation="45"/>
    </xf>
    <xf numFmtId="0" fontId="22" fillId="0" borderId="30" xfId="0" applyFont="1" applyBorder="1" applyAlignment="1">
      <alignment horizontal="center" vertical="center" textRotation="45"/>
    </xf>
    <xf numFmtId="0" fontId="22" fillId="0" borderId="2" xfId="0" applyFont="1" applyBorder="1" applyAlignment="1">
      <alignment horizontal="center" vertical="center" textRotation="45"/>
    </xf>
    <xf numFmtId="0" fontId="1" fillId="0" borderId="5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1" fillId="0" borderId="89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22" fillId="0" borderId="85" xfId="0" applyFont="1" applyBorder="1" applyAlignment="1">
      <alignment horizontal="center" vertical="center" textRotation="45"/>
    </xf>
    <xf numFmtId="0" fontId="22" fillId="0" borderId="72" xfId="0" applyFont="1" applyBorder="1" applyAlignment="1">
      <alignment horizontal="center" vertical="center" textRotation="45"/>
    </xf>
    <xf numFmtId="0" fontId="22" fillId="0" borderId="81" xfId="0" applyFont="1" applyBorder="1" applyAlignment="1">
      <alignment horizontal="center" vertical="center" textRotation="45"/>
    </xf>
    <xf numFmtId="0" fontId="44" fillId="6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/>
    </xf>
    <xf numFmtId="0" fontId="39" fillId="6" borderId="0" xfId="0" applyFont="1" applyFill="1" applyAlignment="1">
      <alignment horizontal="center" vertical="center"/>
    </xf>
    <xf numFmtId="0" fontId="40" fillId="0" borderId="64" xfId="0" applyFont="1" applyBorder="1" applyAlignment="1">
      <alignment horizontal="center" vertical="center"/>
    </xf>
    <xf numFmtId="0" fontId="40" fillId="0" borderId="6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68" fontId="22" fillId="0" borderId="1" xfId="0" applyNumberFormat="1" applyFont="1" applyBorder="1" applyAlignment="1">
      <alignment horizontal="center"/>
    </xf>
    <xf numFmtId="0" fontId="63" fillId="6" borderId="14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7" fillId="0" borderId="28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1" fillId="4" borderId="14" xfId="0" applyFont="1" applyFill="1" applyBorder="1" applyAlignment="1">
      <alignment horizontal="center"/>
    </xf>
    <xf numFmtId="0" fontId="49" fillId="6" borderId="66" xfId="0" applyFont="1" applyFill="1" applyBorder="1" applyAlignment="1">
      <alignment horizontal="center" vertical="center" textRotation="90"/>
    </xf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2" fillId="0" borderId="3" xfId="0" applyFont="1" applyBorder="1" applyAlignment="1">
      <alignment horizontal="center" vertical="center" textRotation="45"/>
    </xf>
    <xf numFmtId="0" fontId="20" fillId="19" borderId="66" xfId="0" applyFont="1" applyFill="1" applyBorder="1" applyAlignment="1">
      <alignment horizontal="center" vertical="center"/>
    </xf>
    <xf numFmtId="0" fontId="20" fillId="19" borderId="14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0" fillId="19" borderId="28" xfId="0" applyFont="1" applyFill="1" applyBorder="1" applyAlignment="1">
      <alignment horizontal="center" vertical="center"/>
    </xf>
    <xf numFmtId="0" fontId="50" fillId="19" borderId="30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65" fillId="0" borderId="0" xfId="0" applyFont="1" applyAlignment="1">
      <alignment horizontal="center"/>
    </xf>
    <xf numFmtId="0" fontId="45" fillId="4" borderId="0" xfId="0" applyFont="1" applyFill="1" applyAlignment="1">
      <alignment horizontal="center" vertical="center" wrapText="1"/>
    </xf>
    <xf numFmtId="0" fontId="42" fillId="6" borderId="14" xfId="0" applyFont="1" applyFill="1" applyBorder="1" applyAlignment="1">
      <alignment horizontal="center" wrapText="1"/>
    </xf>
    <xf numFmtId="0" fontId="42" fillId="6" borderId="24" xfId="0" applyFont="1" applyFill="1" applyBorder="1" applyAlignment="1">
      <alignment horizontal="center" wrapText="1"/>
    </xf>
    <xf numFmtId="0" fontId="42" fillId="6" borderId="24" xfId="0" applyFont="1" applyFill="1" applyBorder="1" applyAlignment="1">
      <alignment horizontal="center"/>
    </xf>
    <xf numFmtId="0" fontId="42" fillId="6" borderId="67" xfId="0" applyFont="1" applyFill="1" applyBorder="1" applyAlignment="1">
      <alignment horizontal="center"/>
    </xf>
    <xf numFmtId="0" fontId="42" fillId="6" borderId="66" xfId="0" applyFont="1" applyFill="1" applyBorder="1" applyAlignment="1">
      <alignment horizontal="center" vertical="center" wrapText="1"/>
    </xf>
    <xf numFmtId="0" fontId="42" fillId="6" borderId="0" xfId="0" applyFont="1" applyFill="1" applyAlignment="1">
      <alignment horizontal="center" vertical="center" wrapText="1"/>
    </xf>
    <xf numFmtId="0" fontId="4" fillId="0" borderId="3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8" fontId="4" fillId="0" borderId="38" xfId="0" applyNumberFormat="1" applyFont="1" applyBorder="1" applyAlignment="1">
      <alignment horizontal="center"/>
    </xf>
    <xf numFmtId="168" fontId="4" fillId="0" borderId="27" xfId="0" applyNumberFormat="1" applyFont="1" applyBorder="1" applyAlignment="1">
      <alignment horizontal="center"/>
    </xf>
    <xf numFmtId="0" fontId="55" fillId="0" borderId="17" xfId="0" applyFont="1" applyFill="1" applyBorder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0" fontId="57" fillId="0" borderId="28" xfId="0" applyFont="1" applyBorder="1" applyAlignment="1">
      <alignment horizontal="center"/>
    </xf>
    <xf numFmtId="0" fontId="54" fillId="0" borderId="29" xfId="0" applyFont="1" applyBorder="1" applyAlignment="1">
      <alignment horizontal="center"/>
    </xf>
    <xf numFmtId="0" fontId="54" fillId="0" borderId="30" xfId="0" applyFont="1" applyBorder="1" applyAlignment="1">
      <alignment horizontal="center"/>
    </xf>
    <xf numFmtId="0" fontId="54" fillId="0" borderId="2" xfId="0" quotePrefix="1" applyFont="1" applyBorder="1" applyAlignment="1">
      <alignment horizontal="center" vertical="center" wrapText="1"/>
    </xf>
    <xf numFmtId="0" fontId="54" fillId="0" borderId="10" xfId="0" quotePrefix="1" applyFont="1" applyBorder="1" applyAlignment="1">
      <alignment horizontal="center" vertical="center" wrapText="1"/>
    </xf>
    <xf numFmtId="0" fontId="54" fillId="0" borderId="3" xfId="0" quotePrefix="1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5" fillId="0" borderId="34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/>
    </xf>
    <xf numFmtId="0" fontId="55" fillId="0" borderId="34" xfId="0" applyFont="1" applyBorder="1" applyAlignment="1">
      <alignment horizontal="center"/>
    </xf>
    <xf numFmtId="0" fontId="55" fillId="11" borderId="17" xfId="0" applyFont="1" applyFill="1" applyBorder="1" applyAlignment="1">
      <alignment horizontal="center" vertical="center"/>
    </xf>
    <xf numFmtId="0" fontId="55" fillId="11" borderId="5" xfId="0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29" xfId="0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0" fontId="55" fillId="7" borderId="17" xfId="0" applyFont="1" applyFill="1" applyBorder="1" applyAlignment="1">
      <alignment horizontal="center" vertical="center"/>
    </xf>
    <xf numFmtId="0" fontId="55" fillId="8" borderId="35" xfId="0" applyFont="1" applyFill="1" applyBorder="1" applyAlignment="1">
      <alignment horizontal="center" vertical="center" textRotation="90"/>
    </xf>
    <xf numFmtId="0" fontId="55" fillId="0" borderId="1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/>
    </xf>
  </cellXfs>
  <cellStyles count="1">
    <cellStyle name="Normal" xfId="0" builtinId="0"/>
  </cellStyles>
  <dxfs count="1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numFmt numFmtId="164" formatCode="&quot;$&quot;#,##0_);[Red]\(&quot;$&quot;#,##0\)"/>
      <alignment horizontal="center" vertical="center" textRotation="0" wrapText="0" indent="0" justifyLastLine="0" shrinkToFit="0" readingOrder="0"/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indexed="64"/>
          <bgColor rgb="FF078276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rgb="FF0070C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center"/>
    </dxf>
    <dxf>
      <font>
        <b/>
        <color rgb="FF000000"/>
        <name val="Arial"/>
      </font>
      <fill>
        <patternFill patternType="solid">
          <fgColor indexed="64"/>
          <bgColor theme="2" tint="0.79998168889431442"/>
        </patternFill>
      </fill>
    </dxf>
    <dxf>
      <border>
        <bottom style="thin">
          <color rgb="FF000000"/>
        </bottom>
      </border>
    </dxf>
    <dxf>
      <border outline="0">
        <top style="thin">
          <color theme="0"/>
        </top>
        <bottom style="thin">
          <color rgb="FF000000"/>
        </bottom>
      </border>
    </dxf>
    <dxf>
      <font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fill>
        <patternFill patternType="solid">
          <fgColor indexed="64"/>
          <bgColor theme="3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B050"/>
          <bgColor indexed="6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</dxf>
    <dxf>
      <font>
        <b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secondRowStripe" dxfId="132"/>
      <tableStyleElement type="firstColumnStripe" dxfId="131"/>
      <tableStyleElement type="secondColumnStripe" dxfId="13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A8E53B-121D-4221-8A78-38FCDCDA98E2}" name="Tableau9" displayName="Tableau9" ref="B4:G7" totalsRowShown="0" headerRowDxfId="129" headerRowBorderDxfId="127" tableBorderDxfId="128" totalsRowBorderDxfId="126">
  <autoFilter ref="B4:G7" xr:uid="{96A8E53B-121D-4221-8A78-38FCDCDA98E2}"/>
  <tableColumns count="6">
    <tableColumn id="1" xr3:uid="{9996D6CF-A56C-48CF-A9D1-517A7B91CDFF}" name="Category" dataDxfId="125"/>
    <tableColumn id="2" xr3:uid="{1CD2DA12-A373-4ABA-AFC5-1BFCD9E0B89A}" name="Tracking Structure (Motorized Supports)" dataDxfId="124"/>
    <tableColumn id="3" xr3:uid="{0523FA47-C42F-4AB5-B933-93450DD1D7D7}" name="LDR Sensors (Sunlight Detection)" dataDxfId="123"/>
    <tableColumn id="4" xr3:uid="{66007FD0-FF24-4CB2-B59A-31E3D047F69C}" name="Control System" dataDxfId="122"/>
    <tableColumn id="5" xr3:uid="{663CC131-3750-4CB0-B89A-BAB7E606E422}" name=" Motor" dataDxfId="121"/>
    <tableColumn id="6" xr3:uid="{2A8B87F3-755D-402B-B092-08DC40D2B462}" name="TOTAL" dataDxfId="120"/>
  </tableColumns>
  <tableStyleInfo name="IFX20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9ED5C1-8F67-486E-BC24-F8C277DB375F}" name="Table18" displayName="Table18" ref="F53:H59" totalsRowShown="0">
  <autoFilter ref="F53:H59" xr:uid="{AA9ED5C1-8F67-486E-BC24-F8C277DB375F}"/>
  <tableColumns count="3">
    <tableColumn id="1" xr3:uid="{52898641-8292-47B9-8E42-1DA3DEB41C92}" name="Equipements"/>
    <tableColumn id="2" xr3:uid="{0B4DF889-F9A6-4A86-915B-D5E268B8148E}" name="number"/>
    <tableColumn id="3" xr3:uid="{D1DE2676-B1DD-4139-99F6-D5205256FAE6}" name="Prototype 4" dataDxfId="86"/>
  </tableColumns>
  <tableStyleInfo name="IFX20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7D585-1D1B-409C-8D98-590E095B1B76}" name="Table3" displayName="Table3" ref="B6:L12" totalsRowShown="0" headerRowDxfId="84" headerRowBorderDxfId="82" tableBorderDxfId="83" totalsRowBorderDxfId="81">
  <autoFilter ref="B6:L12" xr:uid="{A517D585-1D1B-409C-8D98-590E095B1B76}"/>
  <tableColumns count="11">
    <tableColumn id="1" xr3:uid="{184A50DA-3F49-4659-A3B3-A01A07FF45CD}" name="Crop Type" dataDxfId="80"/>
    <tableColumn id="2" xr3:uid="{8BD6588C-08A0-49D2-8751-7C10DEE88165}" name="Moisture Level (%)" dataDxfId="79"/>
    <tableColumn id="3" xr3:uid="{14F751F5-391C-4B42-A389-9D639A64D5A2}" name="Smart Drying Time (hours)" dataDxfId="78"/>
    <tableColumn id="4" xr3:uid="{5FD167F0-8D03-4000-9972-DD1C907EAF16}" name="Energy Consumption (kWh)" dataDxfId="77"/>
    <tableColumn id="5" xr3:uid="{7A553E83-A822-4EB6-881C-5A6AF2E92438}" name="Energy Consumption per kg (kWh/kg)" dataDxfId="76"/>
    <tableColumn id="6" xr3:uid="{0ECACBF1-5F7D-4802-8E6C-E1F3E5E200E2}" name="Cost of Raw Material (FCFA/kg)" dataDxfId="75"/>
    <tableColumn id="7" xr3:uid="{D48888B3-5EDD-4DF8-B7FA-1867EF4F1453}" name="Production Quantity (kg)" dataDxfId="74"/>
    <tableColumn id="8" xr3:uid="{E167BFC8-E44D-4053-8E3F-E7C6B0103E2F}" name="Packaging Process" dataDxfId="73"/>
    <tableColumn id="9" xr3:uid="{CCCDC389-6AE0-452C-B6C5-D89D8FBE3296}" name="Market Price (FCFA/kg)" dataDxfId="72"/>
    <tableColumn id="10" xr3:uid="{B8323459-2672-4CBC-88A9-FFFB674A7A7C}" name="Income per kg (FCFA)" dataDxfId="71"/>
    <tableColumn id="11" xr3:uid="{9DC91AE5-DB34-4BA6-9CE0-18882D03CD11}" name="Waste Reduction (%)" dataDxfId="70"/>
  </tableColumns>
  <tableStyleInfo name="IFX20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3ED228-F7F8-4595-99FC-B65D1B48F138}" name="Table5" displayName="Table5" ref="B26:F32" totalsRowShown="0" headerRowDxfId="69" headerRowBorderDxfId="67" tableBorderDxfId="68" totalsRowBorderDxfId="66">
  <autoFilter ref="B26:F32" xr:uid="{1D3ED228-F7F8-4595-99FC-B65D1B48F138}"/>
  <tableColumns count="5">
    <tableColumn id="1" xr3:uid="{C4686D18-A924-4A00-BF5C-C18E1BCA7BC6}" name="Input" dataDxfId="65"/>
    <tableColumn id="2" xr3:uid="{08564244-4497-40E6-98DE-49CAFB27CBFF}" name="Process" dataDxfId="64"/>
    <tableColumn id="3" xr3:uid="{13911661-A874-490C-B1CE-3F69D750386C}" name="Output" dataDxfId="63"/>
    <tableColumn id="4" xr3:uid="{DDA14B63-CFB4-43DA-A082-D39F35413395}" name="Investment Cost (FCFA)" dataDxfId="62"/>
    <tableColumn id="5" xr3:uid="{EBC9C13C-6548-4DAA-8A7C-C68B0BFE5732}" name="Income (FCFA)" dataDxfId="61"/>
  </tableColumns>
  <tableStyleInfo name="IFX202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5A7860-C5A3-4208-BFCD-484133801526}" name="Table7" displayName="Table7" ref="B20:D25" totalsRowShown="0" headerRowDxfId="60" headerRowBorderDxfId="58" tableBorderDxfId="59" totalsRowBorderDxfId="57">
  <autoFilter ref="B20:D25" xr:uid="{445A7860-C5A3-4208-BFCD-484133801526}"/>
  <tableColumns count="3">
    <tableColumn id="1" xr3:uid="{8B49FEB7-16FA-4D6A-8905-C757B14EC43B}" name="Criteria" dataDxfId="56"/>
    <tableColumn id="2" xr3:uid="{2BBEC101-BF69-4B5C-A6A2-9E99DCAD0AB9}" name="Without Solar Panels" dataDxfId="55"/>
    <tableColumn id="3" xr3:uid="{D2CB1B3C-A6B3-485D-B2F4-3513866E5C80}" name="With Solar Panels" dataDxfId="54"/>
  </tableColumns>
  <tableStyleInfo name="IFX202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97A935-B499-4331-A23D-87987193D3AD}" name="Table8" displayName="Table8" ref="B13:K19" totalsRowShown="0" headerRowDxfId="53" headerRowBorderDxfId="51" tableBorderDxfId="52" totalsRowBorderDxfId="50">
  <autoFilter ref="B13:K19" xr:uid="{2197A935-B499-4331-A23D-87987193D3AD}"/>
  <tableColumns count="10">
    <tableColumn id="1" xr3:uid="{98357D9D-8D6D-402C-8AC8-D60ECA750AFE}" name="Crop" dataDxfId="49"/>
    <tableColumn id="2" xr3:uid="{119C877C-EBE5-4752-82CE-5F1D6567256F}" name="Initial Moisture (%)" dataDxfId="48"/>
    <tableColumn id="3" xr3:uid="{7C7B1A77-EED8-4A89-BE92-6EE58AF8D4F8}" name="Drying Time (h)" dataDxfId="47"/>
    <tableColumn id="4" xr3:uid="{E31CEF37-2E62-40D6-9DBE-F744C13A2FC4}" name="Energy Consumption per kg (kWh/kg)" dataDxfId="46"/>
    <tableColumn id="5" xr3:uid="{852CFBEE-363B-4872-A9E0-4D3773D046B9}" name="Energy Consumption (kWh)" dataDxfId="45"/>
    <tableColumn id="6" xr3:uid="{1176AF85-036A-4B60-8CBD-503E26CA11F2}" name="Raw Material Cost (FCFA/kg)" dataDxfId="44"/>
    <tableColumn id="7" xr3:uid="{F905EF2B-A3A3-4898-8181-95874B86D9CA}" name="Production Quantity (kg)" dataDxfId="43"/>
    <tableColumn id="8" xr3:uid="{EE27958F-A460-476C-B2EB-8A174DB15443}" name="Market Price (FCFA/kg)" dataDxfId="42"/>
    <tableColumn id="9" xr3:uid="{1820F438-C4C8-414A-B382-9733A21A0C8D}" name="Total Revenue (FCFA)" dataDxfId="41"/>
    <tableColumn id="10" xr3:uid="{53FA0262-2E5D-4857-B1A8-94BA721DF381}" name="Waste Reduction (%)" dataDxfId="40"/>
  </tableColumns>
  <tableStyleInfo name="IFX202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ECA703-909A-440C-B6A7-F9C9F3105F15}" name="Tableau19" displayName="Tableau19" ref="B5:E11" totalsRowShown="0" headerRowDxfId="39" dataDxfId="38">
  <autoFilter ref="B5:E11" xr:uid="{C2ECA703-909A-440C-B6A7-F9C9F3105F15}"/>
  <tableColumns count="4">
    <tableColumn id="1" xr3:uid="{9E63B032-3F09-439C-BC3F-3BAC88A706F3}" name="Colonne1" dataDxfId="37"/>
    <tableColumn id="2" xr3:uid="{D425A704-773F-4FD0-AE14-924005A81C08}" name="Colonne2" dataDxfId="36"/>
    <tableColumn id="3" xr3:uid="{C7A5B7DA-F465-4B71-A8EB-82EF9ECA3878}" name="Colonne3" dataDxfId="35"/>
    <tableColumn id="4" xr3:uid="{377CFEF7-7215-4FE6-9372-84B89019F543}" name="Colonne4" dataDxfId="34"/>
  </tableColumns>
  <tableStyleInfo name="IFX202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1124-5358-42EC-9686-DF8C78AC9DFD}" name="Tableau4" displayName="Tableau4" ref="B16:G19" totalsRowShown="0" headerRowDxfId="33" dataDxfId="32">
  <autoFilter ref="B16:G19" xr:uid="{90881124-5358-42EC-9686-DF8C78AC9DFD}"/>
  <tableColumns count="6">
    <tableColumn id="1" xr3:uid="{E789E750-DB10-4649-A477-A4F8BD66242C}" name="Farm Area " dataDxfId="31"/>
    <tableColumn id="2" xr3:uid="{5AFB56D3-3875-4505-BC07-DEDBF14A649A}" name="Identified Risk " dataDxfId="30"/>
    <tableColumn id="3" xr3:uid="{BB64F9FA-79F3-4206-8414-C46A8488A157}" name="Potential Damage " dataDxfId="29"/>
    <tableColumn id="4" xr3:uid="{F4CD837E-91AC-4A45-A3D5-D752250BA82B}" name="Without Face Recognition " dataDxfId="28"/>
    <tableColumn id="5" xr3:uid="{840216BB-44E4-49FA-B33E-123FAB52F03C}" name="With Face Recognition " dataDxfId="27"/>
    <tableColumn id="6" xr3:uid="{5C2DC45F-7CDE-4754-B047-D24409F14C26}" name="Damage Reduction (%)" dataDxfId="26"/>
  </tableColumns>
  <tableStyleInfo name="IFX202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2D96E-CC9F-472D-AF13-FE16831A0FA6}" name="Table1" displayName="Table1" ref="B5:D11" totalsRowShown="0" headerRowDxfId="25" dataDxfId="24" headerRowBorderDxfId="22" tableBorderDxfId="23">
  <autoFilter ref="B5:D11" xr:uid="{3C12D96E-CC9F-472D-AF13-FE16831A0FA6}"/>
  <tableColumns count="3">
    <tableColumn id="1" xr3:uid="{7CA5E02F-8D1E-4023-B65A-8CBA247255C3}" name="class names" dataDxfId="21"/>
    <tableColumn id="2" xr3:uid="{6162EEB4-3A85-4177-9047-35E5126B2CC1}" name="Responsibility/Description" dataDxfId="20"/>
    <tableColumn id="3" xr3:uid="{C750BCC3-0FBD-4298-A303-ACDF6E72CD66}" name="Linked Object(instances)" dataDxfId="19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C936A-8FD6-405E-ABE7-0A0AAA937AC7}" name="Table2" displayName="Table2" ref="B6:F9" totalsRowShown="0" headerRowDxfId="18" dataDxfId="17" headerRowBorderDxfId="15" tableBorderDxfId="16" totalsRowBorderDxfId="14">
  <autoFilter ref="B6:F9" xr:uid="{939C936A-8FD6-405E-ABE7-0A0AAA937AC7}"/>
  <tableColumns count="5">
    <tableColumn id="1" xr3:uid="{983EF08C-F01C-4E35-B668-A9290C3D5C47}" name="Input" dataDxfId="13"/>
    <tableColumn id="7" xr3:uid="{A1840DF5-A0B8-4B56-AC8B-84A6F16EC9E8}" name="Quantity" dataDxfId="12"/>
    <tableColumn id="2" xr3:uid="{B4B6DB9A-768E-41FB-A601-BBBF2042CC3E}" name="Process time ( hours)" dataDxfId="11"/>
    <tableColumn id="3" xr3:uid="{11667969-5EB0-4B42-8937-6B81425FE2FB}" name="Output" dataDxfId="10"/>
    <tableColumn id="4" xr3:uid="{5ADCC6A7-4B5F-49A3-87B0-42EEBB2A4E77}" name="Quantity (kg/month)" dataDxfId="9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E16B1C-6109-4C1E-8297-5FE92F968B2C}" name="Table13" displayName="Table13" ref="B29:E34" totalsRowShown="0" headerRowDxfId="8" dataDxfId="7" headerRowBorderDxfId="5" tableBorderDxfId="6" totalsRowBorderDxfId="4">
  <autoFilter ref="B29:E34" xr:uid="{68E16B1C-6109-4C1E-8297-5FE92F968B2C}"/>
  <tableColumns count="4">
    <tableColumn id="1" xr3:uid="{42022960-CF08-49B6-8B33-79185B1CF260}" name="Price (Fcfa)" dataDxfId="3"/>
    <tableColumn id="2" xr3:uid="{0D23AE1D-7F8B-40C8-A684-E5D0AC8561B3}" name="Farm Size (Ha)" dataDxfId="2"/>
    <tableColumn id="3" xr3:uid="{CC6A206E-7ACF-466A-BA65-F6821A3B0937}" name="Ball Mill Size (mm)" dataDxfId="1"/>
    <tableColumn id="4" xr3:uid="{739E194F-9717-4774-8F17-5161319E52EA}" name="Total Surface Area (m²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577059-63BE-4454-9546-F6BEBA674F96}" name="Tableau10" displayName="Tableau10" ref="B10:D14" totalsRowShown="0" headerRowDxfId="119" headerRowBorderDxfId="117" tableBorderDxfId="118" totalsRowBorderDxfId="116">
  <autoFilter ref="B10:D14" xr:uid="{2A577059-63BE-4454-9546-F6BEBA674F96}"/>
  <tableColumns count="3">
    <tableColumn id="1" xr3:uid="{E9820B82-9585-466C-BA7C-F306DF54E879}" name="Category" dataDxfId="115"/>
    <tableColumn id="2" xr3:uid="{679C8303-691A-4105-B03E-69B600DB7B75}" name="Minimum Estimate (10% gain)" dataDxfId="114"/>
    <tableColumn id="3" xr3:uid="{B4193186-A96E-463E-9160-45E8A159BA1D}" name="Maximum Estimate (25% gain)" dataDxfId="113"/>
  </tableColumns>
  <tableStyleInfo name="IFX20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B801D3-D696-49C8-80F5-D3EB630F7596}" name="Table6" displayName="Table6" ref="A11:E13" totalsRowShown="0" headerRowDxfId="112" headerRowBorderDxfId="110" tableBorderDxfId="111" totalsRowBorderDxfId="109">
  <autoFilter ref="A11:E13" xr:uid="{F8B801D3-D696-49C8-80F5-D3EB630F7596}"/>
  <tableColumns count="5">
    <tableColumn id="1" xr3:uid="{238ACA40-DFC5-4A8B-87E8-E8A8B65BB036}" name="equipments" dataDxfId="108"/>
    <tableColumn id="2" xr3:uid="{F15CA49A-928F-461D-80FF-B60E82B97790}" name="Suppliers" dataDxfId="107"/>
    <tableColumn id="3" xr3:uid="{2F77A96F-C6CA-4138-92FA-6163D699D39B}" name="number" dataDxfId="106"/>
    <tableColumn id="4" xr3:uid="{EE66744E-FC87-4E4B-94C7-4FC2B7F2F4C6}" name="Caracteristics (W)" dataDxfId="105"/>
    <tableColumn id="5" xr3:uid="{81C9B5BB-68FC-422E-9DA9-D00E0DE53487}" name="area (m²)" dataDxfId="104"/>
  </tableColumns>
  <tableStyleInfo name="IFX20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A4F630-B093-4C98-947D-120A69DA5768}" name="Table11" displayName="Table11" ref="A26:C32" totalsRowShown="0" headerRowDxfId="103" headerRowBorderDxfId="101" tableBorderDxfId="102" totalsRowBorderDxfId="100">
  <autoFilter ref="A26:C32" xr:uid="{6CA4F630-B093-4C98-947D-120A69DA5768}"/>
  <tableColumns count="3">
    <tableColumn id="1" xr3:uid="{7477F69C-FD9D-4414-BCE7-AE3ACD81B1E5}" name="Equipement" dataDxfId="99"/>
    <tableColumn id="2" xr3:uid="{1BAB78C2-64D1-42A5-BCD8-FBC92C2D0E12}" name="unit cost" dataDxfId="98"/>
    <tableColumn id="3" xr3:uid="{716B25DE-5548-4378-AF99-7E034742A0F4}" name="Total cost" dataDxfId="97"/>
  </tableColumns>
  <tableStyleInfo name="IFX20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4B3EDE-568D-4537-A7CE-B25555397425}" name="Table12" displayName="Table12" ref="A36:B37" totalsRowShown="0" headerRowDxfId="96" dataDxfId="95" headerRowBorderDxfId="93" tableBorderDxfId="94" totalsRowBorderDxfId="92">
  <autoFilter ref="A36:B37" xr:uid="{9A4B3EDE-568D-4537-A7CE-B25555397425}"/>
  <tableColumns count="2">
    <tableColumn id="1" xr3:uid="{BFFA8822-D95D-4504-8324-A7523071A615}" name="investment in euro" dataDxfId="91"/>
    <tableColumn id="2" xr3:uid="{8A2ED22C-EC83-4CD9-90E2-AE6965B34AF2}" name="Anual sales Income in euro" dataDxfId="90"/>
  </tableColumns>
  <tableStyleInfo name="IFX20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D1C92B-14E3-4C65-AC96-1ECA969443BA}" name="Table15" displayName="Table15" ref="A41:C45" totalsRowShown="0">
  <autoFilter ref="A41:C45" xr:uid="{24D1C92B-14E3-4C65-AC96-1ECA969443BA}"/>
  <tableColumns count="3">
    <tableColumn id="1" xr3:uid="{48833752-F7ED-453F-8AED-FFE0C354204D}" name="Price (Fcfa)"/>
    <tableColumn id="2" xr3:uid="{66CA988D-17F0-477A-818F-E19A1B675CBB}" name="Farm Size (Ha)"/>
    <tableColumn id="3" xr3:uid="{7DA55F7D-A8ED-4241-81D0-B62AD121ACBA}" name="Total Surface Area (m²)"/>
  </tableColumns>
  <tableStyleInfo name="IFX20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DBE12D-9AE9-4967-A85B-A15FE1B2428A}" name="Table14" displayName="Table14" ref="F26:H32" totalsRowShown="0">
  <autoFilter ref="F26:H32" xr:uid="{5DDBE12D-9AE9-4967-A85B-A15FE1B2428A}"/>
  <tableColumns count="3">
    <tableColumn id="1" xr3:uid="{B9000ED0-3BAE-4AAB-B9C2-909EBC8FDB69}" name="Equipements"/>
    <tableColumn id="2" xr3:uid="{5A46D0F0-C50D-462D-819D-B2A0DEFC32E2}" name="number"/>
    <tableColumn id="3" xr3:uid="{8A41C2C7-E0B2-4372-91B5-AECE90B0A1A5}" name="Prototype 1" dataDxfId="89"/>
  </tableColumns>
  <tableStyleInfo name="IFX20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FF5D4E-9077-457D-8265-49E7B5675B83}" name="Table16" displayName="Table16" ref="F35:H41" totalsRowShown="0">
  <autoFilter ref="F35:H41" xr:uid="{77FF5D4E-9077-457D-8265-49E7B5675B83}"/>
  <tableColumns count="3">
    <tableColumn id="1" xr3:uid="{109A0E8B-3093-4B6D-909A-5B15606F3B45}" name="Equipements"/>
    <tableColumn id="2" xr3:uid="{F33FA032-8658-4C47-ADBE-8EFDB02A4B29}" name="number"/>
    <tableColumn id="3" xr3:uid="{F7667AB8-5E7E-46FE-9FF0-F5F6800439E9}" name="Prototype 2" dataDxfId="88"/>
  </tableColumns>
  <tableStyleInfo name="IFX20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D3B4AC-9C9A-4B16-BFD1-FD0AD9848AC6}" name="Table17" displayName="Table17" ref="F44:H50" totalsRowShown="0">
  <autoFilter ref="F44:H50" xr:uid="{32D3B4AC-9C9A-4B16-BFD1-FD0AD9848AC6}"/>
  <tableColumns count="3">
    <tableColumn id="1" xr3:uid="{8191A54B-15B6-45FD-8E4B-4507A6E47756}" name="Equipements"/>
    <tableColumn id="2" xr3:uid="{E8A45488-E4B4-4748-9445-85215D8B7292}" name="number"/>
    <tableColumn id="3" xr3:uid="{0B63C09C-A3EE-4A2F-80BB-5B16922AEE61}" name="Prototype 3" dataDxfId="87"/>
  </tableColumns>
  <tableStyleInfo name="IFX20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T231"/>
  <sheetViews>
    <sheetView topLeftCell="A204" workbookViewId="0">
      <selection activeCell="G34" sqref="G34"/>
    </sheetView>
  </sheetViews>
  <sheetFormatPr defaultColWidth="9.140625" defaultRowHeight="14.25"/>
  <cols>
    <col min="1" max="1" width="28.5703125" style="1" customWidth="1"/>
    <col min="2" max="4" width="33.5703125" style="1" customWidth="1"/>
    <col min="5" max="5" width="16.42578125" style="1" customWidth="1"/>
    <col min="6" max="11" width="11.5703125" style="1" customWidth="1"/>
    <col min="12" max="16384" width="9.140625" style="1"/>
  </cols>
  <sheetData>
    <row r="1" spans="1:9" ht="37.5" customHeight="1">
      <c r="B1" s="319" t="s">
        <v>0</v>
      </c>
      <c r="C1" s="319"/>
      <c r="D1" s="319"/>
      <c r="E1" s="319"/>
      <c r="F1" s="319"/>
      <c r="G1" s="319"/>
      <c r="H1" s="319"/>
      <c r="I1" s="319"/>
    </row>
    <row r="2" spans="1:9" ht="37.5" customHeight="1">
      <c r="B2" s="319"/>
      <c r="C2" s="319"/>
      <c r="D2" s="319"/>
      <c r="E2" s="319"/>
      <c r="F2" s="319"/>
      <c r="G2" s="319"/>
      <c r="H2" s="319"/>
      <c r="I2" s="319"/>
    </row>
    <row r="7" spans="1:9" ht="15" customHeight="1">
      <c r="A7" s="328" t="s">
        <v>1</v>
      </c>
      <c r="B7" s="328"/>
      <c r="C7" s="329" t="s">
        <v>2</v>
      </c>
    </row>
    <row r="8" spans="1:9" ht="15" customHeight="1">
      <c r="A8" s="328"/>
      <c r="B8" s="328"/>
      <c r="C8" s="330"/>
      <c r="D8" s="97"/>
    </row>
    <row r="12" spans="1:9">
      <c r="B12" s="334" t="s">
        <v>3</v>
      </c>
      <c r="C12" s="334" t="s">
        <v>4</v>
      </c>
      <c r="D12" s="334" t="s">
        <v>5</v>
      </c>
      <c r="E12" s="334" t="s">
        <v>6</v>
      </c>
      <c r="F12" s="334" t="s">
        <v>7</v>
      </c>
      <c r="G12" s="334"/>
    </row>
    <row r="13" spans="1:9" ht="14.25" customHeight="1">
      <c r="B13" s="334"/>
      <c r="C13" s="334"/>
      <c r="D13" s="334"/>
      <c r="E13" s="334"/>
      <c r="F13" s="334"/>
      <c r="G13" s="334"/>
    </row>
    <row r="14" spans="1:9" ht="21.75" customHeight="1">
      <c r="A14" s="264" t="s">
        <v>8</v>
      </c>
      <c r="B14" s="262" t="s">
        <v>9</v>
      </c>
      <c r="C14" s="173" t="s">
        <v>10</v>
      </c>
      <c r="D14" s="263" t="s">
        <v>10</v>
      </c>
      <c r="E14" s="173" t="s">
        <v>10</v>
      </c>
      <c r="F14" s="331" t="s">
        <v>11</v>
      </c>
      <c r="G14" s="331"/>
    </row>
    <row r="15" spans="1:9" ht="24.75" customHeight="1">
      <c r="A15" s="264" t="s">
        <v>12</v>
      </c>
      <c r="B15" s="158" t="s">
        <v>13</v>
      </c>
      <c r="C15" s="65">
        <v>1</v>
      </c>
      <c r="D15" s="159">
        <v>3</v>
      </c>
      <c r="E15" s="65">
        <v>5</v>
      </c>
      <c r="F15" s="332">
        <v>10</v>
      </c>
      <c r="G15" s="332"/>
    </row>
    <row r="16" spans="1:9" ht="24" customHeight="1">
      <c r="A16" s="265" t="s">
        <v>14</v>
      </c>
      <c r="B16" s="166">
        <v>500000</v>
      </c>
      <c r="C16" s="166">
        <f>D76+D85+D92+D97+D102+D107+5000000*1+10000000</f>
        <v>149485827</v>
      </c>
      <c r="D16" s="166">
        <f>D115+D124+D131+D136+D141+D146+5000000*3+10000000</f>
        <v>186131099</v>
      </c>
      <c r="E16" s="260">
        <f>D154+D163+D170+D175+D180+D185+5000000*5+10000000</f>
        <v>216170538</v>
      </c>
      <c r="F16" s="333">
        <f>D193+D202+D209+D214+D219+D224+5000000*10+10000000</f>
        <v>282628302</v>
      </c>
      <c r="G16" s="333"/>
    </row>
    <row r="17" spans="1:20" ht="35.25" customHeight="1">
      <c r="A17" s="266" t="s">
        <v>15</v>
      </c>
      <c r="B17" s="166">
        <v>100000</v>
      </c>
      <c r="C17" s="28">
        <f>45000*5</f>
        <v>225000</v>
      </c>
      <c r="D17" s="28">
        <f>45000*7</f>
        <v>315000</v>
      </c>
      <c r="E17" s="66">
        <f>45000*10</f>
        <v>450000</v>
      </c>
      <c r="F17" s="332">
        <f>45000*12</f>
        <v>540000</v>
      </c>
      <c r="G17" s="332"/>
    </row>
    <row r="18" spans="1:20">
      <c r="A18" s="163"/>
      <c r="B18" s="65"/>
      <c r="C18" s="65"/>
      <c r="D18" s="65"/>
      <c r="E18" s="65"/>
      <c r="F18" s="65"/>
    </row>
    <row r="19" spans="1:20">
      <c r="A19" s="163"/>
      <c r="B19" s="65"/>
      <c r="C19" s="65"/>
      <c r="D19" s="65"/>
      <c r="E19" s="65"/>
      <c r="F19" s="65"/>
    </row>
    <row r="21" spans="1:20" ht="15" customHeight="1">
      <c r="A21" s="320" t="s">
        <v>16</v>
      </c>
      <c r="B21" s="320"/>
      <c r="C21" s="320"/>
      <c r="D21" s="320"/>
      <c r="E21" s="320"/>
      <c r="F21" s="320"/>
      <c r="G21" s="326" t="s">
        <v>17</v>
      </c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</row>
    <row r="22" spans="1:20">
      <c r="A22" s="320"/>
      <c r="B22" s="320"/>
      <c r="C22" s="320"/>
      <c r="D22" s="320"/>
      <c r="E22" s="320"/>
      <c r="F22" s="320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</row>
    <row r="23" spans="1:20" ht="15">
      <c r="A23" s="323" t="s">
        <v>18</v>
      </c>
      <c r="B23" s="323"/>
      <c r="C23" s="323"/>
      <c r="D23" s="323"/>
      <c r="E23" s="323"/>
      <c r="F23" s="323"/>
      <c r="G23" s="321" t="s">
        <v>19</v>
      </c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2"/>
    </row>
    <row r="24" spans="1:20">
      <c r="A24" s="323"/>
      <c r="B24" s="323"/>
      <c r="C24" s="323"/>
      <c r="D24" s="323"/>
      <c r="E24" s="323"/>
      <c r="F24" s="323"/>
      <c r="G24" s="324" t="s">
        <v>20</v>
      </c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5"/>
    </row>
    <row r="25" spans="1:20" ht="15" customHeight="1">
      <c r="A25" s="327" t="s">
        <v>21</v>
      </c>
      <c r="B25" s="327"/>
      <c r="C25" s="327"/>
      <c r="D25" s="327"/>
      <c r="E25" s="327"/>
      <c r="F25" s="327"/>
      <c r="G25" s="321" t="s">
        <v>22</v>
      </c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2"/>
    </row>
    <row r="26" spans="1:20" ht="15" customHeight="1">
      <c r="A26" s="339" t="s">
        <v>23</v>
      </c>
      <c r="B26" s="339"/>
      <c r="C26" s="339"/>
      <c r="D26" s="339"/>
      <c r="E26" s="339"/>
      <c r="F26" s="339"/>
      <c r="G26" s="335" t="s">
        <v>24</v>
      </c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6"/>
    </row>
    <row r="27" spans="1:20" ht="15" customHeight="1">
      <c r="A27" s="339" t="s">
        <v>25</v>
      </c>
      <c r="B27" s="339"/>
      <c r="C27" s="339"/>
      <c r="D27" s="339"/>
      <c r="E27" s="339"/>
      <c r="F27" s="339"/>
      <c r="G27" s="337" t="s">
        <v>26</v>
      </c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8"/>
      <c r="S27" s="32"/>
      <c r="T27" s="32"/>
    </row>
    <row r="28" spans="1:20" ht="15" customHeight="1">
      <c r="A28" s="339" t="s">
        <v>27</v>
      </c>
      <c r="B28" s="339"/>
      <c r="C28" s="339"/>
      <c r="D28" s="339"/>
      <c r="E28" s="339"/>
      <c r="F28" s="339"/>
      <c r="G28" s="322" t="s">
        <v>28</v>
      </c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</row>
    <row r="29" spans="1:20" ht="15" customHeight="1">
      <c r="A29" s="339" t="s">
        <v>29</v>
      </c>
      <c r="B29" s="339"/>
      <c r="C29" s="339"/>
      <c r="D29" s="339"/>
      <c r="E29" s="339"/>
      <c r="F29" s="339"/>
      <c r="G29" s="322" t="s">
        <v>30</v>
      </c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</row>
    <row r="30" spans="1:20">
      <c r="F30" s="33"/>
    </row>
    <row r="31" spans="1:20">
      <c r="A31" s="44"/>
      <c r="B31" s="44"/>
      <c r="C31" s="44"/>
      <c r="D31" s="44"/>
    </row>
    <row r="32" spans="1:20" ht="15" customHeight="1">
      <c r="A32" s="44"/>
      <c r="B32" s="44"/>
      <c r="C32" s="343"/>
      <c r="D32" s="343"/>
      <c r="E32" s="343"/>
      <c r="F32" s="341"/>
      <c r="G32" s="341"/>
    </row>
    <row r="33" spans="1:7" ht="15" customHeight="1">
      <c r="A33" s="44"/>
      <c r="B33" s="44"/>
      <c r="C33" s="343"/>
      <c r="D33" s="343"/>
      <c r="E33" s="343"/>
      <c r="F33" s="342"/>
      <c r="G33" s="342"/>
    </row>
    <row r="34" spans="1:7">
      <c r="C34" s="97"/>
      <c r="D34" s="97"/>
      <c r="E34" s="101"/>
      <c r="F34" s="101"/>
      <c r="G34" s="97"/>
    </row>
    <row r="35" spans="1:7" ht="15" customHeight="1">
      <c r="A35" s="346" t="s">
        <v>31</v>
      </c>
      <c r="B35" s="346" t="str">
        <f>A21</f>
        <v>Part of the Farm</v>
      </c>
      <c r="C35" s="347" t="s">
        <v>32</v>
      </c>
      <c r="D35" s="347"/>
      <c r="E35" s="347" t="str">
        <f>A14</f>
        <v>Location</v>
      </c>
      <c r="F35" s="345" t="s">
        <v>33</v>
      </c>
      <c r="G35" s="165"/>
    </row>
    <row r="36" spans="1:7" ht="14.25" customHeight="1">
      <c r="A36" s="346"/>
      <c r="B36" s="346"/>
      <c r="C36" s="347"/>
      <c r="D36" s="347"/>
      <c r="E36" s="347"/>
      <c r="F36" s="345"/>
      <c r="G36" s="165"/>
    </row>
    <row r="37" spans="1:7" ht="30" customHeight="1">
      <c r="A37" s="340" t="s">
        <v>34</v>
      </c>
      <c r="B37" s="270" t="str">
        <f>A23</f>
        <v>Energy Supply system (Solar PV power plant,Solar Tracking)</v>
      </c>
      <c r="C37" s="161" t="s">
        <v>35</v>
      </c>
      <c r="D37" s="162" t="s">
        <v>13</v>
      </c>
      <c r="E37" s="344" t="s">
        <v>9</v>
      </c>
      <c r="F37" s="277" t="s">
        <v>13</v>
      </c>
    </row>
    <row r="38" spans="1:7">
      <c r="A38" s="269"/>
      <c r="B38" s="271"/>
      <c r="C38" s="66" t="s">
        <v>36</v>
      </c>
      <c r="D38" s="92" t="s">
        <v>37</v>
      </c>
      <c r="E38" s="305"/>
      <c r="F38" s="277"/>
    </row>
    <row r="39" spans="1:7">
      <c r="A39" s="269"/>
      <c r="B39" s="271"/>
      <c r="C39" s="66" t="s">
        <v>38</v>
      </c>
      <c r="D39" s="92" t="s">
        <v>39</v>
      </c>
      <c r="E39" s="305"/>
      <c r="F39" s="277"/>
    </row>
    <row r="40" spans="1:7">
      <c r="A40" s="269"/>
      <c r="B40" s="271"/>
      <c r="C40" s="301" t="s">
        <v>40</v>
      </c>
      <c r="D40" s="85" t="s">
        <v>41</v>
      </c>
      <c r="E40" s="305"/>
      <c r="F40" s="277"/>
    </row>
    <row r="41" spans="1:7">
      <c r="A41" s="269"/>
      <c r="B41" s="271"/>
      <c r="C41" s="302"/>
      <c r="D41" s="45" t="s">
        <v>42</v>
      </c>
      <c r="E41" s="306"/>
      <c r="F41" s="277"/>
    </row>
    <row r="42" spans="1:7">
      <c r="A42" s="269"/>
      <c r="B42" s="271"/>
      <c r="C42" s="302"/>
      <c r="D42" s="45" t="s">
        <v>43</v>
      </c>
      <c r="E42" s="306"/>
      <c r="F42" s="277"/>
    </row>
    <row r="43" spans="1:7">
      <c r="A43" s="269"/>
      <c r="B43" s="271"/>
      <c r="C43" s="302"/>
      <c r="D43" s="45" t="s">
        <v>44</v>
      </c>
      <c r="E43" s="306"/>
      <c r="F43" s="277"/>
    </row>
    <row r="44" spans="1:7">
      <c r="A44" s="269"/>
      <c r="B44" s="271"/>
      <c r="C44" s="302"/>
      <c r="D44" s="45" t="s">
        <v>45</v>
      </c>
      <c r="E44" s="306"/>
      <c r="F44" s="277"/>
    </row>
    <row r="45" spans="1:7">
      <c r="A45" s="269"/>
      <c r="B45" s="271"/>
      <c r="C45" s="85" t="s">
        <v>46</v>
      </c>
      <c r="D45" s="102" t="s">
        <v>13</v>
      </c>
      <c r="E45" s="305"/>
      <c r="F45" s="278"/>
    </row>
    <row r="46" spans="1:7">
      <c r="A46" s="269"/>
      <c r="B46" s="282" t="str">
        <f>A25</f>
        <v>Irrigation system</v>
      </c>
      <c r="C46" s="72" t="s">
        <v>35</v>
      </c>
      <c r="D46" s="106" t="s">
        <v>13</v>
      </c>
      <c r="E46" s="305"/>
      <c r="F46" s="283"/>
    </row>
    <row r="47" spans="1:7" ht="15" customHeight="1">
      <c r="A47" s="269"/>
      <c r="B47" s="282"/>
      <c r="C47" s="66" t="s">
        <v>36</v>
      </c>
      <c r="D47" s="92" t="s">
        <v>47</v>
      </c>
      <c r="E47" s="305"/>
      <c r="F47" s="284"/>
    </row>
    <row r="48" spans="1:7" ht="15" customHeight="1">
      <c r="A48" s="269"/>
      <c r="B48" s="282"/>
      <c r="C48" s="85" t="s">
        <v>38</v>
      </c>
      <c r="D48" s="93" t="s">
        <v>48</v>
      </c>
      <c r="E48" s="305"/>
      <c r="F48" s="284"/>
    </row>
    <row r="49" spans="1:6" ht="15" customHeight="1">
      <c r="A49" s="269"/>
      <c r="B49" s="282"/>
      <c r="C49" s="286" t="s">
        <v>40</v>
      </c>
      <c r="D49" s="91" t="s">
        <v>49</v>
      </c>
      <c r="E49" s="305"/>
      <c r="F49" s="284"/>
    </row>
    <row r="50" spans="1:6" ht="15" customHeight="1">
      <c r="A50" s="269"/>
      <c r="B50" s="282"/>
      <c r="C50" s="287"/>
      <c r="D50" s="92" t="s">
        <v>50</v>
      </c>
      <c r="E50" s="305"/>
      <c r="F50" s="284"/>
    </row>
    <row r="51" spans="1:6" ht="15" customHeight="1">
      <c r="A51" s="269"/>
      <c r="B51" s="282"/>
      <c r="C51" s="288"/>
      <c r="D51" s="94" t="s">
        <v>51</v>
      </c>
      <c r="E51" s="305"/>
      <c r="F51" s="284"/>
    </row>
    <row r="52" spans="1:6" ht="15" customHeight="1">
      <c r="A52" s="269"/>
      <c r="B52" s="282"/>
      <c r="C52" s="86" t="s">
        <v>46</v>
      </c>
      <c r="D52" s="96" t="s">
        <v>13</v>
      </c>
      <c r="E52" s="305"/>
      <c r="F52" s="285"/>
    </row>
    <row r="53" spans="1:6">
      <c r="A53" s="269"/>
      <c r="B53" s="289" t="str">
        <f t="shared" ref="B53" si="0">A26</f>
        <v>Crop Storage (Smart Dryer)</v>
      </c>
      <c r="C53" s="103" t="s">
        <v>35</v>
      </c>
      <c r="D53" s="107" t="s">
        <v>13</v>
      </c>
      <c r="E53" s="305"/>
      <c r="F53" s="313" t="s">
        <v>13</v>
      </c>
    </row>
    <row r="54" spans="1:6">
      <c r="A54" s="269"/>
      <c r="B54" s="290"/>
      <c r="C54" s="104" t="s">
        <v>36</v>
      </c>
      <c r="D54" s="98" t="s">
        <v>52</v>
      </c>
      <c r="E54" s="305"/>
      <c r="F54" s="314"/>
    </row>
    <row r="55" spans="1:6">
      <c r="A55" s="269"/>
      <c r="B55" s="290"/>
      <c r="C55" s="104" t="s">
        <v>38</v>
      </c>
      <c r="D55" s="98" t="s">
        <v>53</v>
      </c>
      <c r="E55" s="305"/>
      <c r="F55" s="314"/>
    </row>
    <row r="56" spans="1:6">
      <c r="A56" s="269"/>
      <c r="B56" s="290"/>
      <c r="C56" s="104" t="s">
        <v>40</v>
      </c>
      <c r="D56" s="98" t="s">
        <v>13</v>
      </c>
      <c r="E56" s="305"/>
      <c r="F56" s="314"/>
    </row>
    <row r="57" spans="1:6">
      <c r="A57" s="269"/>
      <c r="B57" s="291"/>
      <c r="C57" s="105" t="s">
        <v>46</v>
      </c>
      <c r="D57" s="99" t="s">
        <v>13</v>
      </c>
      <c r="E57" s="305"/>
      <c r="F57" s="315"/>
    </row>
    <row r="58" spans="1:6" ht="28.5" customHeight="1">
      <c r="A58" s="269"/>
      <c r="B58" s="270" t="str">
        <f>A27</f>
        <v>Fencing and Security (Face Recognition)</v>
      </c>
      <c r="C58" s="72" t="s">
        <v>35</v>
      </c>
      <c r="D58" s="106" t="s">
        <v>13</v>
      </c>
      <c r="E58" s="305"/>
      <c r="F58" s="276" t="s">
        <v>13</v>
      </c>
    </row>
    <row r="59" spans="1:6" ht="15" customHeight="1">
      <c r="A59" s="269"/>
      <c r="B59" s="271"/>
      <c r="C59" s="66" t="s">
        <v>36</v>
      </c>
      <c r="D59" s="92" t="s">
        <v>54</v>
      </c>
      <c r="E59" s="305"/>
      <c r="F59" s="277"/>
    </row>
    <row r="60" spans="1:6" ht="15" customHeight="1">
      <c r="A60" s="269"/>
      <c r="B60" s="271"/>
      <c r="C60" s="66" t="s">
        <v>38</v>
      </c>
      <c r="D60" s="92" t="s">
        <v>55</v>
      </c>
      <c r="E60" s="305"/>
      <c r="F60" s="277"/>
    </row>
    <row r="61" spans="1:6" ht="15" customHeight="1">
      <c r="A61" s="269"/>
      <c r="B61" s="271"/>
      <c r="C61" s="66" t="s">
        <v>40</v>
      </c>
      <c r="D61" s="92" t="s">
        <v>56</v>
      </c>
      <c r="E61" s="305"/>
      <c r="F61" s="277"/>
    </row>
    <row r="62" spans="1:6" ht="15" customHeight="1">
      <c r="A62" s="269"/>
      <c r="B62" s="271"/>
      <c r="C62" s="85" t="s">
        <v>46</v>
      </c>
      <c r="D62" s="94" t="s">
        <v>13</v>
      </c>
      <c r="E62" s="305"/>
      <c r="F62" s="278"/>
    </row>
    <row r="63" spans="1:6">
      <c r="A63" s="269"/>
      <c r="B63" s="289" t="str">
        <f>A28</f>
        <v>Visitors Management (No Reesa)</v>
      </c>
      <c r="C63" s="168" t="s">
        <v>35</v>
      </c>
      <c r="D63" s="171" t="s">
        <v>13</v>
      </c>
      <c r="E63" s="305"/>
      <c r="F63" s="297" t="s">
        <v>13</v>
      </c>
    </row>
    <row r="64" spans="1:6">
      <c r="A64" s="269"/>
      <c r="B64" s="289"/>
      <c r="C64" s="169" t="s">
        <v>36</v>
      </c>
      <c r="D64" s="164" t="s">
        <v>57</v>
      </c>
      <c r="E64" s="305"/>
      <c r="F64" s="277"/>
    </row>
    <row r="65" spans="1:6">
      <c r="A65" s="269"/>
      <c r="B65" s="289"/>
      <c r="C65" s="169" t="s">
        <v>38</v>
      </c>
      <c r="D65" s="164" t="s">
        <v>58</v>
      </c>
      <c r="E65" s="305"/>
      <c r="F65" s="277"/>
    </row>
    <row r="66" spans="1:6">
      <c r="A66" s="269"/>
      <c r="B66" s="289"/>
      <c r="C66" s="169" t="s">
        <v>40</v>
      </c>
      <c r="D66" s="164" t="s">
        <v>13</v>
      </c>
      <c r="E66" s="305"/>
      <c r="F66" s="277"/>
    </row>
    <row r="67" spans="1:6">
      <c r="A67" s="269"/>
      <c r="B67" s="303"/>
      <c r="C67" s="170" t="s">
        <v>46</v>
      </c>
      <c r="D67" s="172" t="s">
        <v>13</v>
      </c>
      <c r="E67" s="305"/>
      <c r="F67" s="278"/>
    </row>
    <row r="68" spans="1:6">
      <c r="A68" s="269"/>
      <c r="B68" s="304" t="str">
        <f>A29</f>
        <v>Product Transformation System (Ball mill grinder)</v>
      </c>
      <c r="C68" s="173" t="s">
        <v>35</v>
      </c>
      <c r="D68" s="108" t="s">
        <v>13</v>
      </c>
      <c r="E68" s="305"/>
      <c r="F68" s="297" t="s">
        <v>13</v>
      </c>
    </row>
    <row r="69" spans="1:6">
      <c r="A69" s="269"/>
      <c r="B69" s="295"/>
      <c r="C69" s="29" t="s">
        <v>36</v>
      </c>
      <c r="D69" s="92" t="s">
        <v>59</v>
      </c>
      <c r="E69" s="305"/>
      <c r="F69" s="277"/>
    </row>
    <row r="70" spans="1:6">
      <c r="A70" s="269"/>
      <c r="B70" s="295"/>
      <c r="C70" s="90" t="s">
        <v>38</v>
      </c>
      <c r="D70" s="93" t="s">
        <v>60</v>
      </c>
      <c r="E70" s="305"/>
      <c r="F70" s="277"/>
    </row>
    <row r="71" spans="1:6">
      <c r="A71" s="269"/>
      <c r="B71" s="295"/>
      <c r="C71" s="298" t="s">
        <v>40</v>
      </c>
      <c r="D71" s="91" t="s">
        <v>61</v>
      </c>
      <c r="E71" s="305"/>
      <c r="F71" s="277"/>
    </row>
    <row r="72" spans="1:6">
      <c r="A72" s="269"/>
      <c r="B72" s="295"/>
      <c r="C72" s="299"/>
      <c r="D72" s="93" t="s">
        <v>62</v>
      </c>
      <c r="E72" s="305"/>
      <c r="F72" s="277"/>
    </row>
    <row r="73" spans="1:6">
      <c r="A73" s="269"/>
      <c r="B73" s="295"/>
      <c r="C73" s="299"/>
      <c r="D73" s="93" t="s">
        <v>63</v>
      </c>
      <c r="E73" s="305"/>
      <c r="F73" s="277"/>
    </row>
    <row r="74" spans="1:6">
      <c r="A74" s="269"/>
      <c r="B74" s="295"/>
      <c r="C74" s="300"/>
      <c r="D74" s="94" t="s">
        <v>64</v>
      </c>
      <c r="E74" s="305"/>
      <c r="F74" s="277"/>
    </row>
    <row r="75" spans="1:6">
      <c r="A75" s="269"/>
      <c r="B75" s="295"/>
      <c r="C75" s="95" t="s">
        <v>46</v>
      </c>
      <c r="D75" s="96" t="s">
        <v>13</v>
      </c>
      <c r="E75" s="305"/>
      <c r="F75" s="278"/>
    </row>
    <row r="76" spans="1:6">
      <c r="A76" s="269" t="s">
        <v>65</v>
      </c>
      <c r="B76" s="295" t="s">
        <v>18</v>
      </c>
      <c r="C76" s="88" t="s">
        <v>35</v>
      </c>
      <c r="D76" s="251">
        <f>9450000+72000000</f>
        <v>81450000</v>
      </c>
      <c r="E76" s="305" t="s">
        <v>10</v>
      </c>
      <c r="F76" s="276">
        <v>2500</v>
      </c>
    </row>
    <row r="77" spans="1:6">
      <c r="A77" s="269"/>
      <c r="B77" s="295"/>
      <c r="C77" s="29" t="s">
        <v>36</v>
      </c>
      <c r="D77" s="92" t="s">
        <v>37</v>
      </c>
      <c r="E77" s="305"/>
      <c r="F77" s="277"/>
    </row>
    <row r="78" spans="1:6">
      <c r="A78" s="269"/>
      <c r="B78" s="295"/>
      <c r="C78" s="29" t="s">
        <v>38</v>
      </c>
      <c r="D78" s="92" t="s">
        <v>39</v>
      </c>
      <c r="E78" s="305"/>
      <c r="F78" s="277"/>
    </row>
    <row r="79" spans="1:6">
      <c r="A79" s="269"/>
      <c r="B79" s="295"/>
      <c r="C79" s="308" t="s">
        <v>40</v>
      </c>
      <c r="D79" s="85" t="s">
        <v>41</v>
      </c>
      <c r="E79" s="305"/>
      <c r="F79" s="277"/>
    </row>
    <row r="80" spans="1:6">
      <c r="A80" s="269"/>
      <c r="B80" s="295"/>
      <c r="C80" s="309"/>
      <c r="D80" s="45" t="s">
        <v>42</v>
      </c>
      <c r="E80" s="306"/>
      <c r="F80" s="277"/>
    </row>
    <row r="81" spans="1:6">
      <c r="A81" s="269"/>
      <c r="B81" s="295"/>
      <c r="C81" s="309"/>
      <c r="D81" s="45" t="s">
        <v>43</v>
      </c>
      <c r="E81" s="306"/>
      <c r="F81" s="277"/>
    </row>
    <row r="82" spans="1:6">
      <c r="A82" s="269"/>
      <c r="B82" s="295"/>
      <c r="C82" s="309"/>
      <c r="D82" s="45" t="s">
        <v>44</v>
      </c>
      <c r="E82" s="306"/>
      <c r="F82" s="277"/>
    </row>
    <row r="83" spans="1:6">
      <c r="A83" s="269"/>
      <c r="B83" s="295"/>
      <c r="C83" s="309"/>
      <c r="D83" s="45" t="s">
        <v>45</v>
      </c>
      <c r="E83" s="306"/>
      <c r="F83" s="277"/>
    </row>
    <row r="84" spans="1:6">
      <c r="A84" s="269"/>
      <c r="B84" s="296"/>
      <c r="C84" s="90" t="s">
        <v>46</v>
      </c>
      <c r="D84" s="102" t="s">
        <v>13</v>
      </c>
      <c r="E84" s="305"/>
      <c r="F84" s="278"/>
    </row>
    <row r="85" spans="1:6">
      <c r="A85" s="269"/>
      <c r="B85" s="290" t="s">
        <v>21</v>
      </c>
      <c r="C85" s="88" t="s">
        <v>35</v>
      </c>
      <c r="D85" s="167">
        <v>1035827</v>
      </c>
      <c r="E85" s="305"/>
      <c r="F85" s="283"/>
    </row>
    <row r="86" spans="1:6">
      <c r="A86" s="269"/>
      <c r="B86" s="289"/>
      <c r="C86" s="29" t="s">
        <v>36</v>
      </c>
      <c r="D86" s="92" t="s">
        <v>47</v>
      </c>
      <c r="E86" s="305"/>
      <c r="F86" s="284"/>
    </row>
    <row r="87" spans="1:6">
      <c r="A87" s="269"/>
      <c r="B87" s="289"/>
      <c r="C87" s="90" t="s">
        <v>38</v>
      </c>
      <c r="D87" s="93" t="s">
        <v>48</v>
      </c>
      <c r="E87" s="305"/>
      <c r="F87" s="284"/>
    </row>
    <row r="88" spans="1:6">
      <c r="A88" s="269"/>
      <c r="B88" s="289"/>
      <c r="C88" s="310" t="s">
        <v>40</v>
      </c>
      <c r="D88" s="91" t="s">
        <v>49</v>
      </c>
      <c r="E88" s="305"/>
      <c r="F88" s="284"/>
    </row>
    <row r="89" spans="1:6">
      <c r="A89" s="269"/>
      <c r="B89" s="289"/>
      <c r="C89" s="311"/>
      <c r="D89" s="92" t="s">
        <v>50</v>
      </c>
      <c r="E89" s="305"/>
      <c r="F89" s="284"/>
    </row>
    <row r="90" spans="1:6">
      <c r="A90" s="269"/>
      <c r="B90" s="289"/>
      <c r="C90" s="312"/>
      <c r="D90" s="94" t="s">
        <v>51</v>
      </c>
      <c r="E90" s="305"/>
      <c r="F90" s="284"/>
    </row>
    <row r="91" spans="1:6">
      <c r="A91" s="269"/>
      <c r="B91" s="303"/>
      <c r="C91" s="95" t="s">
        <v>46</v>
      </c>
      <c r="D91" s="96" t="s">
        <v>13</v>
      </c>
      <c r="E91" s="305"/>
      <c r="F91" s="285"/>
    </row>
    <row r="92" spans="1:6">
      <c r="A92" s="269"/>
      <c r="B92" s="290" t="s">
        <v>23</v>
      </c>
      <c r="C92" s="103" t="s">
        <v>35</v>
      </c>
      <c r="D92" s="178">
        <v>5000000</v>
      </c>
      <c r="E92" s="305"/>
      <c r="F92" s="313" t="s">
        <v>66</v>
      </c>
    </row>
    <row r="93" spans="1:6">
      <c r="A93" s="269"/>
      <c r="B93" s="290"/>
      <c r="C93" s="104" t="s">
        <v>36</v>
      </c>
      <c r="D93" s="98" t="s">
        <v>52</v>
      </c>
      <c r="E93" s="305"/>
      <c r="F93" s="314"/>
    </row>
    <row r="94" spans="1:6">
      <c r="A94" s="269"/>
      <c r="B94" s="290"/>
      <c r="C94" s="104" t="s">
        <v>38</v>
      </c>
      <c r="D94" s="98" t="s">
        <v>53</v>
      </c>
      <c r="E94" s="305"/>
      <c r="F94" s="314"/>
    </row>
    <row r="95" spans="1:6">
      <c r="A95" s="269"/>
      <c r="B95" s="290"/>
      <c r="C95" s="104" t="s">
        <v>40</v>
      </c>
      <c r="D95" s="98" t="s">
        <v>13</v>
      </c>
      <c r="E95" s="305"/>
      <c r="F95" s="314"/>
    </row>
    <row r="96" spans="1:6">
      <c r="A96" s="269"/>
      <c r="B96" s="290"/>
      <c r="C96" s="105" t="s">
        <v>46</v>
      </c>
      <c r="D96" s="99" t="s">
        <v>13</v>
      </c>
      <c r="E96" s="305"/>
      <c r="F96" s="315"/>
    </row>
    <row r="97" spans="1:6">
      <c r="A97" s="269"/>
      <c r="B97" s="295" t="s">
        <v>25</v>
      </c>
      <c r="C97" s="88" t="s">
        <v>35</v>
      </c>
      <c r="D97" s="167">
        <v>15000000</v>
      </c>
      <c r="E97" s="305"/>
      <c r="F97" s="276" t="s">
        <v>13</v>
      </c>
    </row>
    <row r="98" spans="1:6">
      <c r="A98" s="269"/>
      <c r="B98" s="295"/>
      <c r="C98" s="29" t="s">
        <v>36</v>
      </c>
      <c r="D98" s="92" t="s">
        <v>54</v>
      </c>
      <c r="E98" s="305"/>
      <c r="F98" s="277"/>
    </row>
    <row r="99" spans="1:6">
      <c r="A99" s="269"/>
      <c r="B99" s="295"/>
      <c r="C99" s="29" t="s">
        <v>38</v>
      </c>
      <c r="D99" s="92" t="s">
        <v>55</v>
      </c>
      <c r="E99" s="305"/>
      <c r="F99" s="277"/>
    </row>
    <row r="100" spans="1:6">
      <c r="A100" s="269"/>
      <c r="B100" s="295"/>
      <c r="C100" s="29" t="s">
        <v>40</v>
      </c>
      <c r="D100" s="92" t="s">
        <v>56</v>
      </c>
      <c r="E100" s="305"/>
      <c r="F100" s="277"/>
    </row>
    <row r="101" spans="1:6">
      <c r="A101" s="269"/>
      <c r="B101" s="296"/>
      <c r="C101" s="89" t="s">
        <v>46</v>
      </c>
      <c r="D101" s="94" t="s">
        <v>13</v>
      </c>
      <c r="E101" s="305"/>
      <c r="F101" s="278"/>
    </row>
    <row r="102" spans="1:6">
      <c r="A102" s="269"/>
      <c r="B102" s="290" t="s">
        <v>27</v>
      </c>
      <c r="C102" s="88" t="s">
        <v>14</v>
      </c>
      <c r="D102" s="167">
        <v>30000000</v>
      </c>
      <c r="E102" s="305"/>
      <c r="F102" s="297" t="s">
        <v>13</v>
      </c>
    </row>
    <row r="103" spans="1:6">
      <c r="A103" s="269"/>
      <c r="B103" s="289"/>
      <c r="C103" s="29" t="s">
        <v>36</v>
      </c>
      <c r="D103" s="92" t="s">
        <v>57</v>
      </c>
      <c r="E103" s="305"/>
      <c r="F103" s="277"/>
    </row>
    <row r="104" spans="1:6">
      <c r="A104" s="269"/>
      <c r="B104" s="289"/>
      <c r="C104" s="29" t="s">
        <v>38</v>
      </c>
      <c r="D104" s="92" t="s">
        <v>58</v>
      </c>
      <c r="E104" s="305"/>
      <c r="F104" s="277"/>
    </row>
    <row r="105" spans="1:6">
      <c r="A105" s="269"/>
      <c r="B105" s="289"/>
      <c r="C105" s="29" t="s">
        <v>40</v>
      </c>
      <c r="D105" s="92" t="s">
        <v>13</v>
      </c>
      <c r="E105" s="305"/>
      <c r="F105" s="277"/>
    </row>
    <row r="106" spans="1:6">
      <c r="A106" s="269"/>
      <c r="B106" s="289"/>
      <c r="C106" s="89" t="s">
        <v>46</v>
      </c>
      <c r="D106" s="94" t="s">
        <v>13</v>
      </c>
      <c r="E106" s="305"/>
      <c r="F106" s="278"/>
    </row>
    <row r="107" spans="1:6">
      <c r="A107" s="269"/>
      <c r="B107" s="295" t="s">
        <v>29</v>
      </c>
      <c r="C107" s="88" t="s">
        <v>14</v>
      </c>
      <c r="D107" s="167">
        <v>2000000</v>
      </c>
      <c r="E107" s="305"/>
      <c r="F107" s="297" t="s">
        <v>67</v>
      </c>
    </row>
    <row r="108" spans="1:6">
      <c r="A108" s="269"/>
      <c r="B108" s="295"/>
      <c r="C108" s="29" t="s">
        <v>36</v>
      </c>
      <c r="D108" s="92" t="s">
        <v>59</v>
      </c>
      <c r="E108" s="305"/>
      <c r="F108" s="277"/>
    </row>
    <row r="109" spans="1:6">
      <c r="A109" s="269"/>
      <c r="B109" s="295"/>
      <c r="C109" s="90" t="s">
        <v>38</v>
      </c>
      <c r="D109" s="93" t="s">
        <v>60</v>
      </c>
      <c r="E109" s="305"/>
      <c r="F109" s="277"/>
    </row>
    <row r="110" spans="1:6">
      <c r="A110" s="269"/>
      <c r="B110" s="295"/>
      <c r="C110" s="298" t="s">
        <v>40</v>
      </c>
      <c r="D110" s="91" t="s">
        <v>61</v>
      </c>
      <c r="E110" s="305"/>
      <c r="F110" s="277"/>
    </row>
    <row r="111" spans="1:6">
      <c r="A111" s="269"/>
      <c r="B111" s="295"/>
      <c r="C111" s="299"/>
      <c r="D111" s="93" t="s">
        <v>62</v>
      </c>
      <c r="E111" s="305"/>
      <c r="F111" s="277"/>
    </row>
    <row r="112" spans="1:6">
      <c r="A112" s="269"/>
      <c r="B112" s="295"/>
      <c r="C112" s="299"/>
      <c r="D112" s="93" t="s">
        <v>63</v>
      </c>
      <c r="E112" s="305"/>
      <c r="F112" s="277"/>
    </row>
    <row r="113" spans="1:6">
      <c r="A113" s="269"/>
      <c r="B113" s="295"/>
      <c r="C113" s="300"/>
      <c r="D113" s="94" t="s">
        <v>64</v>
      </c>
      <c r="E113" s="305"/>
      <c r="F113" s="277"/>
    </row>
    <row r="114" spans="1:6">
      <c r="A114" s="269"/>
      <c r="B114" s="296"/>
      <c r="C114" s="95" t="s">
        <v>46</v>
      </c>
      <c r="D114" s="96" t="s">
        <v>13</v>
      </c>
      <c r="E114" s="307"/>
      <c r="F114" s="278"/>
    </row>
    <row r="115" spans="1:6">
      <c r="A115" s="269" t="s">
        <v>5</v>
      </c>
      <c r="B115" s="270" t="s">
        <v>18</v>
      </c>
      <c r="C115" s="72" t="s">
        <v>14</v>
      </c>
      <c r="D115" s="251">
        <f>9450000+9450000*0.3 + 87600000</f>
        <v>99885000</v>
      </c>
      <c r="E115" s="273" t="s">
        <v>10</v>
      </c>
      <c r="F115" s="276">
        <v>3000</v>
      </c>
    </row>
    <row r="116" spans="1:6">
      <c r="A116" s="269"/>
      <c r="B116" s="271"/>
      <c r="C116" s="66" t="s">
        <v>36</v>
      </c>
      <c r="D116" s="92" t="s">
        <v>37</v>
      </c>
      <c r="E116" s="274"/>
      <c r="F116" s="277"/>
    </row>
    <row r="117" spans="1:6">
      <c r="A117" s="269"/>
      <c r="B117" s="271"/>
      <c r="C117" s="66" t="s">
        <v>38</v>
      </c>
      <c r="D117" s="92" t="s">
        <v>39</v>
      </c>
      <c r="E117" s="274"/>
      <c r="F117" s="277"/>
    </row>
    <row r="118" spans="1:6">
      <c r="A118" s="269"/>
      <c r="B118" s="271"/>
      <c r="C118" s="301" t="s">
        <v>40</v>
      </c>
      <c r="D118" s="85" t="s">
        <v>41</v>
      </c>
      <c r="E118" s="274"/>
      <c r="F118" s="277"/>
    </row>
    <row r="119" spans="1:6">
      <c r="A119" s="269"/>
      <c r="B119" s="271"/>
      <c r="C119" s="302"/>
      <c r="D119" s="92" t="s">
        <v>42</v>
      </c>
      <c r="E119" s="274"/>
      <c r="F119" s="277"/>
    </row>
    <row r="120" spans="1:6">
      <c r="A120" s="269"/>
      <c r="B120" s="271"/>
      <c r="C120" s="302"/>
      <c r="D120" s="92" t="s">
        <v>43</v>
      </c>
      <c r="E120" s="274"/>
      <c r="F120" s="277"/>
    </row>
    <row r="121" spans="1:6">
      <c r="A121" s="269"/>
      <c r="B121" s="271"/>
      <c r="C121" s="302"/>
      <c r="D121" s="92" t="s">
        <v>44</v>
      </c>
      <c r="E121" s="274"/>
      <c r="F121" s="277"/>
    </row>
    <row r="122" spans="1:6">
      <c r="A122" s="269"/>
      <c r="B122" s="271"/>
      <c r="C122" s="302"/>
      <c r="D122" s="92" t="s">
        <v>45</v>
      </c>
      <c r="E122" s="274"/>
      <c r="F122" s="277"/>
    </row>
    <row r="123" spans="1:6">
      <c r="A123" s="269"/>
      <c r="B123" s="271"/>
      <c r="C123" s="85" t="s">
        <v>46</v>
      </c>
      <c r="D123" s="102" t="s">
        <v>13</v>
      </c>
      <c r="E123" s="274"/>
      <c r="F123" s="278"/>
    </row>
    <row r="124" spans="1:6">
      <c r="A124" s="269"/>
      <c r="B124" s="282" t="s">
        <v>21</v>
      </c>
      <c r="C124" s="72" t="s">
        <v>14</v>
      </c>
      <c r="D124" s="167">
        <v>1946099</v>
      </c>
      <c r="E124" s="274"/>
      <c r="F124" s="283"/>
    </row>
    <row r="125" spans="1:6">
      <c r="A125" s="269"/>
      <c r="B125" s="282"/>
      <c r="C125" s="66" t="s">
        <v>36</v>
      </c>
      <c r="D125" s="92" t="s">
        <v>47</v>
      </c>
      <c r="E125" s="274"/>
      <c r="F125" s="284"/>
    </row>
    <row r="126" spans="1:6">
      <c r="A126" s="269"/>
      <c r="B126" s="282"/>
      <c r="C126" s="85" t="s">
        <v>38</v>
      </c>
      <c r="D126" s="93" t="s">
        <v>48</v>
      </c>
      <c r="E126" s="274"/>
      <c r="F126" s="284"/>
    </row>
    <row r="127" spans="1:6">
      <c r="A127" s="269"/>
      <c r="B127" s="282"/>
      <c r="C127" s="286" t="s">
        <v>40</v>
      </c>
      <c r="D127" s="91" t="s">
        <v>49</v>
      </c>
      <c r="E127" s="274"/>
      <c r="F127" s="284"/>
    </row>
    <row r="128" spans="1:6">
      <c r="A128" s="269"/>
      <c r="B128" s="282"/>
      <c r="C128" s="287"/>
      <c r="D128" s="92" t="s">
        <v>50</v>
      </c>
      <c r="E128" s="274"/>
      <c r="F128" s="284"/>
    </row>
    <row r="129" spans="1:6">
      <c r="A129" s="269"/>
      <c r="B129" s="282"/>
      <c r="C129" s="288"/>
      <c r="D129" s="94" t="s">
        <v>51</v>
      </c>
      <c r="E129" s="274"/>
      <c r="F129" s="284"/>
    </row>
    <row r="130" spans="1:6">
      <c r="A130" s="269"/>
      <c r="B130" s="282"/>
      <c r="C130" s="86" t="s">
        <v>46</v>
      </c>
      <c r="D130" s="96" t="s">
        <v>13</v>
      </c>
      <c r="E130" s="274"/>
      <c r="F130" s="285"/>
    </row>
    <row r="131" spans="1:6">
      <c r="A131" s="269"/>
      <c r="B131" s="289" t="s">
        <v>23</v>
      </c>
      <c r="C131" s="103" t="s">
        <v>14</v>
      </c>
      <c r="D131" s="178">
        <v>5000000</v>
      </c>
      <c r="E131" s="274"/>
      <c r="F131" s="292" t="s">
        <v>66</v>
      </c>
    </row>
    <row r="132" spans="1:6">
      <c r="A132" s="269"/>
      <c r="B132" s="290"/>
      <c r="C132" s="104" t="s">
        <v>36</v>
      </c>
      <c r="D132" s="98" t="s">
        <v>52</v>
      </c>
      <c r="E132" s="274"/>
      <c r="F132" s="293"/>
    </row>
    <row r="133" spans="1:6">
      <c r="A133" s="269"/>
      <c r="B133" s="290"/>
      <c r="C133" s="104" t="s">
        <v>38</v>
      </c>
      <c r="D133" s="98" t="s">
        <v>53</v>
      </c>
      <c r="E133" s="274"/>
      <c r="F133" s="293"/>
    </row>
    <row r="134" spans="1:6">
      <c r="A134" s="269"/>
      <c r="B134" s="290"/>
      <c r="C134" s="104" t="s">
        <v>40</v>
      </c>
      <c r="D134" s="98" t="s">
        <v>13</v>
      </c>
      <c r="E134" s="274"/>
      <c r="F134" s="293"/>
    </row>
    <row r="135" spans="1:6">
      <c r="A135" s="269"/>
      <c r="B135" s="290"/>
      <c r="C135" s="105" t="s">
        <v>46</v>
      </c>
      <c r="D135" s="99" t="s">
        <v>13</v>
      </c>
      <c r="E135" s="274"/>
      <c r="F135" s="294"/>
    </row>
    <row r="136" spans="1:6">
      <c r="A136" s="269"/>
      <c r="B136" s="295" t="s">
        <v>25</v>
      </c>
      <c r="C136" s="88" t="s">
        <v>14</v>
      </c>
      <c r="D136" s="167">
        <v>20000000</v>
      </c>
      <c r="E136" s="274"/>
      <c r="F136" s="276" t="s">
        <v>13</v>
      </c>
    </row>
    <row r="137" spans="1:6">
      <c r="A137" s="269"/>
      <c r="B137" s="295"/>
      <c r="C137" s="29" t="s">
        <v>36</v>
      </c>
      <c r="D137" s="92" t="s">
        <v>54</v>
      </c>
      <c r="E137" s="274"/>
      <c r="F137" s="277"/>
    </row>
    <row r="138" spans="1:6">
      <c r="A138" s="269"/>
      <c r="B138" s="295"/>
      <c r="C138" s="29" t="s">
        <v>38</v>
      </c>
      <c r="D138" s="92" t="s">
        <v>55</v>
      </c>
      <c r="E138" s="274"/>
      <c r="F138" s="277"/>
    </row>
    <row r="139" spans="1:6">
      <c r="A139" s="269"/>
      <c r="B139" s="295"/>
      <c r="C139" s="29" t="s">
        <v>40</v>
      </c>
      <c r="D139" s="92" t="s">
        <v>56</v>
      </c>
      <c r="E139" s="274"/>
      <c r="F139" s="277"/>
    </row>
    <row r="140" spans="1:6">
      <c r="A140" s="269"/>
      <c r="B140" s="296"/>
      <c r="C140" s="89" t="s">
        <v>46</v>
      </c>
      <c r="D140" s="94" t="s">
        <v>13</v>
      </c>
      <c r="E140" s="274"/>
      <c r="F140" s="278"/>
    </row>
    <row r="141" spans="1:6">
      <c r="A141" s="269"/>
      <c r="B141" s="290" t="s">
        <v>27</v>
      </c>
      <c r="C141" s="88" t="s">
        <v>14</v>
      </c>
      <c r="D141" s="167">
        <v>30300000</v>
      </c>
      <c r="E141" s="274"/>
      <c r="F141" s="297" t="s">
        <v>13</v>
      </c>
    </row>
    <row r="142" spans="1:6">
      <c r="A142" s="269"/>
      <c r="B142" s="289"/>
      <c r="C142" s="29" t="s">
        <v>36</v>
      </c>
      <c r="D142" s="92" t="s">
        <v>57</v>
      </c>
      <c r="E142" s="274"/>
      <c r="F142" s="277"/>
    </row>
    <row r="143" spans="1:6">
      <c r="A143" s="269"/>
      <c r="B143" s="289"/>
      <c r="C143" s="29" t="s">
        <v>38</v>
      </c>
      <c r="D143" s="92" t="s">
        <v>58</v>
      </c>
      <c r="E143" s="274"/>
      <c r="F143" s="277"/>
    </row>
    <row r="144" spans="1:6">
      <c r="A144" s="269"/>
      <c r="B144" s="289"/>
      <c r="C144" s="29" t="s">
        <v>40</v>
      </c>
      <c r="D144" s="92" t="s">
        <v>13</v>
      </c>
      <c r="E144" s="274"/>
      <c r="F144" s="277"/>
    </row>
    <row r="145" spans="1:6">
      <c r="A145" s="269"/>
      <c r="B145" s="303"/>
      <c r="C145" s="89" t="s">
        <v>46</v>
      </c>
      <c r="D145" s="94" t="s">
        <v>13</v>
      </c>
      <c r="E145" s="274"/>
      <c r="F145" s="278"/>
    </row>
    <row r="146" spans="1:6">
      <c r="A146" s="269"/>
      <c r="B146" s="304" t="s">
        <v>29</v>
      </c>
      <c r="C146" s="88" t="s">
        <v>14</v>
      </c>
      <c r="D146" s="167">
        <v>4000000</v>
      </c>
      <c r="E146" s="274"/>
      <c r="F146" s="297" t="s">
        <v>68</v>
      </c>
    </row>
    <row r="147" spans="1:6">
      <c r="A147" s="269"/>
      <c r="B147" s="295"/>
      <c r="C147" s="29" t="s">
        <v>36</v>
      </c>
      <c r="D147" s="92" t="s">
        <v>59</v>
      </c>
      <c r="E147" s="274"/>
      <c r="F147" s="277"/>
    </row>
    <row r="148" spans="1:6">
      <c r="A148" s="269"/>
      <c r="B148" s="295"/>
      <c r="C148" s="90" t="s">
        <v>38</v>
      </c>
      <c r="D148" s="93" t="s">
        <v>60</v>
      </c>
      <c r="E148" s="274"/>
      <c r="F148" s="277"/>
    </row>
    <row r="149" spans="1:6">
      <c r="A149" s="269"/>
      <c r="B149" s="295"/>
      <c r="C149" s="298" t="s">
        <v>40</v>
      </c>
      <c r="D149" s="91" t="s">
        <v>61</v>
      </c>
      <c r="E149" s="274"/>
      <c r="F149" s="277"/>
    </row>
    <row r="150" spans="1:6">
      <c r="A150" s="269"/>
      <c r="B150" s="295"/>
      <c r="C150" s="299"/>
      <c r="D150" s="93" t="s">
        <v>62</v>
      </c>
      <c r="E150" s="274"/>
      <c r="F150" s="277"/>
    </row>
    <row r="151" spans="1:6">
      <c r="A151" s="269"/>
      <c r="B151" s="295"/>
      <c r="C151" s="299"/>
      <c r="D151" s="93" t="s">
        <v>63</v>
      </c>
      <c r="E151" s="274"/>
      <c r="F151" s="277"/>
    </row>
    <row r="152" spans="1:6">
      <c r="A152" s="269"/>
      <c r="B152" s="295"/>
      <c r="C152" s="300"/>
      <c r="D152" s="94" t="s">
        <v>64</v>
      </c>
      <c r="E152" s="274"/>
      <c r="F152" s="277"/>
    </row>
    <row r="153" spans="1:6">
      <c r="A153" s="269"/>
      <c r="B153" s="296"/>
      <c r="C153" s="95" t="s">
        <v>46</v>
      </c>
      <c r="D153" s="96" t="s">
        <v>13</v>
      </c>
      <c r="E153" s="275"/>
      <c r="F153" s="278"/>
    </row>
    <row r="154" spans="1:6">
      <c r="A154" s="269" t="s">
        <v>6</v>
      </c>
      <c r="B154" s="270" t="s">
        <v>18</v>
      </c>
      <c r="C154" s="72" t="s">
        <v>14</v>
      </c>
      <c r="D154" s="251">
        <f>9450000+9450000*0.6+92600000</f>
        <v>107720000</v>
      </c>
      <c r="E154" s="316" t="s">
        <v>10</v>
      </c>
      <c r="F154" s="276">
        <v>3250</v>
      </c>
    </row>
    <row r="155" spans="1:6">
      <c r="A155" s="269"/>
      <c r="B155" s="271"/>
      <c r="C155" s="66" t="s">
        <v>36</v>
      </c>
      <c r="D155" s="92" t="s">
        <v>37</v>
      </c>
      <c r="E155" s="317"/>
      <c r="F155" s="277"/>
    </row>
    <row r="156" spans="1:6">
      <c r="A156" s="269"/>
      <c r="B156" s="271"/>
      <c r="C156" s="85" t="s">
        <v>38</v>
      </c>
      <c r="D156" s="92" t="s">
        <v>39</v>
      </c>
      <c r="E156" s="317"/>
      <c r="F156" s="277"/>
    </row>
    <row r="157" spans="1:6">
      <c r="A157" s="269"/>
      <c r="B157" s="272"/>
      <c r="C157" s="279" t="s">
        <v>40</v>
      </c>
      <c r="D157" s="90" t="s">
        <v>41</v>
      </c>
      <c r="E157" s="317"/>
      <c r="F157" s="277"/>
    </row>
    <row r="158" spans="1:6">
      <c r="A158" s="269"/>
      <c r="B158" s="272"/>
      <c r="C158" s="280"/>
      <c r="D158" s="164" t="s">
        <v>42</v>
      </c>
      <c r="E158" s="317"/>
      <c r="F158" s="277"/>
    </row>
    <row r="159" spans="1:6">
      <c r="A159" s="269"/>
      <c r="B159" s="272"/>
      <c r="C159" s="280"/>
      <c r="D159" s="164" t="s">
        <v>43</v>
      </c>
      <c r="E159" s="317"/>
      <c r="F159" s="277"/>
    </row>
    <row r="160" spans="1:6">
      <c r="A160" s="269"/>
      <c r="B160" s="272"/>
      <c r="C160" s="280"/>
      <c r="D160" s="164" t="s">
        <v>44</v>
      </c>
      <c r="E160" s="317"/>
      <c r="F160" s="277"/>
    </row>
    <row r="161" spans="1:6">
      <c r="A161" s="269"/>
      <c r="B161" s="272"/>
      <c r="C161" s="281"/>
      <c r="D161" s="164" t="s">
        <v>45</v>
      </c>
      <c r="E161" s="317"/>
      <c r="F161" s="277"/>
    </row>
    <row r="162" spans="1:6">
      <c r="A162" s="269"/>
      <c r="B162" s="271"/>
      <c r="C162" s="160" t="s">
        <v>46</v>
      </c>
      <c r="D162" s="102" t="s">
        <v>13</v>
      </c>
      <c r="E162" s="317"/>
      <c r="F162" s="278"/>
    </row>
    <row r="163" spans="1:6">
      <c r="A163" s="269"/>
      <c r="B163" s="282" t="s">
        <v>21</v>
      </c>
      <c r="C163" s="72" t="s">
        <v>14</v>
      </c>
      <c r="D163" s="167">
        <v>2950538</v>
      </c>
      <c r="E163" s="317"/>
      <c r="F163" s="283"/>
    </row>
    <row r="164" spans="1:6">
      <c r="A164" s="269"/>
      <c r="B164" s="282"/>
      <c r="C164" s="66" t="s">
        <v>36</v>
      </c>
      <c r="D164" s="92" t="s">
        <v>47</v>
      </c>
      <c r="E164" s="317"/>
      <c r="F164" s="284"/>
    </row>
    <row r="165" spans="1:6">
      <c r="A165" s="269"/>
      <c r="B165" s="282"/>
      <c r="C165" s="85" t="s">
        <v>38</v>
      </c>
      <c r="D165" s="93" t="s">
        <v>48</v>
      </c>
      <c r="E165" s="317"/>
      <c r="F165" s="284"/>
    </row>
    <row r="166" spans="1:6">
      <c r="A166" s="269"/>
      <c r="B166" s="282"/>
      <c r="C166" s="286" t="s">
        <v>40</v>
      </c>
      <c r="D166" s="91" t="s">
        <v>49</v>
      </c>
      <c r="E166" s="317"/>
      <c r="F166" s="284"/>
    </row>
    <row r="167" spans="1:6">
      <c r="A167" s="269"/>
      <c r="B167" s="282"/>
      <c r="C167" s="287"/>
      <c r="D167" s="92" t="s">
        <v>50</v>
      </c>
      <c r="E167" s="317"/>
      <c r="F167" s="284"/>
    </row>
    <row r="168" spans="1:6">
      <c r="A168" s="269"/>
      <c r="B168" s="282"/>
      <c r="C168" s="288"/>
      <c r="D168" s="94" t="s">
        <v>51</v>
      </c>
      <c r="E168" s="317"/>
      <c r="F168" s="284"/>
    </row>
    <row r="169" spans="1:6">
      <c r="A169" s="269"/>
      <c r="B169" s="282"/>
      <c r="C169" s="86" t="s">
        <v>46</v>
      </c>
      <c r="D169" s="96" t="s">
        <v>13</v>
      </c>
      <c r="E169" s="317"/>
      <c r="F169" s="285"/>
    </row>
    <row r="170" spans="1:6">
      <c r="A170" s="269"/>
      <c r="B170" s="289" t="s">
        <v>23</v>
      </c>
      <c r="C170" s="103" t="s">
        <v>14</v>
      </c>
      <c r="D170" s="178">
        <v>5000000</v>
      </c>
      <c r="E170" s="317"/>
      <c r="F170" s="292" t="s">
        <v>66</v>
      </c>
    </row>
    <row r="171" spans="1:6">
      <c r="A171" s="269"/>
      <c r="B171" s="290"/>
      <c r="C171" s="104" t="s">
        <v>36</v>
      </c>
      <c r="D171" s="98" t="s">
        <v>52</v>
      </c>
      <c r="E171" s="317"/>
      <c r="F171" s="293"/>
    </row>
    <row r="172" spans="1:6">
      <c r="A172" s="269"/>
      <c r="B172" s="290"/>
      <c r="C172" s="104" t="s">
        <v>38</v>
      </c>
      <c r="D172" s="98" t="s">
        <v>53</v>
      </c>
      <c r="E172" s="317"/>
      <c r="F172" s="293"/>
    </row>
    <row r="173" spans="1:6">
      <c r="A173" s="269"/>
      <c r="B173" s="290"/>
      <c r="C173" s="104" t="s">
        <v>40</v>
      </c>
      <c r="D173" s="98" t="s">
        <v>13</v>
      </c>
      <c r="E173" s="317"/>
      <c r="F173" s="293"/>
    </row>
    <row r="174" spans="1:6">
      <c r="A174" s="269"/>
      <c r="B174" s="291"/>
      <c r="C174" s="105" t="s">
        <v>46</v>
      </c>
      <c r="D174" s="99" t="s">
        <v>13</v>
      </c>
      <c r="E174" s="317"/>
      <c r="F174" s="294"/>
    </row>
    <row r="175" spans="1:6">
      <c r="A175" s="269"/>
      <c r="B175" s="270" t="s">
        <v>25</v>
      </c>
      <c r="C175" s="72" t="s">
        <v>14</v>
      </c>
      <c r="D175" s="167">
        <v>25000000</v>
      </c>
      <c r="E175" s="317"/>
      <c r="F175" s="276" t="s">
        <v>13</v>
      </c>
    </row>
    <row r="176" spans="1:6">
      <c r="A176" s="269"/>
      <c r="B176" s="271"/>
      <c r="C176" s="66" t="s">
        <v>36</v>
      </c>
      <c r="D176" s="92" t="s">
        <v>54</v>
      </c>
      <c r="E176" s="317"/>
      <c r="F176" s="277"/>
    </row>
    <row r="177" spans="1:6">
      <c r="A177" s="269"/>
      <c r="B177" s="271"/>
      <c r="C177" s="66" t="s">
        <v>38</v>
      </c>
      <c r="D177" s="92" t="s">
        <v>55</v>
      </c>
      <c r="E177" s="317"/>
      <c r="F177" s="277"/>
    </row>
    <row r="178" spans="1:6">
      <c r="A178" s="269"/>
      <c r="B178" s="271"/>
      <c r="C178" s="66" t="s">
        <v>40</v>
      </c>
      <c r="D178" s="92" t="s">
        <v>56</v>
      </c>
      <c r="E178" s="317"/>
      <c r="F178" s="277"/>
    </row>
    <row r="179" spans="1:6">
      <c r="A179" s="269"/>
      <c r="B179" s="271"/>
      <c r="C179" s="73" t="s">
        <v>46</v>
      </c>
      <c r="D179" s="94" t="s">
        <v>13</v>
      </c>
      <c r="E179" s="317"/>
      <c r="F179" s="278"/>
    </row>
    <row r="180" spans="1:6">
      <c r="A180" s="269"/>
      <c r="B180" s="289" t="s">
        <v>27</v>
      </c>
      <c r="C180" s="88" t="s">
        <v>14</v>
      </c>
      <c r="D180" s="167">
        <v>30500000</v>
      </c>
      <c r="E180" s="317"/>
      <c r="F180" s="297" t="s">
        <v>13</v>
      </c>
    </row>
    <row r="181" spans="1:6">
      <c r="A181" s="269"/>
      <c r="B181" s="289"/>
      <c r="C181" s="29" t="s">
        <v>36</v>
      </c>
      <c r="D181" s="92" t="s">
        <v>57</v>
      </c>
      <c r="E181" s="317"/>
      <c r="F181" s="277"/>
    </row>
    <row r="182" spans="1:6">
      <c r="A182" s="269"/>
      <c r="B182" s="289"/>
      <c r="C182" s="29" t="s">
        <v>38</v>
      </c>
      <c r="D182" s="92" t="s">
        <v>58</v>
      </c>
      <c r="E182" s="317"/>
      <c r="F182" s="277"/>
    </row>
    <row r="183" spans="1:6">
      <c r="A183" s="269"/>
      <c r="B183" s="289"/>
      <c r="C183" s="29" t="s">
        <v>40</v>
      </c>
      <c r="D183" s="92" t="s">
        <v>13</v>
      </c>
      <c r="E183" s="317"/>
      <c r="F183" s="277"/>
    </row>
    <row r="184" spans="1:6">
      <c r="A184" s="269"/>
      <c r="B184" s="289"/>
      <c r="C184" s="89" t="s">
        <v>46</v>
      </c>
      <c r="D184" s="94" t="s">
        <v>13</v>
      </c>
      <c r="E184" s="317"/>
      <c r="F184" s="278"/>
    </row>
    <row r="185" spans="1:6">
      <c r="A185" s="269"/>
      <c r="B185" s="295" t="s">
        <v>29</v>
      </c>
      <c r="C185" s="88" t="s">
        <v>14</v>
      </c>
      <c r="D185" s="167">
        <v>10000000</v>
      </c>
      <c r="E185" s="317"/>
      <c r="F185" s="297" t="s">
        <v>69</v>
      </c>
    </row>
    <row r="186" spans="1:6">
      <c r="A186" s="269"/>
      <c r="B186" s="295"/>
      <c r="C186" s="29" t="s">
        <v>36</v>
      </c>
      <c r="D186" s="92" t="s">
        <v>59</v>
      </c>
      <c r="E186" s="317"/>
      <c r="F186" s="277"/>
    </row>
    <row r="187" spans="1:6">
      <c r="A187" s="269"/>
      <c r="B187" s="295"/>
      <c r="C187" s="90" t="s">
        <v>38</v>
      </c>
      <c r="D187" s="93" t="s">
        <v>60</v>
      </c>
      <c r="E187" s="317"/>
      <c r="F187" s="277"/>
    </row>
    <row r="188" spans="1:6">
      <c r="A188" s="269"/>
      <c r="B188" s="295"/>
      <c r="C188" s="298" t="s">
        <v>40</v>
      </c>
      <c r="D188" s="91" t="s">
        <v>61</v>
      </c>
      <c r="E188" s="317"/>
      <c r="F188" s="277"/>
    </row>
    <row r="189" spans="1:6">
      <c r="A189" s="269"/>
      <c r="B189" s="295"/>
      <c r="C189" s="299"/>
      <c r="D189" s="93" t="s">
        <v>62</v>
      </c>
      <c r="E189" s="317"/>
      <c r="F189" s="277"/>
    </row>
    <row r="190" spans="1:6">
      <c r="A190" s="269"/>
      <c r="B190" s="295"/>
      <c r="C190" s="299"/>
      <c r="D190" s="93" t="s">
        <v>63</v>
      </c>
      <c r="E190" s="317"/>
      <c r="F190" s="277"/>
    </row>
    <row r="191" spans="1:6">
      <c r="A191" s="269"/>
      <c r="B191" s="295"/>
      <c r="C191" s="300"/>
      <c r="D191" s="94" t="s">
        <v>64</v>
      </c>
      <c r="E191" s="317"/>
      <c r="F191" s="277"/>
    </row>
    <row r="192" spans="1:6">
      <c r="A192" s="269"/>
      <c r="B192" s="296"/>
      <c r="C192" s="95" t="s">
        <v>46</v>
      </c>
      <c r="D192" s="96" t="s">
        <v>13</v>
      </c>
      <c r="E192" s="318"/>
      <c r="F192" s="278"/>
    </row>
    <row r="193" spans="1:6">
      <c r="A193" s="269" t="s">
        <v>7</v>
      </c>
      <c r="B193" s="270" t="s">
        <v>18</v>
      </c>
      <c r="C193" s="72" t="s">
        <v>14</v>
      </c>
      <c r="D193" s="251">
        <f>9450000+9450000*0.9+101600000</f>
        <v>119555000</v>
      </c>
      <c r="E193" s="273" t="s">
        <v>70</v>
      </c>
      <c r="F193" s="276">
        <v>3550</v>
      </c>
    </row>
    <row r="194" spans="1:6">
      <c r="A194" s="269"/>
      <c r="B194" s="271"/>
      <c r="C194" s="66" t="s">
        <v>36</v>
      </c>
      <c r="D194" s="92" t="s">
        <v>37</v>
      </c>
      <c r="E194" s="274"/>
      <c r="F194" s="277"/>
    </row>
    <row r="195" spans="1:6">
      <c r="A195" s="269"/>
      <c r="B195" s="271"/>
      <c r="C195" s="85" t="s">
        <v>38</v>
      </c>
      <c r="D195" s="92" t="s">
        <v>39</v>
      </c>
      <c r="E195" s="274"/>
      <c r="F195" s="277"/>
    </row>
    <row r="196" spans="1:6">
      <c r="A196" s="269"/>
      <c r="B196" s="272"/>
      <c r="C196" s="279" t="s">
        <v>40</v>
      </c>
      <c r="D196" s="90" t="s">
        <v>41</v>
      </c>
      <c r="E196" s="274"/>
      <c r="F196" s="277"/>
    </row>
    <row r="197" spans="1:6">
      <c r="A197" s="269"/>
      <c r="B197" s="272"/>
      <c r="C197" s="280"/>
      <c r="D197" s="164" t="s">
        <v>42</v>
      </c>
      <c r="E197" s="274"/>
      <c r="F197" s="277"/>
    </row>
    <row r="198" spans="1:6">
      <c r="A198" s="269"/>
      <c r="B198" s="272"/>
      <c r="C198" s="280"/>
      <c r="D198" s="164" t="s">
        <v>43</v>
      </c>
      <c r="E198" s="274"/>
      <c r="F198" s="277"/>
    </row>
    <row r="199" spans="1:6">
      <c r="A199" s="269"/>
      <c r="B199" s="272"/>
      <c r="C199" s="280"/>
      <c r="D199" s="164" t="s">
        <v>44</v>
      </c>
      <c r="E199" s="274"/>
      <c r="F199" s="277"/>
    </row>
    <row r="200" spans="1:6">
      <c r="A200" s="269"/>
      <c r="B200" s="272"/>
      <c r="C200" s="281"/>
      <c r="D200" s="164" t="s">
        <v>45</v>
      </c>
      <c r="E200" s="274"/>
      <c r="F200" s="277"/>
    </row>
    <row r="201" spans="1:6">
      <c r="A201" s="269"/>
      <c r="B201" s="271"/>
      <c r="C201" s="160" t="s">
        <v>46</v>
      </c>
      <c r="D201" s="102" t="s">
        <v>13</v>
      </c>
      <c r="E201" s="274"/>
      <c r="F201" s="278"/>
    </row>
    <row r="202" spans="1:6">
      <c r="A202" s="269"/>
      <c r="B202" s="282" t="s">
        <v>21</v>
      </c>
      <c r="C202" s="72" t="s">
        <v>14</v>
      </c>
      <c r="D202" s="167">
        <v>5273302</v>
      </c>
      <c r="E202" s="274"/>
      <c r="F202" s="283"/>
    </row>
    <row r="203" spans="1:6">
      <c r="A203" s="269"/>
      <c r="B203" s="282"/>
      <c r="C203" s="66" t="s">
        <v>36</v>
      </c>
      <c r="D203" s="92" t="s">
        <v>47</v>
      </c>
      <c r="E203" s="274"/>
      <c r="F203" s="284"/>
    </row>
    <row r="204" spans="1:6">
      <c r="A204" s="269"/>
      <c r="B204" s="282"/>
      <c r="C204" s="85" t="s">
        <v>38</v>
      </c>
      <c r="D204" s="93" t="s">
        <v>48</v>
      </c>
      <c r="E204" s="274"/>
      <c r="F204" s="284"/>
    </row>
    <row r="205" spans="1:6">
      <c r="A205" s="269"/>
      <c r="B205" s="282"/>
      <c r="C205" s="286" t="s">
        <v>40</v>
      </c>
      <c r="D205" s="91" t="s">
        <v>49</v>
      </c>
      <c r="E205" s="274"/>
      <c r="F205" s="284"/>
    </row>
    <row r="206" spans="1:6">
      <c r="A206" s="269"/>
      <c r="B206" s="282"/>
      <c r="C206" s="287"/>
      <c r="D206" s="92" t="s">
        <v>50</v>
      </c>
      <c r="E206" s="274"/>
      <c r="F206" s="284"/>
    </row>
    <row r="207" spans="1:6">
      <c r="A207" s="269"/>
      <c r="B207" s="282"/>
      <c r="C207" s="288"/>
      <c r="D207" s="94" t="s">
        <v>51</v>
      </c>
      <c r="E207" s="274"/>
      <c r="F207" s="284"/>
    </row>
    <row r="208" spans="1:6">
      <c r="A208" s="269"/>
      <c r="B208" s="282"/>
      <c r="C208" s="86" t="s">
        <v>46</v>
      </c>
      <c r="D208" s="96" t="s">
        <v>13</v>
      </c>
      <c r="E208" s="274"/>
      <c r="F208" s="285"/>
    </row>
    <row r="209" spans="1:6">
      <c r="A209" s="269"/>
      <c r="B209" s="289" t="s">
        <v>23</v>
      </c>
      <c r="C209" s="103" t="s">
        <v>14</v>
      </c>
      <c r="D209" s="178">
        <v>10000000</v>
      </c>
      <c r="E209" s="274"/>
      <c r="F209" s="292">
        <v>5</v>
      </c>
    </row>
    <row r="210" spans="1:6">
      <c r="A210" s="269"/>
      <c r="B210" s="290"/>
      <c r="C210" s="104" t="s">
        <v>36</v>
      </c>
      <c r="D210" s="98" t="s">
        <v>52</v>
      </c>
      <c r="E210" s="274"/>
      <c r="F210" s="293"/>
    </row>
    <row r="211" spans="1:6">
      <c r="A211" s="269"/>
      <c r="B211" s="290"/>
      <c r="C211" s="104" t="s">
        <v>38</v>
      </c>
      <c r="D211" s="98" t="s">
        <v>53</v>
      </c>
      <c r="E211" s="274"/>
      <c r="F211" s="293"/>
    </row>
    <row r="212" spans="1:6">
      <c r="A212" s="269"/>
      <c r="B212" s="290"/>
      <c r="C212" s="104" t="s">
        <v>40</v>
      </c>
      <c r="D212" s="98" t="s">
        <v>13</v>
      </c>
      <c r="E212" s="274"/>
      <c r="F212" s="293"/>
    </row>
    <row r="213" spans="1:6">
      <c r="A213" s="269"/>
      <c r="B213" s="291"/>
      <c r="C213" s="105" t="s">
        <v>46</v>
      </c>
      <c r="D213" s="99" t="s">
        <v>13</v>
      </c>
      <c r="E213" s="274"/>
      <c r="F213" s="294"/>
    </row>
    <row r="214" spans="1:6">
      <c r="A214" s="269"/>
      <c r="B214" s="270" t="s">
        <v>25</v>
      </c>
      <c r="C214" s="72" t="s">
        <v>14</v>
      </c>
      <c r="D214" s="167">
        <v>32000000</v>
      </c>
      <c r="E214" s="274"/>
      <c r="F214" s="276" t="s">
        <v>13</v>
      </c>
    </row>
    <row r="215" spans="1:6">
      <c r="A215" s="269"/>
      <c r="B215" s="271"/>
      <c r="C215" s="66" t="s">
        <v>36</v>
      </c>
      <c r="D215" s="92" t="s">
        <v>54</v>
      </c>
      <c r="E215" s="274"/>
      <c r="F215" s="277"/>
    </row>
    <row r="216" spans="1:6">
      <c r="A216" s="269"/>
      <c r="B216" s="271"/>
      <c r="C216" s="66" t="s">
        <v>38</v>
      </c>
      <c r="D216" s="92" t="s">
        <v>55</v>
      </c>
      <c r="E216" s="274"/>
      <c r="F216" s="277"/>
    </row>
    <row r="217" spans="1:6">
      <c r="A217" s="269"/>
      <c r="B217" s="271"/>
      <c r="C217" s="66" t="s">
        <v>40</v>
      </c>
      <c r="D217" s="92" t="s">
        <v>56</v>
      </c>
      <c r="E217" s="274"/>
      <c r="F217" s="277"/>
    </row>
    <row r="218" spans="1:6">
      <c r="A218" s="269"/>
      <c r="B218" s="271"/>
      <c r="C218" s="73" t="s">
        <v>46</v>
      </c>
      <c r="D218" s="94" t="s">
        <v>13</v>
      </c>
      <c r="E218" s="274"/>
      <c r="F218" s="278"/>
    </row>
    <row r="219" spans="1:6">
      <c r="A219" s="269"/>
      <c r="B219" s="289" t="s">
        <v>27</v>
      </c>
      <c r="C219" s="88" t="s">
        <v>14</v>
      </c>
      <c r="D219" s="167">
        <v>30800000</v>
      </c>
      <c r="E219" s="274"/>
      <c r="F219" s="297" t="s">
        <v>13</v>
      </c>
    </row>
    <row r="220" spans="1:6">
      <c r="A220" s="269"/>
      <c r="B220" s="289"/>
      <c r="C220" s="29" t="s">
        <v>36</v>
      </c>
      <c r="D220" s="92" t="s">
        <v>57</v>
      </c>
      <c r="E220" s="274"/>
      <c r="F220" s="277"/>
    </row>
    <row r="221" spans="1:6">
      <c r="A221" s="269"/>
      <c r="B221" s="289"/>
      <c r="C221" s="29" t="s">
        <v>38</v>
      </c>
      <c r="D221" s="92" t="s">
        <v>58</v>
      </c>
      <c r="E221" s="274"/>
      <c r="F221" s="277"/>
    </row>
    <row r="222" spans="1:6">
      <c r="A222" s="269"/>
      <c r="B222" s="289"/>
      <c r="C222" s="29" t="s">
        <v>40</v>
      </c>
      <c r="D222" s="92" t="s">
        <v>13</v>
      </c>
      <c r="E222" s="274"/>
      <c r="F222" s="277"/>
    </row>
    <row r="223" spans="1:6">
      <c r="A223" s="269"/>
      <c r="B223" s="289"/>
      <c r="C223" s="89" t="s">
        <v>46</v>
      </c>
      <c r="D223" s="94" t="s">
        <v>13</v>
      </c>
      <c r="E223" s="274"/>
      <c r="F223" s="278"/>
    </row>
    <row r="224" spans="1:6">
      <c r="A224" s="269"/>
      <c r="B224" s="295" t="s">
        <v>29</v>
      </c>
      <c r="C224" s="88" t="s">
        <v>14</v>
      </c>
      <c r="D224" s="167">
        <v>25000000</v>
      </c>
      <c r="E224" s="274"/>
      <c r="F224" s="297" t="s">
        <v>71</v>
      </c>
    </row>
    <row r="225" spans="1:6">
      <c r="A225" s="269"/>
      <c r="B225" s="295"/>
      <c r="C225" s="29" t="s">
        <v>36</v>
      </c>
      <c r="D225" s="92" t="s">
        <v>59</v>
      </c>
      <c r="E225" s="274"/>
      <c r="F225" s="277"/>
    </row>
    <row r="226" spans="1:6">
      <c r="A226" s="269"/>
      <c r="B226" s="295"/>
      <c r="C226" s="90" t="s">
        <v>38</v>
      </c>
      <c r="D226" s="93" t="s">
        <v>60</v>
      </c>
      <c r="E226" s="274"/>
      <c r="F226" s="277"/>
    </row>
    <row r="227" spans="1:6">
      <c r="A227" s="269"/>
      <c r="B227" s="295"/>
      <c r="C227" s="298" t="s">
        <v>40</v>
      </c>
      <c r="D227" s="91" t="s">
        <v>61</v>
      </c>
      <c r="E227" s="274"/>
      <c r="F227" s="277"/>
    </row>
    <row r="228" spans="1:6">
      <c r="A228" s="269"/>
      <c r="B228" s="295"/>
      <c r="C228" s="299"/>
      <c r="D228" s="93" t="s">
        <v>62</v>
      </c>
      <c r="E228" s="274"/>
      <c r="F228" s="277"/>
    </row>
    <row r="229" spans="1:6">
      <c r="A229" s="269"/>
      <c r="B229" s="295"/>
      <c r="C229" s="299"/>
      <c r="D229" s="93" t="s">
        <v>63</v>
      </c>
      <c r="E229" s="274"/>
      <c r="F229" s="277"/>
    </row>
    <row r="230" spans="1:6">
      <c r="A230" s="269"/>
      <c r="B230" s="295"/>
      <c r="C230" s="300"/>
      <c r="D230" s="94" t="s">
        <v>64</v>
      </c>
      <c r="E230" s="274"/>
      <c r="F230" s="277"/>
    </row>
    <row r="231" spans="1:6">
      <c r="A231" s="269"/>
      <c r="B231" s="296"/>
      <c r="C231" s="95" t="s">
        <v>46</v>
      </c>
      <c r="D231" s="96" t="s">
        <v>13</v>
      </c>
      <c r="E231" s="275"/>
      <c r="F231" s="278"/>
    </row>
  </sheetData>
  <mergeCells count="121">
    <mergeCell ref="G26:R26"/>
    <mergeCell ref="B58:B62"/>
    <mergeCell ref="G27:R27"/>
    <mergeCell ref="A28:F28"/>
    <mergeCell ref="A37:A75"/>
    <mergeCell ref="B68:B75"/>
    <mergeCell ref="A29:F29"/>
    <mergeCell ref="G28:R28"/>
    <mergeCell ref="G29:R29"/>
    <mergeCell ref="A26:F26"/>
    <mergeCell ref="A27:F27"/>
    <mergeCell ref="F32:G32"/>
    <mergeCell ref="F33:G33"/>
    <mergeCell ref="C33:E33"/>
    <mergeCell ref="C32:E32"/>
    <mergeCell ref="C71:C74"/>
    <mergeCell ref="E37:E75"/>
    <mergeCell ref="F35:F36"/>
    <mergeCell ref="A35:A36"/>
    <mergeCell ref="B35:B36"/>
    <mergeCell ref="C35:D36"/>
    <mergeCell ref="E35:E36"/>
    <mergeCell ref="F68:F75"/>
    <mergeCell ref="B37:B45"/>
    <mergeCell ref="B1:I2"/>
    <mergeCell ref="A21:F22"/>
    <mergeCell ref="G23:R23"/>
    <mergeCell ref="G25:R25"/>
    <mergeCell ref="A23:F24"/>
    <mergeCell ref="G24:R24"/>
    <mergeCell ref="G21:R22"/>
    <mergeCell ref="A25:F25"/>
    <mergeCell ref="A7:B8"/>
    <mergeCell ref="C7:C8"/>
    <mergeCell ref="F14:G14"/>
    <mergeCell ref="F15:G15"/>
    <mergeCell ref="F16:G16"/>
    <mergeCell ref="F17:G17"/>
    <mergeCell ref="B12:B13"/>
    <mergeCell ref="C12:C13"/>
    <mergeCell ref="D12:D13"/>
    <mergeCell ref="E12:E13"/>
    <mergeCell ref="F12:G13"/>
    <mergeCell ref="B154:B162"/>
    <mergeCell ref="E154:E192"/>
    <mergeCell ref="F154:F162"/>
    <mergeCell ref="B46:B52"/>
    <mergeCell ref="C49:C51"/>
    <mergeCell ref="B63:B67"/>
    <mergeCell ref="C40:C44"/>
    <mergeCell ref="F53:F57"/>
    <mergeCell ref="F37:F45"/>
    <mergeCell ref="F46:F52"/>
    <mergeCell ref="F58:F62"/>
    <mergeCell ref="F63:F67"/>
    <mergeCell ref="B53:B57"/>
    <mergeCell ref="B163:B169"/>
    <mergeCell ref="F163:F169"/>
    <mergeCell ref="C166:C168"/>
    <mergeCell ref="B170:B174"/>
    <mergeCell ref="F170:F174"/>
    <mergeCell ref="B175:B179"/>
    <mergeCell ref="C188:C191"/>
    <mergeCell ref="A76:A114"/>
    <mergeCell ref="B76:B84"/>
    <mergeCell ref="E76:E114"/>
    <mergeCell ref="F76:F84"/>
    <mergeCell ref="C79:C83"/>
    <mergeCell ref="B85:B91"/>
    <mergeCell ref="F85:F91"/>
    <mergeCell ref="C88:C90"/>
    <mergeCell ref="B92:B96"/>
    <mergeCell ref="F92:F96"/>
    <mergeCell ref="B97:B101"/>
    <mergeCell ref="F97:F101"/>
    <mergeCell ref="B102:B106"/>
    <mergeCell ref="F102:F106"/>
    <mergeCell ref="B107:B114"/>
    <mergeCell ref="F107:F114"/>
    <mergeCell ref="C110:C113"/>
    <mergeCell ref="A154:A192"/>
    <mergeCell ref="A115:A153"/>
    <mergeCell ref="B115:B123"/>
    <mergeCell ref="E115:E153"/>
    <mergeCell ref="F115:F123"/>
    <mergeCell ref="C118:C122"/>
    <mergeCell ref="B124:B130"/>
    <mergeCell ref="F124:F130"/>
    <mergeCell ref="C127:C129"/>
    <mergeCell ref="B131:B135"/>
    <mergeCell ref="F131:F135"/>
    <mergeCell ref="B136:B140"/>
    <mergeCell ref="F136:F140"/>
    <mergeCell ref="B141:B145"/>
    <mergeCell ref="F141:F145"/>
    <mergeCell ref="B146:B153"/>
    <mergeCell ref="F146:F153"/>
    <mergeCell ref="C149:C152"/>
    <mergeCell ref="C157:C161"/>
    <mergeCell ref="F175:F179"/>
    <mergeCell ref="B180:B184"/>
    <mergeCell ref="F180:F184"/>
    <mergeCell ref="B185:B192"/>
    <mergeCell ref="F185:F192"/>
    <mergeCell ref="A193:A231"/>
    <mergeCell ref="B193:B201"/>
    <mergeCell ref="E193:E231"/>
    <mergeCell ref="F193:F201"/>
    <mergeCell ref="C196:C200"/>
    <mergeCell ref="B202:B208"/>
    <mergeCell ref="F202:F208"/>
    <mergeCell ref="C205:C207"/>
    <mergeCell ref="B209:B213"/>
    <mergeCell ref="F209:F213"/>
    <mergeCell ref="B214:B218"/>
    <mergeCell ref="F214:F218"/>
    <mergeCell ref="B219:B223"/>
    <mergeCell ref="B224:B231"/>
    <mergeCell ref="F224:F231"/>
    <mergeCell ref="C227:C230"/>
    <mergeCell ref="F219:F2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6003-CC4D-4D32-9906-60130C95E1A6}">
  <dimension ref="A1:G14"/>
  <sheetViews>
    <sheetView tabSelected="1" workbookViewId="0">
      <selection activeCell="B2" sqref="B2:G2"/>
    </sheetView>
  </sheetViews>
  <sheetFormatPr defaultColWidth="8.7109375" defaultRowHeight="15"/>
  <cols>
    <col min="1" max="1" width="18.28515625" style="5" customWidth="1"/>
    <col min="2" max="2" width="30.7109375" customWidth="1"/>
    <col min="3" max="3" width="30.85546875" customWidth="1"/>
    <col min="4" max="4" width="32" customWidth="1"/>
    <col min="5" max="5" width="31.5703125" customWidth="1"/>
    <col min="6" max="6" width="29.140625" customWidth="1"/>
    <col min="7" max="7" width="17.7109375" bestFit="1" customWidth="1"/>
    <col min="8" max="8" width="10.7109375" bestFit="1" customWidth="1"/>
  </cols>
  <sheetData>
    <row r="1" spans="1:7" ht="21">
      <c r="A1" s="198"/>
    </row>
    <row r="2" spans="1:7" ht="26.25">
      <c r="B2" s="392" t="s">
        <v>72</v>
      </c>
      <c r="C2" s="392"/>
      <c r="D2" s="392"/>
      <c r="E2" s="392"/>
      <c r="F2" s="392"/>
      <c r="G2" s="392"/>
    </row>
    <row r="3" spans="1:7">
      <c r="B3" s="5"/>
      <c r="C3" s="5"/>
      <c r="D3" s="5"/>
      <c r="E3" s="5"/>
      <c r="F3" s="5"/>
      <c r="G3" s="5"/>
    </row>
    <row r="4" spans="1:7">
      <c r="B4" s="120" t="s">
        <v>73</v>
      </c>
      <c r="C4" s="118" t="s">
        <v>74</v>
      </c>
      <c r="D4" s="118" t="s">
        <v>75</v>
      </c>
      <c r="E4" s="118" t="s">
        <v>76</v>
      </c>
      <c r="F4" s="118" t="s">
        <v>77</v>
      </c>
      <c r="G4" s="122" t="s">
        <v>78</v>
      </c>
    </row>
    <row r="5" spans="1:7">
      <c r="B5" s="195" t="s">
        <v>79</v>
      </c>
      <c r="C5" s="117">
        <v>8000000</v>
      </c>
      <c r="D5" s="117">
        <v>20000</v>
      </c>
      <c r="E5" s="117">
        <v>250000</v>
      </c>
      <c r="F5" s="117">
        <v>250000</v>
      </c>
      <c r="G5" s="123" t="s">
        <v>80</v>
      </c>
    </row>
    <row r="6" spans="1:7">
      <c r="B6" s="195" t="s">
        <v>81</v>
      </c>
      <c r="C6" s="6">
        <v>1</v>
      </c>
      <c r="D6" s="6">
        <v>10</v>
      </c>
      <c r="E6" s="6">
        <v>1</v>
      </c>
      <c r="F6" s="6">
        <v>4</v>
      </c>
      <c r="G6" s="123" t="s">
        <v>80</v>
      </c>
    </row>
    <row r="7" spans="1:7">
      <c r="B7" s="121" t="s">
        <v>82</v>
      </c>
      <c r="C7" s="194">
        <v>8000000</v>
      </c>
      <c r="D7" s="194">
        <v>200000</v>
      </c>
      <c r="E7" s="194">
        <v>250000</v>
      </c>
      <c r="F7" s="194">
        <v>1000000</v>
      </c>
      <c r="G7" s="196">
        <v>9450000</v>
      </c>
    </row>
    <row r="8" spans="1:7">
      <c r="B8" s="26"/>
      <c r="C8" s="124"/>
      <c r="D8" s="7"/>
      <c r="E8" s="124"/>
      <c r="F8" s="7"/>
    </row>
    <row r="9" spans="1:7">
      <c r="B9" s="26"/>
      <c r="C9" s="7"/>
      <c r="D9" s="7"/>
      <c r="E9" s="26"/>
      <c r="F9" s="26"/>
    </row>
    <row r="10" spans="1:7" ht="26.25" customHeight="1">
      <c r="B10" s="120" t="s">
        <v>73</v>
      </c>
      <c r="C10" s="118" t="s">
        <v>83</v>
      </c>
      <c r="D10" s="122" t="s">
        <v>84</v>
      </c>
      <c r="E10" s="124"/>
      <c r="F10" s="7"/>
    </row>
    <row r="11" spans="1:7" ht="28.5" customHeight="1">
      <c r="B11" s="195" t="s">
        <v>85</v>
      </c>
      <c r="C11" s="6">
        <v>160</v>
      </c>
      <c r="D11" s="123">
        <v>160</v>
      </c>
      <c r="E11" s="124"/>
      <c r="F11" s="7"/>
    </row>
    <row r="12" spans="1:7">
      <c r="B12" s="195" t="s">
        <v>86</v>
      </c>
      <c r="C12" s="117">
        <v>25550</v>
      </c>
      <c r="D12" s="138">
        <v>63875</v>
      </c>
      <c r="E12" s="124"/>
      <c r="F12" s="7"/>
    </row>
    <row r="13" spans="1:7">
      <c r="B13" s="195" t="s">
        <v>87</v>
      </c>
      <c r="C13" s="117">
        <v>4088000</v>
      </c>
      <c r="D13" s="138">
        <v>10220000</v>
      </c>
      <c r="E13" s="126"/>
      <c r="F13" s="26"/>
    </row>
    <row r="14" spans="1:7">
      <c r="B14" s="121" t="s">
        <v>88</v>
      </c>
      <c r="C14" s="193" t="s">
        <v>89</v>
      </c>
      <c r="D14" s="197" t="s">
        <v>90</v>
      </c>
    </row>
  </sheetData>
  <mergeCells count="1">
    <mergeCell ref="B2:G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3399-5D12-4B86-8D51-1FE968302689}">
  <dimension ref="A2:M68"/>
  <sheetViews>
    <sheetView workbookViewId="0">
      <selection activeCell="D2" sqref="D2"/>
    </sheetView>
  </sheetViews>
  <sheetFormatPr defaultColWidth="8.7109375" defaultRowHeight="15" customHeight="1"/>
  <cols>
    <col min="1" max="1" width="37" customWidth="1"/>
    <col min="2" max="2" width="29.5703125" customWidth="1"/>
    <col min="3" max="3" width="27.28515625" customWidth="1"/>
    <col min="4" max="4" width="20.7109375" customWidth="1"/>
    <col min="5" max="5" width="17.5703125" customWidth="1"/>
    <col min="6" max="6" width="37.42578125" customWidth="1"/>
    <col min="7" max="10" width="13.85546875" customWidth="1"/>
    <col min="11" max="11" width="13.28515625" customWidth="1"/>
    <col min="12" max="12" width="17.85546875" customWidth="1"/>
    <col min="13" max="13" width="23" customWidth="1"/>
    <col min="14" max="14" width="21.85546875" customWidth="1"/>
    <col min="15" max="15" width="16.85546875" customWidth="1"/>
  </cols>
  <sheetData>
    <row r="2" spans="1:13" ht="18.75">
      <c r="D2" s="8" t="s">
        <v>91</v>
      </c>
      <c r="E2" s="12"/>
      <c r="K2" s="7"/>
      <c r="L2" s="7"/>
      <c r="M2" s="7"/>
    </row>
    <row r="3" spans="1:13">
      <c r="K3" s="7"/>
      <c r="L3" s="7"/>
      <c r="M3" s="7"/>
    </row>
    <row r="4" spans="1:13">
      <c r="K4" s="7"/>
      <c r="L4" s="7"/>
      <c r="M4" s="7"/>
    </row>
    <row r="5" spans="1:13">
      <c r="A5" s="116" t="s">
        <v>92</v>
      </c>
      <c r="B5" s="6">
        <v>604</v>
      </c>
      <c r="K5" s="7"/>
      <c r="L5" s="7"/>
      <c r="M5" s="7"/>
    </row>
    <row r="6" spans="1:13">
      <c r="A6" s="116" t="s">
        <v>93</v>
      </c>
      <c r="B6" s="6">
        <v>700</v>
      </c>
      <c r="K6" s="7"/>
      <c r="L6" s="7"/>
      <c r="M6" s="7"/>
    </row>
    <row r="7" spans="1:13">
      <c r="A7" s="116" t="s">
        <v>94</v>
      </c>
      <c r="B7" s="117">
        <v>72000000</v>
      </c>
      <c r="K7" s="7"/>
      <c r="L7" s="7"/>
      <c r="M7" s="7"/>
    </row>
    <row r="8" spans="1:13">
      <c r="A8" s="116" t="s">
        <v>95</v>
      </c>
      <c r="B8" s="117">
        <v>1555200</v>
      </c>
      <c r="K8" s="7"/>
      <c r="L8" s="7"/>
      <c r="M8" s="7"/>
    </row>
    <row r="9" spans="1:13">
      <c r="K9" s="7"/>
      <c r="L9" s="7"/>
      <c r="M9" s="7"/>
    </row>
    <row r="10" spans="1:13">
      <c r="K10" s="7"/>
      <c r="L10" s="7"/>
      <c r="M10" s="7"/>
    </row>
    <row r="11" spans="1:13">
      <c r="A11" s="120" t="s">
        <v>96</v>
      </c>
      <c r="B11" s="118" t="s">
        <v>97</v>
      </c>
      <c r="C11" s="118" t="s">
        <v>98</v>
      </c>
      <c r="D11" s="122" t="s">
        <v>99</v>
      </c>
      <c r="E11" s="122" t="s">
        <v>100</v>
      </c>
      <c r="L11" s="7"/>
      <c r="M11" s="7"/>
    </row>
    <row r="12" spans="1:13">
      <c r="A12" s="134" t="s">
        <v>101</v>
      </c>
      <c r="B12" s="119" t="s">
        <v>102</v>
      </c>
      <c r="C12" s="119">
        <v>324</v>
      </c>
      <c r="D12" s="135">
        <v>260</v>
      </c>
      <c r="E12" s="135">
        <v>2000</v>
      </c>
      <c r="L12" s="109"/>
      <c r="M12" s="109"/>
    </row>
    <row r="13" spans="1:13">
      <c r="A13" s="133"/>
      <c r="B13" s="6"/>
      <c r="C13" s="6"/>
      <c r="D13" s="123"/>
      <c r="E13" s="123"/>
      <c r="L13" s="109"/>
      <c r="M13" s="109"/>
    </row>
    <row r="14" spans="1:13">
      <c r="A14" s="7"/>
      <c r="B14" s="7"/>
      <c r="C14" s="7"/>
      <c r="D14" s="7"/>
      <c r="E14" s="7"/>
      <c r="L14" s="109"/>
      <c r="M14" s="7"/>
    </row>
    <row r="16" spans="1:13" ht="15" customHeight="1">
      <c r="A16" s="254" t="s">
        <v>96</v>
      </c>
      <c r="B16" s="254" t="s">
        <v>97</v>
      </c>
      <c r="C16" s="254" t="s">
        <v>98</v>
      </c>
      <c r="D16" s="255" t="s">
        <v>99</v>
      </c>
      <c r="E16" s="254" t="s">
        <v>100</v>
      </c>
    </row>
    <row r="17" spans="1:10" ht="15" customHeight="1">
      <c r="A17" s="6" t="s">
        <v>103</v>
      </c>
      <c r="B17" s="6" t="s">
        <v>104</v>
      </c>
      <c r="C17" s="6">
        <v>94</v>
      </c>
      <c r="D17" s="123">
        <v>2500</v>
      </c>
      <c r="E17" s="6">
        <v>500</v>
      </c>
    </row>
    <row r="18" spans="1:10" ht="15" customHeight="1">
      <c r="A18" s="253"/>
      <c r="B18" s="253"/>
      <c r="C18" s="253"/>
      <c r="D18" s="253"/>
      <c r="E18" s="253"/>
    </row>
    <row r="19" spans="1:10" ht="15" customHeight="1">
      <c r="A19" s="252"/>
      <c r="B19" s="252"/>
      <c r="C19" s="252"/>
      <c r="D19" s="252"/>
      <c r="E19" s="252"/>
    </row>
    <row r="21" spans="1:10" ht="15" customHeight="1">
      <c r="A21" s="249" t="s">
        <v>96</v>
      </c>
      <c r="B21" s="249" t="s">
        <v>97</v>
      </c>
      <c r="C21" s="249" t="s">
        <v>98</v>
      </c>
      <c r="D21" s="249" t="s">
        <v>105</v>
      </c>
      <c r="E21" s="253"/>
    </row>
    <row r="22" spans="1:10" ht="15" customHeight="1">
      <c r="A22" s="6" t="s">
        <v>106</v>
      </c>
      <c r="B22" s="6" t="s">
        <v>107</v>
      </c>
      <c r="C22" s="6">
        <v>4</v>
      </c>
      <c r="D22" s="6">
        <v>60</v>
      </c>
    </row>
    <row r="23" spans="1:10" ht="15" customHeight="1">
      <c r="A23" s="6" t="s">
        <v>108</v>
      </c>
      <c r="B23" s="6" t="s">
        <v>109</v>
      </c>
      <c r="C23" s="6">
        <v>7</v>
      </c>
      <c r="D23" s="6">
        <v>60</v>
      </c>
    </row>
    <row r="26" spans="1:10" ht="15" customHeight="1">
      <c r="A26" s="120" t="s">
        <v>110</v>
      </c>
      <c r="B26" s="118" t="s">
        <v>111</v>
      </c>
      <c r="C26" s="122" t="s">
        <v>112</v>
      </c>
      <c r="F26" t="s">
        <v>113</v>
      </c>
      <c r="G26" t="s">
        <v>98</v>
      </c>
      <c r="H26" s="256" t="s">
        <v>65</v>
      </c>
      <c r="I26" s="250"/>
      <c r="J26" s="250"/>
    </row>
    <row r="27" spans="1:10" ht="15" customHeight="1">
      <c r="A27" s="141" t="s">
        <v>114</v>
      </c>
      <c r="B27" s="140">
        <v>80000</v>
      </c>
      <c r="C27" s="145">
        <v>25000000</v>
      </c>
      <c r="F27" s="258" t="s">
        <v>114</v>
      </c>
      <c r="G27">
        <v>324</v>
      </c>
      <c r="H27" s="267">
        <v>25000000</v>
      </c>
      <c r="I27" s="257"/>
      <c r="J27" s="257"/>
    </row>
    <row r="28" spans="1:10" ht="15" customHeight="1">
      <c r="A28" s="142" t="s">
        <v>103</v>
      </c>
      <c r="B28" s="117">
        <v>200000</v>
      </c>
      <c r="C28" s="138">
        <v>18000000</v>
      </c>
      <c r="F28" s="259" t="s">
        <v>103</v>
      </c>
      <c r="G28">
        <v>94</v>
      </c>
      <c r="H28" s="124">
        <v>18000000</v>
      </c>
      <c r="I28" s="124"/>
      <c r="J28" s="124"/>
    </row>
    <row r="29" spans="1:10" ht="15" customHeight="1">
      <c r="A29" s="142" t="s">
        <v>106</v>
      </c>
      <c r="B29" s="117">
        <v>4000000</v>
      </c>
      <c r="C29" s="138">
        <v>12000000</v>
      </c>
      <c r="F29" s="259" t="s">
        <v>106</v>
      </c>
      <c r="G29">
        <v>4</v>
      </c>
      <c r="H29" s="124">
        <v>12000000</v>
      </c>
      <c r="I29" s="124"/>
      <c r="J29" s="124"/>
    </row>
    <row r="30" spans="1:10" ht="15" customHeight="1">
      <c r="A30" s="143" t="s">
        <v>115</v>
      </c>
      <c r="B30" s="117">
        <v>2000000</v>
      </c>
      <c r="C30" s="138">
        <v>12000000</v>
      </c>
      <c r="F30" s="31" t="s">
        <v>115</v>
      </c>
      <c r="G30">
        <v>7</v>
      </c>
      <c r="H30" s="124">
        <v>12000000</v>
      </c>
      <c r="I30" s="124"/>
      <c r="J30" s="124"/>
    </row>
    <row r="31" spans="1:10" ht="15" customHeight="1">
      <c r="A31" s="143" t="s">
        <v>116</v>
      </c>
      <c r="B31" s="117"/>
      <c r="C31" s="138">
        <v>5000000</v>
      </c>
      <c r="F31" s="31" t="s">
        <v>117</v>
      </c>
      <c r="H31" s="124">
        <v>5000000</v>
      </c>
      <c r="I31" s="124"/>
      <c r="J31" s="124"/>
    </row>
    <row r="32" spans="1:10" ht="15" customHeight="1">
      <c r="A32" s="144" t="s">
        <v>118</v>
      </c>
      <c r="B32" s="119"/>
      <c r="C32" s="139">
        <f>SUM(C27:C31)</f>
        <v>72000000</v>
      </c>
      <c r="F32" s="250" t="s">
        <v>119</v>
      </c>
      <c r="H32" s="124">
        <f>SUM(H27:H31)</f>
        <v>72000000</v>
      </c>
      <c r="I32" s="124"/>
      <c r="J32" s="124"/>
    </row>
    <row r="33" spans="1:8" ht="15" customHeight="1">
      <c r="A33" s="7"/>
      <c r="B33" s="30"/>
      <c r="C33" s="30"/>
    </row>
    <row r="34" spans="1:8" ht="15" customHeight="1">
      <c r="A34" s="7"/>
      <c r="B34" s="30"/>
      <c r="C34" s="30"/>
    </row>
    <row r="35" spans="1:8" ht="15" customHeight="1">
      <c r="A35" s="7"/>
      <c r="B35" s="30"/>
      <c r="C35" s="30"/>
      <c r="F35" s="256" t="s">
        <v>113</v>
      </c>
      <c r="G35" t="s">
        <v>98</v>
      </c>
      <c r="H35" t="s">
        <v>5</v>
      </c>
    </row>
    <row r="36" spans="1:8" ht="15" customHeight="1">
      <c r="A36" s="120" t="s">
        <v>120</v>
      </c>
      <c r="B36" s="146" t="s">
        <v>121</v>
      </c>
      <c r="C36" s="30"/>
      <c r="F36" s="258" t="s">
        <v>114</v>
      </c>
      <c r="G36">
        <v>370</v>
      </c>
      <c r="H36" s="248">
        <v>29600000</v>
      </c>
    </row>
    <row r="37" spans="1:8" ht="15" customHeight="1">
      <c r="A37" s="121" t="s">
        <v>122</v>
      </c>
      <c r="B37" s="147" t="s">
        <v>123</v>
      </c>
      <c r="C37" s="30"/>
      <c r="F37" s="259" t="s">
        <v>103</v>
      </c>
      <c r="G37">
        <v>98</v>
      </c>
      <c r="H37" s="248">
        <v>18800000</v>
      </c>
    </row>
    <row r="38" spans="1:8" ht="15" customHeight="1">
      <c r="A38" s="30" t="s">
        <v>118</v>
      </c>
      <c r="B38" s="30"/>
      <c r="C38" s="30"/>
      <c r="F38" s="259" t="s">
        <v>106</v>
      </c>
      <c r="G38">
        <v>5</v>
      </c>
      <c r="H38" s="248">
        <v>16000000</v>
      </c>
    </row>
    <row r="39" spans="1:8" ht="15" customHeight="1">
      <c r="A39" s="30" t="s">
        <v>118</v>
      </c>
      <c r="B39" s="7"/>
      <c r="C39" s="7"/>
      <c r="F39" s="31" t="s">
        <v>115</v>
      </c>
      <c r="G39">
        <v>8</v>
      </c>
      <c r="H39" s="248">
        <v>14000000</v>
      </c>
    </row>
    <row r="40" spans="1:8" ht="15" customHeight="1">
      <c r="A40" s="30" t="s">
        <v>118</v>
      </c>
      <c r="B40" s="7"/>
      <c r="C40" s="7"/>
      <c r="F40" s="31" t="s">
        <v>124</v>
      </c>
      <c r="H40" s="248">
        <v>6000000</v>
      </c>
    </row>
    <row r="41" spans="1:8" ht="15" customHeight="1">
      <c r="A41" t="s">
        <v>125</v>
      </c>
      <c r="B41" t="s">
        <v>126</v>
      </c>
      <c r="C41" s="256" t="s">
        <v>127</v>
      </c>
      <c r="F41" s="250" t="s">
        <v>119</v>
      </c>
      <c r="H41" s="248">
        <f>SUM(H36:H40)</f>
        <v>84400000</v>
      </c>
    </row>
    <row r="42" spans="1:8" ht="15" customHeight="1">
      <c r="A42">
        <v>72000000</v>
      </c>
      <c r="B42" t="s">
        <v>128</v>
      </c>
      <c r="C42">
        <v>2500</v>
      </c>
    </row>
    <row r="43" spans="1:8" ht="15" customHeight="1">
      <c r="A43">
        <v>84400000</v>
      </c>
      <c r="B43" t="s">
        <v>129</v>
      </c>
      <c r="C43">
        <v>3000</v>
      </c>
    </row>
    <row r="44" spans="1:8" ht="15" customHeight="1">
      <c r="A44">
        <v>92600000</v>
      </c>
      <c r="B44" t="s">
        <v>130</v>
      </c>
      <c r="C44">
        <v>3250</v>
      </c>
      <c r="F44" s="256" t="s">
        <v>113</v>
      </c>
      <c r="G44" t="s">
        <v>98</v>
      </c>
      <c r="H44" s="256" t="s">
        <v>131</v>
      </c>
    </row>
    <row r="45" spans="1:8" ht="15" customHeight="1">
      <c r="A45">
        <v>101600000</v>
      </c>
      <c r="B45" t="s">
        <v>132</v>
      </c>
      <c r="C45">
        <v>3550</v>
      </c>
      <c r="F45" s="258" t="s">
        <v>114</v>
      </c>
      <c r="G45">
        <v>380</v>
      </c>
      <c r="H45" s="248">
        <v>30000000</v>
      </c>
    </row>
    <row r="46" spans="1:8" ht="15" customHeight="1">
      <c r="A46" s="7"/>
      <c r="B46" s="30"/>
      <c r="C46" s="30"/>
      <c r="F46" s="259" t="s">
        <v>103</v>
      </c>
      <c r="G46">
        <v>106</v>
      </c>
      <c r="H46" s="248">
        <v>19600000</v>
      </c>
    </row>
    <row r="47" spans="1:8" ht="15" customHeight="1">
      <c r="A47" s="7"/>
      <c r="B47" s="30"/>
      <c r="C47" s="30"/>
      <c r="F47" s="259" t="s">
        <v>106</v>
      </c>
      <c r="G47">
        <v>6</v>
      </c>
      <c r="H47" s="248">
        <v>20000000</v>
      </c>
    </row>
    <row r="48" spans="1:8" ht="15" customHeight="1">
      <c r="A48" s="30" t="s">
        <v>118</v>
      </c>
      <c r="B48" s="30"/>
      <c r="C48" s="30"/>
      <c r="F48" s="31" t="s">
        <v>115</v>
      </c>
      <c r="G48">
        <v>9</v>
      </c>
      <c r="H48" s="248">
        <v>16000000</v>
      </c>
    </row>
    <row r="49" spans="1:8" ht="15" customHeight="1">
      <c r="A49" s="30" t="s">
        <v>118</v>
      </c>
      <c r="B49" s="7"/>
      <c r="C49" s="7"/>
      <c r="F49" s="31" t="s">
        <v>124</v>
      </c>
      <c r="H49" s="248">
        <v>7000000</v>
      </c>
    </row>
    <row r="50" spans="1:8" ht="15" customHeight="1">
      <c r="A50" s="30" t="s">
        <v>118</v>
      </c>
      <c r="B50" s="7"/>
      <c r="C50" s="7"/>
      <c r="F50" s="250" t="s">
        <v>119</v>
      </c>
      <c r="H50" s="248">
        <f>SUM(H45:H49)</f>
        <v>92600000</v>
      </c>
    </row>
    <row r="51" spans="1:8" ht="15" customHeight="1">
      <c r="A51" s="30"/>
      <c r="B51" s="7"/>
      <c r="C51" s="7"/>
    </row>
    <row r="52" spans="1:8" ht="15" customHeight="1">
      <c r="A52" s="30"/>
      <c r="B52" s="7"/>
      <c r="C52" s="7"/>
    </row>
    <row r="53" spans="1:8" ht="15" customHeight="1">
      <c r="A53" s="31" t="s">
        <v>118</v>
      </c>
      <c r="B53" s="7"/>
      <c r="C53" s="7"/>
      <c r="F53" s="256" t="s">
        <v>113</v>
      </c>
      <c r="G53" t="s">
        <v>98</v>
      </c>
      <c r="H53" s="256" t="s">
        <v>133</v>
      </c>
    </row>
    <row r="54" spans="1:8" ht="15" customHeight="1">
      <c r="A54" s="7"/>
      <c r="B54" s="30"/>
      <c r="C54" s="30"/>
      <c r="F54" s="258" t="s">
        <v>114</v>
      </c>
      <c r="G54">
        <v>390</v>
      </c>
      <c r="H54" s="248">
        <v>30400000</v>
      </c>
    </row>
    <row r="55" spans="1:8" ht="15" customHeight="1">
      <c r="A55" s="7"/>
      <c r="B55" s="30"/>
      <c r="C55" s="30"/>
      <c r="F55" s="259" t="s">
        <v>103</v>
      </c>
      <c r="G55">
        <v>110</v>
      </c>
      <c r="H55" s="248">
        <v>21200000</v>
      </c>
    </row>
    <row r="56" spans="1:8" ht="15" customHeight="1">
      <c r="A56" s="7"/>
      <c r="B56" s="30"/>
      <c r="C56" s="30"/>
      <c r="F56" s="259" t="s">
        <v>106</v>
      </c>
      <c r="G56">
        <v>7</v>
      </c>
      <c r="H56" s="248">
        <v>24000000</v>
      </c>
    </row>
    <row r="57" spans="1:8" ht="15" customHeight="1">
      <c r="A57" s="7"/>
      <c r="B57" s="30"/>
      <c r="C57" s="30"/>
      <c r="F57" s="31" t="s">
        <v>115</v>
      </c>
      <c r="G57">
        <v>10</v>
      </c>
      <c r="H57" s="248">
        <v>18000000</v>
      </c>
    </row>
    <row r="58" spans="1:8" ht="15" customHeight="1">
      <c r="A58" s="30" t="s">
        <v>118</v>
      </c>
      <c r="B58" s="30"/>
      <c r="C58" s="30"/>
      <c r="F58" s="31" t="s">
        <v>124</v>
      </c>
      <c r="H58" s="248">
        <v>8000000</v>
      </c>
    </row>
    <row r="59" spans="1:8" ht="15" customHeight="1">
      <c r="A59" s="30" t="s">
        <v>118</v>
      </c>
      <c r="B59" s="7"/>
      <c r="C59" s="7"/>
      <c r="F59" t="s">
        <v>119</v>
      </c>
      <c r="H59" s="248">
        <f>SUM(H54:H58)</f>
        <v>101600000</v>
      </c>
    </row>
    <row r="60" spans="1:8" ht="15" customHeight="1">
      <c r="A60" s="30" t="s">
        <v>118</v>
      </c>
      <c r="B60" s="7"/>
      <c r="C60" s="7"/>
    </row>
    <row r="61" spans="1:8" ht="15" customHeight="1">
      <c r="A61" s="30" t="s">
        <v>118</v>
      </c>
      <c r="B61" s="7"/>
      <c r="C61" s="7"/>
    </row>
    <row r="62" spans="1:8" ht="15" customHeight="1">
      <c r="A62" s="30"/>
      <c r="B62" s="7"/>
      <c r="C62" s="7"/>
    </row>
    <row r="63" spans="1:8" ht="15" customHeight="1">
      <c r="A63" s="31" t="s">
        <v>118</v>
      </c>
      <c r="B63" s="7"/>
      <c r="C63" s="7"/>
    </row>
    <row r="64" spans="1:8" ht="15" customHeight="1">
      <c r="A64" s="7"/>
      <c r="B64" s="30"/>
      <c r="C64" s="30"/>
    </row>
    <row r="65" spans="1:3" ht="15" customHeight="1">
      <c r="A65" s="7"/>
      <c r="B65" s="30"/>
      <c r="C65" s="30"/>
    </row>
    <row r="66" spans="1:3" ht="15" customHeight="1">
      <c r="A66" s="7"/>
      <c r="B66" s="30"/>
      <c r="C66" s="30"/>
    </row>
    <row r="67" spans="1:3" ht="15" customHeight="1">
      <c r="A67" s="7"/>
      <c r="B67" s="30"/>
      <c r="C67" s="30"/>
    </row>
    <row r="68" spans="1:3" ht="15" customHeight="1">
      <c r="A68" s="7"/>
      <c r="B68" s="7"/>
      <c r="C68" s="7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4EF-AF3D-4356-A231-98CE64608260}">
  <dimension ref="B2:J66"/>
  <sheetViews>
    <sheetView workbookViewId="0">
      <selection activeCell="E2" sqref="E2"/>
    </sheetView>
  </sheetViews>
  <sheetFormatPr defaultColWidth="8.7109375" defaultRowHeight="15"/>
  <cols>
    <col min="1" max="1" width="6.42578125" customWidth="1"/>
    <col min="2" max="2" width="24.5703125" customWidth="1"/>
    <col min="3" max="3" width="23.28515625" style="4" customWidth="1"/>
    <col min="4" max="4" width="29.5703125" style="4" customWidth="1"/>
    <col min="5" max="5" width="27.42578125" style="4" customWidth="1"/>
    <col min="6" max="6" width="25.140625" style="4" customWidth="1"/>
    <col min="7" max="7" width="25.5703125" style="4" customWidth="1"/>
    <col min="8" max="8" width="23.140625" style="4" customWidth="1"/>
    <col min="9" max="9" width="23.28515625" style="2" customWidth="1"/>
    <col min="10" max="10" width="15.85546875" style="2" customWidth="1"/>
  </cols>
  <sheetData>
    <row r="2" spans="2:6" ht="35.25" customHeight="1">
      <c r="C2" s="192" t="s">
        <v>134</v>
      </c>
      <c r="F2" s="10"/>
    </row>
    <row r="3" spans="2:6" ht="51" customHeight="1">
      <c r="B3" s="350" t="s">
        <v>135</v>
      </c>
      <c r="C3" s="350"/>
      <c r="D3" s="350"/>
      <c r="E3" s="350"/>
    </row>
    <row r="4" spans="2:6" ht="30" customHeight="1">
      <c r="B4" s="200" t="s">
        <v>136</v>
      </c>
      <c r="C4" s="200" t="s">
        <v>137</v>
      </c>
      <c r="D4" s="200" t="s">
        <v>138</v>
      </c>
      <c r="E4" s="200" t="s">
        <v>139</v>
      </c>
    </row>
    <row r="5" spans="2:6" ht="24" customHeight="1">
      <c r="B5" s="183" t="s">
        <v>140</v>
      </c>
      <c r="C5" s="183">
        <v>500</v>
      </c>
      <c r="D5" s="185">
        <v>30</v>
      </c>
      <c r="E5" s="183">
        <v>2</v>
      </c>
    </row>
    <row r="6" spans="2:6" ht="23.25" customHeight="1">
      <c r="B6" s="183" t="s">
        <v>141</v>
      </c>
      <c r="C6" s="183">
        <v>1200</v>
      </c>
      <c r="D6" s="184">
        <v>90</v>
      </c>
      <c r="E6" s="186">
        <v>3.5</v>
      </c>
      <c r="F6" s="181"/>
    </row>
    <row r="7" spans="2:6" ht="21.75" customHeight="1">
      <c r="B7" s="183" t="s">
        <v>142</v>
      </c>
      <c r="C7" s="183">
        <v>2000</v>
      </c>
      <c r="D7" s="183">
        <v>150</v>
      </c>
      <c r="E7" s="184">
        <v>4</v>
      </c>
      <c r="F7" s="179"/>
    </row>
    <row r="8" spans="2:6" ht="23.25" customHeight="1">
      <c r="B8" s="183" t="s">
        <v>143</v>
      </c>
      <c r="C8" s="183">
        <v>4000</v>
      </c>
      <c r="D8" s="182">
        <v>300</v>
      </c>
      <c r="E8" s="184">
        <v>5.5</v>
      </c>
      <c r="F8" s="179"/>
    </row>
    <row r="9" spans="2:6" ht="23.25" customHeight="1">
      <c r="D9" s="180"/>
      <c r="E9" s="27"/>
      <c r="F9" s="27"/>
    </row>
    <row r="10" spans="2:6" ht="29.25" customHeight="1">
      <c r="B10" s="200" t="s">
        <v>144</v>
      </c>
      <c r="C10" s="200" t="s">
        <v>145</v>
      </c>
      <c r="D10" s="200" t="s">
        <v>146</v>
      </c>
      <c r="E10" s="200" t="s">
        <v>147</v>
      </c>
      <c r="F10" s="200" t="s">
        <v>148</v>
      </c>
    </row>
    <row r="11" spans="2:6" ht="23.25" customHeight="1">
      <c r="B11" s="183" t="s">
        <v>149</v>
      </c>
      <c r="C11" s="183">
        <v>6000</v>
      </c>
      <c r="D11" s="183">
        <v>4800</v>
      </c>
      <c r="E11" s="183">
        <v>2000</v>
      </c>
      <c r="F11" s="184">
        <f>(D11/C11)*100</f>
        <v>80</v>
      </c>
    </row>
    <row r="12" spans="2:6" ht="23.25" customHeight="1">
      <c r="B12" s="183" t="s">
        <v>150</v>
      </c>
      <c r="C12" s="183">
        <v>5000</v>
      </c>
      <c r="D12" s="183">
        <v>4000</v>
      </c>
      <c r="E12" s="183">
        <v>1800</v>
      </c>
      <c r="F12" s="184">
        <f>(D12/C12)*100</f>
        <v>80</v>
      </c>
    </row>
    <row r="13" spans="2:6" ht="23.25" customHeight="1">
      <c r="B13" s="183" t="s">
        <v>151</v>
      </c>
      <c r="C13" s="183">
        <v>7000</v>
      </c>
      <c r="D13" s="183">
        <v>5600</v>
      </c>
      <c r="E13" s="183">
        <v>2200</v>
      </c>
      <c r="F13" s="184">
        <f>(D13/C13)*100</f>
        <v>80</v>
      </c>
    </row>
    <row r="14" spans="2:6" ht="23.25" customHeight="1">
      <c r="B14" s="183" t="s">
        <v>152</v>
      </c>
      <c r="C14" s="183">
        <v>5500</v>
      </c>
      <c r="D14" s="183">
        <v>4400</v>
      </c>
      <c r="E14" s="183">
        <v>1900</v>
      </c>
      <c r="F14" s="184">
        <f>(D14/C14)*100</f>
        <v>80</v>
      </c>
    </row>
    <row r="15" spans="2:6" ht="23.25" customHeight="1">
      <c r="B15" s="183" t="s">
        <v>153</v>
      </c>
      <c r="C15" s="183">
        <v>4000</v>
      </c>
      <c r="D15" s="182">
        <v>3200</v>
      </c>
      <c r="E15" s="184">
        <v>1600</v>
      </c>
      <c r="F15" s="184">
        <f>(D15/C15)*100</f>
        <v>80</v>
      </c>
    </row>
    <row r="16" spans="2:6" ht="23.25" customHeight="1">
      <c r="D16" s="180"/>
      <c r="E16" s="27"/>
      <c r="F16" s="27"/>
    </row>
    <row r="17" spans="2:6" ht="44.25" customHeight="1">
      <c r="B17" s="350" t="s">
        <v>154</v>
      </c>
      <c r="C17" s="350"/>
      <c r="D17" s="350"/>
      <c r="E17" s="27"/>
      <c r="F17" s="27"/>
    </row>
    <row r="18" spans="2:6" ht="30" customHeight="1">
      <c r="B18" s="200" t="s">
        <v>155</v>
      </c>
      <c r="C18" s="353" t="s">
        <v>156</v>
      </c>
      <c r="D18" s="354"/>
      <c r="E18" s="27"/>
      <c r="F18" s="27"/>
    </row>
    <row r="19" spans="2:6" ht="23.25" customHeight="1">
      <c r="B19" s="183" t="s">
        <v>157</v>
      </c>
      <c r="C19" s="355" t="s">
        <v>158</v>
      </c>
      <c r="D19" s="356"/>
      <c r="E19" s="27"/>
      <c r="F19" s="27"/>
    </row>
    <row r="20" spans="2:6" ht="23.25" customHeight="1">
      <c r="B20" s="183" t="s">
        <v>159</v>
      </c>
      <c r="C20" s="355" t="s">
        <v>160</v>
      </c>
      <c r="D20" s="356"/>
      <c r="E20" s="27"/>
      <c r="F20" s="27"/>
    </row>
    <row r="21" spans="2:6" ht="23.25" customHeight="1">
      <c r="B21" s="183" t="s">
        <v>161</v>
      </c>
      <c r="C21" s="355" t="s">
        <v>162</v>
      </c>
      <c r="D21" s="356"/>
      <c r="E21" s="27"/>
      <c r="F21" s="27"/>
    </row>
    <row r="22" spans="2:6" ht="23.25" customHeight="1">
      <c r="B22" s="183" t="s">
        <v>163</v>
      </c>
      <c r="C22" s="355" t="s">
        <v>164</v>
      </c>
      <c r="D22" s="356"/>
      <c r="E22" s="27"/>
      <c r="F22" s="27"/>
    </row>
    <row r="23" spans="2:6" ht="23.25" customHeight="1">
      <c r="B23" s="183" t="s">
        <v>165</v>
      </c>
      <c r="C23" s="355" t="s">
        <v>166</v>
      </c>
      <c r="D23" s="356"/>
      <c r="E23" s="27"/>
      <c r="F23" s="27"/>
    </row>
    <row r="24" spans="2:6" ht="23.25" customHeight="1">
      <c r="C24"/>
      <c r="D24" s="180"/>
      <c r="E24" s="27"/>
      <c r="F24" s="27"/>
    </row>
    <row r="25" spans="2:6" ht="46.5" customHeight="1">
      <c r="B25" s="348" t="s">
        <v>167</v>
      </c>
      <c r="C25" s="349"/>
      <c r="D25" s="349"/>
      <c r="E25" s="349"/>
      <c r="F25" s="349"/>
    </row>
    <row r="26" spans="2:6" ht="32.25" customHeight="1">
      <c r="B26" s="200" t="s">
        <v>168</v>
      </c>
      <c r="C26" s="200" t="s">
        <v>169</v>
      </c>
      <c r="D26" s="200" t="s">
        <v>170</v>
      </c>
      <c r="E26" s="200" t="s">
        <v>171</v>
      </c>
      <c r="F26" s="200" t="s">
        <v>172</v>
      </c>
    </row>
    <row r="27" spans="2:6" ht="23.25" customHeight="1">
      <c r="B27" s="183" t="s">
        <v>173</v>
      </c>
      <c r="C27" s="183">
        <v>313887</v>
      </c>
      <c r="D27" s="182">
        <v>753328</v>
      </c>
      <c r="E27" s="184">
        <v>1255548</v>
      </c>
      <c r="F27" s="184">
        <v>2511096</v>
      </c>
    </row>
    <row r="28" spans="2:6" ht="23.25" customHeight="1">
      <c r="B28" s="183" t="s">
        <v>174</v>
      </c>
      <c r="C28" s="183">
        <v>502219</v>
      </c>
      <c r="D28" s="182">
        <v>753328</v>
      </c>
      <c r="E28" s="184">
        <v>1004438</v>
      </c>
      <c r="F28" s="184">
        <v>1569435</v>
      </c>
    </row>
    <row r="29" spans="2:6" ht="23.25" customHeight="1">
      <c r="B29" s="183" t="s">
        <v>175</v>
      </c>
      <c r="C29" s="183">
        <v>125554</v>
      </c>
      <c r="D29" s="182">
        <v>251109</v>
      </c>
      <c r="E29" s="184">
        <v>376664</v>
      </c>
      <c r="F29" s="184">
        <v>627774</v>
      </c>
    </row>
    <row r="30" spans="2:6" ht="23.25" customHeight="1">
      <c r="B30" s="183" t="s">
        <v>176</v>
      </c>
      <c r="C30" s="183">
        <v>94166</v>
      </c>
      <c r="D30" s="182">
        <v>188332</v>
      </c>
      <c r="E30" s="184">
        <v>313887</v>
      </c>
      <c r="F30" s="184">
        <v>564996</v>
      </c>
    </row>
    <row r="31" spans="2:6" ht="23.25" customHeight="1">
      <c r="B31" s="183" t="s">
        <v>177</v>
      </c>
      <c r="C31" s="183">
        <f>(C27+C28+C29+C30)</f>
        <v>1035826</v>
      </c>
      <c r="D31" s="182">
        <f>(D27+D28+D29+D30)</f>
        <v>1946097</v>
      </c>
      <c r="E31" s="184">
        <f>(E27+E28+E29+E30)</f>
        <v>2950537</v>
      </c>
      <c r="F31" s="184">
        <f>(F27+F28+F29+F30)</f>
        <v>5273301</v>
      </c>
    </row>
    <row r="32" spans="2:6" ht="23.25" customHeight="1">
      <c r="C32"/>
      <c r="D32" s="180"/>
      <c r="E32" s="27"/>
      <c r="F32" s="27"/>
    </row>
    <row r="33" spans="2:6" ht="45.75" customHeight="1">
      <c r="B33" s="348" t="s">
        <v>178</v>
      </c>
      <c r="C33" s="349"/>
      <c r="D33" s="349"/>
      <c r="E33" s="27"/>
      <c r="F33" s="27"/>
    </row>
    <row r="34" spans="2:6" ht="31.5" customHeight="1">
      <c r="B34" s="200" t="s">
        <v>136</v>
      </c>
      <c r="C34" s="200" t="s">
        <v>179</v>
      </c>
      <c r="D34" s="200" t="s">
        <v>180</v>
      </c>
      <c r="E34" s="27"/>
      <c r="F34" s="27"/>
    </row>
    <row r="35" spans="2:6" ht="23.25" customHeight="1">
      <c r="B35" s="183" t="s">
        <v>140</v>
      </c>
      <c r="C35" s="183">
        <v>1035827</v>
      </c>
      <c r="D35" s="182">
        <v>313887</v>
      </c>
      <c r="E35" s="27"/>
      <c r="F35" s="27"/>
    </row>
    <row r="36" spans="2:6" ht="23.25" customHeight="1">
      <c r="B36" s="183" t="s">
        <v>141</v>
      </c>
      <c r="C36" s="183">
        <v>1946099</v>
      </c>
      <c r="D36" s="182">
        <v>9416610</v>
      </c>
      <c r="E36" s="27"/>
      <c r="F36" s="27"/>
    </row>
    <row r="37" spans="2:6" ht="23.25" customHeight="1">
      <c r="B37" s="183" t="s">
        <v>142</v>
      </c>
      <c r="C37" s="183">
        <v>2950538</v>
      </c>
      <c r="D37" s="182">
        <v>15694351</v>
      </c>
      <c r="E37" s="27"/>
      <c r="F37" s="27"/>
    </row>
    <row r="38" spans="2:6" ht="23.25" customHeight="1">
      <c r="B38" s="183" t="s">
        <v>143</v>
      </c>
      <c r="C38" s="183">
        <v>5273302</v>
      </c>
      <c r="D38" s="182">
        <v>31388702</v>
      </c>
      <c r="E38" s="27"/>
      <c r="F38" s="27"/>
    </row>
    <row r="39" spans="2:6" ht="23.25" customHeight="1">
      <c r="C39" s="7"/>
      <c r="D39" s="180"/>
      <c r="E39" s="27"/>
      <c r="F39" s="27"/>
    </row>
    <row r="40" spans="2:6" ht="45" customHeight="1">
      <c r="B40" s="351" t="s">
        <v>181</v>
      </c>
      <c r="C40" s="352"/>
      <c r="D40" s="352"/>
      <c r="E40" s="352"/>
      <c r="F40" s="352"/>
    </row>
    <row r="41" spans="2:6" ht="31.5" customHeight="1">
      <c r="B41" s="201"/>
      <c r="C41" s="202" t="s">
        <v>182</v>
      </c>
      <c r="D41" s="202" t="s">
        <v>183</v>
      </c>
      <c r="E41" s="202" t="s">
        <v>184</v>
      </c>
      <c r="F41" s="202" t="s">
        <v>185</v>
      </c>
    </row>
    <row r="42" spans="2:6" ht="23.25" customHeight="1">
      <c r="B42" s="199" t="s">
        <v>186</v>
      </c>
      <c r="C42" s="183">
        <v>1000</v>
      </c>
      <c r="D42" s="182">
        <v>627774</v>
      </c>
      <c r="E42" s="184">
        <v>125554</v>
      </c>
      <c r="F42" s="184">
        <f>(D42-E42)</f>
        <v>502220</v>
      </c>
    </row>
    <row r="43" spans="2:6" ht="23.25" customHeight="1">
      <c r="B43" s="199" t="s">
        <v>187</v>
      </c>
      <c r="C43" s="183">
        <v>1500</v>
      </c>
      <c r="D43" s="182">
        <v>941661</v>
      </c>
      <c r="E43" s="184">
        <v>251109</v>
      </c>
      <c r="F43" s="184">
        <f>(D43-E43)</f>
        <v>690552</v>
      </c>
    </row>
    <row r="44" spans="2:6" ht="23.25" customHeight="1">
      <c r="B44" s="199" t="s">
        <v>188</v>
      </c>
      <c r="C44" s="183">
        <v>2000</v>
      </c>
      <c r="D44" s="182">
        <v>1255548</v>
      </c>
      <c r="E44" s="184">
        <v>439441</v>
      </c>
      <c r="F44" s="184">
        <f>(D44-E44)</f>
        <v>816107</v>
      </c>
    </row>
    <row r="45" spans="2:6" ht="23.25" customHeight="1">
      <c r="C45"/>
      <c r="D45" s="180"/>
      <c r="E45" s="27"/>
      <c r="F45" s="27"/>
    </row>
    <row r="46" spans="2:6" ht="23.25" customHeight="1">
      <c r="C46"/>
      <c r="D46" s="180"/>
      <c r="E46" s="27"/>
      <c r="F46" s="27"/>
    </row>
    <row r="47" spans="2:6" ht="23.25" customHeight="1">
      <c r="C47"/>
      <c r="D47" s="180"/>
      <c r="E47" s="27"/>
      <c r="F47" s="27"/>
    </row>
    <row r="48" spans="2:6" ht="23.25" customHeight="1">
      <c r="C48"/>
      <c r="D48" s="180"/>
      <c r="E48" s="27"/>
      <c r="F48" s="27"/>
    </row>
    <row r="49" spans="3:7" ht="23.25" customHeight="1">
      <c r="C49"/>
      <c r="D49" s="180"/>
      <c r="E49" s="27"/>
      <c r="F49" s="27"/>
    </row>
    <row r="50" spans="3:7" ht="23.25" customHeight="1">
      <c r="C50"/>
      <c r="D50" s="180"/>
      <c r="E50" s="27"/>
      <c r="F50" s="27"/>
    </row>
    <row r="51" spans="3:7" ht="23.25" customHeight="1">
      <c r="C51"/>
      <c r="D51" s="180"/>
      <c r="E51" s="27"/>
      <c r="F51" s="27"/>
    </row>
    <row r="52" spans="3:7" ht="23.25" customHeight="1">
      <c r="E52" s="67"/>
      <c r="F52" s="87" t="s">
        <v>189</v>
      </c>
      <c r="G52" s="68"/>
    </row>
    <row r="53" spans="3:7" ht="23.25" customHeight="1">
      <c r="E53" s="27"/>
      <c r="F53" s="203"/>
      <c r="G53" s="204"/>
    </row>
    <row r="54" spans="3:7" ht="24" customHeight="1">
      <c r="E54" s="69"/>
      <c r="F54" s="70" t="s">
        <v>190</v>
      </c>
      <c r="G54" s="71" t="s">
        <v>191</v>
      </c>
    </row>
    <row r="55" spans="3:7" ht="29.25" customHeight="1">
      <c r="E55" s="62"/>
      <c r="F55" s="74" t="s">
        <v>192</v>
      </c>
      <c r="G55" s="75" t="s">
        <v>193</v>
      </c>
    </row>
    <row r="56" spans="3:7" ht="30" customHeight="1">
      <c r="E56" s="63" t="s">
        <v>194</v>
      </c>
      <c r="F56" s="74" t="s">
        <v>195</v>
      </c>
      <c r="G56" s="76" t="s">
        <v>196</v>
      </c>
    </row>
    <row r="57" spans="3:7" ht="31.5" customHeight="1">
      <c r="E57" s="64"/>
      <c r="F57" s="77" t="s">
        <v>197</v>
      </c>
      <c r="G57" s="9"/>
    </row>
    <row r="58" spans="3:7" ht="31.5" customHeight="1">
      <c r="E58" s="53"/>
      <c r="F58" s="78" t="s">
        <v>198</v>
      </c>
      <c r="G58" s="76" t="s">
        <v>199</v>
      </c>
    </row>
    <row r="59" spans="3:7" ht="28.5" customHeight="1">
      <c r="E59" s="54" t="s">
        <v>200</v>
      </c>
      <c r="F59" s="74" t="s">
        <v>201</v>
      </c>
      <c r="G59" s="76" t="s">
        <v>202</v>
      </c>
    </row>
    <row r="60" spans="3:7" ht="29.25" customHeight="1">
      <c r="E60" s="55"/>
      <c r="F60" s="74" t="s">
        <v>203</v>
      </c>
      <c r="G60" s="76" t="s">
        <v>204</v>
      </c>
    </row>
    <row r="61" spans="3:7" ht="28.5" customHeight="1">
      <c r="E61" s="56"/>
      <c r="F61" s="79" t="s">
        <v>205</v>
      </c>
      <c r="G61" s="79" t="s">
        <v>206</v>
      </c>
    </row>
    <row r="62" spans="3:7" ht="29.25" customHeight="1">
      <c r="E62" s="57" t="s">
        <v>207</v>
      </c>
      <c r="F62" s="80" t="s">
        <v>208</v>
      </c>
      <c r="G62" s="80" t="s">
        <v>209</v>
      </c>
    </row>
    <row r="63" spans="3:7" ht="28.5" customHeight="1">
      <c r="E63" s="58"/>
      <c r="F63" s="80" t="s">
        <v>210</v>
      </c>
      <c r="G63" s="81" t="s">
        <v>211</v>
      </c>
    </row>
    <row r="64" spans="3:7" ht="29.25" customHeight="1">
      <c r="E64" s="59"/>
      <c r="F64" s="75" t="s">
        <v>212</v>
      </c>
      <c r="G64" s="82" t="s">
        <v>213</v>
      </c>
    </row>
    <row r="65" spans="5:7" ht="28.5" customHeight="1">
      <c r="E65" s="60" t="s">
        <v>214</v>
      </c>
      <c r="F65" s="76" t="s">
        <v>215</v>
      </c>
      <c r="G65" s="82" t="s">
        <v>216</v>
      </c>
    </row>
    <row r="66" spans="5:7" ht="29.25" customHeight="1">
      <c r="E66" s="61"/>
      <c r="F66" s="84" t="s">
        <v>217</v>
      </c>
      <c r="G66" s="83" t="s">
        <v>218</v>
      </c>
    </row>
  </sheetData>
  <autoFilter ref="B4:E8" xr:uid="{910004EF-AF3D-4356-A231-98CE64608260}"/>
  <sortState xmlns:xlrd2="http://schemas.microsoft.com/office/spreadsheetml/2017/richdata2" ref="B4:E4">
    <sortCondition sortBy="cellColor" ref="B4" dxfId="85"/>
  </sortState>
  <mergeCells count="11">
    <mergeCell ref="B25:F25"/>
    <mergeCell ref="B33:D33"/>
    <mergeCell ref="B3:E3"/>
    <mergeCell ref="B40:F40"/>
    <mergeCell ref="C18:D18"/>
    <mergeCell ref="C19:D19"/>
    <mergeCell ref="C20:D20"/>
    <mergeCell ref="C21:D21"/>
    <mergeCell ref="C22:D22"/>
    <mergeCell ref="C23:D23"/>
    <mergeCell ref="B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0F95-61FF-4F22-B7A9-16817179A71F}">
  <dimension ref="A1:L37"/>
  <sheetViews>
    <sheetView topLeftCell="C18" workbookViewId="0">
      <selection activeCell="E21" sqref="E21:E25"/>
    </sheetView>
  </sheetViews>
  <sheetFormatPr defaultColWidth="8.7109375" defaultRowHeight="15"/>
  <cols>
    <col min="1" max="1" width="11.85546875" customWidth="1"/>
    <col min="2" max="2" width="30.7109375" bestFit="1" customWidth="1"/>
    <col min="3" max="3" width="23.28515625" customWidth="1"/>
    <col min="4" max="4" width="31.140625" bestFit="1" customWidth="1"/>
    <col min="5" max="5" width="31.5703125" bestFit="1" customWidth="1"/>
    <col min="6" max="6" width="31.5703125" customWidth="1"/>
    <col min="7" max="8" width="30.7109375" bestFit="1" customWidth="1"/>
    <col min="9" max="9" width="28.5703125" bestFit="1" customWidth="1"/>
    <col min="10" max="10" width="27.85546875" customWidth="1"/>
    <col min="11" max="11" width="25.42578125" bestFit="1" customWidth="1"/>
    <col min="12" max="13" width="24.28515625" bestFit="1" customWidth="1"/>
  </cols>
  <sheetData>
    <row r="1" spans="1:12">
      <c r="A1" t="s">
        <v>219</v>
      </c>
    </row>
    <row r="3" spans="1:12" ht="33.75">
      <c r="D3" s="357" t="s">
        <v>219</v>
      </c>
      <c r="E3" s="357"/>
    </row>
    <row r="6" spans="1:12" ht="15.75">
      <c r="B6" s="19" t="s">
        <v>220</v>
      </c>
      <c r="C6" s="20" t="s">
        <v>221</v>
      </c>
      <c r="D6" s="20" t="s">
        <v>222</v>
      </c>
      <c r="E6" s="20" t="s">
        <v>223</v>
      </c>
      <c r="F6" s="20" t="s">
        <v>224</v>
      </c>
      <c r="G6" s="20" t="s">
        <v>225</v>
      </c>
      <c r="H6" s="20" t="s">
        <v>226</v>
      </c>
      <c r="I6" s="20" t="s">
        <v>227</v>
      </c>
      <c r="J6" s="20" t="s">
        <v>228</v>
      </c>
      <c r="K6" s="20" t="s">
        <v>229</v>
      </c>
      <c r="L6" s="21" t="s">
        <v>230</v>
      </c>
    </row>
    <row r="7" spans="1:12" ht="15.75">
      <c r="B7" s="17" t="s">
        <v>231</v>
      </c>
      <c r="C7" s="15">
        <v>80</v>
      </c>
      <c r="D7" s="15">
        <v>4.8</v>
      </c>
      <c r="E7" s="15">
        <v>7.2</v>
      </c>
      <c r="F7" s="15">
        <v>1.38E-2</v>
      </c>
      <c r="G7" s="15">
        <v>393</v>
      </c>
      <c r="H7" s="15">
        <v>520</v>
      </c>
      <c r="I7" s="16" t="s">
        <v>232</v>
      </c>
      <c r="J7" s="174">
        <v>3609</v>
      </c>
      <c r="K7" s="174">
        <v>3609</v>
      </c>
      <c r="L7" s="18">
        <v>40</v>
      </c>
    </row>
    <row r="8" spans="1:12" ht="15.75">
      <c r="B8" s="17" t="s">
        <v>233</v>
      </c>
      <c r="C8" s="15">
        <v>92</v>
      </c>
      <c r="D8" s="15">
        <v>4.5</v>
      </c>
      <c r="E8" s="15">
        <v>6.8</v>
      </c>
      <c r="F8" s="15">
        <v>1.17E-2</v>
      </c>
      <c r="G8" s="15">
        <v>295</v>
      </c>
      <c r="H8" s="15">
        <v>580</v>
      </c>
      <c r="I8" s="16" t="s">
        <v>232</v>
      </c>
      <c r="J8" s="174">
        <v>2952</v>
      </c>
      <c r="K8" s="174">
        <v>3319</v>
      </c>
      <c r="L8" s="18">
        <v>35</v>
      </c>
    </row>
    <row r="9" spans="1:12" ht="15.75">
      <c r="B9" s="17" t="s">
        <v>234</v>
      </c>
      <c r="C9" s="15">
        <v>78</v>
      </c>
      <c r="D9" s="15">
        <v>3.9</v>
      </c>
      <c r="E9" s="15">
        <v>6</v>
      </c>
      <c r="F9" s="15">
        <v>1.2999999999999999E-2</v>
      </c>
      <c r="G9" s="15">
        <v>348</v>
      </c>
      <c r="H9" s="15">
        <v>460</v>
      </c>
      <c r="I9" s="16" t="s">
        <v>232</v>
      </c>
      <c r="J9" s="174">
        <v>3078</v>
      </c>
      <c r="K9" s="174">
        <v>3275</v>
      </c>
      <c r="L9" s="18">
        <v>30</v>
      </c>
    </row>
    <row r="10" spans="1:12" ht="15.75">
      <c r="B10" s="17" t="s">
        <v>235</v>
      </c>
      <c r="C10" s="15">
        <v>85</v>
      </c>
      <c r="D10" s="15">
        <v>4.7</v>
      </c>
      <c r="E10" s="15">
        <v>7</v>
      </c>
      <c r="F10" s="15">
        <v>1.7100000000000001E-2</v>
      </c>
      <c r="G10" s="174">
        <v>1508</v>
      </c>
      <c r="H10" s="15">
        <v>410</v>
      </c>
      <c r="I10" s="16" t="s">
        <v>232</v>
      </c>
      <c r="J10" s="174">
        <v>4266</v>
      </c>
      <c r="K10" s="174">
        <v>3936</v>
      </c>
      <c r="L10" s="18">
        <v>42</v>
      </c>
    </row>
    <row r="11" spans="1:12" ht="15.75">
      <c r="B11" s="22" t="s">
        <v>236</v>
      </c>
      <c r="C11" s="23">
        <v>88</v>
      </c>
      <c r="D11" s="23">
        <v>4.3</v>
      </c>
      <c r="E11" s="23">
        <v>6.5</v>
      </c>
      <c r="F11" s="23">
        <v>2.1700000000000001E-2</v>
      </c>
      <c r="G11" s="23">
        <v>787</v>
      </c>
      <c r="H11" s="23">
        <v>300</v>
      </c>
      <c r="I11" s="24" t="s">
        <v>232</v>
      </c>
      <c r="J11" s="175">
        <v>3278</v>
      </c>
      <c r="K11" s="175">
        <v>3278</v>
      </c>
      <c r="L11" s="25">
        <v>38</v>
      </c>
    </row>
    <row r="12" spans="1:12" ht="15.75">
      <c r="B12" s="177" t="s">
        <v>237</v>
      </c>
      <c r="C12" s="23"/>
      <c r="D12" s="23"/>
      <c r="E12" s="23"/>
      <c r="F12" s="23"/>
      <c r="G12" s="23"/>
      <c r="H12" s="23"/>
      <c r="I12" s="23"/>
      <c r="J12" s="175"/>
      <c r="K12" s="175"/>
      <c r="L12" s="25"/>
    </row>
    <row r="13" spans="1:12" ht="15.75">
      <c r="B13" s="110" t="s">
        <v>238</v>
      </c>
      <c r="C13" s="111" t="s">
        <v>239</v>
      </c>
      <c r="D13" s="111" t="s">
        <v>240</v>
      </c>
      <c r="E13" s="261" t="s">
        <v>224</v>
      </c>
      <c r="F13" s="111" t="s">
        <v>223</v>
      </c>
      <c r="G13" s="111" t="s">
        <v>241</v>
      </c>
      <c r="H13" s="111" t="s">
        <v>226</v>
      </c>
      <c r="I13" s="111" t="s">
        <v>228</v>
      </c>
      <c r="J13" s="111" t="s">
        <v>242</v>
      </c>
      <c r="K13" s="112" t="s">
        <v>230</v>
      </c>
    </row>
    <row r="14" spans="1:12" ht="15.75">
      <c r="B14" s="17" t="s">
        <v>231</v>
      </c>
      <c r="C14" s="15">
        <v>80</v>
      </c>
      <c r="D14" s="15">
        <v>4.8</v>
      </c>
      <c r="E14" s="15">
        <v>1.38E-2</v>
      </c>
      <c r="F14" s="15">
        <v>7.2</v>
      </c>
      <c r="G14" s="15">
        <v>393</v>
      </c>
      <c r="H14" s="15">
        <v>520</v>
      </c>
      <c r="I14" s="174">
        <v>3609</v>
      </c>
      <c r="J14" s="174">
        <v>1876680</v>
      </c>
      <c r="K14" s="18">
        <v>40</v>
      </c>
    </row>
    <row r="15" spans="1:12" ht="15.75">
      <c r="B15" s="17" t="s">
        <v>233</v>
      </c>
      <c r="C15" s="15">
        <v>92</v>
      </c>
      <c r="D15" s="15">
        <v>4.5</v>
      </c>
      <c r="E15" s="15">
        <v>1.17E-2</v>
      </c>
      <c r="F15" s="15">
        <v>6.8</v>
      </c>
      <c r="G15" s="15">
        <v>295</v>
      </c>
      <c r="H15" s="15">
        <v>580</v>
      </c>
      <c r="I15" s="174">
        <v>2952</v>
      </c>
      <c r="J15" s="174">
        <v>1711560</v>
      </c>
      <c r="K15" s="18">
        <v>35</v>
      </c>
    </row>
    <row r="16" spans="1:12" ht="15.75">
      <c r="B16" s="17" t="s">
        <v>234</v>
      </c>
      <c r="C16" s="15">
        <v>78</v>
      </c>
      <c r="D16" s="15">
        <v>3.9</v>
      </c>
      <c r="E16" s="15">
        <v>1.2999999999999999E-2</v>
      </c>
      <c r="F16" s="15">
        <v>6</v>
      </c>
      <c r="G16" s="15">
        <v>348</v>
      </c>
      <c r="H16" s="15">
        <v>460</v>
      </c>
      <c r="I16" s="174">
        <v>3078</v>
      </c>
      <c r="J16" s="174">
        <v>1414000</v>
      </c>
      <c r="K16" s="18">
        <v>30</v>
      </c>
    </row>
    <row r="17" spans="2:11" ht="15.75">
      <c r="B17" s="17" t="s">
        <v>235</v>
      </c>
      <c r="C17" s="15">
        <v>85</v>
      </c>
      <c r="D17" s="15">
        <v>4.7</v>
      </c>
      <c r="E17" s="15">
        <v>1.7100000000000001E-2</v>
      </c>
      <c r="F17" s="15">
        <v>7</v>
      </c>
      <c r="G17" s="174">
        <v>1508</v>
      </c>
      <c r="H17" s="15">
        <v>410</v>
      </c>
      <c r="I17" s="174">
        <v>4266</v>
      </c>
      <c r="J17" s="174">
        <v>1746060</v>
      </c>
      <c r="K17" s="18">
        <v>42</v>
      </c>
    </row>
    <row r="18" spans="2:11" ht="15.75">
      <c r="B18" s="22" t="s">
        <v>236</v>
      </c>
      <c r="C18" s="23">
        <v>88</v>
      </c>
      <c r="D18" s="23">
        <v>4.3</v>
      </c>
      <c r="E18" s="23">
        <v>2.1700000000000001E-2</v>
      </c>
      <c r="F18" s="23">
        <v>6.5</v>
      </c>
      <c r="G18" s="23">
        <v>787</v>
      </c>
      <c r="H18" s="23">
        <v>300</v>
      </c>
      <c r="I18" s="175">
        <v>3278</v>
      </c>
      <c r="J18" s="175">
        <v>983400</v>
      </c>
      <c r="K18" s="25">
        <v>38</v>
      </c>
    </row>
    <row r="19" spans="2:11" ht="15.75">
      <c r="B19" s="177" t="s">
        <v>243</v>
      </c>
      <c r="C19" s="23"/>
      <c r="D19" s="23"/>
      <c r="E19" s="23"/>
      <c r="F19" s="23"/>
      <c r="G19" s="23"/>
      <c r="H19" s="23"/>
      <c r="I19" s="175"/>
      <c r="J19" s="175"/>
      <c r="K19" s="25"/>
    </row>
    <row r="20" spans="2:11" ht="15.75">
      <c r="B20" s="110" t="s">
        <v>244</v>
      </c>
      <c r="C20" s="111" t="s">
        <v>245</v>
      </c>
      <c r="D20" s="112" t="s">
        <v>246</v>
      </c>
    </row>
    <row r="21" spans="2:11" ht="15.75">
      <c r="B21" s="17" t="s">
        <v>247</v>
      </c>
      <c r="C21" s="15" t="s">
        <v>248</v>
      </c>
      <c r="D21" s="18" t="s">
        <v>249</v>
      </c>
    </row>
    <row r="22" spans="2:11" ht="15.75">
      <c r="B22" s="17" t="s">
        <v>250</v>
      </c>
      <c r="C22" s="15" t="s">
        <v>248</v>
      </c>
      <c r="D22" s="18" t="s">
        <v>251</v>
      </c>
    </row>
    <row r="23" spans="2:11" ht="15.75">
      <c r="B23" s="17" t="s">
        <v>252</v>
      </c>
      <c r="C23" s="15" t="s">
        <v>253</v>
      </c>
      <c r="D23" s="18" t="s">
        <v>254</v>
      </c>
    </row>
    <row r="24" spans="2:11" ht="15.75">
      <c r="B24" s="22" t="s">
        <v>255</v>
      </c>
      <c r="C24" s="23" t="s">
        <v>256</v>
      </c>
      <c r="D24" s="25" t="s">
        <v>249</v>
      </c>
    </row>
    <row r="25" spans="2:11" ht="15.75">
      <c r="B25" s="177" t="s">
        <v>257</v>
      </c>
      <c r="C25" s="23"/>
      <c r="D25" s="25"/>
    </row>
    <row r="26" spans="2:11" ht="15.75">
      <c r="B26" s="110" t="s">
        <v>258</v>
      </c>
      <c r="C26" s="111" t="s">
        <v>259</v>
      </c>
      <c r="D26" s="111" t="s">
        <v>38</v>
      </c>
      <c r="E26" s="111" t="s">
        <v>260</v>
      </c>
      <c r="F26" s="112" t="s">
        <v>261</v>
      </c>
    </row>
    <row r="27" spans="2:11" ht="15.75">
      <c r="B27" s="17" t="s">
        <v>262</v>
      </c>
      <c r="C27" s="15" t="s">
        <v>263</v>
      </c>
      <c r="D27" s="15" t="s">
        <v>264</v>
      </c>
      <c r="E27" s="174">
        <v>327750</v>
      </c>
      <c r="F27" s="176" t="s">
        <v>232</v>
      </c>
    </row>
    <row r="28" spans="2:11" ht="15.75">
      <c r="B28" s="17" t="s">
        <v>264</v>
      </c>
      <c r="C28" s="15" t="s">
        <v>265</v>
      </c>
      <c r="D28" s="15" t="s">
        <v>266</v>
      </c>
      <c r="E28" s="174">
        <v>196650</v>
      </c>
      <c r="F28" s="176" t="s">
        <v>232</v>
      </c>
    </row>
    <row r="29" spans="2:11" ht="15.75">
      <c r="B29" s="17" t="s">
        <v>266</v>
      </c>
      <c r="C29" s="15" t="s">
        <v>267</v>
      </c>
      <c r="D29" s="15" t="s">
        <v>268</v>
      </c>
      <c r="E29" s="174">
        <v>983250</v>
      </c>
      <c r="F29" s="176" t="s">
        <v>232</v>
      </c>
    </row>
    <row r="30" spans="2:11" ht="15.75">
      <c r="B30" s="17" t="s">
        <v>268</v>
      </c>
      <c r="C30" s="15" t="s">
        <v>269</v>
      </c>
      <c r="D30" s="15" t="s">
        <v>270</v>
      </c>
      <c r="E30" s="174">
        <v>131100</v>
      </c>
      <c r="F30" s="176" t="s">
        <v>232</v>
      </c>
    </row>
    <row r="31" spans="2:11" ht="15.75">
      <c r="B31" s="17" t="s">
        <v>270</v>
      </c>
      <c r="C31" s="15" t="s">
        <v>271</v>
      </c>
      <c r="D31" s="15" t="s">
        <v>272</v>
      </c>
      <c r="E31" s="174">
        <v>458850</v>
      </c>
      <c r="F31" s="176" t="s">
        <v>232</v>
      </c>
    </row>
    <row r="32" spans="2:11" ht="15.75">
      <c r="B32" s="22" t="s">
        <v>272</v>
      </c>
      <c r="C32" s="23" t="s">
        <v>273</v>
      </c>
      <c r="D32" s="23" t="s">
        <v>274</v>
      </c>
      <c r="E32" s="175">
        <v>524700</v>
      </c>
      <c r="F32" s="25" t="s">
        <v>275</v>
      </c>
    </row>
    <row r="33" spans="2:6" ht="15.75">
      <c r="B33" s="113"/>
      <c r="C33" s="113"/>
      <c r="D33" s="113"/>
      <c r="E33" s="113"/>
      <c r="F33" s="114"/>
    </row>
    <row r="34" spans="2:6" ht="15.75">
      <c r="B34" s="113"/>
      <c r="C34" s="113"/>
      <c r="D34" s="113"/>
      <c r="E34" s="113"/>
      <c r="F34" s="114"/>
    </row>
    <row r="35" spans="2:6" ht="15.75">
      <c r="B35" s="113"/>
      <c r="C35" s="113"/>
      <c r="D35" s="113"/>
      <c r="E35" s="113"/>
      <c r="F35" s="114"/>
    </row>
    <row r="36" spans="2:6" ht="15.75">
      <c r="B36" s="113"/>
      <c r="C36" s="113"/>
      <c r="D36" s="113"/>
      <c r="E36" s="113"/>
      <c r="F36" s="114"/>
    </row>
    <row r="37" spans="2:6" ht="15.75">
      <c r="B37" s="113"/>
      <c r="C37" s="113"/>
      <c r="D37" s="113"/>
      <c r="E37" s="113"/>
      <c r="F37" s="113"/>
    </row>
  </sheetData>
  <mergeCells count="1">
    <mergeCell ref="D3:E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B3EF-313D-4EE4-A701-5DCD13C336E2}">
  <dimension ref="B2:G55"/>
  <sheetViews>
    <sheetView workbookViewId="0">
      <selection activeCell="E18" sqref="E18"/>
    </sheetView>
  </sheetViews>
  <sheetFormatPr defaultColWidth="8.7109375" defaultRowHeight="18.75"/>
  <cols>
    <col min="1" max="1" width="17.140625" style="12" customWidth="1"/>
    <col min="2" max="2" width="36.28515625" style="12" customWidth="1"/>
    <col min="3" max="3" width="36.42578125" style="12" customWidth="1"/>
    <col min="4" max="4" width="37.7109375" style="12" customWidth="1"/>
    <col min="5" max="5" width="90.5703125" style="12" customWidth="1"/>
    <col min="6" max="6" width="30.7109375" style="12" bestFit="1" customWidth="1"/>
    <col min="7" max="7" width="23.42578125" style="12" bestFit="1" customWidth="1"/>
    <col min="8" max="10" width="11.42578125" style="12" bestFit="1" customWidth="1"/>
    <col min="11" max="16384" width="8.7109375" style="12"/>
  </cols>
  <sheetData>
    <row r="2" spans="2:7" hidden="1"/>
    <row r="3" spans="2:7" ht="26.25">
      <c r="D3" s="128" t="s">
        <v>276</v>
      </c>
    </row>
    <row r="5" spans="2:7" hidden="1">
      <c r="B5" s="8" t="s">
        <v>277</v>
      </c>
      <c r="C5" s="8" t="s">
        <v>278</v>
      </c>
      <c r="D5" s="8" t="s">
        <v>279</v>
      </c>
      <c r="E5" s="8" t="s">
        <v>280</v>
      </c>
    </row>
    <row r="6" spans="2:7">
      <c r="B6" s="14" t="s">
        <v>281</v>
      </c>
      <c r="C6" s="14" t="s">
        <v>282</v>
      </c>
      <c r="D6" s="14" t="s">
        <v>283</v>
      </c>
      <c r="E6" s="14" t="s">
        <v>190</v>
      </c>
    </row>
    <row r="7" spans="2:7" ht="15.75" customHeight="1">
      <c r="B7" s="8" t="s">
        <v>284</v>
      </c>
      <c r="C7" s="8" t="s">
        <v>285</v>
      </c>
      <c r="D7" s="12" t="s">
        <v>286</v>
      </c>
      <c r="E7" s="12" t="s">
        <v>287</v>
      </c>
    </row>
    <row r="8" spans="2:7">
      <c r="B8" s="8" t="s">
        <v>285</v>
      </c>
      <c r="C8" s="8" t="s">
        <v>288</v>
      </c>
      <c r="D8" s="12" t="s">
        <v>289</v>
      </c>
      <c r="E8" s="12" t="s">
        <v>290</v>
      </c>
    </row>
    <row r="9" spans="2:7">
      <c r="B9" s="8" t="s">
        <v>288</v>
      </c>
      <c r="C9" s="8" t="s">
        <v>291</v>
      </c>
      <c r="D9" s="12" t="s">
        <v>292</v>
      </c>
      <c r="E9" s="12" t="s">
        <v>293</v>
      </c>
    </row>
    <row r="10" spans="2:7">
      <c r="B10" s="8" t="s">
        <v>291</v>
      </c>
      <c r="C10" s="8" t="s">
        <v>294</v>
      </c>
      <c r="D10" s="12" t="s">
        <v>295</v>
      </c>
      <c r="E10" s="12" t="s">
        <v>296</v>
      </c>
    </row>
    <row r="11" spans="2:7">
      <c r="B11" s="8" t="s">
        <v>294</v>
      </c>
      <c r="C11" s="8" t="s">
        <v>297</v>
      </c>
      <c r="D11" s="12" t="s">
        <v>298</v>
      </c>
      <c r="E11" s="12" t="s">
        <v>299</v>
      </c>
    </row>
    <row r="16" spans="2:7">
      <c r="B16" s="8" t="s">
        <v>300</v>
      </c>
      <c r="C16" s="8" t="s">
        <v>301</v>
      </c>
      <c r="D16" s="8" t="s">
        <v>302</v>
      </c>
      <c r="E16" s="8" t="s">
        <v>303</v>
      </c>
      <c r="F16" s="8" t="s">
        <v>304</v>
      </c>
      <c r="G16" s="8" t="s">
        <v>305</v>
      </c>
    </row>
    <row r="17" spans="2:7">
      <c r="B17" s="136" t="s">
        <v>306</v>
      </c>
      <c r="C17" s="12" t="s">
        <v>307</v>
      </c>
      <c r="D17" s="12" t="s">
        <v>308</v>
      </c>
      <c r="E17" s="12" t="s">
        <v>309</v>
      </c>
      <c r="F17" s="12" t="s">
        <v>310</v>
      </c>
      <c r="G17" s="137">
        <v>0.8</v>
      </c>
    </row>
    <row r="18" spans="2:7">
      <c r="B18" s="136" t="s">
        <v>311</v>
      </c>
      <c r="C18" s="12" t="s">
        <v>312</v>
      </c>
      <c r="D18" s="12" t="s">
        <v>313</v>
      </c>
      <c r="E18" s="12" t="s">
        <v>314</v>
      </c>
      <c r="F18" s="12" t="s">
        <v>315</v>
      </c>
      <c r="G18" s="137">
        <v>0.75</v>
      </c>
    </row>
    <row r="19" spans="2:7">
      <c r="B19" s="136" t="s">
        <v>316</v>
      </c>
      <c r="C19" s="12" t="s">
        <v>317</v>
      </c>
      <c r="D19" s="12" t="s">
        <v>318</v>
      </c>
      <c r="E19" s="12" t="s">
        <v>319</v>
      </c>
      <c r="F19" s="12" t="s">
        <v>320</v>
      </c>
      <c r="G19" s="137">
        <v>0.8</v>
      </c>
    </row>
    <row r="21" spans="2:7">
      <c r="B21" s="127" t="s">
        <v>321</v>
      </c>
    </row>
    <row r="23" spans="2:7" ht="27" customHeight="1">
      <c r="B23" s="131" t="s">
        <v>322</v>
      </c>
      <c r="C23" s="131" t="s">
        <v>323</v>
      </c>
      <c r="D23" s="129" t="s">
        <v>324</v>
      </c>
    </row>
    <row r="24" spans="2:7" ht="381.75">
      <c r="B24" s="130" t="s">
        <v>325</v>
      </c>
      <c r="C24" s="130" t="s">
        <v>326</v>
      </c>
      <c r="D24" s="132" t="s">
        <v>327</v>
      </c>
    </row>
    <row r="26" spans="2:7">
      <c r="B26" s="125"/>
    </row>
    <row r="27" spans="2:7">
      <c r="B27" s="115"/>
    </row>
    <row r="33" spans="2:7" ht="37.5" customHeight="1"/>
    <row r="34" spans="2:7" ht="26.25" customHeight="1"/>
    <row r="44" spans="2:7">
      <c r="G44" s="13" t="s">
        <v>3</v>
      </c>
    </row>
    <row r="47" spans="2:7">
      <c r="B47" s="8"/>
      <c r="C47" s="8"/>
      <c r="D47" s="8"/>
      <c r="E47" s="8"/>
      <c r="F47" s="8"/>
      <c r="G47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BB13-72D6-4D0B-B25C-1659BD9C684C}">
  <dimension ref="A2:G18"/>
  <sheetViews>
    <sheetView topLeftCell="A9" workbookViewId="0">
      <selection activeCell="B18" sqref="B18"/>
    </sheetView>
  </sheetViews>
  <sheetFormatPr defaultColWidth="8.7109375" defaultRowHeight="15" customHeight="1"/>
  <cols>
    <col min="2" max="2" width="31.42578125" customWidth="1"/>
    <col min="3" max="3" width="48.7109375" customWidth="1"/>
    <col min="4" max="4" width="25.140625" customWidth="1"/>
    <col min="16383" max="16383" width="8.7109375" bestFit="1" customWidth="1"/>
  </cols>
  <sheetData>
    <row r="2" spans="1:7" ht="36.75" customHeight="1">
      <c r="C2" s="358" t="s">
        <v>328</v>
      </c>
      <c r="D2" s="358"/>
      <c r="E2" s="358"/>
    </row>
    <row r="5" spans="1:7" s="11" customFormat="1" ht="50.25" customHeight="1">
      <c r="A5" s="42"/>
      <c r="B5" s="148" t="s">
        <v>329</v>
      </c>
      <c r="C5" s="148" t="s">
        <v>330</v>
      </c>
      <c r="D5" s="149" t="s">
        <v>331</v>
      </c>
      <c r="E5" s="43"/>
    </row>
    <row r="6" spans="1:7" ht="75.75" customHeight="1">
      <c r="B6" s="34" t="s">
        <v>332</v>
      </c>
      <c r="C6" s="35" t="s">
        <v>333</v>
      </c>
      <c r="D6" s="150" t="s">
        <v>334</v>
      </c>
    </row>
    <row r="7" spans="1:7" s="3" customFormat="1" ht="48.75" customHeight="1">
      <c r="B7" s="36" t="s">
        <v>335</v>
      </c>
      <c r="C7" s="37" t="s">
        <v>336</v>
      </c>
      <c r="D7" s="151" t="s">
        <v>337</v>
      </c>
    </row>
    <row r="8" spans="1:7" s="3" customFormat="1" ht="117" customHeight="1">
      <c r="B8" s="36" t="s">
        <v>338</v>
      </c>
      <c r="C8" s="38" t="s">
        <v>339</v>
      </c>
      <c r="D8" s="41" t="s">
        <v>13</v>
      </c>
    </row>
    <row r="9" spans="1:7" s="3" customFormat="1" ht="72" customHeight="1">
      <c r="B9" s="36" t="s">
        <v>288</v>
      </c>
      <c r="C9" s="38" t="s">
        <v>340</v>
      </c>
      <c r="D9" s="41" t="s">
        <v>13</v>
      </c>
    </row>
    <row r="10" spans="1:7" s="3" customFormat="1" ht="50.25" customHeight="1">
      <c r="B10" s="36" t="s">
        <v>341</v>
      </c>
      <c r="C10" s="37" t="s">
        <v>342</v>
      </c>
      <c r="D10" s="151" t="s">
        <v>343</v>
      </c>
    </row>
    <row r="11" spans="1:7" s="3" customFormat="1" ht="69.75" customHeight="1">
      <c r="B11" s="39" t="s">
        <v>344</v>
      </c>
      <c r="C11" s="40" t="s">
        <v>345</v>
      </c>
      <c r="D11" s="152" t="s">
        <v>346</v>
      </c>
    </row>
    <row r="13" spans="1:7" ht="11.25" customHeight="1"/>
    <row r="14" spans="1:7" ht="28.5" customHeight="1">
      <c r="C14" s="153" t="s">
        <v>347</v>
      </c>
      <c r="D14" s="154" t="s">
        <v>348</v>
      </c>
      <c r="E14" s="363" t="s">
        <v>349</v>
      </c>
      <c r="F14" s="364"/>
      <c r="G14" s="155" t="s">
        <v>350</v>
      </c>
    </row>
    <row r="15" spans="1:7" ht="21" customHeight="1">
      <c r="A15" s="361" t="s">
        <v>351</v>
      </c>
      <c r="B15" s="362"/>
      <c r="C15" s="156">
        <v>130</v>
      </c>
      <c r="D15" s="157">
        <v>250</v>
      </c>
      <c r="E15" s="365">
        <f>D15-C15</f>
        <v>120</v>
      </c>
      <c r="F15" s="366"/>
      <c r="G15" s="189">
        <f>D15/(C15+D15)</f>
        <v>0.65789473684210531</v>
      </c>
    </row>
    <row r="16" spans="1:7" ht="21.75" customHeight="1">
      <c r="A16" s="361" t="s">
        <v>352</v>
      </c>
      <c r="B16" s="362"/>
      <c r="C16" s="187">
        <f>130*50000</f>
        <v>6500000</v>
      </c>
      <c r="D16" s="188">
        <f>250*50000</f>
        <v>12500000</v>
      </c>
      <c r="E16" s="367">
        <f t="shared" ref="E16:E17" si="0">D16-C16</f>
        <v>6000000</v>
      </c>
      <c r="F16" s="368"/>
      <c r="G16" s="190">
        <f>D16/(C16+D16)</f>
        <v>0.65789473684210531</v>
      </c>
    </row>
    <row r="17" spans="1:7" ht="36" customHeight="1">
      <c r="A17" s="359" t="s">
        <v>353</v>
      </c>
      <c r="B17" s="360"/>
      <c r="C17" s="187">
        <f>130*15000</f>
        <v>1950000</v>
      </c>
      <c r="D17" s="157">
        <v>0</v>
      </c>
      <c r="E17" s="367">
        <f>-D17+C17</f>
        <v>1950000</v>
      </c>
      <c r="F17" s="368"/>
      <c r="G17" s="191">
        <f>1</f>
        <v>1</v>
      </c>
    </row>
    <row r="18" spans="1:7"/>
  </sheetData>
  <mergeCells count="8">
    <mergeCell ref="C2:E2"/>
    <mergeCell ref="A17:B17"/>
    <mergeCell ref="A15:B15"/>
    <mergeCell ref="A16:B16"/>
    <mergeCell ref="E14:F14"/>
    <mergeCell ref="E15:F15"/>
    <mergeCell ref="E16:F16"/>
    <mergeCell ref="E17:F1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CBE6-71DF-4D10-AF99-FFAC47C2138B}">
  <dimension ref="A2:O50"/>
  <sheetViews>
    <sheetView topLeftCell="A7" workbookViewId="0">
      <selection activeCell="H35" sqref="H35"/>
    </sheetView>
  </sheetViews>
  <sheetFormatPr defaultColWidth="8.7109375" defaultRowHeight="15"/>
  <cols>
    <col min="2" max="2" width="47.7109375" bestFit="1" customWidth="1"/>
    <col min="3" max="3" width="74.7109375" bestFit="1" customWidth="1"/>
    <col min="4" max="4" width="65.28515625" bestFit="1" customWidth="1"/>
    <col min="5" max="5" width="38.85546875" bestFit="1" customWidth="1"/>
    <col min="6" max="6" width="46.140625" bestFit="1" customWidth="1"/>
    <col min="7" max="7" width="31.42578125" bestFit="1" customWidth="1"/>
    <col min="8" max="8" width="35.7109375" bestFit="1" customWidth="1"/>
    <col min="12" max="12" width="4.42578125" bestFit="1" customWidth="1"/>
    <col min="13" max="13" width="110.28515625" bestFit="1" customWidth="1"/>
    <col min="14" max="14" width="117.5703125" customWidth="1"/>
    <col min="15" max="15" width="4.42578125" bestFit="1" customWidth="1"/>
    <col min="18" max="19" width="8.7109375" bestFit="1" customWidth="1"/>
  </cols>
  <sheetData>
    <row r="2" spans="1:15">
      <c r="A2" s="377" t="s">
        <v>354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</row>
    <row r="3" spans="1:15" ht="84" customHeight="1">
      <c r="A3" s="378"/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</row>
    <row r="5" spans="1:15" ht="23.25">
      <c r="B5" s="385" t="s">
        <v>355</v>
      </c>
      <c r="C5" s="385"/>
      <c r="D5" s="385"/>
      <c r="E5" s="385"/>
      <c r="F5" s="385"/>
      <c r="G5" s="205"/>
      <c r="H5" s="205"/>
      <c r="I5" s="205"/>
      <c r="J5" s="205"/>
      <c r="K5" s="205"/>
      <c r="L5" s="205"/>
      <c r="M5" s="205"/>
      <c r="N5" s="205"/>
      <c r="O5" s="205"/>
    </row>
    <row r="6" spans="1:15" ht="23.25">
      <c r="B6" s="206" t="s">
        <v>258</v>
      </c>
      <c r="C6" s="206" t="s">
        <v>356</v>
      </c>
      <c r="D6" s="207" t="s">
        <v>357</v>
      </c>
      <c r="E6" s="207" t="s">
        <v>38</v>
      </c>
      <c r="F6" s="208" t="s">
        <v>358</v>
      </c>
      <c r="G6" s="209"/>
      <c r="H6" s="210"/>
      <c r="I6" s="210"/>
      <c r="J6" s="210"/>
      <c r="K6" s="205"/>
      <c r="L6" s="389" t="s">
        <v>359</v>
      </c>
      <c r="M6" s="389"/>
      <c r="N6" s="389"/>
      <c r="O6" s="389"/>
    </row>
    <row r="7" spans="1:15" ht="23.25">
      <c r="B7" s="234" t="s">
        <v>360</v>
      </c>
      <c r="C7" s="234" t="s">
        <v>361</v>
      </c>
      <c r="D7" s="211">
        <v>10</v>
      </c>
      <c r="E7" s="211" t="s">
        <v>362</v>
      </c>
      <c r="F7" s="235" t="s">
        <v>363</v>
      </c>
      <c r="G7" s="212"/>
      <c r="H7" s="213"/>
      <c r="I7" s="213"/>
      <c r="J7" s="213"/>
      <c r="K7" s="214"/>
      <c r="L7" s="390" t="s">
        <v>364</v>
      </c>
      <c r="M7" s="215" t="s">
        <v>365</v>
      </c>
      <c r="N7" s="216" t="s">
        <v>366</v>
      </c>
      <c r="O7" s="390" t="s">
        <v>367</v>
      </c>
    </row>
    <row r="8" spans="1:15" ht="23.25">
      <c r="B8" s="234" t="s">
        <v>368</v>
      </c>
      <c r="C8" s="234" t="s">
        <v>369</v>
      </c>
      <c r="D8" s="211">
        <v>12</v>
      </c>
      <c r="E8" s="211" t="s">
        <v>370</v>
      </c>
      <c r="F8" s="235" t="s">
        <v>371</v>
      </c>
      <c r="G8" s="217"/>
      <c r="H8" s="218"/>
      <c r="I8" s="218"/>
      <c r="J8" s="218"/>
      <c r="K8" s="214"/>
      <c r="L8" s="390"/>
      <c r="M8" s="369" t="s">
        <v>372</v>
      </c>
      <c r="N8" s="369"/>
      <c r="O8" s="390"/>
    </row>
    <row r="9" spans="1:15" ht="23.25">
      <c r="B9" s="236" t="s">
        <v>373</v>
      </c>
      <c r="C9" s="236" t="s">
        <v>361</v>
      </c>
      <c r="D9" s="219">
        <v>10</v>
      </c>
      <c r="E9" s="219" t="s">
        <v>374</v>
      </c>
      <c r="F9" s="237" t="s">
        <v>363</v>
      </c>
      <c r="G9" s="220"/>
      <c r="H9" s="221"/>
      <c r="I9" s="221"/>
      <c r="J9" s="221"/>
      <c r="K9" s="214"/>
      <c r="L9" s="390"/>
      <c r="M9" s="46" t="s">
        <v>375</v>
      </c>
      <c r="N9" s="50" t="s">
        <v>376</v>
      </c>
      <c r="O9" s="390"/>
    </row>
    <row r="10" spans="1:15" ht="23.25">
      <c r="B10" s="205"/>
      <c r="C10" s="205"/>
      <c r="D10" s="205"/>
      <c r="E10" s="222"/>
      <c r="F10" s="221"/>
      <c r="G10" s="221"/>
      <c r="H10" s="221"/>
      <c r="I10" s="221"/>
      <c r="J10" s="221"/>
      <c r="K10" s="214"/>
      <c r="L10" s="390"/>
      <c r="M10" s="49" t="s">
        <v>377</v>
      </c>
      <c r="N10" s="50" t="s">
        <v>378</v>
      </c>
      <c r="O10" s="390"/>
    </row>
    <row r="11" spans="1:15" ht="23.25">
      <c r="B11" s="371" t="s">
        <v>379</v>
      </c>
      <c r="C11" s="372"/>
      <c r="D11" s="372"/>
      <c r="E11" s="372"/>
      <c r="F11" s="372"/>
      <c r="G11" s="372"/>
      <c r="H11" s="373"/>
      <c r="I11" s="221"/>
      <c r="J11" s="221"/>
      <c r="K11" s="214"/>
      <c r="L11" s="390"/>
      <c r="M11" s="49" t="s">
        <v>380</v>
      </c>
      <c r="N11" s="223" t="s">
        <v>118</v>
      </c>
      <c r="O11" s="390"/>
    </row>
    <row r="12" spans="1:15" ht="23.25">
      <c r="B12" s="224" t="s">
        <v>258</v>
      </c>
      <c r="C12" s="206" t="s">
        <v>356</v>
      </c>
      <c r="D12" s="224" t="s">
        <v>259</v>
      </c>
      <c r="E12" s="224" t="s">
        <v>381</v>
      </c>
      <c r="F12" s="224" t="s">
        <v>382</v>
      </c>
      <c r="G12" s="224" t="s">
        <v>383</v>
      </c>
      <c r="H12" s="224" t="s">
        <v>384</v>
      </c>
      <c r="I12" s="205"/>
      <c r="J12" s="205"/>
      <c r="K12" s="205"/>
      <c r="L12" s="390"/>
      <c r="M12" s="391" t="s">
        <v>385</v>
      </c>
      <c r="N12" s="391"/>
      <c r="O12" s="390"/>
    </row>
    <row r="13" spans="1:15" ht="23.25">
      <c r="B13" s="225" t="s">
        <v>386</v>
      </c>
      <c r="C13" s="268" t="s">
        <v>361</v>
      </c>
      <c r="D13" s="225" t="s">
        <v>387</v>
      </c>
      <c r="E13" s="225">
        <v>800</v>
      </c>
      <c r="F13" s="374" t="s">
        <v>388</v>
      </c>
      <c r="G13" s="239">
        <f>400*600</f>
        <v>240000</v>
      </c>
      <c r="H13" s="239">
        <f>620*900</f>
        <v>558000</v>
      </c>
      <c r="I13" s="205"/>
      <c r="J13" s="205"/>
      <c r="K13" s="205"/>
      <c r="L13" s="390"/>
      <c r="M13" s="46" t="s">
        <v>389</v>
      </c>
      <c r="N13" s="48" t="s">
        <v>390</v>
      </c>
      <c r="O13" s="390"/>
    </row>
    <row r="14" spans="1:15" ht="23.25">
      <c r="B14" s="225" t="s">
        <v>391</v>
      </c>
      <c r="C14" s="268" t="s">
        <v>369</v>
      </c>
      <c r="D14" s="225" t="s">
        <v>387</v>
      </c>
      <c r="E14" s="239">
        <v>1200</v>
      </c>
      <c r="F14" s="375"/>
      <c r="G14" s="239">
        <f>600*650</f>
        <v>390000</v>
      </c>
      <c r="H14" s="239">
        <f>750*900</f>
        <v>675000</v>
      </c>
      <c r="I14" s="205"/>
      <c r="J14" s="205"/>
      <c r="K14" s="205"/>
      <c r="L14" s="390"/>
      <c r="M14" s="49" t="s">
        <v>392</v>
      </c>
      <c r="N14" s="48" t="s">
        <v>393</v>
      </c>
      <c r="O14" s="390"/>
    </row>
    <row r="15" spans="1:15" ht="23.25">
      <c r="B15" s="225" t="s">
        <v>373</v>
      </c>
      <c r="C15" s="268" t="s">
        <v>361</v>
      </c>
      <c r="D15" s="225" t="s">
        <v>387</v>
      </c>
      <c r="E15" s="225">
        <v>800</v>
      </c>
      <c r="F15" s="376"/>
      <c r="G15" s="239">
        <f>320*650</f>
        <v>208000</v>
      </c>
      <c r="H15" s="239">
        <f xml:space="preserve"> 570*900</f>
        <v>513000</v>
      </c>
      <c r="I15" s="205"/>
      <c r="J15" s="205"/>
      <c r="K15" s="205"/>
      <c r="L15" s="390"/>
      <c r="M15" s="369" t="s">
        <v>394</v>
      </c>
      <c r="N15" s="369"/>
      <c r="O15" s="390"/>
    </row>
    <row r="16" spans="1:15" ht="23.25">
      <c r="B16" s="225" t="s">
        <v>395</v>
      </c>
      <c r="C16" s="225" t="s">
        <v>13</v>
      </c>
      <c r="D16" s="225" t="s">
        <v>396</v>
      </c>
      <c r="E16" s="225" t="s">
        <v>397</v>
      </c>
      <c r="F16" s="239" t="s">
        <v>398</v>
      </c>
      <c r="G16" s="239" t="s">
        <v>398</v>
      </c>
      <c r="H16" s="240" t="s">
        <v>398</v>
      </c>
      <c r="I16" s="205"/>
      <c r="J16" s="205"/>
      <c r="K16" s="205"/>
      <c r="L16" s="390"/>
      <c r="M16" s="46" t="s">
        <v>399</v>
      </c>
      <c r="N16" s="48" t="s">
        <v>400</v>
      </c>
      <c r="O16" s="390"/>
    </row>
    <row r="17" spans="2:15" ht="23.25">
      <c r="B17" s="225" t="s">
        <v>401</v>
      </c>
      <c r="C17" s="225" t="s">
        <v>13</v>
      </c>
      <c r="D17" s="225" t="s">
        <v>396</v>
      </c>
      <c r="E17" s="225" t="s">
        <v>397</v>
      </c>
      <c r="F17" s="239">
        <v>4000000</v>
      </c>
      <c r="G17" s="239">
        <v>200000</v>
      </c>
      <c r="H17" s="238"/>
      <c r="I17" s="205"/>
      <c r="J17" s="205"/>
      <c r="K17" s="205"/>
      <c r="L17" s="390"/>
      <c r="M17" s="51" t="s">
        <v>402</v>
      </c>
      <c r="N17" s="100" t="s">
        <v>403</v>
      </c>
      <c r="O17" s="390"/>
    </row>
    <row r="18" spans="2:15" ht="23.25">
      <c r="B18" s="226"/>
      <c r="C18" s="226"/>
      <c r="D18" s="226"/>
      <c r="E18" s="226"/>
      <c r="F18" s="227"/>
      <c r="G18" s="227"/>
      <c r="H18" s="228"/>
      <c r="I18" s="205"/>
      <c r="J18" s="205"/>
      <c r="K18" s="205"/>
      <c r="L18" s="390"/>
      <c r="M18" s="229" t="s">
        <v>200</v>
      </c>
      <c r="N18" s="230" t="s">
        <v>214</v>
      </c>
      <c r="O18" s="390"/>
    </row>
    <row r="19" spans="2:15" ht="23.25"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390"/>
      <c r="M19" s="369" t="s">
        <v>372</v>
      </c>
      <c r="N19" s="370"/>
      <c r="O19" s="390"/>
    </row>
    <row r="20" spans="2:15" ht="23.25"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390"/>
      <c r="M20" s="46" t="s">
        <v>404</v>
      </c>
      <c r="N20" s="48" t="s">
        <v>405</v>
      </c>
      <c r="O20" s="390"/>
    </row>
    <row r="21" spans="2:15" ht="23.25">
      <c r="B21" s="386" t="s">
        <v>406</v>
      </c>
      <c r="C21" s="387"/>
      <c r="D21" s="388"/>
      <c r="E21" s="231"/>
      <c r="F21" s="205"/>
      <c r="G21" s="205"/>
      <c r="H21" s="205"/>
      <c r="I21" s="205"/>
      <c r="J21" s="205"/>
      <c r="K21" s="205"/>
      <c r="L21" s="390"/>
      <c r="M21" s="46" t="s">
        <v>407</v>
      </c>
      <c r="N21" s="47" t="s">
        <v>408</v>
      </c>
      <c r="O21" s="390"/>
    </row>
    <row r="22" spans="2:15" ht="23.25">
      <c r="B22" s="207" t="s">
        <v>409</v>
      </c>
      <c r="C22" s="207" t="s">
        <v>410</v>
      </c>
      <c r="D22" s="207" t="s">
        <v>411</v>
      </c>
      <c r="E22" s="205"/>
      <c r="F22" s="205"/>
      <c r="G22" s="205"/>
      <c r="H22" s="205"/>
      <c r="I22" s="205"/>
      <c r="J22" s="205"/>
      <c r="K22" s="205"/>
      <c r="L22" s="390"/>
      <c r="M22" s="369" t="s">
        <v>385</v>
      </c>
      <c r="N22" s="370"/>
      <c r="O22" s="390"/>
    </row>
    <row r="23" spans="2:15" ht="23.25">
      <c r="B23" s="211" t="s">
        <v>412</v>
      </c>
      <c r="C23" s="211" t="s">
        <v>413</v>
      </c>
      <c r="D23" s="211" t="s">
        <v>414</v>
      </c>
      <c r="E23" s="205"/>
      <c r="F23" s="205"/>
      <c r="G23" s="205"/>
      <c r="H23" s="205"/>
      <c r="I23" s="205"/>
      <c r="J23" s="205"/>
      <c r="K23" s="205"/>
      <c r="L23" s="390"/>
      <c r="M23" s="46" t="s">
        <v>415</v>
      </c>
      <c r="N23" s="48" t="s">
        <v>416</v>
      </c>
      <c r="O23" s="390"/>
    </row>
    <row r="24" spans="2:15" ht="23.25">
      <c r="B24" s="211" t="s">
        <v>417</v>
      </c>
      <c r="C24" s="211" t="s">
        <v>418</v>
      </c>
      <c r="D24" s="211" t="s">
        <v>419</v>
      </c>
      <c r="E24" s="205"/>
      <c r="F24" s="205"/>
      <c r="G24" s="205"/>
      <c r="H24" s="205"/>
      <c r="I24" s="205"/>
      <c r="J24" s="205"/>
      <c r="K24" s="205"/>
      <c r="L24" s="390"/>
      <c r="M24" s="46" t="s">
        <v>420</v>
      </c>
      <c r="N24" s="48" t="s">
        <v>421</v>
      </c>
      <c r="O24" s="390"/>
    </row>
    <row r="25" spans="2:15" ht="23.25">
      <c r="B25" s="211" t="s">
        <v>422</v>
      </c>
      <c r="C25" s="211" t="s">
        <v>423</v>
      </c>
      <c r="D25" s="211" t="s">
        <v>424</v>
      </c>
      <c r="E25" s="205"/>
      <c r="F25" s="205"/>
      <c r="G25" s="205"/>
      <c r="H25" s="205"/>
      <c r="I25" s="205"/>
      <c r="J25" s="205"/>
      <c r="K25" s="205"/>
      <c r="L25" s="390"/>
      <c r="M25" s="369" t="s">
        <v>394</v>
      </c>
      <c r="N25" s="370"/>
      <c r="O25" s="390"/>
    </row>
    <row r="26" spans="2:15" ht="23.25">
      <c r="B26" s="211" t="s">
        <v>425</v>
      </c>
      <c r="C26" s="211" t="s">
        <v>426</v>
      </c>
      <c r="D26" s="211" t="s">
        <v>427</v>
      </c>
      <c r="E26" s="205"/>
      <c r="F26" s="205"/>
      <c r="G26" s="205"/>
      <c r="H26" s="205"/>
      <c r="I26" s="205"/>
      <c r="J26" s="205"/>
      <c r="K26" s="205"/>
      <c r="L26" s="390"/>
      <c r="M26" s="46" t="s">
        <v>428</v>
      </c>
      <c r="N26" s="48" t="s">
        <v>429</v>
      </c>
      <c r="O26" s="390"/>
    </row>
    <row r="27" spans="2:15" ht="23.25">
      <c r="B27" s="219" t="s">
        <v>430</v>
      </c>
      <c r="C27" s="219" t="s">
        <v>431</v>
      </c>
      <c r="D27" s="219" t="s">
        <v>432</v>
      </c>
      <c r="E27" s="205"/>
      <c r="F27" s="205"/>
      <c r="G27" s="205"/>
      <c r="H27" s="205"/>
      <c r="I27" s="205"/>
      <c r="J27" s="205"/>
      <c r="K27" s="205"/>
      <c r="L27" s="390"/>
      <c r="M27" s="46" t="s">
        <v>433</v>
      </c>
      <c r="N27" s="48" t="s">
        <v>434</v>
      </c>
      <c r="O27" s="390"/>
    </row>
    <row r="28" spans="2:15" ht="23.25">
      <c r="B28" s="241"/>
      <c r="C28" s="241"/>
      <c r="D28" s="241"/>
      <c r="E28" s="241"/>
      <c r="F28" s="205"/>
      <c r="G28" s="205"/>
      <c r="H28" s="205"/>
      <c r="I28" s="205"/>
      <c r="J28" s="205"/>
      <c r="K28" s="205"/>
      <c r="L28" s="205"/>
      <c r="M28" s="205"/>
      <c r="N28" s="205"/>
      <c r="O28" s="205"/>
    </row>
    <row r="29" spans="2:15" ht="23.25">
      <c r="B29" s="246" t="s">
        <v>125</v>
      </c>
      <c r="C29" s="246" t="s">
        <v>126</v>
      </c>
      <c r="D29" s="246" t="s">
        <v>435</v>
      </c>
      <c r="E29" s="246" t="s">
        <v>127</v>
      </c>
      <c r="F29" s="205"/>
      <c r="G29" s="205"/>
      <c r="H29" s="205"/>
      <c r="I29" s="205"/>
      <c r="J29" s="205"/>
      <c r="K29" s="205"/>
      <c r="L29" s="205"/>
      <c r="M29" s="383" t="s">
        <v>436</v>
      </c>
      <c r="N29" s="384"/>
      <c r="O29" s="205"/>
    </row>
    <row r="30" spans="2:15" ht="23.25">
      <c r="B30" s="247">
        <f>1000*2000</f>
        <v>2000000</v>
      </c>
      <c r="C30" s="211" t="s">
        <v>128</v>
      </c>
      <c r="D30" s="211" t="s">
        <v>437</v>
      </c>
      <c r="E30" s="211">
        <v>0.88</v>
      </c>
      <c r="F30" s="205"/>
      <c r="G30" s="205"/>
      <c r="H30" s="205"/>
      <c r="I30" s="205"/>
      <c r="J30" s="205"/>
      <c r="K30" s="205"/>
      <c r="L30" s="205"/>
      <c r="M30" s="232" t="s">
        <v>438</v>
      </c>
      <c r="N30" s="233" t="s">
        <v>439</v>
      </c>
      <c r="O30" s="205"/>
    </row>
    <row r="31" spans="2:15" ht="23.25">
      <c r="B31" s="247">
        <f>2000*2000</f>
        <v>4000000</v>
      </c>
      <c r="C31" s="211" t="s">
        <v>129</v>
      </c>
      <c r="D31" s="211" t="s">
        <v>440</v>
      </c>
      <c r="E31" s="211">
        <v>1.89</v>
      </c>
      <c r="F31" s="205"/>
      <c r="G31" s="205"/>
      <c r="H31" s="205"/>
      <c r="I31" s="205"/>
      <c r="J31" s="205"/>
      <c r="K31" s="205"/>
      <c r="L31" s="205"/>
      <c r="M31" s="379" t="s">
        <v>372</v>
      </c>
      <c r="N31" s="380"/>
      <c r="O31" s="205"/>
    </row>
    <row r="32" spans="2:15" ht="69">
      <c r="B32" s="247">
        <f>2000*5000</f>
        <v>10000000</v>
      </c>
      <c r="C32" s="211" t="s">
        <v>130</v>
      </c>
      <c r="D32" s="211" t="s">
        <v>441</v>
      </c>
      <c r="E32" s="211">
        <v>4.66</v>
      </c>
      <c r="F32" s="205"/>
      <c r="G32" s="205"/>
      <c r="H32" s="205"/>
      <c r="I32" s="205"/>
      <c r="J32" s="205"/>
      <c r="K32" s="205"/>
      <c r="L32" s="205"/>
      <c r="M32" s="51" t="s">
        <v>404</v>
      </c>
      <c r="N32" s="52" t="s">
        <v>442</v>
      </c>
      <c r="O32" s="205"/>
    </row>
    <row r="33" spans="1:15" ht="69">
      <c r="B33" s="247">
        <f>2500*10000</f>
        <v>25000000</v>
      </c>
      <c r="C33" s="211" t="s">
        <v>132</v>
      </c>
      <c r="D33" s="211" t="s">
        <v>443</v>
      </c>
      <c r="E33" s="211">
        <v>6.36</v>
      </c>
      <c r="F33" s="205"/>
      <c r="G33" s="205"/>
      <c r="H33" s="205"/>
      <c r="I33" s="205"/>
      <c r="J33" s="205"/>
      <c r="K33" s="205"/>
      <c r="L33" s="205"/>
      <c r="M33" s="51" t="s">
        <v>444</v>
      </c>
      <c r="N33" s="52" t="s">
        <v>445</v>
      </c>
      <c r="O33" s="205"/>
    </row>
    <row r="34" spans="1:15" ht="23.25">
      <c r="A34" s="242"/>
      <c r="B34" s="243"/>
      <c r="C34" s="244"/>
      <c r="D34" s="244"/>
      <c r="E34" s="244"/>
      <c r="F34" s="245"/>
      <c r="G34" s="205"/>
      <c r="H34" s="205"/>
      <c r="I34" s="205"/>
      <c r="J34" s="205"/>
      <c r="K34" s="205"/>
      <c r="L34" s="205"/>
      <c r="M34" s="379" t="s">
        <v>385</v>
      </c>
      <c r="N34" s="380"/>
      <c r="O34" s="205"/>
    </row>
    <row r="35" spans="1:15" ht="69">
      <c r="B35" s="241"/>
      <c r="C35" s="241"/>
      <c r="D35" s="241"/>
      <c r="E35" s="241"/>
      <c r="F35" s="205"/>
      <c r="G35" s="205"/>
      <c r="H35" s="205"/>
      <c r="I35" s="205"/>
      <c r="J35" s="205"/>
      <c r="K35" s="205"/>
      <c r="L35" s="205"/>
      <c r="M35" s="51" t="s">
        <v>415</v>
      </c>
      <c r="N35" s="52" t="s">
        <v>446</v>
      </c>
      <c r="O35" s="205"/>
    </row>
    <row r="36" spans="1:15" ht="69">
      <c r="B36" s="241"/>
      <c r="C36" s="241"/>
      <c r="D36" s="241"/>
      <c r="E36" s="241"/>
      <c r="F36" s="205"/>
      <c r="G36" s="205"/>
      <c r="H36" s="205"/>
      <c r="I36" s="205"/>
      <c r="J36" s="205"/>
      <c r="K36" s="205"/>
      <c r="L36" s="205"/>
      <c r="M36" s="51" t="s">
        <v>420</v>
      </c>
      <c r="N36" s="52" t="s">
        <v>447</v>
      </c>
      <c r="O36" s="205"/>
    </row>
    <row r="37" spans="1:15" ht="23.25"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379" t="s">
        <v>394</v>
      </c>
      <c r="N37" s="380"/>
      <c r="O37" s="205"/>
    </row>
    <row r="38" spans="1:15" ht="69"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51" t="s">
        <v>428</v>
      </c>
      <c r="N38" s="52" t="s">
        <v>448</v>
      </c>
      <c r="O38" s="205"/>
    </row>
    <row r="39" spans="1:15" ht="69"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51" t="s">
        <v>433</v>
      </c>
      <c r="N39" s="52" t="s">
        <v>449</v>
      </c>
      <c r="O39" s="205"/>
    </row>
    <row r="40" spans="1:15" ht="23.25"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32" t="s">
        <v>450</v>
      </c>
      <c r="N40" s="233" t="s">
        <v>439</v>
      </c>
      <c r="O40" s="205"/>
    </row>
    <row r="41" spans="1:15" ht="23.25"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381" t="s">
        <v>372</v>
      </c>
      <c r="N41" s="382"/>
      <c r="O41" s="205"/>
    </row>
    <row r="42" spans="1:15" ht="69"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51" t="s">
        <v>405</v>
      </c>
      <c r="N42" s="52" t="s">
        <v>451</v>
      </c>
      <c r="O42" s="205"/>
    </row>
    <row r="43" spans="1:15" ht="69"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51" t="s">
        <v>408</v>
      </c>
      <c r="N43" s="52" t="s">
        <v>452</v>
      </c>
      <c r="O43" s="205"/>
    </row>
    <row r="44" spans="1:15" ht="23.25"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379" t="s">
        <v>385</v>
      </c>
      <c r="N44" s="380"/>
      <c r="O44" s="205"/>
    </row>
    <row r="45" spans="1:15" ht="69"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51" t="s">
        <v>416</v>
      </c>
      <c r="N45" s="52" t="s">
        <v>453</v>
      </c>
      <c r="O45" s="205"/>
    </row>
    <row r="46" spans="1:15" ht="69"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51" t="s">
        <v>421</v>
      </c>
      <c r="N46" s="52" t="s">
        <v>454</v>
      </c>
      <c r="O46" s="205"/>
    </row>
    <row r="47" spans="1:15" ht="23.25"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379" t="s">
        <v>394</v>
      </c>
      <c r="N47" s="380"/>
      <c r="O47" s="205"/>
    </row>
    <row r="48" spans="1:15" ht="69"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51" t="s">
        <v>429</v>
      </c>
      <c r="N48" s="52" t="s">
        <v>455</v>
      </c>
      <c r="O48" s="205"/>
    </row>
    <row r="49" spans="2:15" ht="69"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51" t="s">
        <v>434</v>
      </c>
      <c r="N49" s="52" t="s">
        <v>456</v>
      </c>
      <c r="O49" s="205"/>
    </row>
    <row r="50" spans="2:15" ht="23.25"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</row>
  </sheetData>
  <autoFilter ref="B12:H12" xr:uid="{BD9BCBE6-71DF-4D10-AF99-FFAC47C2138B}"/>
  <mergeCells count="21">
    <mergeCell ref="A2:O3"/>
    <mergeCell ref="M37:N37"/>
    <mergeCell ref="M41:N41"/>
    <mergeCell ref="M44:N44"/>
    <mergeCell ref="M47:N47"/>
    <mergeCell ref="M29:N29"/>
    <mergeCell ref="M31:N31"/>
    <mergeCell ref="M34:N34"/>
    <mergeCell ref="B5:F5"/>
    <mergeCell ref="B21:D21"/>
    <mergeCell ref="L6:O6"/>
    <mergeCell ref="L7:L27"/>
    <mergeCell ref="O7:O27"/>
    <mergeCell ref="M8:N8"/>
    <mergeCell ref="M12:N12"/>
    <mergeCell ref="M15:N15"/>
    <mergeCell ref="M22:N22"/>
    <mergeCell ref="M25:N25"/>
    <mergeCell ref="M19:N19"/>
    <mergeCell ref="B11:H11"/>
    <mergeCell ref="F13:F1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Ehm Hans (CSC E IN)</dc:creator>
  <cp:keywords/>
  <dc:description/>
  <cp:lastModifiedBy>Utilisateur invité</cp:lastModifiedBy>
  <cp:revision/>
  <dcterms:created xsi:type="dcterms:W3CDTF">2019-10-17T11:21:27Z</dcterms:created>
  <dcterms:modified xsi:type="dcterms:W3CDTF">2025-02-19T11:11:07Z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