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0.xml" ContentType="application/vnd.ms-excel.person+xml"/>
  <Override PartName="/xl/persons/person1.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mc:AlternateContent xmlns:mc="http://schemas.openxmlformats.org/markup-compatibility/2006">
    <mc:Choice Requires="x15">
      <x15ac:absPath xmlns:x15ac="http://schemas.microsoft.com/office/spreadsheetml/2010/11/ac" url="/Users/nimishajena/Documents/"/>
    </mc:Choice>
  </mc:AlternateContent>
  <xr:revisionPtr revIDLastSave="0" documentId="13_ncr:1_{CDCB4897-EFC4-544D-B45D-4C8B221AC95E}" xr6:coauthVersionLast="47" xr6:coauthVersionMax="47" xr10:uidLastSave="{00000000-0000-0000-0000-000000000000}"/>
  <bookViews>
    <workbookView xWindow="0" yWindow="760" windowWidth="34200" windowHeight="21380" activeTab="1" xr2:uid="{0A0D8D68-EFC2-4074-BDCA-85DAF874A3F1}"/>
  </bookViews>
  <sheets>
    <sheet name="analysis" sheetId="5" r:id="rId1"/>
    <sheet name="Dashboard" sheetId="6" r:id="rId2"/>
    <sheet name="Input Data" sheetId="2" r:id="rId3"/>
    <sheet name="Master Data" sheetId="1" r:id="rId4"/>
  </sheets>
  <definedNames>
    <definedName name="_xlchart.v1.0" hidden="1">analysis!$AH$4:$AH$8</definedName>
    <definedName name="_xlchart.v1.1" hidden="1">analysis!$AI$4:$AI$8</definedName>
    <definedName name="_xlchart.v1.2" hidden="1">analysis!$AH$4:$AH$8</definedName>
    <definedName name="_xlchart.v1.3" hidden="1">analysis!$AI$4:$AI$8</definedName>
    <definedName name="_xlchart.v1.4" hidden="1">analysis!$AH$4:$AH$8</definedName>
    <definedName name="_xlchart.v1.5" hidden="1">analysis!$AI$4:$AI$8</definedName>
    <definedName name="_xlchart.v1.6" hidden="1">analysis!$AH$4:$AH$8</definedName>
    <definedName name="_xlchart.v1.7" hidden="1">analysis!$AI$4:$AI$8</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4" i="5" l="1" a="1"/>
  <c r="AI4" i="5" s="1"/>
  <c r="AG4" i="5" s="1" a="1"/>
  <c r="AG4" i="5" s="1"/>
  <c r="AH4" i="5" a="1"/>
  <c r="AH4" i="5" s="1"/>
  <c r="U4" i="5" a="1"/>
  <c r="U4" i="5" s="1"/>
  <c r="AA3" i="5"/>
  <c r="AB3" i="5" s="1"/>
  <c r="AA4" i="5" s="1" a="1"/>
  <c r="AA4" i="5" s="1"/>
  <c r="X4" i="5" a="1"/>
  <c r="X4" i="5" s="1"/>
  <c r="W4" i="5" a="1"/>
  <c r="W4" i="5" s="1"/>
  <c r="T4" i="5" s="1" a="1"/>
  <c r="T4" i="5" s="1"/>
  <c r="V4" i="5" a="1"/>
  <c r="V4" i="5" s="1"/>
  <c r="L5" i="5"/>
  <c r="M5" i="5" s="1"/>
  <c r="L6" i="5"/>
  <c r="M6" i="5" s="1"/>
  <c r="L7" i="5"/>
  <c r="M7" i="5" s="1"/>
  <c r="L8" i="5"/>
  <c r="M8" i="5" s="1"/>
  <c r="L9" i="5"/>
  <c r="M9" i="5" s="1"/>
  <c r="L10" i="5"/>
  <c r="M10" i="5" s="1"/>
  <c r="L11" i="5"/>
  <c r="M11" i="5" s="1"/>
  <c r="L12" i="5"/>
  <c r="M12" i="5" s="1"/>
  <c r="L13" i="5"/>
  <c r="M13" i="5" s="1"/>
  <c r="L14" i="5"/>
  <c r="M14" i="5" s="1"/>
  <c r="L15" i="5"/>
  <c r="M15" i="5" s="1"/>
  <c r="L4" i="5"/>
  <c r="M4" i="5" s="1"/>
  <c r="K5" i="5"/>
  <c r="K6" i="5"/>
  <c r="K7" i="5"/>
  <c r="K8" i="5"/>
  <c r="K9" i="5"/>
  <c r="K10" i="5"/>
  <c r="K11" i="5"/>
  <c r="K12" i="5"/>
  <c r="K13" i="5"/>
  <c r="K14" i="5"/>
  <c r="K15" i="5"/>
  <c r="K4" i="5"/>
  <c r="G529" i="2"/>
  <c r="H529" i="2"/>
  <c r="I529" i="2"/>
  <c r="J529" i="2"/>
  <c r="L529" i="2" s="1"/>
  <c r="K529" i="2"/>
  <c r="M529" i="2" s="1"/>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5"/>
  <c r="E6" i="5"/>
  <c r="AH1" i="5" l="1"/>
  <c r="AI1" i="5"/>
  <c r="Z4" i="5" a="1"/>
  <c r="Z4" i="5" s="1"/>
  <c r="X2" i="5"/>
  <c r="U2" i="5"/>
  <c r="W2" i="5"/>
  <c r="V2" i="5"/>
  <c r="E8"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<sst xmlns="http://schemas.openxmlformats.org/spreadsheetml/2006/main" count="1932" uniqueCount="141">
  <si>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</si>
  <si>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</si>
  <si>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</si>
  <si>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</si>
  <si>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</si>
  <si>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</si>
  <si>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</si>
  <si>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</si>
  <si>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</si>
  <si>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</si>
  <si>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</si>
  <si>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</si>
  <si>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</si>
  <si>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</si>
  <si>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</si>
  <si>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</si>
  <si>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</si>
  <si>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</si>
  <si>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</si>
  <si>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</si>
  <si>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</si>
  <si>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</si>
  <si>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</si>
  <si>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</si>
  <si>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</si>
  <si>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</si>
  <si>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</si>
  <si>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</si>
  <si>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</si>
  <si>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</si>
  <si>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</si>
  <si>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</si>
  <si>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</si>
  <si>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</si>
  <si>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</si>
  <si>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</si>
  <si>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</si>
  <si>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</si>
  <si>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</si>
  <si>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</si>
  <si>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</si>
  <si>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</si>
  <si>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</si>
  <si>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</si>
  <si>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</si>
  <si>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</si>
  <si>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</si>
  <si>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</si>
  <si>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</si>
  <si>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</si>
  <si>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</si>
  <si>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</si>
  <si>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</si>
  <si>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</si>
  <si>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</si>
  <si>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</si>
  <si>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</si>
  <si>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</si>
  <si>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</si>
  <si>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</si>
  <si>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</si>
  <si>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</si>
  <si>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</si>
  <si>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</si>
  <si>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</si>
  <si>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</si>
  <si>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</si>
  <si>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</si>
  <si>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</si>
  <si>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</si>
  <si>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</si>
  <si>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</si>
  <si>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</si>
  <si>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</si>
  <si>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</si>
  <si>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</si>
  <si>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</si>
  <si>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</si>
  <si>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</si>
  <si>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</si>
  <si>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</si>
  <si>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</si>
  <si>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</si>
  <si>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</si>
  <si>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</si>
  <si>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</si>
  <si>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</si>
  <si>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</si>
  <si>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</si>
  <si>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</si>
  <si>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</si>
  <si>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</si>
  <si>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</si>
  <si>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</si>
  <si>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</si>
  <si>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</si>
  <si>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</si>
  <si>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</si>
  <si>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</si>
  <si>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</si>
  <si>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</si>
  <si>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</si>
  <si>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</si>
  <si>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</si>
  <si>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</si>
  <si>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</si>
  <si>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</si>
  <si>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</si>
  <si>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</si>
  <si>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</si>
  <si>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</si>
  <si>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</si>
  <si>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</si>
  <si>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</si>
  <si>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</si>
  <si>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</si>
  <si>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</si>
  <si>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</si>
  <si>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</si>
  <si>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</si>
  <si>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</si>
  <si>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Dec</t>
  </si>
  <si>
    <t>Nov</t>
  </si>
  <si>
    <t>Oct</t>
  </si>
  <si>
    <t>Jan</t>
  </si>
  <si>
    <t>Aug</t>
  </si>
  <si>
    <t>Jul</t>
  </si>
  <si>
    <t>Jun</t>
  </si>
  <si>
    <t>Feb</t>
  </si>
  <si>
    <t>Sep</t>
  </si>
  <si>
    <t>May</t>
  </si>
  <si>
    <t>Mar</t>
  </si>
  <si>
    <t>Sum of Total Buying Value</t>
  </si>
  <si>
    <t>Apr</t>
  </si>
  <si>
    <t>Sum of QUANTITY</t>
  </si>
  <si>
    <t>Total Sales</t>
  </si>
  <si>
    <t>Total Profit</t>
  </si>
  <si>
    <t>Profit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</si>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</sst>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5" formatCode="[$$-409]#,##0.0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9" fontId="0" fillId="0" borderId="0" xfId="2" applyFont="1"/>
    <xf numFmtId="44" fontId="0" fillId="0" borderId="0" xfId="1" applyFont="1"/>
  </cellXfs>
  <cellStyles count="3">
    <cellStyle name="Currency" xfId="1" builtinId="4"/>
    <cellStyle name="Normal" xfId="0" builtinId="0"/>
    <cellStyle name="Percent" xfId="2" builtinId="5"/>
  </cellStyles>
  <dxfs count="30">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9"/>
      <tableStyleElement type="headerRow" dxfId="2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18" Type="http://schemas.microsoft.com/office/2017/10/relationships/person" Target="persons/person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2.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19" Type="http://schemas.microsoft.com/office/2017/10/relationships/person" Target="persons/person3.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[SALES.xlsx]analysis!Daily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3.2824074074074089E-2"/>
          <c:w val="0.73578937007874012"/>
          <c:h val="0.72088764946048411"/>
        </c:manualLayout>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7065.2999999999993</c:v>
                </c:pt>
              </c:numCache>
            </c:numRef>
          </c:val>
          <c:extLst>
            <c:ext xmlns:c16="http://schemas.microsoft.com/office/drawing/2014/chart" uri="{C3380CC4-5D6E-409C-BE32-E72D297353CC}">
              <c16:uniqueId val="{00000000-085F-354B-BB4A-232E26E2C330}"/>
            </c:ext>
          </c:extLst>
        </c:ser>
        <c:dLbls>
          <c:showLegendKey val="0"/>
          <c:showVal val="0"/>
          <c:showCatName val="0"/>
          <c:showSerName val="0"/>
          <c:showPercent val="0"/>
          <c:showBubbleSize val="0"/>
        </c:dLbls>
        <c:axId val="1645745471"/>
        <c:axId val="1528642367"/>
      </c:areaChart>
      <c:catAx>
        <c:axId val="1645745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642367"/>
        <c:crosses val="autoZero"/>
        <c:auto val="1"/>
        <c:lblAlgn val="ctr"/>
        <c:lblOffset val="100"/>
        <c:noMultiLvlLbl val="0"/>
      </c:catAx>
      <c:valAx>
        <c:axId val="1528642367"/>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454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57035094683722"/>
          <c:y val="9.2014484549669665E-2"/>
          <c:w val="0.80301596675415576"/>
          <c:h val="0.73577136191309422"/>
        </c:manualLayout>
      </c:layout>
      <c:barChart>
        <c:barDir val="col"/>
        <c:grouping val="clustered"/>
        <c:varyColors val="0"/>
        <c:ser>
          <c:idx val="0"/>
          <c:order val="0"/>
          <c:tx>
            <c:strRef>
              <c:f>analysis!$K$3</c:f>
              <c:strCache>
                <c:ptCount val="1"/>
                <c:pt idx="0">
                  <c:v>Sales</c:v>
                </c:pt>
              </c:strCache>
            </c:strRef>
          </c:tx>
          <c:spPr>
            <a:solidFill>
              <a:schemeClr val="accent1"/>
            </a:solidFill>
            <a:ln>
              <a:noFill/>
            </a:ln>
            <a:effectLst/>
          </c:spPr>
          <c:invertIfNegative val="0"/>
          <c:dLbls>
            <c:dLbl>
              <c:idx val="0"/>
              <c:tx>
                <c:rich>
                  <a:bodyPr/>
                  <a:lstStyle/>
                  <a:p>
                    <a:fld id="{5D6A753E-84F7-294A-B263-8033D958CC6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A93-8A4A-83F5-6CF5B89DFD06}"/>
                </c:ext>
              </c:extLst>
            </c:dLbl>
            <c:dLbl>
              <c:idx val="1"/>
              <c:tx>
                <c:rich>
                  <a:bodyPr/>
                  <a:lstStyle/>
                  <a:p>
                    <a:fld id="{B6F82E13-0B31-C043-8B4A-ED6613C1041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A93-8A4A-83F5-6CF5B89DFD06}"/>
                </c:ext>
              </c:extLst>
            </c:dLbl>
            <c:dLbl>
              <c:idx val="2"/>
              <c:tx>
                <c:rich>
                  <a:bodyPr/>
                  <a:lstStyle/>
                  <a:p>
                    <a:fld id="{990471F3-0982-FC4C-91AF-51232033765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A93-8A4A-83F5-6CF5B89DFD06}"/>
                </c:ext>
              </c:extLst>
            </c:dLbl>
            <c:dLbl>
              <c:idx val="3"/>
              <c:tx>
                <c:rich>
                  <a:bodyPr/>
                  <a:lstStyle/>
                  <a:p>
                    <a:fld id="{46FF5ACB-D209-794C-ACE3-D8ED8A9B637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A93-8A4A-83F5-6CF5B89DFD06}"/>
                </c:ext>
              </c:extLst>
            </c:dLbl>
            <c:dLbl>
              <c:idx val="4"/>
              <c:tx>
                <c:rich>
                  <a:bodyPr/>
                  <a:lstStyle/>
                  <a:p>
                    <a:fld id="{CF8D6598-B445-AA40-B47E-0FEAD65CC52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A93-8A4A-83F5-6CF5B89DFD06}"/>
                </c:ext>
              </c:extLst>
            </c:dLbl>
            <c:dLbl>
              <c:idx val="5"/>
              <c:tx>
                <c:rich>
                  <a:bodyPr/>
                  <a:lstStyle/>
                  <a:p>
                    <a:fld id="{AB8C4771-44B1-C64C-B88C-63D41F50F7D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A93-8A4A-83F5-6CF5B89DFD06}"/>
                </c:ext>
              </c:extLst>
            </c:dLbl>
            <c:dLbl>
              <c:idx val="6"/>
              <c:tx>
                <c:rich>
                  <a:bodyPr/>
                  <a:lstStyle/>
                  <a:p>
                    <a:fld id="{25D3FAAD-BFB2-7948-A7FA-C7ED1A06761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A93-8A4A-83F5-6CF5B89DFD06}"/>
                </c:ext>
              </c:extLst>
            </c:dLbl>
            <c:dLbl>
              <c:idx val="7"/>
              <c:tx>
                <c:rich>
                  <a:bodyPr/>
                  <a:lstStyle/>
                  <a:p>
                    <a:fld id="{BF06E929-45C2-C845-A758-B368C7975D1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A93-8A4A-83F5-6CF5B89DFD06}"/>
                </c:ext>
              </c:extLst>
            </c:dLbl>
            <c:dLbl>
              <c:idx val="8"/>
              <c:tx>
                <c:rich>
                  <a:bodyPr/>
                  <a:lstStyle/>
                  <a:p>
                    <a:fld id="{A6D213EE-1586-4F43-8DC4-7B938CC87FC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A93-8A4A-83F5-6CF5B89DFD06}"/>
                </c:ext>
              </c:extLst>
            </c:dLbl>
            <c:dLbl>
              <c:idx val="9"/>
              <c:tx>
                <c:rich>
                  <a:bodyPr/>
                  <a:lstStyle/>
                  <a:p>
                    <a:fld id="{4CC93EAA-190A-2D48-AA5F-036A4238C42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A93-8A4A-83F5-6CF5B89DFD06}"/>
                </c:ext>
              </c:extLst>
            </c:dLbl>
            <c:dLbl>
              <c:idx val="10"/>
              <c:tx>
                <c:rich>
                  <a:bodyPr/>
                  <a:lstStyle/>
                  <a:p>
                    <a:fld id="{C09ACCDF-7A2A-D947-A240-00844AFEB92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A93-8A4A-83F5-6CF5B89DFD06}"/>
                </c:ext>
              </c:extLst>
            </c:dLbl>
            <c:dLbl>
              <c:idx val="11"/>
              <c:tx>
                <c:rich>
                  <a:bodyPr/>
                  <a:lstStyle/>
                  <a:p>
                    <a:fld id="{1273EF53-3DA5-F646-953A-66D98DE4EEC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A93-8A4A-83F5-6CF5B89DFD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analysis!$K$4:$K$15</c:f>
              <c:numCache>
                <c:formatCode>_("$"* #,##0.00_);_("$"* \(#,##0.00\);_("$"* "-"??_);_(@_)</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37243.179999999993</c:v>
                </c:pt>
              </c:numCache>
            </c:numRef>
          </c:val>
          <c:extLst>
            <c:ext xmlns:c15="http://schemas.microsoft.com/office/drawing/2012/chart" uri="{02D57815-91ED-43cb-92C2-25804820EDAC}">
              <c15:datalabelsRange>
                <c15:f>analysis!$M$4:$M$15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163B-4F4C-A7ED-AB259959B721}"/>
            </c:ext>
          </c:extLst>
        </c:ser>
        <c:ser>
          <c:idx val="1"/>
          <c:order val="1"/>
          <c:tx>
            <c:strRef>
              <c:f>analysis!$L$3</c:f>
              <c:strCache>
                <c:ptCount val="1"/>
                <c:pt idx="0">
                  <c:v>Profit</c:v>
                </c:pt>
              </c:strCache>
            </c:strRef>
          </c:tx>
          <c:spPr>
            <a:solidFill>
              <a:schemeClr val="accent2"/>
            </a:solidFill>
            <a:ln>
              <a:noFill/>
            </a:ln>
            <a:effectLst/>
          </c:spPr>
          <c:invertIfNegative val="0"/>
          <c:cat>
            <c:strRef>
              <c:f>analysis!$J$4:$J$15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_("$"* #,##0.00_);_("$"* \(#,##0.00\);_("$"* "-"??_);_(@_)</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5977.179999999993</c:v>
                </c:pt>
              </c:numCache>
            </c:numRef>
          </c:val>
          <c:extLst>
            <c:ext xmlns:c16="http://schemas.microsoft.com/office/drawing/2014/chart" uri="{C3380CC4-5D6E-409C-BE32-E72D297353CC}">
              <c16:uniqueId val="{00000001-163B-4F4C-A7ED-AB259959B721}"/>
            </c:ext>
          </c:extLst>
        </c:ser>
        <c:dLbls>
          <c:showLegendKey val="0"/>
          <c:showVal val="0"/>
          <c:showCatName val="0"/>
          <c:showSerName val="0"/>
          <c:showPercent val="0"/>
          <c:showBubbleSize val="0"/>
        </c:dLbls>
        <c:gapWidth val="82"/>
        <c:overlap val="100"/>
        <c:axId val="70928624"/>
        <c:axId val="300197632"/>
      </c:barChart>
      <c:catAx>
        <c:axId val="7092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197632"/>
        <c:crosses val="autoZero"/>
        <c:auto val="1"/>
        <c:lblAlgn val="ctr"/>
        <c:lblOffset val="100"/>
        <c:noMultiLvlLbl val="0"/>
      </c:catAx>
      <c:valAx>
        <c:axId val="30019763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8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analysis!$Z$4:$Z$13</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analysis!$AA$4:$AA$13</c:f>
              <c:numCache>
                <c:formatCode>[$$-409]#,##0.00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A7E2-C84D-A0B6-514D4726E2DB}"/>
            </c:ext>
          </c:extLst>
        </c:ser>
        <c:dLbls>
          <c:dLblPos val="inEnd"/>
          <c:showLegendKey val="0"/>
          <c:showVal val="1"/>
          <c:showCatName val="0"/>
          <c:showSerName val="0"/>
          <c:showPercent val="0"/>
          <c:showBubbleSize val="0"/>
        </c:dLbls>
        <c:gapWidth val="50"/>
        <c:axId val="2012677599"/>
        <c:axId val="2012679327"/>
      </c:barChart>
      <c:catAx>
        <c:axId val="2012677599"/>
        <c:scaling>
          <c:orientation val="minMax"/>
        </c:scaling>
        <c:delete val="1"/>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crossAx val="2012679327"/>
        <c:crosses val="autoZero"/>
        <c:auto val="1"/>
        <c:lblAlgn val="ctr"/>
        <c:lblOffset val="100"/>
        <c:noMultiLvlLbl val="0"/>
      </c:catAx>
      <c:valAx>
        <c:axId val="2012679327"/>
        <c:scaling>
          <c:orientation val="minMax"/>
        </c:scaling>
        <c:delete val="0"/>
        <c:axPos val="b"/>
        <c:minorGridlines>
          <c:spPr>
            <a:ln w="9525" cap="flat" cmpd="sng" algn="ctr">
              <a:solidFill>
                <a:schemeClr val="tx1">
                  <a:lumMod val="5000"/>
                  <a:lumOff val="95000"/>
                </a:schemeClr>
              </a:solidFill>
              <a:round/>
            </a:ln>
            <a:effectLst/>
          </c:spPr>
        </c:min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2677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[SALES.xlsx]analysis!Sales Types</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9.4131529929726523E-2"/>
          <c:y val="5.2447552447552448E-2"/>
          <c:w val="0.82069786639573283"/>
          <c:h val="0.80061085567975332"/>
        </c:manualLayout>
      </c:layout>
      <c:pieChart>
        <c:varyColors val="1"/>
        <c:ser>
          <c:idx val="0"/>
          <c:order val="0"/>
          <c:tx>
            <c:strRef>
              <c:f>analysis!$AM$3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analysis!$AL$4:$AL$6</c:f>
              <c:strCache>
                <c:ptCount val="3"/>
                <c:pt idx="0">
                  <c:v>Direct Sales</c:v>
                </c:pt>
                <c:pt idx="1">
                  <c:v>Online</c:v>
                </c:pt>
                <c:pt idx="2">
                  <c:v>Wholesaler</c:v>
                </c:pt>
              </c:strCache>
            </c:strRef>
          </c:cat>
          <c:val>
            <c:numRef>
              <c:f>analysis!$AM$4:$AM$6</c:f>
              <c:numCache>
                <c:formatCode>General</c:formatCode>
                <c:ptCount val="3"/>
                <c:pt idx="0">
                  <c:v>208140.15000000005</c:v>
                </c:pt>
                <c:pt idx="1">
                  <c:v>133923.87000000002</c:v>
                </c:pt>
                <c:pt idx="2">
                  <c:v>59493.100000000006</c:v>
                </c:pt>
              </c:numCache>
            </c:numRef>
          </c:val>
          <c:extLst>
            <c:ext xmlns:c16="http://schemas.microsoft.com/office/drawing/2014/chart" uri="{C3380CC4-5D6E-409C-BE32-E72D297353CC}">
              <c16:uniqueId val="{00000000-A5D2-EE41-801D-D4E1360952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analysis!$AP$3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analysis!$AO$4:$AO$5</c:f>
              <c:strCache>
                <c:ptCount val="2"/>
                <c:pt idx="0">
                  <c:v>Cash</c:v>
                </c:pt>
                <c:pt idx="1">
                  <c:v>Online</c:v>
                </c:pt>
              </c:strCache>
            </c:strRef>
          </c:cat>
          <c:val>
            <c:numRef>
              <c:f>analysis!$AP$4:$AP$5</c:f>
              <c:numCache>
                <c:formatCode>General</c:formatCode>
                <c:ptCount val="2"/>
                <c:pt idx="0">
                  <c:v>199662.10000000009</c:v>
                </c:pt>
                <c:pt idx="1">
                  <c:v>201895.01999999993</c:v>
                </c:pt>
              </c:numCache>
            </c:numRef>
          </c:val>
          <c:extLst>
            <c:ext xmlns:c16="http://schemas.microsoft.com/office/drawing/2014/chart" uri="{C3380CC4-5D6E-409C-BE32-E72D297353CC}">
              <c16:uniqueId val="{00000000-89BD-C04E-8BE1-9287CC6B8864}"/>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59F1A42-BAB0-D749-92D7-E8F5298EE170}" formatIdx="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K$2" lockText="1" noThreeD="1"/>
</file>

<file path=xl/ctrlProps/ctrlProp2.xml><?xml version="1.0" encoding="utf-8"?>
<formControlPr xmlns="http://schemas.microsoft.com/office/spreadsheetml/2009/9/main" objectType="CheckBox" checked="Checked" fmlaLink="analysis!$L$2" lockText="1" noThreeD="1"/>
</file>

<file path=xl/ctrlProps/ctrlProp3.xml><?xml version="1.0" encoding="utf-8"?>
<formControlPr xmlns="http://schemas.microsoft.com/office/spreadsheetml/2009/9/main" objectType="CheckBox" checked="Checked" fmlaLink="analysis!$M$2" lockText="1" noThreeD="1"/>
</file>

<file path=xl/ctrlProps/ctrlProp4.xml><?xml version="1.0" encoding="utf-8"?>
<formControlPr xmlns="http://schemas.microsoft.com/office/spreadsheetml/2009/9/main" objectType="Scroll" dx="15" fmlaLink="analysis!$Z$3" max="100" page="10" val="4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421144</xdr:colOff>
      <xdr:row>14</xdr:row>
      <xdr:rowOff>134069</xdr:rowOff>
    </xdr:from>
    <xdr:to>
      <xdr:col>3</xdr:col>
      <xdr:colOff>744591</xdr:colOff>
      <xdr:row>22</xdr:row>
      <xdr:rowOff>80333</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943001" y="2801069"/>
              <a:ext cx="1148947" cy="14702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858858</xdr:colOff>
      <xdr:row>14</xdr:row>
      <xdr:rowOff>140790</xdr:rowOff>
    </xdr:from>
    <xdr:to>
      <xdr:col>4</xdr:col>
      <xdr:colOff>338291</xdr:colOff>
      <xdr:row>19</xdr:row>
      <xdr:rowOff>9019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206215" y="2807790"/>
              <a:ext cx="1147553" cy="8207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496821</xdr:colOff>
      <xdr:row>14</xdr:row>
      <xdr:rowOff>132403</xdr:rowOff>
    </xdr:from>
    <xdr:to>
      <xdr:col>4</xdr:col>
      <xdr:colOff>1455414</xdr:colOff>
      <xdr:row>24</xdr:row>
      <xdr:rowOff>2100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440750" y="2799403"/>
              <a:ext cx="958593" cy="17746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863223</xdr:colOff>
      <xdr:row>19</xdr:row>
      <xdr:rowOff>59651</xdr:rowOff>
    </xdr:from>
    <xdr:to>
      <xdr:col>4</xdr:col>
      <xdr:colOff>318523</xdr:colOff>
      <xdr:row>27</xdr:row>
      <xdr:rowOff>70369</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210580" y="3679151"/>
              <a:ext cx="1123420" cy="15347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88824</xdr:colOff>
      <xdr:row>35</xdr:row>
      <xdr:rowOff>37880</xdr:rowOff>
    </xdr:from>
    <xdr:to>
      <xdr:col>3</xdr:col>
      <xdr:colOff>609307</xdr:colOff>
      <xdr:row>46</xdr:row>
      <xdr:rowOff>80752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33488</xdr:colOff>
      <xdr:row>20</xdr:row>
      <xdr:rowOff>161579</xdr:rowOff>
    </xdr:from>
    <xdr:to>
      <xdr:col>12</xdr:col>
      <xdr:colOff>17183</xdr:colOff>
      <xdr:row>32</xdr:row>
      <xdr:rowOff>189770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1397000</xdr:colOff>
          <xdr:row>19</xdr:row>
          <xdr:rowOff>88900</xdr:rowOff>
        </xdr:from>
        <xdr:to>
          <xdr:col>10</xdr:col>
          <xdr:colOff>152400</xdr:colOff>
          <xdr:row>20</xdr:row>
          <xdr:rowOff>101600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647700</xdr:colOff>
          <xdr:row>19</xdr:row>
          <xdr:rowOff>88900</xdr:rowOff>
        </xdr:from>
        <xdr:to>
          <xdr:col>10</xdr:col>
          <xdr:colOff>889000</xdr:colOff>
          <xdr:row>20</xdr:row>
          <xdr:rowOff>101600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1435100</xdr:colOff>
          <xdr:row>19</xdr:row>
          <xdr:rowOff>88900</xdr:rowOff>
        </xdr:from>
        <xdr:to>
          <xdr:col>11</xdr:col>
          <xdr:colOff>190500</xdr:colOff>
          <xdr:row>20</xdr:row>
          <xdr:rowOff>101600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25</xdr:col>
      <xdr:colOff>303190</xdr:colOff>
      <xdr:row>15</xdr:row>
      <xdr:rowOff>19139</xdr:rowOff>
    </xdr:from>
    <xdr:to>
      <xdr:col>28</xdr:col>
      <xdr:colOff>751268</xdr:colOff>
      <xdr:row>29</xdr:row>
      <xdr:rowOff>132903</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266700</xdr:colOff>
          <xdr:row>14</xdr:row>
          <xdr:rowOff>177800</xdr:rowOff>
        </xdr:from>
        <xdr:to>
          <xdr:col>25</xdr:col>
          <xdr:colOff>127000</xdr:colOff>
          <xdr:row>29</xdr:row>
          <xdr:rowOff>139700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33</xdr:col>
      <xdr:colOff>216973</xdr:colOff>
      <xdr:row>11</xdr:row>
      <xdr:rowOff>160593</xdr:rowOff>
    </xdr:from>
    <xdr:to>
      <xdr:col>34</xdr:col>
      <xdr:colOff>1412240</xdr:colOff>
      <xdr:row>29</xdr:row>
      <xdr:rowOff>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8F05DD9C-B781-3B87-CB94-EA32B755DC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357613" y="2284033"/>
              <a:ext cx="2871667" cy="331412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0</xdr:colOff>
      <xdr:row>12</xdr:row>
      <xdr:rowOff>30480</xdr:rowOff>
    </xdr:from>
    <xdr:to>
      <xdr:col>38</xdr:col>
      <xdr:colOff>1656080</xdr:colOff>
      <xdr:row>27</xdr:row>
      <xdr:rowOff>40640</xdr:rowOff>
    </xdr:to>
    <xdr:graphicFrame macro="">
      <xdr:nvGraphicFramePr>
        <xdr:cNvPr id="11" name="Chart 10">
          <a:extLst>
            <a:ext uri="{FF2B5EF4-FFF2-40B4-BE49-F238E27FC236}">
              <a16:creationId xmlns:a16="http://schemas.microsoft.com/office/drawing/2014/main" id="{4988228F-45B6-3072-C6E3-4A4C347CE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40640</xdr:colOff>
      <xdr:row>12</xdr:row>
      <xdr:rowOff>40640</xdr:rowOff>
    </xdr:from>
    <xdr:to>
      <xdr:col>42</xdr:col>
      <xdr:colOff>0</xdr:colOff>
      <xdr:row>26</xdr:row>
      <xdr:rowOff>81280</xdr:rowOff>
    </xdr:to>
    <xdr:graphicFrame macro="">
      <xdr:nvGraphicFramePr>
        <xdr:cNvPr id="12" name="Chart 11">
          <a:extLst>
            <a:ext uri="{FF2B5EF4-FFF2-40B4-BE49-F238E27FC236}">
              <a16:creationId xmlns:a16="http://schemas.microsoft.com/office/drawing/2014/main" id="{F5DC6A5F-DC90-F561-2789-090F1D847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70</xdr:col>
      <xdr:colOff>491302</xdr:colOff>
      <xdr:row>10</xdr:row>
      <xdr:rowOff>30611</xdr:rowOff>
    </xdr:from>
    <xdr:to>
      <xdr:col>71</xdr:col>
      <xdr:colOff>516611</xdr:colOff>
      <xdr:row>11</xdr:row>
      <xdr:rowOff>21525</xdr:rowOff>
    </xdr:to>
    <xdr:sp macro="" textlink="">
      <xdr:nvSpPr>
        <xdr:cNvPr id="14" name="TextBox 13">
          <a:extLst>
            <a:ext uri="{FF2B5EF4-FFF2-40B4-BE49-F238E27FC236}">
              <a16:creationId xmlns:a16="http://schemas.microsoft.com/office/drawing/2014/main" id="{5DCCCFF4-81ED-2C20-DBE8-28AA1AE2459C}"/>
            </a:ext>
          </a:extLst>
        </xdr:cNvPr>
        <xdr:cNvSpPr txBox="1"/>
      </xdr:nvSpPr>
      <xdr:spPr>
        <a:xfrm>
          <a:off x="73354861" y="1967899"/>
          <a:ext cx="843275" cy="184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32</xdr:col>
      <xdr:colOff>1665728</xdr:colOff>
      <xdr:row>38</xdr:row>
      <xdr:rowOff>60110</xdr:rowOff>
    </xdr:from>
    <xdr:ext cx="7003092" cy="972869"/>
    <xdr:sp macro="" textlink="">
      <xdr:nvSpPr>
        <xdr:cNvPr id="15" name="Rectangle 14">
          <a:extLst>
            <a:ext uri="{FF2B5EF4-FFF2-40B4-BE49-F238E27FC236}">
              <a16:creationId xmlns:a16="http://schemas.microsoft.com/office/drawing/2014/main" id="{E8C0E1BC-D36A-FEEF-7EFA-8E08B72EF42B}"/>
            </a:ext>
          </a:extLst>
        </xdr:cNvPr>
        <xdr:cNvSpPr/>
      </xdr:nvSpPr>
      <xdr:spPr>
        <a:xfrm>
          <a:off x="38160391" y="7380447"/>
          <a:ext cx="7003092" cy="972869"/>
        </a:xfrm>
        <a:prstGeom prst="rect">
          <a:avLst/>
        </a:prstGeom>
        <a:noFill/>
      </xdr:spPr>
      <xdr:txBody>
        <a:bodyPr wrap="square" lIns="91440" tIns="45720" rIns="91440" bIns="45720">
          <a:spAutoFit/>
        </a:bodyPr>
        <a:lstStyle/>
        <a:p>
          <a:pPr algn="ctr"/>
          <a:endParaRPr lang="en-US" sz="5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32</xdr:col>
      <xdr:colOff>1626171</xdr:colOff>
      <xdr:row>41</xdr:row>
      <xdr:rowOff>162618</xdr:rowOff>
    </xdr:from>
    <xdr:ext cx="5458715" cy="864797"/>
    <xdr:sp macro="" textlink="">
      <xdr:nvSpPr>
        <xdr:cNvPr id="17" name="Rectangle 16">
          <a:extLst>
            <a:ext uri="{FF2B5EF4-FFF2-40B4-BE49-F238E27FC236}">
              <a16:creationId xmlns:a16="http://schemas.microsoft.com/office/drawing/2014/main" id="{9DA90337-61E5-E490-E546-C39A0BC3B6B7}"/>
            </a:ext>
          </a:extLst>
        </xdr:cNvPr>
        <xdr:cNvSpPr/>
      </xdr:nvSpPr>
      <xdr:spPr>
        <a:xfrm>
          <a:off x="38120834" y="8060876"/>
          <a:ext cx="5458715" cy="864797"/>
        </a:xfrm>
        <a:prstGeom prst="rect">
          <a:avLst/>
        </a:prstGeom>
        <a:noFill/>
      </xdr:spPr>
      <xdr:txBody>
        <a:bodyPr wrap="square" lIns="91440" tIns="45720" rIns="91440" bIns="45720">
          <a:noAutofit/>
        </a:bodyPr>
        <a:lstStyle/>
        <a:p>
          <a:pPr algn="ctr"/>
          <a:r>
            <a:rPr lang="en-US" sz="4000" b="1" cap="none" spc="50">
              <a:ln w="9525" cmpd="sng">
                <a:solidFill>
                  <a:schemeClr val="accent1"/>
                </a:solidFill>
                <a:prstDash val="solid"/>
              </a:ln>
              <a:solidFill>
                <a:srgbClr val="70AD47">
                  <a:tint val="1000"/>
                </a:srgbClr>
              </a:solidFill>
              <a:effectLst>
                <a:glow rad="38100">
                  <a:schemeClr val="accent1">
                    <a:alpha val="40000"/>
                  </a:schemeClr>
                </a:glow>
              </a:effectLst>
            </a:rPr>
            <a:t> </a:t>
          </a:r>
        </a:p>
      </xdr:txBody>
    </xdr:sp>
    <xdr:clientData/>
  </xdr:oneCellAnchor>
  <xdr:oneCellAnchor>
    <xdr:from>
      <xdr:col>33</xdr:col>
      <xdr:colOff>1548396</xdr:colOff>
      <xdr:row>51</xdr:row>
      <xdr:rowOff>64585</xdr:rowOff>
    </xdr:from>
    <xdr:ext cx="2769605" cy="593304"/>
    <xdr:sp macro="" textlink="">
      <xdr:nvSpPr>
        <xdr:cNvPr id="18" name="Rectangle 17">
          <a:extLst>
            <a:ext uri="{FF2B5EF4-FFF2-40B4-BE49-F238E27FC236}">
              <a16:creationId xmlns:a16="http://schemas.microsoft.com/office/drawing/2014/main" id="{3CA5F9FB-034E-2F18-2625-0AA43C5006B2}"/>
            </a:ext>
          </a:extLst>
        </xdr:cNvPr>
        <xdr:cNvSpPr/>
      </xdr:nvSpPr>
      <xdr:spPr>
        <a:xfrm>
          <a:off x="39817729" y="9564185"/>
          <a:ext cx="2769605" cy="593304"/>
        </a:xfrm>
        <a:prstGeom prst="rect">
          <a:avLst/>
        </a:prstGeom>
        <a:noFill/>
      </xdr:spPr>
      <xdr:txBody>
        <a:bodyPr wrap="square" lIns="91440" tIns="45720" rIns="91440" bIns="45720">
          <a:spAutoFit/>
        </a:bodyPr>
        <a:lstStyle/>
        <a:p>
          <a:pPr algn="ctr"/>
          <a:endPar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34</xdr:col>
      <xdr:colOff>357838</xdr:colOff>
      <xdr:row>46</xdr:row>
      <xdr:rowOff>67733</xdr:rowOff>
    </xdr:from>
    <xdr:ext cx="2078325" cy="714347"/>
    <xdr:sp macro="" textlink="">
      <xdr:nvSpPr>
        <xdr:cNvPr id="19" name="Rectangle 18">
          <a:extLst>
            <a:ext uri="{FF2B5EF4-FFF2-40B4-BE49-F238E27FC236}">
              <a16:creationId xmlns:a16="http://schemas.microsoft.com/office/drawing/2014/main" id="{0DDA65E3-3565-31F9-6190-4F6F9634E969}"/>
            </a:ext>
          </a:extLst>
        </xdr:cNvPr>
        <xdr:cNvSpPr/>
      </xdr:nvSpPr>
      <xdr:spPr>
        <a:xfrm>
          <a:off x="40303571" y="8636000"/>
          <a:ext cx="2078325" cy="714347"/>
        </a:xfrm>
        <a:prstGeom prst="rect">
          <a:avLst/>
        </a:prstGeom>
        <a:noFill/>
      </xdr:spPr>
      <xdr:txBody>
        <a:bodyPr wrap="none" lIns="91440" tIns="45720" rIns="91440" bIns="45720">
          <a:noAutofit/>
        </a:bodyPr>
        <a:lstStyle/>
        <a:p>
          <a:pPr algn="ctr"/>
          <a:r>
            <a:rPr lang="en-US" sz="54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a:t>
          </a:r>
          <a:endPar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38</xdr:col>
      <xdr:colOff>1321567</xdr:colOff>
      <xdr:row>51</xdr:row>
      <xdr:rowOff>64585</xdr:rowOff>
    </xdr:from>
    <xdr:ext cx="184730" cy="593304"/>
    <xdr:sp macro="" textlink="">
      <xdr:nvSpPr>
        <xdr:cNvPr id="20" name="Rectangle 19">
          <a:extLst>
            <a:ext uri="{FF2B5EF4-FFF2-40B4-BE49-F238E27FC236}">
              <a16:creationId xmlns:a16="http://schemas.microsoft.com/office/drawing/2014/main" id="{A20E3762-0F3E-883D-3D8E-73F1F99ABFBE}"/>
            </a:ext>
          </a:extLst>
        </xdr:cNvPr>
        <xdr:cNvSpPr/>
      </xdr:nvSpPr>
      <xdr:spPr>
        <a:xfrm>
          <a:off x="46508167" y="10427785"/>
          <a:ext cx="184730" cy="593304"/>
        </a:xfrm>
        <a:prstGeom prst="rect">
          <a:avLst/>
        </a:prstGeom>
        <a:noFill/>
      </xdr:spPr>
      <xdr:txBody>
        <a:bodyPr wrap="none" lIns="91440" tIns="45720" rIns="91440" bIns="45720">
          <a:spAutoFit/>
        </a:bodyPr>
        <a:lstStyle/>
        <a:p>
          <a:pPr algn="ctr"/>
          <a:endPar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38</xdr:col>
      <xdr:colOff>455284</xdr:colOff>
      <xdr:row>46</xdr:row>
      <xdr:rowOff>115384</xdr:rowOff>
    </xdr:from>
    <xdr:ext cx="2263055" cy="937629"/>
    <xdr:sp macro="" textlink="">
      <xdr:nvSpPr>
        <xdr:cNvPr id="21" name="Rectangle 20">
          <a:extLst>
            <a:ext uri="{FF2B5EF4-FFF2-40B4-BE49-F238E27FC236}">
              <a16:creationId xmlns:a16="http://schemas.microsoft.com/office/drawing/2014/main" id="{741C493B-DDCE-57C6-6986-FB6FB3B7A7C7}"/>
            </a:ext>
          </a:extLst>
        </xdr:cNvPr>
        <xdr:cNvSpPr/>
      </xdr:nvSpPr>
      <xdr:spPr>
        <a:xfrm>
          <a:off x="45312642" y="8933497"/>
          <a:ext cx="2263055" cy="937629"/>
        </a:xfrm>
        <a:prstGeom prst="rect">
          <a:avLst/>
        </a:prstGeom>
        <a:noFill/>
      </xdr:spPr>
      <xdr:txBody>
        <a:bodyPr wrap="square" lIns="91440" tIns="45720" rIns="91440" bIns="45720">
          <a:spAutoFit/>
        </a:bodyPr>
        <a:lstStyle/>
        <a:p>
          <a:pPr algn="ctr"/>
          <a:r>
            <a:rPr lang="en-US" sz="54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a:t>
          </a:r>
          <a:endPar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43</xdr:col>
      <xdr:colOff>667578</xdr:colOff>
      <xdr:row>46</xdr:row>
      <xdr:rowOff>183118</xdr:rowOff>
    </xdr:from>
    <xdr:ext cx="341247" cy="937629"/>
    <xdr:sp macro="" textlink="">
      <xdr:nvSpPr>
        <xdr:cNvPr id="22" name="Rectangle 21">
          <a:extLst>
            <a:ext uri="{FF2B5EF4-FFF2-40B4-BE49-F238E27FC236}">
              <a16:creationId xmlns:a16="http://schemas.microsoft.com/office/drawing/2014/main" id="{DB783749-A808-3174-FA60-897A398754BF}"/>
            </a:ext>
          </a:extLst>
        </xdr:cNvPr>
        <xdr:cNvSpPr/>
      </xdr:nvSpPr>
      <xdr:spPr>
        <a:xfrm>
          <a:off x="51823178" y="9530318"/>
          <a:ext cx="341247" cy="937629"/>
        </a:xfrm>
        <a:prstGeom prst="rect">
          <a:avLst/>
        </a:prstGeom>
        <a:noFill/>
      </xdr:spPr>
      <xdr:txBody>
        <a:bodyPr wrap="none" lIns="91440" tIns="45720" rIns="91440" bIns="45720">
          <a:spAutoFit/>
        </a:bodyPr>
        <a:lstStyle/>
        <a:p>
          <a:pPr algn="ctr"/>
          <a:r>
            <a:rPr lang="en-US" sz="54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a:t>
          </a:r>
          <a:endPar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42</xdr:col>
      <xdr:colOff>278396</xdr:colOff>
      <xdr:row>51</xdr:row>
      <xdr:rowOff>30719</xdr:rowOff>
    </xdr:from>
    <xdr:ext cx="2820404" cy="593304"/>
    <xdr:sp macro="" textlink="">
      <xdr:nvSpPr>
        <xdr:cNvPr id="23" name="Rectangle 22">
          <a:extLst>
            <a:ext uri="{FF2B5EF4-FFF2-40B4-BE49-F238E27FC236}">
              <a16:creationId xmlns:a16="http://schemas.microsoft.com/office/drawing/2014/main" id="{80D5CD4C-1ABB-2578-D029-627F3683D5A7}"/>
            </a:ext>
          </a:extLst>
        </xdr:cNvPr>
        <xdr:cNvSpPr/>
      </xdr:nvSpPr>
      <xdr:spPr>
        <a:xfrm>
          <a:off x="50451863" y="9530319"/>
          <a:ext cx="2820404" cy="593304"/>
        </a:xfrm>
        <a:prstGeom prst="rect">
          <a:avLst/>
        </a:prstGeom>
        <a:noFill/>
      </xdr:spPr>
      <xdr:txBody>
        <a:bodyPr wrap="square" lIns="91440" tIns="45720" rIns="91440" bIns="45720">
          <a:spAutoFit/>
        </a:bodyPr>
        <a:lstStyle/>
        <a:p>
          <a:pPr algn="ctr"/>
          <a:endPar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45</xdr:col>
      <xdr:colOff>470878</xdr:colOff>
      <xdr:row>56</xdr:row>
      <xdr:rowOff>13785</xdr:rowOff>
    </xdr:from>
    <xdr:ext cx="277447" cy="593304"/>
    <xdr:sp macro="" textlink="">
      <xdr:nvSpPr>
        <xdr:cNvPr id="26" name="Rectangle 25">
          <a:extLst>
            <a:ext uri="{FF2B5EF4-FFF2-40B4-BE49-F238E27FC236}">
              <a16:creationId xmlns:a16="http://schemas.microsoft.com/office/drawing/2014/main" id="{5F9A4032-24AC-A594-E1A2-0887884BDE81}"/>
            </a:ext>
          </a:extLst>
        </xdr:cNvPr>
        <xdr:cNvSpPr/>
      </xdr:nvSpPr>
      <xdr:spPr>
        <a:xfrm>
          <a:off x="53302878" y="11392985"/>
          <a:ext cx="277447" cy="593304"/>
        </a:xfrm>
        <a:prstGeom prst="rect">
          <a:avLst/>
        </a:prstGeom>
        <a:noFill/>
      </xdr:spPr>
      <xdr:txBody>
        <a:bodyPr wrap="none" lIns="91440" tIns="45720" rIns="91440" bIns="45720">
          <a:spAutoFit/>
        </a:bodyPr>
        <a:lstStyle/>
        <a:p>
          <a:pPr algn="ctr"/>
          <a:r>
            <a:rPr lang="en-US" sz="32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a:t>
          </a:r>
          <a:endParaRPr lang="en-US" sz="3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5</xdr:row>
      <xdr:rowOff>0</xdr:rowOff>
    </xdr:from>
    <xdr:to>
      <xdr:col>33</xdr:col>
      <xdr:colOff>795589</xdr:colOff>
      <xdr:row>77</xdr:row>
      <xdr:rowOff>98798</xdr:rowOff>
    </xdr:to>
    <xdr:pic>
      <xdr:nvPicPr>
        <xdr:cNvPr id="2" name="Picture 1">
          <a:extLst>
            <a:ext uri="{FF2B5EF4-FFF2-40B4-BE49-F238E27FC236}">
              <a16:creationId xmlns:a16="http://schemas.microsoft.com/office/drawing/2014/main" id="{9C6EE011-4B21-2A45-92BA-9514F3A4059C}"/>
            </a:ext>
          </a:extLst>
        </xdr:cNvPr>
        <xdr:cNvPicPr>
          <a:picLocks noChangeAspect="1"/>
        </xdr:cNvPicPr>
      </xdr:nvPicPr>
      <xdr:blipFill>
        <a:blip xmlns:r="http://schemas.openxmlformats.org/officeDocument/2006/relationships" r:embed="rId1"/>
        <a:stretch>
          <a:fillRect/>
        </a:stretch>
      </xdr:blipFill>
      <xdr:spPr>
        <a:xfrm>
          <a:off x="2476500" y="952500"/>
          <a:ext cx="25560589" cy="13814798"/>
        </a:xfrm>
        <a:prstGeom prst="rect">
          <a:avLst/>
        </a:prstGeom>
      </xdr:spPr>
    </xdr:pic>
    <xdr:clientData/>
  </xdr:twoCellAnchor>
  <xdr:twoCellAnchor editAs="oneCell">
    <xdr:from>
      <xdr:col>5</xdr:col>
      <xdr:colOff>63500</xdr:colOff>
      <xdr:row>7</xdr:row>
      <xdr:rowOff>38100</xdr:rowOff>
    </xdr:from>
    <xdr:to>
      <xdr:col>11</xdr:col>
      <xdr:colOff>609600</xdr:colOff>
      <xdr:row>9</xdr:row>
      <xdr:rowOff>177800</xdr:rowOff>
    </xdr:to>
    <xdr:pic>
      <xdr:nvPicPr>
        <xdr:cNvPr id="3" name="Picture 2">
          <a:extLst>
            <a:ext uri="{FF2B5EF4-FFF2-40B4-BE49-F238E27FC236}">
              <a16:creationId xmlns:a16="http://schemas.microsoft.com/office/drawing/2014/main" id="{4272D7FC-820E-83C3-B58A-CB7AC529F1CC}"/>
            </a:ext>
          </a:extLst>
        </xdr:cNvPr>
        <xdr:cNvPicPr>
          <a:picLocks noChangeAspect="1"/>
        </xdr:cNvPicPr>
      </xdr:nvPicPr>
      <xdr:blipFill>
        <a:blip xmlns:r="http://schemas.openxmlformats.org/officeDocument/2006/relationships" r:embed="rId2"/>
        <a:stretch>
          <a:fillRect/>
        </a:stretch>
      </xdr:blipFill>
      <xdr:spPr>
        <a:xfrm>
          <a:off x="4254500" y="1460500"/>
          <a:ext cx="5575300" cy="546100"/>
        </a:xfrm>
        <a:prstGeom prst="rect">
          <a:avLst/>
        </a:prstGeom>
      </xdr:spPr>
    </xdr:pic>
    <xdr:clientData/>
  </xdr:twoCellAnchor>
  <xdr:twoCellAnchor editAs="oneCell">
    <xdr:from>
      <xdr:col>5</xdr:col>
      <xdr:colOff>88900</xdr:colOff>
      <xdr:row>10</xdr:row>
      <xdr:rowOff>68620</xdr:rowOff>
    </xdr:from>
    <xdr:to>
      <xdr:col>8</xdr:col>
      <xdr:colOff>812800</xdr:colOff>
      <xdr:row>13</xdr:row>
      <xdr:rowOff>12699</xdr:rowOff>
    </xdr:to>
    <xdr:pic>
      <xdr:nvPicPr>
        <xdr:cNvPr id="4" name="Picture 3">
          <a:extLst>
            <a:ext uri="{FF2B5EF4-FFF2-40B4-BE49-F238E27FC236}">
              <a16:creationId xmlns:a16="http://schemas.microsoft.com/office/drawing/2014/main" id="{43BD75D6-95C4-B3BA-48B9-E1F49E9E50B3}"/>
            </a:ext>
          </a:extLst>
        </xdr:cNvPr>
        <xdr:cNvPicPr>
          <a:picLocks noChangeAspect="1"/>
        </xdr:cNvPicPr>
      </xdr:nvPicPr>
      <xdr:blipFill>
        <a:blip xmlns:r="http://schemas.openxmlformats.org/officeDocument/2006/relationships" r:embed="rId3"/>
        <a:stretch>
          <a:fillRect/>
        </a:stretch>
      </xdr:blipFill>
      <xdr:spPr>
        <a:xfrm>
          <a:off x="4279900" y="2100620"/>
          <a:ext cx="3238500" cy="553679"/>
        </a:xfrm>
        <a:prstGeom prst="rect">
          <a:avLst/>
        </a:prstGeom>
      </xdr:spPr>
    </xdr:pic>
    <xdr:clientData/>
  </xdr:twoCellAnchor>
  <xdr:twoCellAnchor editAs="oneCell">
    <xdr:from>
      <xdr:col>6</xdr:col>
      <xdr:colOff>596900</xdr:colOff>
      <xdr:row>16</xdr:row>
      <xdr:rowOff>63500</xdr:rowOff>
    </xdr:from>
    <xdr:to>
      <xdr:col>9</xdr:col>
      <xdr:colOff>25400</xdr:colOff>
      <xdr:row>18</xdr:row>
      <xdr:rowOff>25400</xdr:rowOff>
    </xdr:to>
    <xdr:pic>
      <xdr:nvPicPr>
        <xdr:cNvPr id="5" name="Picture 4">
          <a:extLst>
            <a:ext uri="{FF2B5EF4-FFF2-40B4-BE49-F238E27FC236}">
              <a16:creationId xmlns:a16="http://schemas.microsoft.com/office/drawing/2014/main" id="{BD430335-F9CD-DDD1-8905-AE40EA813D31}"/>
            </a:ext>
          </a:extLst>
        </xdr:cNvPr>
        <xdr:cNvPicPr>
          <a:picLocks noChangeAspect="1"/>
        </xdr:cNvPicPr>
      </xdr:nvPicPr>
      <xdr:blipFill>
        <a:blip xmlns:r="http://schemas.openxmlformats.org/officeDocument/2006/relationships" r:embed="rId4"/>
        <a:stretch>
          <a:fillRect/>
        </a:stretch>
      </xdr:blipFill>
      <xdr:spPr>
        <a:xfrm>
          <a:off x="5626100" y="3314700"/>
          <a:ext cx="1943100" cy="368300"/>
        </a:xfrm>
        <a:prstGeom prst="rect">
          <a:avLst/>
        </a:prstGeom>
      </xdr:spPr>
    </xdr:pic>
    <xdr:clientData/>
  </xdr:twoCellAnchor>
  <xdr:twoCellAnchor editAs="oneCell">
    <xdr:from>
      <xdr:col>6</xdr:col>
      <xdr:colOff>673100</xdr:colOff>
      <xdr:row>18</xdr:row>
      <xdr:rowOff>190500</xdr:rowOff>
    </xdr:from>
    <xdr:to>
      <xdr:col>8</xdr:col>
      <xdr:colOff>482600</xdr:colOff>
      <xdr:row>21</xdr:row>
      <xdr:rowOff>0</xdr:rowOff>
    </xdr:to>
    <xdr:pic>
      <xdr:nvPicPr>
        <xdr:cNvPr id="6" name="Picture 5">
          <a:extLst>
            <a:ext uri="{FF2B5EF4-FFF2-40B4-BE49-F238E27FC236}">
              <a16:creationId xmlns:a16="http://schemas.microsoft.com/office/drawing/2014/main" id="{1DFA3086-AF6C-080A-FCBD-DC0839F056E4}"/>
            </a:ext>
          </a:extLst>
        </xdr:cNvPr>
        <xdr:cNvPicPr>
          <a:picLocks noChangeAspect="1"/>
        </xdr:cNvPicPr>
      </xdr:nvPicPr>
      <xdr:blipFill>
        <a:blip xmlns:r="http://schemas.openxmlformats.org/officeDocument/2006/relationships" r:embed="rId5"/>
        <a:stretch>
          <a:fillRect/>
        </a:stretch>
      </xdr:blipFill>
      <xdr:spPr>
        <a:xfrm>
          <a:off x="5702300" y="3848100"/>
          <a:ext cx="1485900" cy="419100"/>
        </a:xfrm>
        <a:prstGeom prst="rect">
          <a:avLst/>
        </a:prstGeom>
      </xdr:spPr>
    </xdr:pic>
    <xdr:clientData/>
  </xdr:twoCellAnchor>
  <xdr:twoCellAnchor editAs="oneCell">
    <xdr:from>
      <xdr:col>13</xdr:col>
      <xdr:colOff>88900</xdr:colOff>
      <xdr:row>16</xdr:row>
      <xdr:rowOff>114300</xdr:rowOff>
    </xdr:from>
    <xdr:to>
      <xdr:col>15</xdr:col>
      <xdr:colOff>457200</xdr:colOff>
      <xdr:row>18</xdr:row>
      <xdr:rowOff>76200</xdr:rowOff>
    </xdr:to>
    <xdr:pic>
      <xdr:nvPicPr>
        <xdr:cNvPr id="7" name="Picture 6">
          <a:extLst>
            <a:ext uri="{FF2B5EF4-FFF2-40B4-BE49-F238E27FC236}">
              <a16:creationId xmlns:a16="http://schemas.microsoft.com/office/drawing/2014/main" id="{0F89144F-92EF-549C-3AD2-B9B4096CA2D0}"/>
            </a:ext>
          </a:extLst>
        </xdr:cNvPr>
        <xdr:cNvPicPr>
          <a:picLocks noChangeAspect="1"/>
        </xdr:cNvPicPr>
      </xdr:nvPicPr>
      <xdr:blipFill>
        <a:blip xmlns:r="http://schemas.openxmlformats.org/officeDocument/2006/relationships" r:embed="rId6"/>
        <a:stretch>
          <a:fillRect/>
        </a:stretch>
      </xdr:blipFill>
      <xdr:spPr>
        <a:xfrm>
          <a:off x="10985500" y="3365500"/>
          <a:ext cx="2044700" cy="368300"/>
        </a:xfrm>
        <a:prstGeom prst="rect">
          <a:avLst/>
        </a:prstGeom>
      </xdr:spPr>
    </xdr:pic>
    <xdr:clientData/>
  </xdr:twoCellAnchor>
  <xdr:twoCellAnchor editAs="oneCell">
    <xdr:from>
      <xdr:col>13</xdr:col>
      <xdr:colOff>215900</xdr:colOff>
      <xdr:row>19</xdr:row>
      <xdr:rowOff>63500</xdr:rowOff>
    </xdr:from>
    <xdr:to>
      <xdr:col>15</xdr:col>
      <xdr:colOff>12700</xdr:colOff>
      <xdr:row>21</xdr:row>
      <xdr:rowOff>76200</xdr:rowOff>
    </xdr:to>
    <xdr:pic>
      <xdr:nvPicPr>
        <xdr:cNvPr id="8" name="Picture 7">
          <a:extLst>
            <a:ext uri="{FF2B5EF4-FFF2-40B4-BE49-F238E27FC236}">
              <a16:creationId xmlns:a16="http://schemas.microsoft.com/office/drawing/2014/main" id="{4AEA980D-D2AE-6DD5-B453-9C9C96C5B8A8}"/>
            </a:ext>
          </a:extLst>
        </xdr:cNvPr>
        <xdr:cNvPicPr>
          <a:picLocks noChangeAspect="1"/>
        </xdr:cNvPicPr>
      </xdr:nvPicPr>
      <xdr:blipFill>
        <a:blip xmlns:r="http://schemas.openxmlformats.org/officeDocument/2006/relationships" r:embed="rId7"/>
        <a:stretch>
          <a:fillRect/>
        </a:stretch>
      </xdr:blipFill>
      <xdr:spPr>
        <a:xfrm>
          <a:off x="11112500" y="3924300"/>
          <a:ext cx="1473200" cy="419100"/>
        </a:xfrm>
        <a:prstGeom prst="rect">
          <a:avLst/>
        </a:prstGeom>
      </xdr:spPr>
    </xdr:pic>
    <xdr:clientData/>
  </xdr:twoCellAnchor>
  <xdr:twoCellAnchor editAs="oneCell">
    <xdr:from>
      <xdr:col>19</xdr:col>
      <xdr:colOff>495300</xdr:colOff>
      <xdr:row>16</xdr:row>
      <xdr:rowOff>114300</xdr:rowOff>
    </xdr:from>
    <xdr:to>
      <xdr:col>21</xdr:col>
      <xdr:colOff>266700</xdr:colOff>
      <xdr:row>18</xdr:row>
      <xdr:rowOff>76200</xdr:rowOff>
    </xdr:to>
    <xdr:pic>
      <xdr:nvPicPr>
        <xdr:cNvPr id="9" name="Picture 8">
          <a:extLst>
            <a:ext uri="{FF2B5EF4-FFF2-40B4-BE49-F238E27FC236}">
              <a16:creationId xmlns:a16="http://schemas.microsoft.com/office/drawing/2014/main" id="{3D6DDF81-859D-9A76-F0FB-B2D658DAC156}"/>
            </a:ext>
          </a:extLst>
        </xdr:cNvPr>
        <xdr:cNvPicPr>
          <a:picLocks noChangeAspect="1"/>
        </xdr:cNvPicPr>
      </xdr:nvPicPr>
      <xdr:blipFill>
        <a:blip xmlns:r="http://schemas.openxmlformats.org/officeDocument/2006/relationships" r:embed="rId8"/>
        <a:stretch>
          <a:fillRect/>
        </a:stretch>
      </xdr:blipFill>
      <xdr:spPr>
        <a:xfrm>
          <a:off x="16421100" y="3365500"/>
          <a:ext cx="1447800" cy="368300"/>
        </a:xfrm>
        <a:prstGeom prst="rect">
          <a:avLst/>
        </a:prstGeom>
      </xdr:spPr>
    </xdr:pic>
    <xdr:clientData/>
  </xdr:twoCellAnchor>
  <xdr:twoCellAnchor editAs="oneCell">
    <xdr:from>
      <xdr:col>19</xdr:col>
      <xdr:colOff>546100</xdr:colOff>
      <xdr:row>19</xdr:row>
      <xdr:rowOff>63500</xdr:rowOff>
    </xdr:from>
    <xdr:to>
      <xdr:col>21</xdr:col>
      <xdr:colOff>342900</xdr:colOff>
      <xdr:row>21</xdr:row>
      <xdr:rowOff>76200</xdr:rowOff>
    </xdr:to>
    <xdr:pic>
      <xdr:nvPicPr>
        <xdr:cNvPr id="10" name="Picture 9">
          <a:extLst>
            <a:ext uri="{FF2B5EF4-FFF2-40B4-BE49-F238E27FC236}">
              <a16:creationId xmlns:a16="http://schemas.microsoft.com/office/drawing/2014/main" id="{DBCF058E-F615-7BCF-73DB-508908B383F7}"/>
            </a:ext>
          </a:extLst>
        </xdr:cNvPr>
        <xdr:cNvPicPr>
          <a:picLocks noChangeAspect="1"/>
        </xdr:cNvPicPr>
      </xdr:nvPicPr>
      <xdr:blipFill>
        <a:blip xmlns:r="http://schemas.openxmlformats.org/officeDocument/2006/relationships" r:embed="rId7"/>
        <a:stretch>
          <a:fillRect/>
        </a:stretch>
      </xdr:blipFill>
      <xdr:spPr>
        <a:xfrm>
          <a:off x="16471900" y="3924300"/>
          <a:ext cx="1473200" cy="419100"/>
        </a:xfrm>
        <a:prstGeom prst="rect">
          <a:avLst/>
        </a:prstGeom>
      </xdr:spPr>
    </xdr:pic>
    <xdr:clientData/>
  </xdr:twoCellAnchor>
  <xdr:twoCellAnchor editAs="oneCell">
    <xdr:from>
      <xdr:col>7</xdr:col>
      <xdr:colOff>673100</xdr:colOff>
      <xdr:row>24</xdr:row>
      <xdr:rowOff>190500</xdr:rowOff>
    </xdr:from>
    <xdr:to>
      <xdr:col>9</xdr:col>
      <xdr:colOff>482600</xdr:colOff>
      <xdr:row>27</xdr:row>
      <xdr:rowOff>0</xdr:rowOff>
    </xdr:to>
    <xdr:pic>
      <xdr:nvPicPr>
        <xdr:cNvPr id="11" name="Picture 10">
          <a:extLst>
            <a:ext uri="{FF2B5EF4-FFF2-40B4-BE49-F238E27FC236}">
              <a16:creationId xmlns:a16="http://schemas.microsoft.com/office/drawing/2014/main" id="{81D45FE8-779C-DDBC-91AC-11FA3F5A6AC8}"/>
            </a:ext>
          </a:extLst>
        </xdr:cNvPr>
        <xdr:cNvPicPr>
          <a:picLocks noChangeAspect="1"/>
        </xdr:cNvPicPr>
      </xdr:nvPicPr>
      <xdr:blipFill>
        <a:blip xmlns:r="http://schemas.openxmlformats.org/officeDocument/2006/relationships" r:embed="rId5"/>
        <a:stretch>
          <a:fillRect/>
        </a:stretch>
      </xdr:blipFill>
      <xdr:spPr>
        <a:xfrm>
          <a:off x="6540500" y="5067300"/>
          <a:ext cx="1485900" cy="419100"/>
        </a:xfrm>
        <a:prstGeom prst="rect">
          <a:avLst/>
        </a:prstGeom>
      </xdr:spPr>
    </xdr:pic>
    <xdr:clientData/>
  </xdr:twoCellAnchor>
  <xdr:twoCellAnchor editAs="oneCell">
    <xdr:from>
      <xdr:col>14</xdr:col>
      <xdr:colOff>622300</xdr:colOff>
      <xdr:row>24</xdr:row>
      <xdr:rowOff>139700</xdr:rowOff>
    </xdr:from>
    <xdr:to>
      <xdr:col>16</xdr:col>
      <xdr:colOff>304800</xdr:colOff>
      <xdr:row>26</xdr:row>
      <xdr:rowOff>76200</xdr:rowOff>
    </xdr:to>
    <xdr:pic>
      <xdr:nvPicPr>
        <xdr:cNvPr id="12" name="Picture 11">
          <a:extLst>
            <a:ext uri="{FF2B5EF4-FFF2-40B4-BE49-F238E27FC236}">
              <a16:creationId xmlns:a16="http://schemas.microsoft.com/office/drawing/2014/main" id="{54573DF7-1CC3-A88A-6975-6CFDBB1F65B6}"/>
            </a:ext>
          </a:extLst>
        </xdr:cNvPr>
        <xdr:cNvPicPr>
          <a:picLocks noChangeAspect="1"/>
        </xdr:cNvPicPr>
      </xdr:nvPicPr>
      <xdr:blipFill>
        <a:blip xmlns:r="http://schemas.openxmlformats.org/officeDocument/2006/relationships" r:embed="rId9"/>
        <a:stretch>
          <a:fillRect/>
        </a:stretch>
      </xdr:blipFill>
      <xdr:spPr>
        <a:xfrm>
          <a:off x="12357100" y="5016500"/>
          <a:ext cx="1358900" cy="342900"/>
        </a:xfrm>
        <a:prstGeom prst="rect">
          <a:avLst/>
        </a:prstGeom>
      </xdr:spPr>
    </xdr:pic>
    <xdr:clientData/>
  </xdr:twoCellAnchor>
  <xdr:twoCellAnchor editAs="oneCell">
    <xdr:from>
      <xdr:col>21</xdr:col>
      <xdr:colOff>38100</xdr:colOff>
      <xdr:row>24</xdr:row>
      <xdr:rowOff>88900</xdr:rowOff>
    </xdr:from>
    <xdr:to>
      <xdr:col>23</xdr:col>
      <xdr:colOff>342900</xdr:colOff>
      <xdr:row>26</xdr:row>
      <xdr:rowOff>101600</xdr:rowOff>
    </xdr:to>
    <xdr:pic>
      <xdr:nvPicPr>
        <xdr:cNvPr id="13" name="Picture 12">
          <a:extLst>
            <a:ext uri="{FF2B5EF4-FFF2-40B4-BE49-F238E27FC236}">
              <a16:creationId xmlns:a16="http://schemas.microsoft.com/office/drawing/2014/main" id="{2D0C0928-3EEF-EA4F-F137-31B259FE03BE}"/>
            </a:ext>
          </a:extLst>
        </xdr:cNvPr>
        <xdr:cNvPicPr>
          <a:picLocks noChangeAspect="1"/>
        </xdr:cNvPicPr>
      </xdr:nvPicPr>
      <xdr:blipFill>
        <a:blip xmlns:r="http://schemas.openxmlformats.org/officeDocument/2006/relationships" r:embed="rId10"/>
        <a:stretch>
          <a:fillRect/>
        </a:stretch>
      </xdr:blipFill>
      <xdr:spPr>
        <a:xfrm>
          <a:off x="17640300" y="4965700"/>
          <a:ext cx="1981200" cy="419100"/>
        </a:xfrm>
        <a:prstGeom prst="rect">
          <a:avLst/>
        </a:prstGeom>
      </xdr:spPr>
    </xdr:pic>
    <xdr:clientData/>
  </xdr:twoCellAnchor>
  <xdr:twoCellAnchor editAs="oneCell">
    <xdr:from>
      <xdr:col>7</xdr:col>
      <xdr:colOff>647700</xdr:colOff>
      <xdr:row>49</xdr:row>
      <xdr:rowOff>38100</xdr:rowOff>
    </xdr:from>
    <xdr:to>
      <xdr:col>8</xdr:col>
      <xdr:colOff>698500</xdr:colOff>
      <xdr:row>51</xdr:row>
      <xdr:rowOff>50800</xdr:rowOff>
    </xdr:to>
    <xdr:pic>
      <xdr:nvPicPr>
        <xdr:cNvPr id="14" name="Picture 13">
          <a:extLst>
            <a:ext uri="{FF2B5EF4-FFF2-40B4-BE49-F238E27FC236}">
              <a16:creationId xmlns:a16="http://schemas.microsoft.com/office/drawing/2014/main" id="{9983899A-B939-E87C-72D6-4E2487834FEB}"/>
            </a:ext>
          </a:extLst>
        </xdr:cNvPr>
        <xdr:cNvPicPr>
          <a:picLocks noChangeAspect="1"/>
        </xdr:cNvPicPr>
      </xdr:nvPicPr>
      <xdr:blipFill>
        <a:blip xmlns:r="http://schemas.openxmlformats.org/officeDocument/2006/relationships" r:embed="rId11"/>
        <a:stretch>
          <a:fillRect/>
        </a:stretch>
      </xdr:blipFill>
      <xdr:spPr>
        <a:xfrm>
          <a:off x="6515100" y="9994900"/>
          <a:ext cx="889000" cy="419100"/>
        </a:xfrm>
        <a:prstGeom prst="rect">
          <a:avLst/>
        </a:prstGeom>
      </xdr:spPr>
    </xdr:pic>
    <xdr:clientData/>
  </xdr:twoCellAnchor>
  <xdr:twoCellAnchor editAs="oneCell">
    <xdr:from>
      <xdr:col>21</xdr:col>
      <xdr:colOff>88900</xdr:colOff>
      <xdr:row>49</xdr:row>
      <xdr:rowOff>63500</xdr:rowOff>
    </xdr:from>
    <xdr:to>
      <xdr:col>24</xdr:col>
      <xdr:colOff>203200</xdr:colOff>
      <xdr:row>51</xdr:row>
      <xdr:rowOff>76200</xdr:rowOff>
    </xdr:to>
    <xdr:pic>
      <xdr:nvPicPr>
        <xdr:cNvPr id="15" name="Picture 14">
          <a:extLst>
            <a:ext uri="{FF2B5EF4-FFF2-40B4-BE49-F238E27FC236}">
              <a16:creationId xmlns:a16="http://schemas.microsoft.com/office/drawing/2014/main" id="{E2E9CB40-9F28-BE04-E74D-EDA13ED986EC}"/>
            </a:ext>
          </a:extLst>
        </xdr:cNvPr>
        <xdr:cNvPicPr>
          <a:picLocks noChangeAspect="1"/>
        </xdr:cNvPicPr>
      </xdr:nvPicPr>
      <xdr:blipFill>
        <a:blip xmlns:r="http://schemas.openxmlformats.org/officeDocument/2006/relationships" r:embed="rId12"/>
        <a:stretch>
          <a:fillRect/>
        </a:stretch>
      </xdr:blipFill>
      <xdr:spPr>
        <a:xfrm>
          <a:off x="17691100" y="10020300"/>
          <a:ext cx="2628900" cy="419100"/>
        </a:xfrm>
        <a:prstGeom prst="rect">
          <a:avLst/>
        </a:prstGeom>
      </xdr:spPr>
    </xdr:pic>
    <xdr:clientData/>
  </xdr:twoCellAnchor>
  <xdr:twoCellAnchor editAs="oneCell">
    <xdr:from>
      <xdr:col>27</xdr:col>
      <xdr:colOff>139700</xdr:colOff>
      <xdr:row>37</xdr:row>
      <xdr:rowOff>88900</xdr:rowOff>
    </xdr:from>
    <xdr:to>
      <xdr:col>29</xdr:col>
      <xdr:colOff>25400</xdr:colOff>
      <xdr:row>39</xdr:row>
      <xdr:rowOff>88900</xdr:rowOff>
    </xdr:to>
    <xdr:pic>
      <xdr:nvPicPr>
        <xdr:cNvPr id="16" name="Picture 15">
          <a:extLst>
            <a:ext uri="{FF2B5EF4-FFF2-40B4-BE49-F238E27FC236}">
              <a16:creationId xmlns:a16="http://schemas.microsoft.com/office/drawing/2014/main" id="{2F1D1B4F-2A11-7A76-417F-A572D016E076}"/>
            </a:ext>
          </a:extLst>
        </xdr:cNvPr>
        <xdr:cNvPicPr>
          <a:picLocks noChangeAspect="1"/>
        </xdr:cNvPicPr>
      </xdr:nvPicPr>
      <xdr:blipFill>
        <a:blip xmlns:r="http://schemas.openxmlformats.org/officeDocument/2006/relationships" r:embed="rId13"/>
        <a:stretch>
          <a:fillRect/>
        </a:stretch>
      </xdr:blipFill>
      <xdr:spPr>
        <a:xfrm>
          <a:off x="22771100" y="7607300"/>
          <a:ext cx="1562100" cy="406400"/>
        </a:xfrm>
        <a:prstGeom prst="rect">
          <a:avLst/>
        </a:prstGeom>
      </xdr:spPr>
    </xdr:pic>
    <xdr:clientData/>
  </xdr:twoCellAnchor>
  <xdr:twoCellAnchor editAs="oneCell">
    <xdr:from>
      <xdr:col>26</xdr:col>
      <xdr:colOff>358140</xdr:colOff>
      <xdr:row>19</xdr:row>
      <xdr:rowOff>35560</xdr:rowOff>
    </xdr:from>
    <xdr:to>
      <xdr:col>28</xdr:col>
      <xdr:colOff>281940</xdr:colOff>
      <xdr:row>20</xdr:row>
      <xdr:rowOff>162560</xdr:rowOff>
    </xdr:to>
    <xdr:pic>
      <xdr:nvPicPr>
        <xdr:cNvPr id="17" name="Picture 16">
          <a:extLst>
            <a:ext uri="{FF2B5EF4-FFF2-40B4-BE49-F238E27FC236}">
              <a16:creationId xmlns:a16="http://schemas.microsoft.com/office/drawing/2014/main" id="{2BA84144-623A-C99E-EE7B-54F44F15702D}"/>
            </a:ext>
          </a:extLst>
        </xdr:cNvPr>
        <xdr:cNvPicPr>
          <a:picLocks noChangeAspect="1"/>
        </xdr:cNvPicPr>
      </xdr:nvPicPr>
      <xdr:blipFill>
        <a:blip xmlns:r="http://schemas.openxmlformats.org/officeDocument/2006/relationships" r:embed="rId14"/>
        <a:stretch>
          <a:fillRect/>
        </a:stretch>
      </xdr:blipFill>
      <xdr:spPr>
        <a:xfrm>
          <a:off x="21755100" y="3703320"/>
          <a:ext cx="1569720" cy="320040"/>
        </a:xfrm>
        <a:prstGeom prst="rect">
          <a:avLst/>
        </a:prstGeom>
      </xdr:spPr>
    </xdr:pic>
    <xdr:clientData/>
  </xdr:twoCellAnchor>
  <xdr:twoCellAnchor editAs="oneCell">
    <xdr:from>
      <xdr:col>30</xdr:col>
      <xdr:colOff>686794</xdr:colOff>
      <xdr:row>19</xdr:row>
      <xdr:rowOff>79845</xdr:rowOff>
    </xdr:from>
    <xdr:to>
      <xdr:col>32</xdr:col>
      <xdr:colOff>516466</xdr:colOff>
      <xdr:row>20</xdr:row>
      <xdr:rowOff>157629</xdr:rowOff>
    </xdr:to>
    <xdr:pic>
      <xdr:nvPicPr>
        <xdr:cNvPr id="18" name="Picture 17">
          <a:extLst>
            <a:ext uri="{FF2B5EF4-FFF2-40B4-BE49-F238E27FC236}">
              <a16:creationId xmlns:a16="http://schemas.microsoft.com/office/drawing/2014/main" id="{76D8B3BE-9AED-1231-D7D8-9CC94A6D5D47}"/>
            </a:ext>
          </a:extLst>
        </xdr:cNvPr>
        <xdr:cNvPicPr>
          <a:picLocks noChangeAspect="1"/>
        </xdr:cNvPicPr>
      </xdr:nvPicPr>
      <xdr:blipFill>
        <a:blip xmlns:r="http://schemas.openxmlformats.org/officeDocument/2006/relationships" r:embed="rId15"/>
        <a:stretch>
          <a:fillRect/>
        </a:stretch>
      </xdr:blipFill>
      <xdr:spPr>
        <a:xfrm>
          <a:off x="25578794" y="3779778"/>
          <a:ext cx="1489139" cy="27251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misha Jena" refreshedDate="45565.934494675923" createdVersion="8" refreshedVersion="8" minRefreshableVersion="3" recordCount="528" xr:uid="{7D2B4A14-67E5-C846-8004-7CDD443FF6F2}">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625449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7911F5-E85B-A740-855E-C83D7557D68E}" name="monthly"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I15" firstHeaderRow="0" firstDataRow="1" firstDataCol="1"/>
  <pivotFields count="16">
    <pivotField numFmtId="14" showAll="0"/>
    <pivotField showAll="0"/>
    <pivotField showAll="0"/>
    <pivotField showAll="0"/>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452B44-9C72-2E43-902A-4D6748AAB8CC}" name="paymentmode"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O3:AP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A99BF5-B1CA-B642-8AF5-18C53F5DFAC2}" name="Sales Type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L3:AM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24DDB0-BF16-BF4D-A91C-E1A97F12967A}" name="TotalSal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16">
    <pivotField numFmtId="14" showAll="0"/>
    <pivotField showAll="0"/>
    <pivotField showAll="0"/>
    <pivotField showAll="0"/>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230D70-CA9F-EF44-891D-B76D6F729FB7}" name="productwise" cacheId="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rowHeaderCaption="PRODUCT">
  <location ref="O3:R47"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sd="0" x="1"/>
        <item x="2"/>
        <item x="3"/>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0E3DA9-7D1B-2C48-84AD-C4FD23A167FC}" name="Daily"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2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1D4F22-5882-8440-A7B8-474C5C68A15A}" name="Category wise"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D3:AE8" firstHeaderRow="1" firstDataRow="1" firstDataCol="1"/>
  <pivotFields count="16">
    <pivotField numFmtId="14" showAll="0"/>
    <pivotField showAll="0"/>
    <pivotField showAll="0"/>
    <pivotField showAll="0"/>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EF6C4A0-D501-6541-9A16-FFC7DB77ED76}" sourceName="SALE TYPE">
  <pivotTables>
    <pivotTable tabId="5" name="Daily"/>
  </pivotTables>
  <data>
    <tabular pivotCacheId="162544970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BD8BC8D-3510-EC42-A20A-9A79DB0DB1F3}" sourceName="PAYMENT MODE">
  <pivotTables>
    <pivotTable tabId="5" name="Daily"/>
    <pivotTable tabId="5" name="Category wise"/>
    <pivotTable tabId="5" name="monthly"/>
    <pivotTable tabId="5" name="productwise"/>
    <pivotTable tabId="5" name="Sales Types"/>
    <pivotTable tabId="5" name="TotalSales"/>
  </pivotTables>
  <data>
    <tabular pivotCacheId="162544970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9FC82F0-F9FD-3548-BA8C-96E852125D80}" sourceName="Month">
  <pivotTables>
    <pivotTable tabId="5" name="Daily"/>
    <pivotTable tabId="5" name="Category wise"/>
    <pivotTable tabId="5" name="paymentmode"/>
    <pivotTable tabId="5" name="productwise"/>
    <pivotTable tabId="5" name="Sales Types"/>
    <pivotTable tabId="5" name="TotalSales"/>
  </pivotTables>
  <data>
    <tabular pivotCacheId="1625449703">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BC14765-7988-F641-BA07-068257533EEF}" sourceName="Year">
  <pivotTables>
    <pivotTable tabId="5" name="Daily"/>
    <pivotTable tabId="5" name="Category wise"/>
    <pivotTable tabId="5" name="monthly"/>
    <pivotTable tabId="5" name="paymentmode"/>
    <pivotTable tabId="5" name="productwise"/>
    <pivotTable tabId="5" name="Sales Types"/>
    <pivotTable tabId="5" name="TotalSales"/>
  </pivotTables>
  <data>
    <tabular pivotCacheId="162544970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A4D659A1-A325-2F49-97C0-2DF6633EB0E1}" cache="Slicer_SALE_TYPE" caption="SALE TYPE" rowHeight="230716"/>
  <slicer name="PAYMENT MODE" xr10:uid="{65037A92-51DD-7B43-B0A2-05E628718BC8}" cache="Slicer_PAYMENT_MODE" caption="PAYMENT MODE" rowHeight="230716"/>
  <slicer name="Month" xr10:uid="{850F030E-2C2D-D841-8A0A-AF69F43BFDC6}" cache="Slicer_Month" caption="Month" rowHeight="230716"/>
  <slicer name="Year" xr10:uid="{76608B06-B7DD-B047-99AA-D84627F21E92}" cache="Slicer_Year" caption="Yea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26" headerRowBorderDxfId="25">
  <autoFilter ref="A1:P529"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A1C8AA14-DEE7-E34D-84B8-D1B11CD2285C}" name="PRODUCT" dataDxfId="18">
      <calculatedColumnFormula>VLOOKUP(InputData[[#This Row],[PRODUCT ID]],MasterData[],2,0)</calculatedColumnFormula>
    </tableColumn>
    <tableColumn id="8" xr3:uid="{9193FAC0-4763-C64F-863C-0E80D51A949C}" name="CATEGORY" dataDxfId="17">
      <calculatedColumnFormula>VLOOKUP(InputData[[#This Row],[PRODUCT ID]],MasterData[],3,0)</calculatedColumnFormula>
    </tableColumn>
    <tableColumn id="9" xr3:uid="{0A9C8FFC-0B68-1846-9162-A9B40C5C8746}" name="UOM" dataDxfId="16">
      <calculatedColumnFormula>VLOOKUP(InputData[[#This Row],[PRODUCT ID]],MasterData[],4,0)</calculatedColumnFormula>
    </tableColumn>
    <tableColumn id="10" xr3:uid="{D35EB37D-10EE-E94D-BEDA-81B5BD7325A4}" name="BUYING PRIZE" dataDxfId="15">
      <calculatedColumnFormula>VLOOKUP(InputData[[#This Row],[PRODUCT ID]],MasterData[],5,0)</calculatedColumnFormula>
    </tableColumn>
    <tableColumn id="11" xr3:uid="{5FD8E004-7646-B443-8F92-F16E16781B33}" name="SELLING PRICE" dataDxfId="14">
      <calculatedColumnFormula>VLOOKUP(InputData[[#This Row],[PRODUCT ID]],MasterData[],6,0)</calculatedColumnFormula>
    </tableColumn>
    <tableColumn id="12" xr3:uid="{4DE1F553-6FD4-FE48-A971-B582C0ABD74B}" name="Total Buying Value" dataDxfId="13">
      <calculatedColumnFormula>InputData[[#This Row],[BUYING PRIZE]]*InputData[[#This Row],[QUANTITY]]</calculatedColumnFormula>
    </tableColumn>
    <tableColumn id="13" xr3:uid="{9E043057-B1E7-C344-B3C9-2EACA7ECA4E9}" name="Total Selling Value" dataDxfId="12">
      <calculatedColumnFormula>InputData[[#This Row],[SELLING PRICE]]*InputData[[#This Row],[QUANTITY]]*(1-InputData[[#This Row],[DISCOUNT %]])</calculatedColumnFormula>
    </tableColumn>
    <tableColumn id="14" xr3:uid="{0BD32763-B540-154B-A8A0-CB338B9C4A14}" name="Day" dataDxfId="11">
      <calculatedColumnFormula>DAY(InputData[[#This Row],[DATE]])</calculatedColumnFormula>
    </tableColumn>
    <tableColumn id="15" xr3:uid="{50533AB4-894B-2E41-9112-8225CB748E86}" name="Month" dataDxfId="10">
      <calculatedColumnFormula>TEXT(InputData[[#This Row],[DATE]],"mmm")</calculatedColumnFormula>
    </tableColumn>
    <tableColumn id="16" xr3:uid="{20E8DAA9-7CA5-C044-A925-69477ED9D49E}"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CC77-2B5A-EE4D-A961-72243B2AC007}">
  <dimension ref="A1:AP47"/>
  <sheetViews>
    <sheetView topLeftCell="AF1" workbookViewId="0">
      <selection activeCell="AL41" sqref="AL41"/>
    </sheetView>
  </sheetViews>
  <sheetFormatPr baseColWidth="10" defaultRowHeight="15" x14ac:dyDescent="0.2"/>
  <cols>
    <col min="1" max="1" width="12.1640625" bestFit="1" customWidth="1"/>
    <col min="2" max="2" width="22" bestFit="1" customWidth="1"/>
    <col min="4" max="4" width="22" bestFit="1" customWidth="1"/>
    <col min="5" max="5" width="22.1640625" bestFit="1" customWidth="1"/>
    <col min="7" max="7" width="12.1640625" bestFit="1" customWidth="1"/>
    <col min="8" max="9" width="21" bestFit="1" customWidth="1"/>
    <col min="10" max="13" width="19.5" customWidth="1"/>
    <col min="14" max="14" width="11" customWidth="1"/>
    <col min="15" max="15" width="11.33203125" bestFit="1" customWidth="1"/>
    <col min="16" max="16" width="7.6640625" bestFit="1" customWidth="1"/>
    <col min="17" max="17" width="22" bestFit="1" customWidth="1"/>
    <col min="18" max="18" width="15.33203125" bestFit="1" customWidth="1"/>
    <col min="19" max="20" width="12.33203125" customWidth="1"/>
    <col min="21" max="21" width="9.33203125" bestFit="1" customWidth="1"/>
    <col min="26" max="26" width="13.1640625" customWidth="1"/>
    <col min="27" max="27" width="10.83203125" style="7"/>
    <col min="30" max="30" width="12.1640625" bestFit="1" customWidth="1"/>
    <col min="31" max="31" width="22" bestFit="1" customWidth="1"/>
    <col min="32" max="36" width="22" customWidth="1"/>
    <col min="38" max="38" width="12.1640625" bestFit="1" customWidth="1"/>
    <col min="39" max="39" width="22" bestFit="1" customWidth="1"/>
    <col min="41" max="41" width="12.1640625" bestFit="1" customWidth="1"/>
    <col min="42" max="42" width="22" bestFit="1" customWidth="1"/>
  </cols>
  <sheetData>
    <row r="1" spans="1:42" x14ac:dyDescent="0.2">
      <c r="AH1" t="str">
        <f ca="1">VLOOKUP(1,AG:AI,2,0)</f>
        <v>Category04</v>
      </c>
      <c r="AI1" s="7">
        <f ca="1">VLOOKUP(1,AG:AI,3,0)</f>
        <v>95269.4</v>
      </c>
    </row>
    <row r="2" spans="1:42" x14ac:dyDescent="0.2">
      <c r="K2" t="b">
        <v>1</v>
      </c>
      <c r="L2" t="b">
        <v>1</v>
      </c>
      <c r="M2" t="b">
        <v>1</v>
      </c>
      <c r="U2" t="str">
        <f ca="1">VLOOKUP(1,T:X,2,0)</f>
        <v>Product41</v>
      </c>
      <c r="V2" t="str">
        <f ca="1">VLOOKUP(1,T:X,3,0)</f>
        <v>Ft</v>
      </c>
      <c r="W2">
        <f ca="1">VLOOKUP(1,T:X,4,0)</f>
        <v>22952.16</v>
      </c>
      <c r="X2">
        <f ca="1">VLOOKUP(1,T:X,5,0)</f>
        <v>132</v>
      </c>
      <c r="Z2">
        <v>0</v>
      </c>
    </row>
    <row r="3" spans="1:42" x14ac:dyDescent="0.2">
      <c r="A3" s="8" t="s">
        <v>119</v>
      </c>
      <c r="B3" t="s">
        <v>120</v>
      </c>
      <c r="D3" t="s">
        <v>120</v>
      </c>
      <c r="E3" t="s">
        <v>132</v>
      </c>
      <c r="G3" s="8" t="s">
        <v>119</v>
      </c>
      <c r="H3" t="s">
        <v>132</v>
      </c>
      <c r="I3" t="s">
        <v>120</v>
      </c>
      <c r="J3" t="s">
        <v>117</v>
      </c>
      <c r="K3" t="s">
        <v>138</v>
      </c>
      <c r="L3" t="s">
        <v>139</v>
      </c>
      <c r="M3" t="s">
        <v>140</v>
      </c>
      <c r="O3" s="8" t="s">
        <v>1</v>
      </c>
      <c r="P3" s="8" t="s">
        <v>3</v>
      </c>
      <c r="Q3" t="s">
        <v>120</v>
      </c>
      <c r="R3" t="s">
        <v>134</v>
      </c>
      <c r="Z3">
        <v>40</v>
      </c>
      <c r="AA3" s="7">
        <f>COUNT(R:R)-9</f>
        <v>35</v>
      </c>
      <c r="AB3">
        <f>MIN(Z3:AA3)</f>
        <v>35</v>
      </c>
      <c r="AD3" s="8" t="s">
        <v>119</v>
      </c>
      <c r="AE3" t="s">
        <v>120</v>
      </c>
      <c r="AL3" s="8" t="s">
        <v>119</v>
      </c>
      <c r="AM3" t="s">
        <v>120</v>
      </c>
      <c r="AO3" s="8" t="s">
        <v>119</v>
      </c>
      <c r="AP3" t="s">
        <v>120</v>
      </c>
    </row>
    <row r="4" spans="1:42" x14ac:dyDescent="0.2">
      <c r="A4" s="9">
        <v>1</v>
      </c>
      <c r="B4" s="7">
        <v>13167.810000000001</v>
      </c>
      <c r="D4">
        <v>401557.1199999997</v>
      </c>
      <c r="E4">
        <v>332636</v>
      </c>
      <c r="G4" s="9" t="s">
        <v>124</v>
      </c>
      <c r="H4">
        <v>34290</v>
      </c>
      <c r="I4">
        <v>41346.959999999992</v>
      </c>
      <c r="J4" s="9" t="s">
        <v>124</v>
      </c>
      <c r="K4" s="11">
        <f>IF(K$2=TRUE, VLOOKUP(J4, G:I, 3, 0), NA())</f>
        <v>41346.959999999992</v>
      </c>
      <c r="L4" s="11">
        <f>IF(L$2=TRUE,VLOOKUP(J4,G:I,3,0)-VLOOKUP(J4,G:I,2,0), NA())</f>
        <v>7056.9599999999919</v>
      </c>
      <c r="M4" s="10">
        <f>IF(M$2=TRUE,L4/VLOOKUP(J4,G:I,2,0), "")</f>
        <v>0.20580227471566032</v>
      </c>
      <c r="O4" t="s">
        <v>7</v>
      </c>
      <c r="P4" t="s">
        <v>9</v>
      </c>
      <c r="Q4">
        <v>9764.7199999999993</v>
      </c>
      <c r="R4">
        <v>94</v>
      </c>
      <c r="T4" cm="1">
        <f t="array" aca="1" ref="T4:T47" ca="1">RANK(_xlfn.ANCHORARRAY(W4),_xlfn.ANCHORARRAY(W4))</f>
        <v>19</v>
      </c>
      <c r="U4" t="str" cm="1">
        <f t="array" aca="1" ref="U4:U47" ca="1">OFFSET(O$3,1,0,COUNT($Q:$Q))</f>
        <v>Product01</v>
      </c>
      <c r="V4" t="str" cm="1">
        <f t="array" aca="1" ref="V4:V47" ca="1">OFFSET(O$3,1,1,COUNT($Q:$Q))</f>
        <v>Kg</v>
      </c>
      <c r="W4" cm="1">
        <f t="array" aca="1" ref="W4:W47" ca="1">OFFSET(O$3,1,2,COUNT($Q:$Q))</f>
        <v>9764.7199999999993</v>
      </c>
      <c r="X4" cm="1">
        <f t="array" aca="1" ref="X4:X47" ca="1">OFFSET(O$3,1,3,COUNT($Q:$Q))</f>
        <v>94</v>
      </c>
      <c r="Z4" t="str" cm="1">
        <f t="array" aca="1" ref="Z4:Z13" ca="1">OFFSET(O$3,AB$3,0,10)</f>
        <v>Product35</v>
      </c>
      <c r="AA4" s="7" cm="1">
        <f t="array" aca="1" ref="AA4:AA13" ca="1">OFFSET(O$3,AB$3,2,10)</f>
        <v>703.5</v>
      </c>
      <c r="AD4" s="9" t="s">
        <v>8</v>
      </c>
      <c r="AE4">
        <v>69261.950000000012</v>
      </c>
      <c r="AG4" cm="1">
        <f t="array" aca="1" ref="AG4:AG8" ca="1">RANK(_xlfn.ANCHORARRAY(AI4),_xlfn.ANCHORARRAY(AI4))</f>
        <v>4</v>
      </c>
      <c r="AH4" t="str" cm="1">
        <f t="array" aca="1" ref="AH4:AH8" ca="1">OFFSET(AD$3,1,0,COUNT($AE:$AE))</f>
        <v>Category01</v>
      </c>
      <c r="AI4" s="7" cm="1">
        <f t="array" aca="1" ref="AI4:AI8" ca="1">OFFSET(AD$3,1,1,COUNT($AE:$AE))</f>
        <v>69261.950000000012</v>
      </c>
      <c r="AL4" s="9" t="s">
        <v>108</v>
      </c>
      <c r="AM4">
        <v>208140.15000000005</v>
      </c>
      <c r="AO4" s="9" t="s">
        <v>107</v>
      </c>
      <c r="AP4">
        <v>199662.10000000009</v>
      </c>
    </row>
    <row r="5" spans="1:42" x14ac:dyDescent="0.2">
      <c r="A5" s="9">
        <v>2</v>
      </c>
      <c r="B5" s="7">
        <v>13210.220000000001</v>
      </c>
      <c r="G5" s="9" t="s">
        <v>128</v>
      </c>
      <c r="H5">
        <v>25341</v>
      </c>
      <c r="I5">
        <v>30857.300000000003</v>
      </c>
      <c r="J5" s="9" t="s">
        <v>128</v>
      </c>
      <c r="K5" s="11">
        <f t="shared" ref="K5:K15" si="0">IF(K$2=TRUE, VLOOKUP(J5, G:I, 3, 0), NA())</f>
        <v>30857.300000000003</v>
      </c>
      <c r="L5" s="11">
        <f t="shared" ref="L5:L15" si="1">IF(L$2=TRUE,VLOOKUP(J5,G:I,3,0)-VLOOKUP(J5,G:I,2,0), NA())</f>
        <v>5516.3000000000029</v>
      </c>
      <c r="M5" s="10">
        <f t="shared" ref="M5:M15" si="2">IF(M$2=TRUE,L5/VLOOKUP(J5,G:I,2,0), "")</f>
        <v>0.21768280651907987</v>
      </c>
      <c r="O5" t="s">
        <v>11</v>
      </c>
      <c r="P5" t="s">
        <v>9</v>
      </c>
      <c r="Q5">
        <v>13423.199999999999</v>
      </c>
      <c r="R5">
        <v>94</v>
      </c>
      <c r="T5">
        <f ca="1"/>
        <v>10</v>
      </c>
      <c r="U5" t="str">
        <f ca="1"/>
        <v>Product02</v>
      </c>
      <c r="V5" t="str">
        <f ca="1"/>
        <v>Kg</v>
      </c>
      <c r="W5">
        <f ca="1"/>
        <v>13423.199999999999</v>
      </c>
      <c r="X5">
        <f ca="1"/>
        <v>94</v>
      </c>
      <c r="Z5" t="str">
        <f ca="1"/>
        <v>Product36</v>
      </c>
      <c r="AA5" s="7">
        <f ca="1"/>
        <v>7222.5</v>
      </c>
      <c r="AD5" s="9" t="s">
        <v>28</v>
      </c>
      <c r="AE5">
        <v>93109.069999999992</v>
      </c>
      <c r="AG5">
        <f ca="1"/>
        <v>2</v>
      </c>
      <c r="AH5" t="str">
        <f ca="1"/>
        <v>Category02</v>
      </c>
      <c r="AI5" s="7">
        <f ca="1"/>
        <v>93109.069999999992</v>
      </c>
      <c r="AL5" s="9" t="s">
        <v>106</v>
      </c>
      <c r="AM5">
        <v>133923.87000000002</v>
      </c>
      <c r="AO5" s="9" t="s">
        <v>106</v>
      </c>
      <c r="AP5">
        <v>201895.01999999993</v>
      </c>
    </row>
    <row r="6" spans="1:42" x14ac:dyDescent="0.2">
      <c r="A6" s="9">
        <v>3</v>
      </c>
      <c r="B6" s="7">
        <v>20202.099999999995</v>
      </c>
      <c r="D6" t="s">
        <v>135</v>
      </c>
      <c r="E6" s="11">
        <f>GETPIVOTDATA("Sum of Total Selling Value",$D$3)</f>
        <v>401557.1199999997</v>
      </c>
      <c r="G6" s="9" t="s">
        <v>131</v>
      </c>
      <c r="H6">
        <v>23437</v>
      </c>
      <c r="I6">
        <v>28616.65</v>
      </c>
      <c r="J6" s="9" t="s">
        <v>131</v>
      </c>
      <c r="K6" s="11">
        <f t="shared" si="0"/>
        <v>28616.65</v>
      </c>
      <c r="L6" s="11">
        <f t="shared" si="1"/>
        <v>5179.6500000000015</v>
      </c>
      <c r="M6" s="10">
        <f t="shared" si="2"/>
        <v>0.22100311473311438</v>
      </c>
      <c r="O6" t="s">
        <v>13</v>
      </c>
      <c r="P6" t="s">
        <v>9</v>
      </c>
      <c r="Q6">
        <v>6394.2599999999993</v>
      </c>
      <c r="R6">
        <v>79</v>
      </c>
      <c r="T6">
        <f ca="1"/>
        <v>26</v>
      </c>
      <c r="U6" t="str">
        <f ca="1"/>
        <v>Product03</v>
      </c>
      <c r="V6" t="str">
        <f ca="1"/>
        <v>Kg</v>
      </c>
      <c r="W6">
        <f ca="1"/>
        <v>6394.2599999999993</v>
      </c>
      <c r="X6">
        <f ca="1"/>
        <v>79</v>
      </c>
      <c r="Z6" t="str">
        <f ca="1"/>
        <v>Product37</v>
      </c>
      <c r="AA6" s="7">
        <f ca="1"/>
        <v>5145.6000000000004</v>
      </c>
      <c r="AD6" s="9" t="s">
        <v>49</v>
      </c>
      <c r="AE6">
        <v>52299.509999999995</v>
      </c>
      <c r="AG6">
        <f ca="1"/>
        <v>5</v>
      </c>
      <c r="AH6" t="str">
        <f ca="1"/>
        <v>Category03</v>
      </c>
      <c r="AI6" s="7">
        <f ca="1"/>
        <v>52299.509999999995</v>
      </c>
      <c r="AL6" s="9" t="s">
        <v>105</v>
      </c>
      <c r="AM6">
        <v>59493.100000000006</v>
      </c>
    </row>
    <row r="7" spans="1:42" x14ac:dyDescent="0.2">
      <c r="A7" s="9">
        <v>4</v>
      </c>
      <c r="B7" s="7">
        <v>11312.2</v>
      </c>
      <c r="D7" t="s">
        <v>136</v>
      </c>
      <c r="E7" s="11">
        <f>GETPIVOTDATA("Sum of Total Selling Value",$D$3)-GETPIVOTDATA("Sum of Total Buying Value",$D$3)</f>
        <v>68921.119999999704</v>
      </c>
      <c r="G7" s="9" t="s">
        <v>133</v>
      </c>
      <c r="H7">
        <v>21282</v>
      </c>
      <c r="I7">
        <v>26579.11</v>
      </c>
      <c r="J7" s="9" t="s">
        <v>133</v>
      </c>
      <c r="K7" s="11">
        <f t="shared" si="0"/>
        <v>26579.11</v>
      </c>
      <c r="L7" s="11">
        <f t="shared" si="1"/>
        <v>5297.1100000000006</v>
      </c>
      <c r="M7" s="10">
        <f t="shared" si="2"/>
        <v>0.24890094915891367</v>
      </c>
      <c r="O7" t="s">
        <v>15</v>
      </c>
      <c r="P7" t="s">
        <v>109</v>
      </c>
      <c r="Q7">
        <v>6056.1600000000008</v>
      </c>
      <c r="R7">
        <v>124</v>
      </c>
      <c r="T7">
        <f ca="1"/>
        <v>30</v>
      </c>
      <c r="U7" t="str">
        <f ca="1"/>
        <v>Product04</v>
      </c>
      <c r="V7" t="str">
        <f ca="1"/>
        <v>Lt</v>
      </c>
      <c r="W7">
        <f ca="1"/>
        <v>6056.1600000000008</v>
      </c>
      <c r="X7">
        <f ca="1"/>
        <v>124</v>
      </c>
      <c r="Z7" t="str">
        <f ca="1"/>
        <v>Product38</v>
      </c>
      <c r="AA7" s="7">
        <f ca="1"/>
        <v>8871.1200000000008</v>
      </c>
      <c r="AD7" s="9" t="s">
        <v>62</v>
      </c>
      <c r="AE7">
        <v>95269.4</v>
      </c>
      <c r="AG7">
        <f ca="1"/>
        <v>1</v>
      </c>
      <c r="AH7" t="str">
        <f ca="1"/>
        <v>Category04</v>
      </c>
      <c r="AI7" s="7">
        <f ca="1"/>
        <v>95269.4</v>
      </c>
    </row>
    <row r="8" spans="1:42" x14ac:dyDescent="0.2">
      <c r="A8" s="9">
        <v>5</v>
      </c>
      <c r="B8" s="7">
        <v>11711.449999999999</v>
      </c>
      <c r="D8" t="s">
        <v>137</v>
      </c>
      <c r="E8" s="10">
        <f>E7/GETPIVOTDATA("Sum of Total Buying Value",$D$3)</f>
        <v>0.20719681573852411</v>
      </c>
      <c r="G8" s="9" t="s">
        <v>130</v>
      </c>
      <c r="H8">
        <v>26526</v>
      </c>
      <c r="I8">
        <v>30910.45</v>
      </c>
      <c r="J8" s="9" t="s">
        <v>130</v>
      </c>
      <c r="K8" s="11">
        <f t="shared" si="0"/>
        <v>30910.45</v>
      </c>
      <c r="L8" s="11">
        <f t="shared" si="1"/>
        <v>4384.4500000000007</v>
      </c>
      <c r="M8" s="10">
        <f t="shared" si="2"/>
        <v>0.16528877327904701</v>
      </c>
      <c r="O8" t="s">
        <v>17</v>
      </c>
      <c r="P8" t="s">
        <v>110</v>
      </c>
      <c r="Q8">
        <v>15716.61</v>
      </c>
      <c r="R8">
        <v>101</v>
      </c>
      <c r="T8">
        <f ca="1"/>
        <v>8</v>
      </c>
      <c r="U8" t="str">
        <f ca="1"/>
        <v>Product05</v>
      </c>
      <c r="V8" t="str">
        <f ca="1"/>
        <v>Ft</v>
      </c>
      <c r="W8">
        <f ca="1"/>
        <v>15716.61</v>
      </c>
      <c r="X8">
        <f ca="1"/>
        <v>101</v>
      </c>
      <c r="Z8" t="str">
        <f ca="1"/>
        <v>Product39</v>
      </c>
      <c r="AA8" s="7">
        <f ca="1"/>
        <v>3957.15</v>
      </c>
      <c r="AD8" s="9" t="s">
        <v>85</v>
      </c>
      <c r="AE8">
        <v>91617.19</v>
      </c>
      <c r="AG8">
        <f ca="1"/>
        <v>3</v>
      </c>
      <c r="AH8" t="str">
        <f ca="1"/>
        <v>Category05</v>
      </c>
      <c r="AI8" s="7">
        <f ca="1"/>
        <v>91617.19</v>
      </c>
    </row>
    <row r="9" spans="1:42" x14ac:dyDescent="0.2">
      <c r="A9" s="9">
        <v>6</v>
      </c>
      <c r="B9" s="7">
        <v>14365.540000000005</v>
      </c>
      <c r="G9" s="9" t="s">
        <v>127</v>
      </c>
      <c r="H9">
        <v>24879</v>
      </c>
      <c r="I9">
        <v>30533.710000000003</v>
      </c>
      <c r="J9" s="9" t="s">
        <v>127</v>
      </c>
      <c r="K9" s="11">
        <f t="shared" si="0"/>
        <v>30533.710000000003</v>
      </c>
      <c r="L9" s="11">
        <f t="shared" si="1"/>
        <v>5654.7100000000028</v>
      </c>
      <c r="M9" s="10">
        <f t="shared" si="2"/>
        <v>0.22728847622492876</v>
      </c>
      <c r="O9" t="s">
        <v>19</v>
      </c>
      <c r="P9" t="s">
        <v>9</v>
      </c>
      <c r="Q9">
        <v>4531.5</v>
      </c>
      <c r="R9">
        <v>53</v>
      </c>
      <c r="T9">
        <f ca="1"/>
        <v>35</v>
      </c>
      <c r="U9" t="str">
        <f ca="1"/>
        <v>Product06</v>
      </c>
      <c r="V9" t="str">
        <f ca="1"/>
        <v>Kg</v>
      </c>
      <c r="W9">
        <f ca="1"/>
        <v>4531.5</v>
      </c>
      <c r="X9">
        <f ca="1"/>
        <v>53</v>
      </c>
      <c r="Z9" t="str">
        <f ca="1"/>
        <v>Product40</v>
      </c>
      <c r="AA9" s="7">
        <f ca="1"/>
        <v>7718.4000000000005</v>
      </c>
    </row>
    <row r="10" spans="1:42" x14ac:dyDescent="0.2">
      <c r="A10" s="9">
        <v>7</v>
      </c>
      <c r="B10" s="7">
        <v>7132.79</v>
      </c>
      <c r="G10" s="9" t="s">
        <v>126</v>
      </c>
      <c r="H10">
        <v>29878</v>
      </c>
      <c r="I10">
        <v>35251.79</v>
      </c>
      <c r="J10" s="9" t="s">
        <v>126</v>
      </c>
      <c r="K10" s="11">
        <f t="shared" si="0"/>
        <v>35251.79</v>
      </c>
      <c r="L10" s="11">
        <f t="shared" si="1"/>
        <v>5373.7900000000009</v>
      </c>
      <c r="M10" s="10">
        <f t="shared" si="2"/>
        <v>0.1798577548698039</v>
      </c>
      <c r="O10" t="s">
        <v>21</v>
      </c>
      <c r="P10" t="s">
        <v>109</v>
      </c>
      <c r="Q10">
        <v>2291.04</v>
      </c>
      <c r="R10">
        <v>48</v>
      </c>
      <c r="T10">
        <f ca="1"/>
        <v>39</v>
      </c>
      <c r="U10" t="str">
        <f ca="1"/>
        <v>Product07</v>
      </c>
      <c r="V10" t="str">
        <f ca="1"/>
        <v>Lt</v>
      </c>
      <c r="W10">
        <f ca="1"/>
        <v>2291.04</v>
      </c>
      <c r="X10">
        <f ca="1"/>
        <v>48</v>
      </c>
      <c r="Z10" t="str">
        <f ca="1"/>
        <v>Product41</v>
      </c>
      <c r="AA10" s="7">
        <f ca="1"/>
        <v>22952.16</v>
      </c>
    </row>
    <row r="11" spans="1:42" x14ac:dyDescent="0.2">
      <c r="A11" s="9">
        <v>8</v>
      </c>
      <c r="B11" s="7">
        <v>14262.46</v>
      </c>
      <c r="G11" s="9" t="s">
        <v>125</v>
      </c>
      <c r="H11">
        <v>29831</v>
      </c>
      <c r="I11">
        <v>35350.400000000016</v>
      </c>
      <c r="J11" s="9" t="s">
        <v>125</v>
      </c>
      <c r="K11" s="11">
        <f t="shared" si="0"/>
        <v>35350.400000000016</v>
      </c>
      <c r="L11" s="11">
        <f t="shared" si="1"/>
        <v>5519.400000000016</v>
      </c>
      <c r="M11" s="10">
        <f t="shared" si="2"/>
        <v>0.18502229224632147</v>
      </c>
      <c r="O11" t="s">
        <v>23</v>
      </c>
      <c r="P11" t="s">
        <v>9</v>
      </c>
      <c r="Q11">
        <v>10502.82</v>
      </c>
      <c r="R11">
        <v>111</v>
      </c>
      <c r="T11">
        <f ca="1"/>
        <v>15</v>
      </c>
      <c r="U11" t="str">
        <f ca="1"/>
        <v>Product08</v>
      </c>
      <c r="V11" t="str">
        <f ca="1"/>
        <v>Kg</v>
      </c>
      <c r="W11">
        <f ca="1"/>
        <v>10502.82</v>
      </c>
      <c r="X11">
        <f ca="1"/>
        <v>111</v>
      </c>
      <c r="Z11" t="str">
        <f ca="1"/>
        <v>Product42</v>
      </c>
      <c r="AA11" s="7">
        <f ca="1"/>
        <v>20574</v>
      </c>
    </row>
    <row r="12" spans="1:42" x14ac:dyDescent="0.2">
      <c r="A12" s="9">
        <v>9</v>
      </c>
      <c r="B12" s="7">
        <v>16824.670000000002</v>
      </c>
      <c r="G12" s="9" t="s">
        <v>129</v>
      </c>
      <c r="H12">
        <v>28758</v>
      </c>
      <c r="I12">
        <v>35242.810000000005</v>
      </c>
      <c r="J12" s="9" t="s">
        <v>129</v>
      </c>
      <c r="K12" s="11">
        <f t="shared" si="0"/>
        <v>35242.810000000005</v>
      </c>
      <c r="L12" s="11">
        <f t="shared" si="1"/>
        <v>6484.8100000000049</v>
      </c>
      <c r="M12" s="10">
        <f t="shared" si="2"/>
        <v>0.22549586202100302</v>
      </c>
      <c r="O12" t="s">
        <v>25</v>
      </c>
      <c r="P12" t="s">
        <v>111</v>
      </c>
      <c r="Q12">
        <v>581.64</v>
      </c>
      <c r="R12">
        <v>74</v>
      </c>
      <c r="T12">
        <f ca="1"/>
        <v>44</v>
      </c>
      <c r="U12" t="str">
        <f ca="1"/>
        <v>Product09</v>
      </c>
      <c r="V12" t="str">
        <f ca="1"/>
        <v>No.</v>
      </c>
      <c r="W12">
        <f ca="1"/>
        <v>581.64</v>
      </c>
      <c r="X12">
        <f ca="1"/>
        <v>74</v>
      </c>
      <c r="Z12" t="str">
        <f ca="1"/>
        <v>Product43</v>
      </c>
      <c r="AA12" s="7">
        <f ca="1"/>
        <v>6064.8399999999992</v>
      </c>
    </row>
    <row r="13" spans="1:42" x14ac:dyDescent="0.2">
      <c r="A13" s="9">
        <v>10</v>
      </c>
      <c r="B13" s="7">
        <v>15229.35</v>
      </c>
      <c r="G13" s="9" t="s">
        <v>123</v>
      </c>
      <c r="H13">
        <v>27842</v>
      </c>
      <c r="I13">
        <v>33500.69000000001</v>
      </c>
      <c r="J13" s="9" t="s">
        <v>123</v>
      </c>
      <c r="K13" s="11">
        <f t="shared" si="0"/>
        <v>33500.69000000001</v>
      </c>
      <c r="L13" s="11">
        <f t="shared" si="1"/>
        <v>5658.6900000000096</v>
      </c>
      <c r="M13" s="10">
        <f t="shared" si="2"/>
        <v>0.20324294231736259</v>
      </c>
      <c r="O13" t="s">
        <v>27</v>
      </c>
      <c r="P13" t="s">
        <v>110</v>
      </c>
      <c r="Q13">
        <v>16428</v>
      </c>
      <c r="R13">
        <v>100</v>
      </c>
      <c r="T13">
        <f ca="1"/>
        <v>5</v>
      </c>
      <c r="U13" t="str">
        <f ca="1"/>
        <v>Product10</v>
      </c>
      <c r="V13" t="str">
        <f ca="1"/>
        <v>Ft</v>
      </c>
      <c r="W13">
        <f ca="1"/>
        <v>16428</v>
      </c>
      <c r="X13">
        <f ca="1"/>
        <v>100</v>
      </c>
      <c r="Z13" t="str">
        <f ca="1"/>
        <v>Product44</v>
      </c>
      <c r="AA13" s="7">
        <f ca="1"/>
        <v>16333.92</v>
      </c>
    </row>
    <row r="14" spans="1:42" x14ac:dyDescent="0.2">
      <c r="A14" s="9">
        <v>11</v>
      </c>
      <c r="B14" s="7">
        <v>11915.58</v>
      </c>
      <c r="G14" s="9" t="s">
        <v>122</v>
      </c>
      <c r="H14">
        <v>29306</v>
      </c>
      <c r="I14">
        <v>36124.07</v>
      </c>
      <c r="J14" s="9" t="s">
        <v>122</v>
      </c>
      <c r="K14" s="11">
        <f t="shared" si="0"/>
        <v>36124.07</v>
      </c>
      <c r="L14" s="11">
        <f t="shared" si="1"/>
        <v>6818.07</v>
      </c>
      <c r="M14" s="10">
        <f t="shared" si="2"/>
        <v>0.2326509929707227</v>
      </c>
      <c r="O14" t="s">
        <v>30</v>
      </c>
      <c r="P14" t="s">
        <v>109</v>
      </c>
      <c r="Q14">
        <v>6001.5999999999995</v>
      </c>
      <c r="R14">
        <v>124</v>
      </c>
      <c r="T14">
        <f ca="1"/>
        <v>31</v>
      </c>
      <c r="U14" t="str">
        <f ca="1"/>
        <v>Product11</v>
      </c>
      <c r="V14" t="str">
        <f ca="1"/>
        <v>Lt</v>
      </c>
      <c r="W14">
        <f ca="1"/>
        <v>6001.5999999999995</v>
      </c>
      <c r="X14">
        <f ca="1"/>
        <v>124</v>
      </c>
    </row>
    <row r="15" spans="1:42" x14ac:dyDescent="0.2">
      <c r="A15" s="9">
        <v>12</v>
      </c>
      <c r="B15" s="7">
        <v>14837.359999999999</v>
      </c>
      <c r="G15" s="9" t="s">
        <v>121</v>
      </c>
      <c r="H15">
        <v>31266</v>
      </c>
      <c r="I15">
        <v>37243.179999999993</v>
      </c>
      <c r="J15" s="9" t="s">
        <v>121</v>
      </c>
      <c r="K15" s="11">
        <f t="shared" si="0"/>
        <v>37243.179999999993</v>
      </c>
      <c r="L15" s="11">
        <f t="shared" si="1"/>
        <v>5977.179999999993</v>
      </c>
      <c r="M15" s="10">
        <f t="shared" si="2"/>
        <v>0.19117187999744109</v>
      </c>
      <c r="O15" t="s">
        <v>32</v>
      </c>
      <c r="P15" t="s">
        <v>9</v>
      </c>
      <c r="Q15">
        <v>11582.910000000003</v>
      </c>
      <c r="R15">
        <v>123</v>
      </c>
      <c r="T15">
        <f ca="1"/>
        <v>13</v>
      </c>
      <c r="U15" t="str">
        <f ca="1"/>
        <v>Product12</v>
      </c>
      <c r="V15" t="str">
        <f ca="1"/>
        <v>Kg</v>
      </c>
      <c r="W15">
        <f ca="1"/>
        <v>11582.910000000003</v>
      </c>
      <c r="X15">
        <f ca="1"/>
        <v>123</v>
      </c>
    </row>
    <row r="16" spans="1:42" x14ac:dyDescent="0.2">
      <c r="A16" s="9">
        <v>13</v>
      </c>
      <c r="B16" s="7">
        <v>8084.26</v>
      </c>
      <c r="O16" t="s">
        <v>34</v>
      </c>
      <c r="P16" t="s">
        <v>9</v>
      </c>
      <c r="Q16">
        <v>8423.52</v>
      </c>
      <c r="R16">
        <v>69</v>
      </c>
      <c r="T16">
        <f ca="1"/>
        <v>22</v>
      </c>
      <c r="U16" t="str">
        <f ca="1"/>
        <v>Product13</v>
      </c>
      <c r="V16" t="str">
        <f ca="1"/>
        <v>Kg</v>
      </c>
      <c r="W16">
        <f ca="1"/>
        <v>8423.52</v>
      </c>
      <c r="X16">
        <f ca="1"/>
        <v>69</v>
      </c>
    </row>
    <row r="17" spans="1:24" x14ac:dyDescent="0.2">
      <c r="A17" s="9">
        <v>14</v>
      </c>
      <c r="B17" s="7">
        <v>9461.1400000000012</v>
      </c>
      <c r="O17" t="s">
        <v>36</v>
      </c>
      <c r="P17" t="s">
        <v>9</v>
      </c>
      <c r="Q17">
        <v>12764.640000000001</v>
      </c>
      <c r="R17">
        <v>87</v>
      </c>
      <c r="T17">
        <f ca="1"/>
        <v>12</v>
      </c>
      <c r="U17" t="str">
        <f ca="1"/>
        <v>Product14</v>
      </c>
      <c r="V17" t="str">
        <f ca="1"/>
        <v>Kg</v>
      </c>
      <c r="W17">
        <f ca="1"/>
        <v>12764.640000000001</v>
      </c>
      <c r="X17">
        <f ca="1"/>
        <v>87</v>
      </c>
    </row>
    <row r="18" spans="1:24" x14ac:dyDescent="0.2">
      <c r="A18" s="9">
        <v>15</v>
      </c>
      <c r="B18" s="7">
        <v>12189.7</v>
      </c>
      <c r="O18" t="s">
        <v>38</v>
      </c>
      <c r="P18" t="s">
        <v>111</v>
      </c>
      <c r="Q18">
        <v>1839.2399999999998</v>
      </c>
      <c r="R18">
        <v>117</v>
      </c>
      <c r="T18">
        <f ca="1"/>
        <v>41</v>
      </c>
      <c r="U18" t="str">
        <f ca="1"/>
        <v>Product15</v>
      </c>
      <c r="V18" t="str">
        <f ca="1"/>
        <v>No.</v>
      </c>
      <c r="W18">
        <f ca="1"/>
        <v>1839.2399999999998</v>
      </c>
      <c r="X18">
        <f ca="1"/>
        <v>117</v>
      </c>
    </row>
    <row r="19" spans="1:24" x14ac:dyDescent="0.2">
      <c r="A19" s="9">
        <v>16</v>
      </c>
      <c r="B19" s="7">
        <v>12762.63</v>
      </c>
      <c r="O19" t="s">
        <v>40</v>
      </c>
      <c r="P19" t="s">
        <v>111</v>
      </c>
      <c r="Q19">
        <v>1996.8</v>
      </c>
      <c r="R19">
        <v>120</v>
      </c>
      <c r="T19">
        <f ca="1"/>
        <v>40</v>
      </c>
      <c r="U19" t="str">
        <f ca="1"/>
        <v>Product16</v>
      </c>
      <c r="V19" t="str">
        <f ca="1"/>
        <v>No.</v>
      </c>
      <c r="W19">
        <f ca="1"/>
        <v>1996.8</v>
      </c>
      <c r="X19">
        <f ca="1"/>
        <v>120</v>
      </c>
    </row>
    <row r="20" spans="1:24" x14ac:dyDescent="0.2">
      <c r="A20" s="9">
        <v>17</v>
      </c>
      <c r="B20" s="7">
        <v>3659.24</v>
      </c>
      <c r="O20" t="s">
        <v>42</v>
      </c>
      <c r="P20" t="s">
        <v>110</v>
      </c>
      <c r="Q20">
        <v>9877.1400000000012</v>
      </c>
      <c r="R20">
        <v>63</v>
      </c>
      <c r="T20">
        <f ca="1"/>
        <v>18</v>
      </c>
      <c r="U20" t="str">
        <f ca="1"/>
        <v>Product17</v>
      </c>
      <c r="V20" t="str">
        <f ca="1"/>
        <v>Ft</v>
      </c>
      <c r="W20">
        <f ca="1"/>
        <v>9877.1400000000012</v>
      </c>
      <c r="X20">
        <f ca="1"/>
        <v>63</v>
      </c>
    </row>
    <row r="21" spans="1:24" x14ac:dyDescent="0.2">
      <c r="A21" s="9">
        <v>18</v>
      </c>
      <c r="B21" s="7">
        <v>18582.390000000003</v>
      </c>
      <c r="O21" t="s">
        <v>44</v>
      </c>
      <c r="P21" t="s">
        <v>111</v>
      </c>
      <c r="Q21">
        <v>4035.2200000000003</v>
      </c>
      <c r="R21">
        <v>82</v>
      </c>
      <c r="T21">
        <f ca="1"/>
        <v>36</v>
      </c>
      <c r="U21" t="str">
        <f ca="1"/>
        <v>Product18</v>
      </c>
      <c r="V21" t="str">
        <f ca="1"/>
        <v>No.</v>
      </c>
      <c r="W21">
        <f ca="1"/>
        <v>4035.2200000000003</v>
      </c>
      <c r="X21">
        <f ca="1"/>
        <v>82</v>
      </c>
    </row>
    <row r="22" spans="1:24" x14ac:dyDescent="0.2">
      <c r="A22" s="9">
        <v>19</v>
      </c>
      <c r="B22" s="7">
        <v>10204.229999999998</v>
      </c>
      <c r="O22" t="s">
        <v>46</v>
      </c>
      <c r="P22" t="s">
        <v>110</v>
      </c>
      <c r="Q22">
        <v>20160</v>
      </c>
      <c r="R22">
        <v>96</v>
      </c>
      <c r="T22">
        <f ca="1"/>
        <v>4</v>
      </c>
      <c r="U22" t="str">
        <f ca="1"/>
        <v>Product19</v>
      </c>
      <c r="V22" t="str">
        <f ca="1"/>
        <v>Ft</v>
      </c>
      <c r="W22">
        <f ca="1"/>
        <v>20160</v>
      </c>
      <c r="X22">
        <f ca="1"/>
        <v>96</v>
      </c>
    </row>
    <row r="23" spans="1:24" x14ac:dyDescent="0.2">
      <c r="A23" s="9">
        <v>20</v>
      </c>
      <c r="B23" s="7">
        <v>20482.78</v>
      </c>
      <c r="O23" t="s">
        <v>48</v>
      </c>
      <c r="P23" t="s">
        <v>109</v>
      </c>
      <c r="Q23">
        <v>8006.25</v>
      </c>
      <c r="R23">
        <v>105</v>
      </c>
      <c r="T23">
        <f ca="1"/>
        <v>23</v>
      </c>
      <c r="U23" t="str">
        <f ca="1"/>
        <v>Product20</v>
      </c>
      <c r="V23" t="str">
        <f ca="1"/>
        <v>Lt</v>
      </c>
      <c r="W23">
        <f ca="1"/>
        <v>8006.25</v>
      </c>
      <c r="X23">
        <f ca="1"/>
        <v>105</v>
      </c>
    </row>
    <row r="24" spans="1:24" x14ac:dyDescent="0.2">
      <c r="A24" s="9">
        <v>21</v>
      </c>
      <c r="B24" s="7">
        <v>10665.4</v>
      </c>
      <c r="O24" t="s">
        <v>51</v>
      </c>
      <c r="P24" t="s">
        <v>110</v>
      </c>
      <c r="Q24">
        <v>10727.64</v>
      </c>
      <c r="R24">
        <v>66</v>
      </c>
      <c r="T24">
        <f ca="1"/>
        <v>14</v>
      </c>
      <c r="U24" t="str">
        <f ca="1"/>
        <v>Product21</v>
      </c>
      <c r="V24" t="str">
        <f ca="1"/>
        <v>Ft</v>
      </c>
      <c r="W24">
        <f ca="1"/>
        <v>10727.64</v>
      </c>
      <c r="X24">
        <f ca="1"/>
        <v>66</v>
      </c>
    </row>
    <row r="25" spans="1:24" x14ac:dyDescent="0.2">
      <c r="A25" s="9">
        <v>22</v>
      </c>
      <c r="B25" s="7">
        <v>11315.839999999997</v>
      </c>
      <c r="O25" t="s">
        <v>53</v>
      </c>
      <c r="P25" t="s">
        <v>110</v>
      </c>
      <c r="Q25">
        <v>9909.9</v>
      </c>
      <c r="R25">
        <v>70</v>
      </c>
      <c r="T25">
        <f ca="1"/>
        <v>17</v>
      </c>
      <c r="U25" t="str">
        <f ca="1"/>
        <v>Product22</v>
      </c>
      <c r="V25" t="str">
        <f ca="1"/>
        <v>Ft</v>
      </c>
      <c r="W25">
        <f ca="1"/>
        <v>9909.9</v>
      </c>
      <c r="X25">
        <f ca="1"/>
        <v>70</v>
      </c>
    </row>
    <row r="26" spans="1:24" x14ac:dyDescent="0.2">
      <c r="A26" s="9">
        <v>23</v>
      </c>
      <c r="B26" s="7">
        <v>18818.189999999999</v>
      </c>
      <c r="O26" t="s">
        <v>55</v>
      </c>
      <c r="P26" t="s">
        <v>110</v>
      </c>
      <c r="Q26">
        <v>12853.560000000001</v>
      </c>
      <c r="R26">
        <v>86</v>
      </c>
      <c r="T26">
        <f ca="1"/>
        <v>11</v>
      </c>
      <c r="U26" t="str">
        <f ca="1"/>
        <v>Product23</v>
      </c>
      <c r="V26" t="str">
        <f ca="1"/>
        <v>Ft</v>
      </c>
      <c r="W26">
        <f ca="1"/>
        <v>12853.560000000001</v>
      </c>
      <c r="X26">
        <f ca="1"/>
        <v>86</v>
      </c>
    </row>
    <row r="27" spans="1:24" x14ac:dyDescent="0.2">
      <c r="A27" s="9">
        <v>24</v>
      </c>
      <c r="B27" s="7">
        <v>11488.4</v>
      </c>
      <c r="O27" t="s">
        <v>57</v>
      </c>
      <c r="P27" t="s">
        <v>110</v>
      </c>
      <c r="Q27">
        <v>10202.400000000001</v>
      </c>
      <c r="R27">
        <v>65</v>
      </c>
      <c r="T27">
        <f ca="1"/>
        <v>16</v>
      </c>
      <c r="U27" t="str">
        <f ca="1"/>
        <v>Product24</v>
      </c>
      <c r="V27" t="str">
        <f ca="1"/>
        <v>Ft</v>
      </c>
      <c r="W27">
        <f ca="1"/>
        <v>10202.400000000001</v>
      </c>
      <c r="X27">
        <f ca="1"/>
        <v>65</v>
      </c>
    </row>
    <row r="28" spans="1:24" x14ac:dyDescent="0.2">
      <c r="A28" s="9">
        <v>25</v>
      </c>
      <c r="B28" s="7">
        <v>18688.430000000004</v>
      </c>
      <c r="O28" t="s">
        <v>59</v>
      </c>
      <c r="P28" t="s">
        <v>111</v>
      </c>
      <c r="Q28">
        <v>599.7600000000001</v>
      </c>
      <c r="R28">
        <v>72</v>
      </c>
      <c r="T28">
        <f ca="1"/>
        <v>43</v>
      </c>
      <c r="U28" t="str">
        <f ca="1"/>
        <v>Product25</v>
      </c>
      <c r="V28" t="str">
        <f ca="1"/>
        <v>No.</v>
      </c>
      <c r="W28">
        <f ca="1"/>
        <v>599.7600000000001</v>
      </c>
      <c r="X28">
        <f ca="1"/>
        <v>72</v>
      </c>
    </row>
    <row r="29" spans="1:24" x14ac:dyDescent="0.2">
      <c r="A29" s="9">
        <v>26</v>
      </c>
      <c r="B29" s="7">
        <v>13710.079999999998</v>
      </c>
      <c r="O29" t="s">
        <v>61</v>
      </c>
      <c r="P29" t="s">
        <v>111</v>
      </c>
      <c r="Q29">
        <v>2761.9200000000005</v>
      </c>
      <c r="R29">
        <v>112</v>
      </c>
      <c r="T29">
        <f ca="1"/>
        <v>38</v>
      </c>
      <c r="U29" t="str">
        <f ca="1"/>
        <v>Product26</v>
      </c>
      <c r="V29" t="str">
        <f ca="1"/>
        <v>No.</v>
      </c>
      <c r="W29">
        <f ca="1"/>
        <v>2761.9200000000005</v>
      </c>
      <c r="X29">
        <f ca="1"/>
        <v>112</v>
      </c>
    </row>
    <row r="30" spans="1:24" x14ac:dyDescent="0.2">
      <c r="A30" s="9">
        <v>27</v>
      </c>
      <c r="B30" s="7">
        <v>11440.67</v>
      </c>
      <c r="O30" t="s">
        <v>64</v>
      </c>
      <c r="P30" t="s">
        <v>109</v>
      </c>
      <c r="Q30">
        <v>6226.0800000000008</v>
      </c>
      <c r="R30">
        <v>109</v>
      </c>
      <c r="T30">
        <f ca="1"/>
        <v>28</v>
      </c>
      <c r="U30" t="str">
        <f ca="1"/>
        <v>Product27</v>
      </c>
      <c r="V30" t="str">
        <f ca="1"/>
        <v>Lt</v>
      </c>
      <c r="W30">
        <f ca="1"/>
        <v>6226.0800000000008</v>
      </c>
      <c r="X30">
        <f ca="1"/>
        <v>109</v>
      </c>
    </row>
    <row r="31" spans="1:24" x14ac:dyDescent="0.2">
      <c r="A31" s="9">
        <v>28</v>
      </c>
      <c r="B31" s="7">
        <v>13306.16</v>
      </c>
      <c r="O31" t="s">
        <v>66</v>
      </c>
      <c r="P31" t="s">
        <v>111</v>
      </c>
      <c r="Q31">
        <v>4682.72</v>
      </c>
      <c r="R31">
        <v>112</v>
      </c>
      <c r="T31">
        <f ca="1"/>
        <v>34</v>
      </c>
      <c r="U31" t="str">
        <f ca="1"/>
        <v>Product28</v>
      </c>
      <c r="V31" t="str">
        <f ca="1"/>
        <v>No.</v>
      </c>
      <c r="W31">
        <f ca="1"/>
        <v>4682.72</v>
      </c>
      <c r="X31">
        <f ca="1"/>
        <v>112</v>
      </c>
    </row>
    <row r="32" spans="1:24" x14ac:dyDescent="0.2">
      <c r="A32" s="9">
        <v>29</v>
      </c>
      <c r="B32" s="7">
        <v>8794.48</v>
      </c>
      <c r="O32" t="s">
        <v>68</v>
      </c>
      <c r="P32" t="s">
        <v>109</v>
      </c>
      <c r="Q32">
        <v>5523.44</v>
      </c>
      <c r="R32">
        <v>104</v>
      </c>
      <c r="T32">
        <f ca="1"/>
        <v>32</v>
      </c>
      <c r="U32" t="str">
        <f ca="1"/>
        <v>Product29</v>
      </c>
      <c r="V32" t="str">
        <f ca="1"/>
        <v>Lt</v>
      </c>
      <c r="W32">
        <f ca="1"/>
        <v>5523.44</v>
      </c>
      <c r="X32">
        <f ca="1"/>
        <v>104</v>
      </c>
    </row>
    <row r="33" spans="1:24" x14ac:dyDescent="0.2">
      <c r="A33" s="9">
        <v>30</v>
      </c>
      <c r="B33" s="7">
        <v>16666.269999999997</v>
      </c>
      <c r="O33" t="s">
        <v>70</v>
      </c>
      <c r="P33" t="s">
        <v>110</v>
      </c>
      <c r="Q33">
        <v>22945.919999999998</v>
      </c>
      <c r="R33">
        <v>114</v>
      </c>
      <c r="T33">
        <f ca="1"/>
        <v>2</v>
      </c>
      <c r="U33" t="str">
        <f ca="1"/>
        <v>Product30</v>
      </c>
      <c r="V33" t="str">
        <f ca="1"/>
        <v>Ft</v>
      </c>
      <c r="W33">
        <f ca="1"/>
        <v>22945.919999999998</v>
      </c>
      <c r="X33">
        <f ca="1"/>
        <v>114</v>
      </c>
    </row>
    <row r="34" spans="1:24" x14ac:dyDescent="0.2">
      <c r="A34" s="9">
        <v>31</v>
      </c>
      <c r="B34" s="7">
        <v>7065.2999999999993</v>
      </c>
      <c r="O34" t="s">
        <v>72</v>
      </c>
      <c r="P34" t="s">
        <v>9</v>
      </c>
      <c r="Q34">
        <v>6249.5999999999995</v>
      </c>
      <c r="R34">
        <v>60</v>
      </c>
      <c r="T34">
        <f ca="1"/>
        <v>27</v>
      </c>
      <c r="U34" t="str">
        <f ca="1"/>
        <v>Product31</v>
      </c>
      <c r="V34" t="str">
        <f ca="1"/>
        <v>Kg</v>
      </c>
      <c r="W34">
        <f ca="1"/>
        <v>6249.5999999999995</v>
      </c>
      <c r="X34">
        <f ca="1"/>
        <v>60</v>
      </c>
    </row>
    <row r="35" spans="1:24" x14ac:dyDescent="0.2">
      <c r="O35" t="s">
        <v>74</v>
      </c>
      <c r="P35" t="s">
        <v>9</v>
      </c>
      <c r="Q35">
        <v>16329.72</v>
      </c>
      <c r="R35">
        <v>139</v>
      </c>
      <c r="T35">
        <f ca="1"/>
        <v>7</v>
      </c>
      <c r="U35" t="str">
        <f ca="1"/>
        <v>Product32</v>
      </c>
      <c r="V35" t="str">
        <f ca="1"/>
        <v>Kg</v>
      </c>
      <c r="W35">
        <f ca="1"/>
        <v>16329.72</v>
      </c>
      <c r="X35">
        <f ca="1"/>
        <v>139</v>
      </c>
    </row>
    <row r="36" spans="1:24" x14ac:dyDescent="0.2">
      <c r="O36" t="s">
        <v>76</v>
      </c>
      <c r="P36" t="s">
        <v>9</v>
      </c>
      <c r="Q36">
        <v>13645.800000000001</v>
      </c>
      <c r="R36">
        <v>114</v>
      </c>
      <c r="T36">
        <f ca="1"/>
        <v>9</v>
      </c>
      <c r="U36" t="str">
        <f ca="1"/>
        <v>Product33</v>
      </c>
      <c r="V36" t="str">
        <f ca="1"/>
        <v>Kg</v>
      </c>
      <c r="W36">
        <f ca="1"/>
        <v>13645.800000000001</v>
      </c>
      <c r="X36">
        <f ca="1"/>
        <v>114</v>
      </c>
    </row>
    <row r="37" spans="1:24" x14ac:dyDescent="0.2">
      <c r="O37" t="s">
        <v>78</v>
      </c>
      <c r="P37" t="s">
        <v>109</v>
      </c>
      <c r="Q37">
        <v>8978.2000000000007</v>
      </c>
      <c r="R37">
        <v>154</v>
      </c>
      <c r="T37">
        <f ca="1"/>
        <v>20</v>
      </c>
      <c r="U37" t="str">
        <f ca="1"/>
        <v>Product34</v>
      </c>
      <c r="V37" t="str">
        <f ca="1"/>
        <v>Lt</v>
      </c>
      <c r="W37">
        <f ca="1"/>
        <v>8978.2000000000007</v>
      </c>
      <c r="X37">
        <f ca="1"/>
        <v>154</v>
      </c>
    </row>
    <row r="38" spans="1:24" x14ac:dyDescent="0.2">
      <c r="O38" t="s">
        <v>80</v>
      </c>
      <c r="P38" t="s">
        <v>111</v>
      </c>
      <c r="Q38">
        <v>703.5</v>
      </c>
      <c r="R38">
        <v>105</v>
      </c>
      <c r="T38">
        <f ca="1"/>
        <v>42</v>
      </c>
      <c r="U38" t="str">
        <f ca="1"/>
        <v>Product35</v>
      </c>
      <c r="V38" t="str">
        <f ca="1"/>
        <v>No.</v>
      </c>
      <c r="W38">
        <f ca="1"/>
        <v>703.5</v>
      </c>
      <c r="X38">
        <f ca="1"/>
        <v>105</v>
      </c>
    </row>
    <row r="39" spans="1:24" x14ac:dyDescent="0.2">
      <c r="O39" t="s">
        <v>82</v>
      </c>
      <c r="P39" t="s">
        <v>9</v>
      </c>
      <c r="Q39">
        <v>7222.5</v>
      </c>
      <c r="R39">
        <v>75</v>
      </c>
      <c r="T39">
        <f ca="1"/>
        <v>25</v>
      </c>
      <c r="U39" t="str">
        <f ca="1"/>
        <v>Product36</v>
      </c>
      <c r="V39" t="str">
        <f ca="1"/>
        <v>Kg</v>
      </c>
      <c r="W39">
        <f ca="1"/>
        <v>7222.5</v>
      </c>
      <c r="X39">
        <f ca="1"/>
        <v>75</v>
      </c>
    </row>
    <row r="40" spans="1:24" x14ac:dyDescent="0.2">
      <c r="O40" t="s">
        <v>84</v>
      </c>
      <c r="P40" t="s">
        <v>9</v>
      </c>
      <c r="Q40">
        <v>5145.6000000000004</v>
      </c>
      <c r="R40">
        <v>60</v>
      </c>
      <c r="T40">
        <f ca="1"/>
        <v>33</v>
      </c>
      <c r="U40" t="str">
        <f ca="1"/>
        <v>Product37</v>
      </c>
      <c r="V40" t="str">
        <f ca="1"/>
        <v>Kg</v>
      </c>
      <c r="W40">
        <f ca="1"/>
        <v>5145.6000000000004</v>
      </c>
      <c r="X40">
        <f ca="1"/>
        <v>60</v>
      </c>
    </row>
    <row r="41" spans="1:24" x14ac:dyDescent="0.2">
      <c r="O41" t="s">
        <v>87</v>
      </c>
      <c r="P41" t="s">
        <v>9</v>
      </c>
      <c r="Q41">
        <v>8871.1200000000008</v>
      </c>
      <c r="R41">
        <v>111</v>
      </c>
      <c r="T41">
        <f ca="1"/>
        <v>21</v>
      </c>
      <c r="U41" t="str">
        <f ca="1"/>
        <v>Product38</v>
      </c>
      <c r="V41" t="str">
        <f ca="1"/>
        <v>Kg</v>
      </c>
      <c r="W41">
        <f ca="1"/>
        <v>8871.1200000000008</v>
      </c>
      <c r="X41">
        <f ca="1"/>
        <v>111</v>
      </c>
    </row>
    <row r="42" spans="1:24" x14ac:dyDescent="0.2">
      <c r="O42" t="s">
        <v>89</v>
      </c>
      <c r="P42" t="s">
        <v>111</v>
      </c>
      <c r="Q42">
        <v>3957.15</v>
      </c>
      <c r="R42">
        <v>93</v>
      </c>
      <c r="T42">
        <f ca="1"/>
        <v>37</v>
      </c>
      <c r="U42" t="str">
        <f ca="1"/>
        <v>Product39</v>
      </c>
      <c r="V42" t="str">
        <f ca="1"/>
        <v>No.</v>
      </c>
      <c r="W42">
        <f ca="1"/>
        <v>3957.15</v>
      </c>
      <c r="X42">
        <f ca="1"/>
        <v>93</v>
      </c>
    </row>
    <row r="43" spans="1:24" x14ac:dyDescent="0.2">
      <c r="O43" t="s">
        <v>91</v>
      </c>
      <c r="P43" t="s">
        <v>9</v>
      </c>
      <c r="Q43">
        <v>7718.4000000000005</v>
      </c>
      <c r="R43">
        <v>67</v>
      </c>
      <c r="T43">
        <f ca="1"/>
        <v>24</v>
      </c>
      <c r="U43" t="str">
        <f ca="1"/>
        <v>Product40</v>
      </c>
      <c r="V43" t="str">
        <f ca="1"/>
        <v>Kg</v>
      </c>
      <c r="W43">
        <f ca="1"/>
        <v>7718.4000000000005</v>
      </c>
      <c r="X43">
        <f ca="1"/>
        <v>67</v>
      </c>
    </row>
    <row r="44" spans="1:24" x14ac:dyDescent="0.2">
      <c r="O44" t="s">
        <v>93</v>
      </c>
      <c r="P44" t="s">
        <v>110</v>
      </c>
      <c r="Q44">
        <v>22952.16</v>
      </c>
      <c r="R44">
        <v>132</v>
      </c>
      <c r="T44">
        <f ca="1"/>
        <v>1</v>
      </c>
      <c r="U44" t="str">
        <f ca="1"/>
        <v>Product41</v>
      </c>
      <c r="V44" t="str">
        <f ca="1"/>
        <v>Ft</v>
      </c>
      <c r="W44">
        <f ca="1"/>
        <v>22952.16</v>
      </c>
      <c r="X44">
        <f ca="1"/>
        <v>132</v>
      </c>
    </row>
    <row r="45" spans="1:24" x14ac:dyDescent="0.2">
      <c r="O45" t="s">
        <v>95</v>
      </c>
      <c r="P45" t="s">
        <v>110</v>
      </c>
      <c r="Q45">
        <v>20574</v>
      </c>
      <c r="R45">
        <v>127</v>
      </c>
      <c r="T45">
        <f ca="1"/>
        <v>3</v>
      </c>
      <c r="U45" t="str">
        <f ca="1"/>
        <v>Product42</v>
      </c>
      <c r="V45" t="str">
        <f ca="1"/>
        <v>Ft</v>
      </c>
      <c r="W45">
        <f ca="1"/>
        <v>20574</v>
      </c>
      <c r="X45">
        <f ca="1"/>
        <v>127</v>
      </c>
    </row>
    <row r="46" spans="1:24" x14ac:dyDescent="0.2">
      <c r="O46" t="s">
        <v>97</v>
      </c>
      <c r="P46" t="s">
        <v>9</v>
      </c>
      <c r="Q46">
        <v>6064.8399999999992</v>
      </c>
      <c r="R46">
        <v>73</v>
      </c>
      <c r="T46">
        <f ca="1"/>
        <v>29</v>
      </c>
      <c r="U46" t="str">
        <f ca="1"/>
        <v>Product43</v>
      </c>
      <c r="V46" t="str">
        <f ca="1"/>
        <v>Kg</v>
      </c>
      <c r="W46">
        <f ca="1"/>
        <v>6064.8399999999992</v>
      </c>
      <c r="X46">
        <f ca="1"/>
        <v>73</v>
      </c>
    </row>
    <row r="47" spans="1:24" x14ac:dyDescent="0.2">
      <c r="O47" t="s">
        <v>99</v>
      </c>
      <c r="P47" t="s">
        <v>9</v>
      </c>
      <c r="Q47">
        <v>16333.92</v>
      </c>
      <c r="R47">
        <v>199</v>
      </c>
      <c r="T47">
        <f ca="1"/>
        <v>6</v>
      </c>
      <c r="U47" t="str">
        <f ca="1"/>
        <v>Product44</v>
      </c>
      <c r="V47" t="str">
        <f ca="1"/>
        <v>Kg</v>
      </c>
      <c r="W47">
        <f ca="1"/>
        <v>16333.92</v>
      </c>
      <c r="X47">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5" r:id="rId10" name="Check Box 1">
              <controlPr defaultSize="0" autoFill="0" autoLine="0" autoPict="0">
                <anchor moveWithCells="1">
                  <from>
                    <xdr:col>9</xdr:col>
                    <xdr:colOff>1397000</xdr:colOff>
                    <xdr:row>19</xdr:row>
                    <xdr:rowOff>88900</xdr:rowOff>
                  </from>
                  <to>
                    <xdr:col>10</xdr:col>
                    <xdr:colOff>152400</xdr:colOff>
                    <xdr:row>20</xdr:row>
                    <xdr:rowOff>101600</xdr:rowOff>
                  </to>
                </anchor>
              </controlPr>
            </control>
          </mc:Choice>
        </mc:AlternateContent>
        <mc:AlternateContent xmlns:mc="http://schemas.openxmlformats.org/markup-compatibility/2006">
          <mc:Choice Requires="x14">
            <control shapeId="1026" r:id="rId11" name="Check Box 2">
              <controlPr defaultSize="0" autoFill="0" autoLine="0" autoPict="0">
                <anchor moveWithCells="1">
                  <from>
                    <xdr:col>10</xdr:col>
                    <xdr:colOff>647700</xdr:colOff>
                    <xdr:row>19</xdr:row>
                    <xdr:rowOff>88900</xdr:rowOff>
                  </from>
                  <to>
                    <xdr:col>10</xdr:col>
                    <xdr:colOff>889000</xdr:colOff>
                    <xdr:row>20</xdr:row>
                    <xdr:rowOff>101600</xdr:rowOff>
                  </to>
                </anchor>
              </controlPr>
            </control>
          </mc:Choice>
        </mc:AlternateContent>
        <mc:AlternateContent xmlns:mc="http://schemas.openxmlformats.org/markup-compatibility/2006">
          <mc:Choice Requires="x14">
            <control shapeId="1027" r:id="rId12" name="Check Box 3">
              <controlPr defaultSize="0" autoFill="0" autoLine="0" autoPict="0">
                <anchor moveWithCells="1">
                  <from>
                    <xdr:col>10</xdr:col>
                    <xdr:colOff>1435100</xdr:colOff>
                    <xdr:row>19</xdr:row>
                    <xdr:rowOff>88900</xdr:rowOff>
                  </from>
                  <to>
                    <xdr:col>11</xdr:col>
                    <xdr:colOff>190500</xdr:colOff>
                    <xdr:row>20</xdr:row>
                    <xdr:rowOff>101600</xdr:rowOff>
                  </to>
                </anchor>
              </controlPr>
            </control>
          </mc:Choice>
        </mc:AlternateContent>
        <mc:AlternateContent xmlns:mc="http://schemas.openxmlformats.org/markup-compatibility/2006">
          <mc:Choice Requires="x14">
            <control shapeId="1028" r:id="rId13" name="Scroll Bar 4">
              <controlPr locked="0" defaultSize="0" autoPict="0">
                <anchor moveWithCells="1">
                  <from>
                    <xdr:col>24</xdr:col>
                    <xdr:colOff>266700</xdr:colOff>
                    <xdr:row>14</xdr:row>
                    <xdr:rowOff>177800</xdr:rowOff>
                  </from>
                  <to>
                    <xdr:col>25</xdr:col>
                    <xdr:colOff>127000</xdr:colOff>
                    <xdr:row>29</xdr:row>
                    <xdr:rowOff>139700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F91C6-44C8-7847-81F9-B1B085017215}">
  <dimension ref="A1"/>
  <sheetViews>
    <sheetView tabSelected="1" topLeftCell="A2" zoomScale="69" workbookViewId="0">
      <selection activeCell="AI20" sqref="AI20"/>
    </sheetView>
  </sheetViews>
  <sheetFormatPr baseColWidth="10"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F99" zoomScale="150" zoomScaleNormal="163" workbookViewId="0">
      <selection activeCell="AG174" sqref="AG174"/>
    </sheetView>
  </sheetViews>
  <sheetFormatPr baseColWidth="10" defaultColWidth="8.83203125" defaultRowHeight="15" x14ac:dyDescent="0.2"/>
  <cols>
    <col min="1" max="1" width="10.33203125" bestFit="1" customWidth="1"/>
    <col min="2" max="2" width="15.83203125" bestFit="1" customWidth="1"/>
    <col min="3" max="4" width="14.1640625" bestFit="1" customWidth="1"/>
    <col min="5" max="5" width="19.83203125" bestFit="1" customWidth="1"/>
    <col min="6" max="6" width="16.1640625" bestFit="1" customWidth="1"/>
    <col min="7" max="7" width="13.6640625" bestFit="1" customWidth="1"/>
    <col min="8" max="8" width="14.5" bestFit="1" customWidth="1"/>
    <col min="9" max="9" width="14" customWidth="1"/>
    <col min="10" max="10" width="17.1640625" bestFit="1" customWidth="1"/>
    <col min="11" max="11" width="17.83203125" bestFit="1" customWidth="1"/>
    <col min="12" max="12" width="24.1640625" bestFit="1" customWidth="1"/>
    <col min="13" max="13" width="24.5" bestFit="1" customWidth="1"/>
  </cols>
  <sheetData>
    <row r="1" spans="1:16" ht="16" thickBot="1" x14ac:dyDescent="0.2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2">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2">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2">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2">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2">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2">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2">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2">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2">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2">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2">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2">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2">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2">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2">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2">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2">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2">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2">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2">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2">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2">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2">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2">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2">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2">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2">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2">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2">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2">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2">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2">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2">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2">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2">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2">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2">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2">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2">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2">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2">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2">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2">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2">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2">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2">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2">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2">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2">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2">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2">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2">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2">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2">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2">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2">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2">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2">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2">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2">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2">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2">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2">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2">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2">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2">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2">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2">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2">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2">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2">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2">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2">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2">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2">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2">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2">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2">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2">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2">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2">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2">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2">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2">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2">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2">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2">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2">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2">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2">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2">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2">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2">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2">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2">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2">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2">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2">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2">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2">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2">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2">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2">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2">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2">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2">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2">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2">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2">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2">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2">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2">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2">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2">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2">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2">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2">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2">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2">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2">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2">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2">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2">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2">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2">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2">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2">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2">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2">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2">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2">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2">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2">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2">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2">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2">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2">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2">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2">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2">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2">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2">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2">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2">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2">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2">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2">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2">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2">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2">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2">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2">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2">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2">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2">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2">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2">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2">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2">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2">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2">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2">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2">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2">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2">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2">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2">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2">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2">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2">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2">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2">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2">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2">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2">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2">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2">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2">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2">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2">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2">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2">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2">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2">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2">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2">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2">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2">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2">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2">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2">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2">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2">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2">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2">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2">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2">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2">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2">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2">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2">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2">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2">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2">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2">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2">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2">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2">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2">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2">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2">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2">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2">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2">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2">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2">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2">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2">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2">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2">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2">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2">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2">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2">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2">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2">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2">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2">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2">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2">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2">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2">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2">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2">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2">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2">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2">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2">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2">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2">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2">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2">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2">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2">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2">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2">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2">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2">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2">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2">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2">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2">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2">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2">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2">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2">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2">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2">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2">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2">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2">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2">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2">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2">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2">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2">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2">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2">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2">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2">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2">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2">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2">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2">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2">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2">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2">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2">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2">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2">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2">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2">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2">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2">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2">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2">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2">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2">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2">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2">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2">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2">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2">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2">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2">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2">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2">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2">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2">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2">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2">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2">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2">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2">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2">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2">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2">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2">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2">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2">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2">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2">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2">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2">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2">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2">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2">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2">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2">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2">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2">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2">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2">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2">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2">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2">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2">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2">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2">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2">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2">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2">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2">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2">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2">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2">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2">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2">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2">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2">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2">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2">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2">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2">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2">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2">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2">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2">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2">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2">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2">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2">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2">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2">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2">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2">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2">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2">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2">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2">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2">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2">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2">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2">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2">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2">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2">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2">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2">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2">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2">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2">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2">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2">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2">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2">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2">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2">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2">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2">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2">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2">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2">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2">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2">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2">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2">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2">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2">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2">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2">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2">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2">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2">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2">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2">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2">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row r="529" spans="1:16" x14ac:dyDescent="0.2">
      <c r="A529" s="3">
        <v>44926</v>
      </c>
      <c r="B529" s="4" t="s">
        <v>29</v>
      </c>
      <c r="C529" s="5">
        <v>3</v>
      </c>
      <c r="D529" s="5" t="s">
        <v>105</v>
      </c>
      <c r="E529" s="5" t="s">
        <v>107</v>
      </c>
      <c r="F529" s="6">
        <v>0</v>
      </c>
      <c r="G529" t="str">
        <f>VLOOKUP(InputData[[#This Row],[PRODUCT ID]],MasterData[],2,0)</f>
        <v>Product11</v>
      </c>
      <c r="H529" t="str">
        <f>VLOOKUP(InputData[[#This Row],[PRODUCT ID]],MasterData[],3,0)</f>
        <v>Category02</v>
      </c>
      <c r="I529" t="str">
        <f>VLOOKUP(InputData[[#This Row],[PRODUCT ID]],MasterData[],4,0)</f>
        <v>Lt</v>
      </c>
      <c r="J529" s="7">
        <f>VLOOKUP(InputData[[#This Row],[PRODUCT ID]],MasterData[],5,0)</f>
        <v>44</v>
      </c>
      <c r="K529" s="7">
        <f>VLOOKUP(InputData[[#This Row],[PRODUCT ID]],MasterData[],6,0)</f>
        <v>48.4</v>
      </c>
      <c r="L529" s="7">
        <f>InputData[[#This Row],[BUYING PRIZE]]*InputData[[#This Row],[QUANTITY]]</f>
        <v>132</v>
      </c>
      <c r="M529" s="7">
        <f>InputData[[#This Row],[SELLING PRICE]]*InputData[[#This Row],[QUANTITY]]*(1-InputData[[#This Row],[DISCOUNT %]])</f>
        <v>145.19999999999999</v>
      </c>
      <c r="N529">
        <f>DAY(InputData[[#This Row],[DATE]])</f>
        <v>31</v>
      </c>
      <c r="O529" t="str">
        <f>TEXT(InputData[[#This Row],[DATE]],"mmm")</f>
        <v>Dec</v>
      </c>
      <c r="P529">
        <f>YEAR(InputData[[#This Row],[DATE]])</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69" zoomScale="125" zoomScaleNormal="161" workbookViewId="0">
      <selection activeCell="B1" sqref="B1:F1"/>
    </sheetView>
  </sheetViews>
  <sheetFormatPr baseColWidth="10" defaultColWidth="8.83203125" defaultRowHeight="15" x14ac:dyDescent="0.2"/>
  <cols>
    <col min="1" max="1" width="15.83203125" bestFit="1" customWidth="1"/>
    <col min="2" max="2" width="13.6640625" bestFit="1" customWidth="1"/>
    <col min="3" max="3" width="14.5" bestFit="1" customWidth="1"/>
    <col min="4" max="4" width="9.83203125" bestFit="1" customWidth="1"/>
    <col min="5" max="5" width="17.1640625" bestFit="1" customWidth="1"/>
    <col min="6" max="6" width="17.83203125" bestFit="1" customWidth="1"/>
  </cols>
  <sheetData>
    <row r="1" spans="1:6" ht="16" thickBot="1" x14ac:dyDescent="0.25">
      <c r="A1" s="1" t="s">
        <v>0</v>
      </c>
      <c r="B1" s="1" t="s">
        <v>1</v>
      </c>
      <c r="C1" s="1" t="s">
        <v>2</v>
      </c>
      <c r="D1" s="1" t="s">
        <v>3</v>
      </c>
      <c r="E1" s="1" t="s">
        <v>4</v>
      </c>
      <c r="F1" s="1"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jenanimisha02@gmail.com</cp:lastModifiedBy>
  <dcterms:created xsi:type="dcterms:W3CDTF">2021-11-03T11:40:02Z</dcterms:created>
  <dcterms:modified xsi:type="dcterms:W3CDTF">2024-10-10T11:41:20Z</dcterms:modified>
</cp:coreProperties>
</file>