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ergsthrio excel\"/>
    </mc:Choice>
  </mc:AlternateContent>
  <xr:revisionPtr revIDLastSave="0" documentId="13_ncr:1_{28EBF942-4DD7-4848-BCE2-78A4316C3C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6" r:id="rId1"/>
    <sheet name="index+match examples" sheetId="9" r:id="rId2"/>
  </sheets>
  <definedNames>
    <definedName name="customers">vlookup!$D$1:$F$8</definedName>
    <definedName name="data">vlookup!$A$1:$B$11</definedName>
    <definedName name="discounts">vlookup!$L$1:$M$5</definedName>
    <definedName name="orders">vlookup!$H$1:$J$10</definedName>
    <definedName name="prices">vlookup!$A$1:$B$11</definedName>
    <definedName name="products">vlookup!$A$1:$B$11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F28" i="6"/>
  <c r="E29" i="6"/>
  <c r="F29" i="6"/>
  <c r="F27" i="6"/>
  <c r="E27" i="6"/>
  <c r="H26" i="9"/>
  <c r="G7" i="9"/>
  <c r="G6" i="9"/>
  <c r="G5" i="9"/>
  <c r="G9" i="9"/>
  <c r="I33" i="6"/>
  <c r="I34" i="6"/>
  <c r="I35" i="6"/>
  <c r="I36" i="6"/>
  <c r="I37" i="6"/>
  <c r="I38" i="6"/>
  <c r="I39" i="6"/>
  <c r="I40" i="6"/>
  <c r="I32" i="6"/>
  <c r="H33" i="6"/>
  <c r="H34" i="6"/>
  <c r="H35" i="6"/>
  <c r="H36" i="6"/>
  <c r="H37" i="6"/>
  <c r="H38" i="6"/>
  <c r="H39" i="6"/>
  <c r="H40" i="6"/>
  <c r="H32" i="6"/>
  <c r="G33" i="6"/>
  <c r="G34" i="6"/>
  <c r="G35" i="6"/>
  <c r="G36" i="6"/>
  <c r="G37" i="6"/>
  <c r="G38" i="6"/>
  <c r="G39" i="6"/>
  <c r="G40" i="6"/>
  <c r="G32" i="6"/>
  <c r="F33" i="6"/>
  <c r="F34" i="6"/>
  <c r="F35" i="6"/>
  <c r="F36" i="6"/>
  <c r="F37" i="6"/>
  <c r="F38" i="6"/>
  <c r="F39" i="6"/>
  <c r="F40" i="6"/>
  <c r="F32" i="6"/>
  <c r="C32" i="6"/>
  <c r="C33" i="6"/>
  <c r="C34" i="6"/>
  <c r="C35" i="6"/>
  <c r="C36" i="6"/>
  <c r="C37" i="6"/>
  <c r="C38" i="6"/>
  <c r="C39" i="6"/>
  <c r="C40" i="6"/>
  <c r="B33" i="6"/>
  <c r="B34" i="6"/>
  <c r="B35" i="6"/>
  <c r="B36" i="6"/>
  <c r="B37" i="6"/>
  <c r="B38" i="6"/>
  <c r="B39" i="6"/>
  <c r="B40" i="6"/>
  <c r="B32" i="6"/>
  <c r="H20" i="9"/>
  <c r="G2" i="9"/>
  <c r="E23" i="6"/>
  <c r="E24" i="6"/>
  <c r="F24" i="6"/>
  <c r="E25" i="6"/>
  <c r="F25" i="6"/>
  <c r="F23" i="6"/>
  <c r="F18" i="6"/>
  <c r="E18" i="6"/>
  <c r="A20" i="6"/>
  <c r="B17" i="6"/>
  <c r="J24" i="6"/>
  <c r="K20" i="6"/>
  <c r="B15" i="6"/>
  <c r="G14" i="6"/>
  <c r="F14" i="6"/>
  <c r="E14" i="6"/>
  <c r="G13" i="6"/>
  <c r="F13" i="6"/>
  <c r="E13" i="6"/>
  <c r="E10" i="6" s="1"/>
</calcChain>
</file>

<file path=xl/sharedStrings.xml><?xml version="1.0" encoding="utf-8"?>
<sst xmlns="http://schemas.openxmlformats.org/spreadsheetml/2006/main" count="142" uniqueCount="91">
  <si>
    <t>Product</t>
  </si>
  <si>
    <t xml:space="preserve">Customer </t>
  </si>
  <si>
    <t>Ronnie Anderson</t>
  </si>
  <si>
    <t>Tom Boone</t>
  </si>
  <si>
    <t>Lilly Smith</t>
  </si>
  <si>
    <t>Apples</t>
  </si>
  <si>
    <t>Biscuits</t>
  </si>
  <si>
    <t>Sweets</t>
  </si>
  <si>
    <t>Lemons</t>
  </si>
  <si>
    <t>Pies</t>
  </si>
  <si>
    <t>Oranges</t>
  </si>
  <si>
    <t>Price, kg</t>
  </si>
  <si>
    <t>Cherries</t>
  </si>
  <si>
    <t>Ice cream</t>
  </si>
  <si>
    <t>Grapes</t>
  </si>
  <si>
    <t>Qty. (kg)</t>
  </si>
  <si>
    <t>Janet Farley</t>
  </si>
  <si>
    <t>Marylin Bradley</t>
  </si>
  <si>
    <t>Julie Irons</t>
  </si>
  <si>
    <t>Harold Clayton</t>
  </si>
  <si>
    <t xml:space="preserve">ID
</t>
  </si>
  <si>
    <t>email</t>
  </si>
  <si>
    <t>R.Anderson@gmail.com</t>
  </si>
  <si>
    <t>T.Boone@gmail.com</t>
  </si>
  <si>
    <t>L.Smith@gmail.com</t>
  </si>
  <si>
    <t>J.Farley@gmail.com</t>
  </si>
  <si>
    <t>M. Bradley@gmail.com</t>
  </si>
  <si>
    <t>J. Irons@gmail.com</t>
  </si>
  <si>
    <t>H.Clayton@gmail.com</t>
  </si>
  <si>
    <t xml:space="preserve">ID </t>
  </si>
  <si>
    <t>e-mail</t>
  </si>
  <si>
    <t>ID</t>
  </si>
  <si>
    <t>Price</t>
  </si>
  <si>
    <t>Cash</t>
  </si>
  <si>
    <t>discount</t>
  </si>
  <si>
    <t>Discount</t>
  </si>
  <si>
    <t>payment</t>
  </si>
  <si>
    <t>0 E-250 E</t>
  </si>
  <si>
    <t>250E - 500 E</t>
  </si>
  <si>
    <t>500 E - 1000E</t>
  </si>
  <si>
    <t>&gt;=1000 E</t>
  </si>
  <si>
    <t>Total amount</t>
  </si>
  <si>
    <t>min price:</t>
  </si>
  <si>
    <t>Customer</t>
  </si>
  <si>
    <t>product</t>
  </si>
  <si>
    <t>PIES</t>
  </si>
  <si>
    <t>Price?</t>
  </si>
  <si>
    <t>Τι έκπτωση έχουν  400Ε?</t>
  </si>
  <si>
    <t>Vlookup + Match for a fully dynamic column index</t>
  </si>
  <si>
    <t>ή</t>
  </si>
  <si>
    <t>Rank</t>
  </si>
  <si>
    <t>Country</t>
  </si>
  <si>
    <t>Capital</t>
  </si>
  <si>
    <t>Population</t>
  </si>
  <si>
    <t>Lookup right to left</t>
  </si>
  <si>
    <t>China</t>
  </si>
  <si>
    <t>Beijing</t>
  </si>
  <si>
    <t>Russia</t>
  </si>
  <si>
    <t>India</t>
  </si>
  <si>
    <t>New Delhi</t>
  </si>
  <si>
    <t>Japan</t>
  </si>
  <si>
    <t>Tokyo</t>
  </si>
  <si>
    <t>Calculations</t>
  </si>
  <si>
    <t>Moscow</t>
  </si>
  <si>
    <t>Max:</t>
  </si>
  <si>
    <t>South Korea</t>
  </si>
  <si>
    <t>Seoul</t>
  </si>
  <si>
    <t>Min:</t>
  </si>
  <si>
    <t>Indonesia</t>
  </si>
  <si>
    <t>Jakarta</t>
  </si>
  <si>
    <t>Average:</t>
  </si>
  <si>
    <t>Iran</t>
  </si>
  <si>
    <t>Tehran</t>
  </si>
  <si>
    <t>Mexico</t>
  </si>
  <si>
    <t>Mexico City</t>
  </si>
  <si>
    <t>Avarage:</t>
  </si>
  <si>
    <t>Peru</t>
  </si>
  <si>
    <t>Lima</t>
  </si>
  <si>
    <t>By row and column</t>
  </si>
  <si>
    <t>Country:</t>
  </si>
  <si>
    <t>USA</t>
  </si>
  <si>
    <t>Year:</t>
  </si>
  <si>
    <t>Population:</t>
  </si>
  <si>
    <t>Pakistan</t>
  </si>
  <si>
    <t>Nigeria</t>
  </si>
  <si>
    <t>iferror</t>
  </si>
  <si>
    <t>Bangladesh</t>
  </si>
  <si>
    <t>UK</t>
  </si>
  <si>
    <t>Brazil</t>
  </si>
  <si>
    <t>Congo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</si>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</sst>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6" xfId="0" applyFont="1" applyFill="1" applyBorder="1"/>
    <xf numFmtId="0" fontId="0" fillId="0" borderId="6" xfId="0" applyBorder="1"/>
    <xf numFmtId="164" fontId="0" fillId="0" borderId="3" xfId="0" applyNumberFormat="1" applyBorder="1"/>
    <xf numFmtId="164" fontId="0" fillId="0" borderId="5" xfId="0" applyNumberFormat="1" applyBorder="1"/>
    <xf numFmtId="9" fontId="0" fillId="0" borderId="0" xfId="0" applyNumberFormat="1"/>
    <xf numFmtId="0" fontId="1" fillId="3" borderId="6" xfId="0" applyFont="1" applyFill="1" applyBorder="1"/>
    <xf numFmtId="0" fontId="2" fillId="5" borderId="6" xfId="0" applyFont="1" applyFill="1" applyBorder="1"/>
    <xf numFmtId="164" fontId="0" fillId="0" borderId="0" xfId="0" applyNumberFormat="1"/>
    <xf numFmtId="0" fontId="2" fillId="6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1" fillId="2" borderId="6" xfId="0" applyFont="1" applyFill="1" applyBorder="1"/>
    <xf numFmtId="0" fontId="5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7" borderId="0" xfId="0" applyFill="1"/>
    <xf numFmtId="3" fontId="0" fillId="0" borderId="3" xfId="0" applyNumberFormat="1" applyBorder="1"/>
    <xf numFmtId="3" fontId="0" fillId="0" borderId="0" xfId="0" applyNumberFormat="1"/>
    <xf numFmtId="0" fontId="3" fillId="0" borderId="6" xfId="0" applyFont="1" applyBorder="1" applyAlignment="1">
      <alignment horizontal="left" wrapText="1"/>
    </xf>
    <xf numFmtId="3" fontId="0" fillId="8" borderId="6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12" xfId="0" applyBorder="1"/>
    <xf numFmtId="3" fontId="0" fillId="0" borderId="5" xfId="0" applyNumberFormat="1" applyBorder="1"/>
    <xf numFmtId="0" fontId="3" fillId="0" borderId="13" xfId="0" applyFont="1" applyBorder="1"/>
    <xf numFmtId="0" fontId="3" fillId="0" borderId="14" xfId="0" applyFont="1" applyBorder="1"/>
    <xf numFmtId="1" fontId="0" fillId="0" borderId="6" xfId="0" applyNumberFormat="1" applyBorder="1"/>
    <xf numFmtId="0" fontId="3" fillId="0" borderId="15" xfId="0" applyFont="1" applyBorder="1"/>
    <xf numFmtId="44" fontId="0" fillId="0" borderId="6" xfId="2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9</xdr:row>
      <xdr:rowOff>95250</xdr:rowOff>
    </xdr:from>
    <xdr:to>
      <xdr:col>3</xdr:col>
      <xdr:colOff>285751</xdr:colOff>
      <xdr:row>10</xdr:row>
      <xdr:rowOff>171450</xdr:rowOff>
    </xdr:to>
    <xdr:sp macro="" textlink="">
      <xdr:nvSpPr>
        <xdr:cNvPr id="2" name="1 - Δωδεκάγωνο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38376" y="1809750"/>
          <a:ext cx="285750" cy="26670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1</a:t>
          </a:r>
          <a:endParaRPr lang="en-US" sz="1200" b="1"/>
        </a:p>
      </xdr:txBody>
    </xdr:sp>
    <xdr:clientData/>
  </xdr:twoCellAnchor>
  <xdr:twoCellAnchor>
    <xdr:from>
      <xdr:col>0</xdr:col>
      <xdr:colOff>38100</xdr:colOff>
      <xdr:row>11</xdr:row>
      <xdr:rowOff>95250</xdr:rowOff>
    </xdr:from>
    <xdr:to>
      <xdr:col>0</xdr:col>
      <xdr:colOff>323850</xdr:colOff>
      <xdr:row>12</xdr:row>
      <xdr:rowOff>180975</xdr:rowOff>
    </xdr:to>
    <xdr:sp macro="" textlink="">
      <xdr:nvSpPr>
        <xdr:cNvPr id="4" name="3 - Δωδεκάγωνο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2190750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8</xdr:col>
      <xdr:colOff>57150</xdr:colOff>
      <xdr:row>14</xdr:row>
      <xdr:rowOff>28575</xdr:rowOff>
    </xdr:from>
    <xdr:to>
      <xdr:col>8</xdr:col>
      <xdr:colOff>342900</xdr:colOff>
      <xdr:row>15</xdr:row>
      <xdr:rowOff>114300</xdr:rowOff>
    </xdr:to>
    <xdr:sp macro="" textlink="">
      <xdr:nvSpPr>
        <xdr:cNvPr id="5" name="4 - Δωδεκάγωνο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38625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3</a:t>
          </a:r>
          <a:endParaRPr lang="en-US" sz="1200" b="1"/>
        </a:p>
      </xdr:txBody>
    </xdr:sp>
    <xdr:clientData/>
  </xdr:twoCellAnchor>
  <xdr:twoCellAnchor>
    <xdr:from>
      <xdr:col>2</xdr:col>
      <xdr:colOff>200025</xdr:colOff>
      <xdr:row>20</xdr:row>
      <xdr:rowOff>28575</xdr:rowOff>
    </xdr:from>
    <xdr:to>
      <xdr:col>2</xdr:col>
      <xdr:colOff>485775</xdr:colOff>
      <xdr:row>21</xdr:row>
      <xdr:rowOff>123825</xdr:rowOff>
    </xdr:to>
    <xdr:sp macro="" textlink="">
      <xdr:nvSpPr>
        <xdr:cNvPr id="6" name="5 - Δωδεκάγωνο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00225" y="3857625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0</xdr:col>
      <xdr:colOff>38100</xdr:colOff>
      <xdr:row>27</xdr:row>
      <xdr:rowOff>76200</xdr:rowOff>
    </xdr:from>
    <xdr:to>
      <xdr:col>0</xdr:col>
      <xdr:colOff>323850</xdr:colOff>
      <xdr:row>28</xdr:row>
      <xdr:rowOff>171450</xdr:rowOff>
    </xdr:to>
    <xdr:sp macro="" textlink="">
      <xdr:nvSpPr>
        <xdr:cNvPr id="7" name="6 - Δωδεκάγωνο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100" y="5238750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oneCellAnchor>
    <xdr:from>
      <xdr:col>14</xdr:col>
      <xdr:colOff>228600</xdr:colOff>
      <xdr:row>2</xdr:row>
      <xdr:rowOff>15240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3517D1-720E-2806-49E4-AB30494F3913}"/>
            </a:ext>
          </a:extLst>
        </xdr:cNvPr>
        <xdr:cNvSpPr txBox="1"/>
      </xdr:nvSpPr>
      <xdr:spPr>
        <a:xfrm>
          <a:off x="1134618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13</xdr:col>
      <xdr:colOff>30480</xdr:colOff>
      <xdr:row>0</xdr:row>
      <xdr:rowOff>15240</xdr:rowOff>
    </xdr:from>
    <xdr:to>
      <xdr:col>19</xdr:col>
      <xdr:colOff>53340</xdr:colOff>
      <xdr:row>6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A10F4A-488B-4B93-738A-89BF06FEADED}"/>
            </a:ext>
          </a:extLst>
        </xdr:cNvPr>
        <xdr:cNvSpPr txBox="1"/>
      </xdr:nvSpPr>
      <xdr:spPr>
        <a:xfrm>
          <a:off x="11125200" y="15240"/>
          <a:ext cx="43281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>
              <a:solidFill>
                <a:srgbClr val="FF0000"/>
              </a:solidFill>
            </a:rPr>
            <a:t>!NOTES</a:t>
          </a:r>
        </a:p>
        <a:p>
          <a:endParaRPr lang="en-US" sz="1100" b="1" kern="1200"/>
        </a:p>
        <a:p>
          <a:r>
            <a:rPr lang="en-US" sz="1100" b="1" kern="1200"/>
            <a:t>1)</a:t>
          </a:r>
          <a:r>
            <a:rPr lang="en-US" sz="1100" b="1" kern="1200" baseline="0"/>
            <a:t> </a:t>
          </a:r>
          <a:r>
            <a:rPr lang="en-US" sz="1100" b="1" kern="1200"/>
            <a:t>An thelw approximately prepei to column na einai sorted</a:t>
          </a:r>
        </a:p>
        <a:p>
          <a:r>
            <a:rPr lang="en-US" sz="1100" b="1" kern="1200"/>
            <a:t>2) H approx fernei</a:t>
          </a:r>
          <a:r>
            <a:rPr lang="en-US" sz="1100" b="1" kern="1200" baseline="0"/>
            <a:t> to prohgoumeno tou approx</a:t>
          </a:r>
        </a:p>
        <a:p>
          <a:r>
            <a:rPr lang="en-US" sz="1100" b="1" kern="1200" baseline="0"/>
            <a:t>3) H vlookup fernei to 1o match den fairnei ola ta apotelesmata</a:t>
          </a:r>
        </a:p>
        <a:p>
          <a:r>
            <a:rPr lang="en-US" sz="1100" b="1" kern="1200" baseline="0"/>
            <a:t>4) Not case sensitive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8" zoomScaleNormal="100" workbookViewId="0">
      <selection activeCell="K38" sqref="K38"/>
    </sheetView>
  </sheetViews>
  <sheetFormatPr defaultRowHeight="14.4" x14ac:dyDescent="0.3"/>
  <cols>
    <col min="1" max="1" width="12" bestFit="1" customWidth="1"/>
    <col min="2" max="2" width="14.88671875" bestFit="1" customWidth="1"/>
    <col min="3" max="3" width="20.77734375" bestFit="1" customWidth="1"/>
    <col min="5" max="5" width="16.5546875" customWidth="1"/>
    <col min="6" max="6" width="22.77734375" bestFit="1" customWidth="1"/>
    <col min="7" max="7" width="10.5546875" bestFit="1" customWidth="1"/>
    <col min="8" max="8" width="9.109375" bestFit="1" customWidth="1"/>
    <col min="9" max="9" width="12.77734375" bestFit="1" customWidth="1"/>
    <col min="10" max="10" width="12" bestFit="1" customWidth="1"/>
    <col min="11" max="11" width="8.88671875" bestFit="1" customWidth="1"/>
    <col min="12" max="12" width="12" bestFit="1" customWidth="1"/>
    <col min="13" max="13" width="17.44140625" bestFit="1" customWidth="1"/>
    <col min="14" max="14" width="18.33203125" bestFit="1" customWidth="1"/>
  </cols>
  <sheetData>
    <row r="1" spans="1:13" x14ac:dyDescent="0.3">
      <c r="A1" s="3" t="s">
        <v>0</v>
      </c>
      <c r="B1" s="5" t="s">
        <v>11</v>
      </c>
      <c r="D1" s="3" t="s">
        <v>20</v>
      </c>
      <c r="E1" s="3" t="s">
        <v>43</v>
      </c>
      <c r="F1" s="3" t="s">
        <v>21</v>
      </c>
      <c r="H1" s="3" t="s">
        <v>31</v>
      </c>
      <c r="I1" s="4" t="s">
        <v>0</v>
      </c>
      <c r="J1" s="5" t="s">
        <v>15</v>
      </c>
      <c r="L1" s="17" t="s">
        <v>36</v>
      </c>
      <c r="M1" s="17" t="s">
        <v>34</v>
      </c>
    </row>
    <row r="2" spans="1:13" x14ac:dyDescent="0.3">
      <c r="A2" s="2" t="s">
        <v>5</v>
      </c>
      <c r="B2" s="11">
        <v>3.1</v>
      </c>
      <c r="D2" s="2">
        <v>610</v>
      </c>
      <c r="E2" s="2" t="s">
        <v>2</v>
      </c>
      <c r="F2" s="2" t="s">
        <v>22</v>
      </c>
      <c r="H2" s="1">
        <v>610</v>
      </c>
      <c r="I2" s="1" t="s">
        <v>5</v>
      </c>
      <c r="J2" s="6">
        <v>210</v>
      </c>
      <c r="L2" t="s">
        <v>37</v>
      </c>
      <c r="M2" s="13">
        <v>0</v>
      </c>
    </row>
    <row r="3" spans="1:13" x14ac:dyDescent="0.3">
      <c r="A3" s="2" t="s">
        <v>6</v>
      </c>
      <c r="B3" s="11">
        <v>1</v>
      </c>
      <c r="D3" s="2">
        <v>622</v>
      </c>
      <c r="E3" s="2" t="s">
        <v>4</v>
      </c>
      <c r="F3" s="2" t="s">
        <v>24</v>
      </c>
      <c r="H3" s="1">
        <v>610</v>
      </c>
      <c r="I3" s="1" t="s">
        <v>8</v>
      </c>
      <c r="J3" s="6">
        <v>100</v>
      </c>
      <c r="L3" t="s">
        <v>38</v>
      </c>
      <c r="M3" s="13">
        <v>0.03</v>
      </c>
    </row>
    <row r="4" spans="1:13" x14ac:dyDescent="0.3">
      <c r="A4" s="2" t="s">
        <v>12</v>
      </c>
      <c r="B4" s="11">
        <v>4.87</v>
      </c>
      <c r="D4" s="2">
        <v>648</v>
      </c>
      <c r="E4" s="2" t="s">
        <v>16</v>
      </c>
      <c r="F4" s="2" t="s">
        <v>25</v>
      </c>
      <c r="H4" s="1">
        <v>798</v>
      </c>
      <c r="I4" s="1" t="s">
        <v>5</v>
      </c>
      <c r="J4" s="6">
        <v>70</v>
      </c>
      <c r="L4" t="s">
        <v>39</v>
      </c>
      <c r="M4" s="13">
        <v>7.0000000000000007E-2</v>
      </c>
    </row>
    <row r="5" spans="1:13" x14ac:dyDescent="0.3">
      <c r="A5" s="2" t="s">
        <v>14</v>
      </c>
      <c r="B5" s="11">
        <v>3.45</v>
      </c>
      <c r="D5" s="2">
        <v>785</v>
      </c>
      <c r="E5" s="2" t="s">
        <v>19</v>
      </c>
      <c r="F5" s="2" t="s">
        <v>28</v>
      </c>
      <c r="H5" s="1">
        <v>622</v>
      </c>
      <c r="I5" s="1" t="s">
        <v>9</v>
      </c>
      <c r="J5" s="6">
        <v>120</v>
      </c>
      <c r="L5" t="s">
        <v>40</v>
      </c>
      <c r="M5" s="13">
        <v>0.09</v>
      </c>
    </row>
    <row r="6" spans="1:13" x14ac:dyDescent="0.3">
      <c r="A6" s="2" t="s">
        <v>13</v>
      </c>
      <c r="B6" s="11">
        <v>8.1199999999999992</v>
      </c>
      <c r="D6" s="2">
        <v>798</v>
      </c>
      <c r="E6" s="2" t="s">
        <v>3</v>
      </c>
      <c r="F6" s="2" t="s">
        <v>23</v>
      </c>
      <c r="H6" s="1">
        <v>798</v>
      </c>
      <c r="I6" s="1" t="s">
        <v>7</v>
      </c>
      <c r="J6" s="6">
        <v>110</v>
      </c>
    </row>
    <row r="7" spans="1:13" x14ac:dyDescent="0.3">
      <c r="A7" s="2" t="s">
        <v>8</v>
      </c>
      <c r="B7" s="11">
        <v>0.91</v>
      </c>
      <c r="D7" s="2">
        <v>869</v>
      </c>
      <c r="E7" s="2" t="s">
        <v>18</v>
      </c>
      <c r="F7" s="2" t="s">
        <v>27</v>
      </c>
      <c r="H7" s="1">
        <v>622</v>
      </c>
      <c r="I7" s="1" t="s">
        <v>6</v>
      </c>
      <c r="J7" s="6">
        <v>35</v>
      </c>
    </row>
    <row r="8" spans="1:13" x14ac:dyDescent="0.3">
      <c r="A8" s="2" t="s">
        <v>10</v>
      </c>
      <c r="B8" s="11">
        <v>1.1499999999999999</v>
      </c>
      <c r="D8" s="7">
        <v>886</v>
      </c>
      <c r="E8" s="7" t="s">
        <v>17</v>
      </c>
      <c r="F8" s="7" t="s">
        <v>26</v>
      </c>
      <c r="H8" s="1">
        <v>869</v>
      </c>
      <c r="I8" s="1" t="s">
        <v>5</v>
      </c>
      <c r="J8" s="6">
        <v>150</v>
      </c>
    </row>
    <row r="9" spans="1:13" x14ac:dyDescent="0.3">
      <c r="A9" s="2" t="s">
        <v>9</v>
      </c>
      <c r="B9" s="11">
        <v>6.52</v>
      </c>
      <c r="H9" s="1">
        <v>610</v>
      </c>
      <c r="I9" s="1" t="s">
        <v>9</v>
      </c>
      <c r="J9" s="6">
        <v>200</v>
      </c>
    </row>
    <row r="10" spans="1:13" x14ac:dyDescent="0.3">
      <c r="A10" s="7" t="s">
        <v>7</v>
      </c>
      <c r="B10" s="12">
        <v>1.75</v>
      </c>
      <c r="E10" t="str">
        <f>VLOOKUP(E13,E2:F8,2,FALSE)</f>
        <v>L.Smith@gmail.com</v>
      </c>
      <c r="H10" s="8">
        <v>622</v>
      </c>
      <c r="I10" s="8" t="s">
        <v>10</v>
      </c>
      <c r="J10" s="8">
        <v>190</v>
      </c>
    </row>
    <row r="11" spans="1:13" x14ac:dyDescent="0.3">
      <c r="A11" s="18" t="s">
        <v>45</v>
      </c>
      <c r="B11" s="16">
        <v>3</v>
      </c>
    </row>
    <row r="12" spans="1:13" x14ac:dyDescent="0.3">
      <c r="D12" s="9" t="s">
        <v>29</v>
      </c>
      <c r="E12" s="9" t="s">
        <v>43</v>
      </c>
      <c r="F12" s="9" t="s">
        <v>30</v>
      </c>
      <c r="G12" s="15" t="s">
        <v>44</v>
      </c>
    </row>
    <row r="13" spans="1:13" ht="15" thickBot="1" x14ac:dyDescent="0.35">
      <c r="D13" s="10">
        <v>622</v>
      </c>
      <c r="E13" s="10" t="str">
        <f>VLOOKUP(D13,D1:F8,2,FALSE)</f>
        <v>Lilly Smith</v>
      </c>
      <c r="F13" s="10" t="str">
        <f>VLOOKUP(D13,D1:F8,3,FALSE)</f>
        <v>L.Smith@gmail.com</v>
      </c>
      <c r="G13" s="10" t="str">
        <f>VLOOKUP(D13,orders,2,FALSE)</f>
        <v>Pies</v>
      </c>
    </row>
    <row r="14" spans="1:13" x14ac:dyDescent="0.3">
      <c r="A14" s="19"/>
      <c r="B14" s="20" t="s">
        <v>46</v>
      </c>
      <c r="D14" s="25">
        <v>645</v>
      </c>
      <c r="E14" s="25" t="str">
        <f>VLOOKUP(D14,customers,2,TRUE)</f>
        <v>Lilly Smith</v>
      </c>
      <c r="F14" s="25" t="str">
        <f>VLOOKUP(D14,customers,3,TRUE)</f>
        <v>L.Smith@gmail.com</v>
      </c>
      <c r="G14" t="str">
        <f>VLOOKUP(D14,orders,2,TRUE)</f>
        <v>Pies</v>
      </c>
      <c r="K14" s="9" t="s">
        <v>36</v>
      </c>
      <c r="L14" s="9" t="s">
        <v>34</v>
      </c>
    </row>
    <row r="15" spans="1:13" ht="15" thickBot="1" x14ac:dyDescent="0.35">
      <c r="A15" s="21" t="s">
        <v>45</v>
      </c>
      <c r="B15" s="22">
        <f>VLOOKUP(A15,prices,2,FALSE)</f>
        <v>6.52</v>
      </c>
      <c r="E15" s="25"/>
      <c r="F15" s="25"/>
      <c r="J15" t="s">
        <v>37</v>
      </c>
      <c r="K15">
        <v>0</v>
      </c>
      <c r="L15" s="13">
        <v>0</v>
      </c>
    </row>
    <row r="16" spans="1:13" x14ac:dyDescent="0.3">
      <c r="J16" t="s">
        <v>38</v>
      </c>
      <c r="K16">
        <v>250</v>
      </c>
      <c r="L16" s="13">
        <v>0.03</v>
      </c>
    </row>
    <row r="17" spans="1:12" x14ac:dyDescent="0.3">
      <c r="B17">
        <f>MATCH("Grapes",A1:A11,0)</f>
        <v>5</v>
      </c>
      <c r="D17" s="14" t="s">
        <v>1</v>
      </c>
      <c r="E17" s="14" t="s">
        <v>20</v>
      </c>
      <c r="F17" s="14" t="s">
        <v>21</v>
      </c>
      <c r="J17" t="s">
        <v>39</v>
      </c>
      <c r="K17">
        <v>500</v>
      </c>
      <c r="L17" s="13">
        <v>7.0000000000000007E-2</v>
      </c>
    </row>
    <row r="18" spans="1:12" x14ac:dyDescent="0.3">
      <c r="D18" s="10" t="s">
        <v>4</v>
      </c>
      <c r="E18" s="10">
        <f>INDEX(customers,MATCH(D18,E1:E8,0),1)</f>
        <v>622</v>
      </c>
      <c r="F18" s="10" t="str">
        <f>INDEX(customers,MATCH(D18,E1:E8,0),3)</f>
        <v>L.Smith@gmail.com</v>
      </c>
      <c r="J18" t="s">
        <v>40</v>
      </c>
      <c r="K18">
        <v>1000</v>
      </c>
      <c r="L18" s="13">
        <v>0.09</v>
      </c>
    </row>
    <row r="20" spans="1:12" x14ac:dyDescent="0.3">
      <c r="A20">
        <f>MATCH("Customer",D1:F1,0)</f>
        <v>2</v>
      </c>
      <c r="I20" t="s">
        <v>47</v>
      </c>
      <c r="K20" s="26">
        <f>VLOOKUP(400,K15:L18,2,TRUE)</f>
        <v>0.03</v>
      </c>
    </row>
    <row r="21" spans="1:12" x14ac:dyDescent="0.3">
      <c r="D21" s="23" t="s">
        <v>48</v>
      </c>
    </row>
    <row r="22" spans="1:12" x14ac:dyDescent="0.3">
      <c r="D22" s="9" t="s">
        <v>20</v>
      </c>
      <c r="E22" s="9" t="s">
        <v>43</v>
      </c>
      <c r="F22" s="9" t="s">
        <v>21</v>
      </c>
    </row>
    <row r="23" spans="1:12" x14ac:dyDescent="0.3">
      <c r="D23" s="10">
        <v>622</v>
      </c>
      <c r="E23" s="10" t="str">
        <f>VLOOKUP($D23,$D$2:$F$8,MATCH(E$22,$D$1:$F$1,0),FALSE)</f>
        <v>Lilly Smith</v>
      </c>
      <c r="F23" s="10" t="str">
        <f>VLOOKUP($D23,$D$2:$F$8,MATCH(F$22,$D$1:$F$1,0),FALSE)</f>
        <v>L.Smith@gmail.com</v>
      </c>
    </row>
    <row r="24" spans="1:12" x14ac:dyDescent="0.3">
      <c r="D24" s="10">
        <v>785</v>
      </c>
      <c r="E24" s="10" t="str">
        <f t="shared" ref="E24:F25" si="0">VLOOKUP($D24,$D$2:$F$8,MATCH(E$22,$D$1:$F$1,0),FALSE)</f>
        <v>Harold Clayton</v>
      </c>
      <c r="F24" s="10" t="str">
        <f t="shared" si="0"/>
        <v>H.Clayton@gmail.com</v>
      </c>
      <c r="I24" s="14" t="s">
        <v>42</v>
      </c>
      <c r="J24" s="16">
        <f>MIN(B2:B11)</f>
        <v>0.91</v>
      </c>
    </row>
    <row r="25" spans="1:12" x14ac:dyDescent="0.3">
      <c r="D25" s="10">
        <v>886</v>
      </c>
      <c r="E25" s="10" t="str">
        <f t="shared" si="0"/>
        <v>Marylin Bradley</v>
      </c>
      <c r="F25" s="10" t="str">
        <f t="shared" si="0"/>
        <v>M. Bradley@gmail.com</v>
      </c>
      <c r="I25" s="27" t="s">
        <v>49</v>
      </c>
    </row>
    <row r="26" spans="1:12" x14ac:dyDescent="0.3">
      <c r="D26" s="9" t="s">
        <v>20</v>
      </c>
      <c r="E26" s="9" t="s">
        <v>43</v>
      </c>
      <c r="F26" s="9" t="s">
        <v>21</v>
      </c>
    </row>
    <row r="27" spans="1:12" x14ac:dyDescent="0.3">
      <c r="D27" s="10">
        <v>622</v>
      </c>
      <c r="E27" s="10" t="str">
        <f>INDEX($D$2:$F$8,MATCH($D27,$D$2:$D$8,0),MATCH(E$26,$D$1:$F$1,0))</f>
        <v>Lilly Smith</v>
      </c>
      <c r="F27" s="10" t="str">
        <f>INDEX($D$2:$F$8,MATCH($D27,$D$2:$D$8,0),MATCH(F$26,$D$1:$F$1,0))</f>
        <v>L.Smith@gmail.com</v>
      </c>
    </row>
    <row r="28" spans="1:12" x14ac:dyDescent="0.3">
      <c r="D28" s="10">
        <v>785</v>
      </c>
      <c r="E28" s="10" t="str">
        <f t="shared" ref="E28:F29" si="1">INDEX($D$2:$F$8,MATCH($D28,$D$2:$D$8,0),MATCH(E$26,$D$1:$F$1,0))</f>
        <v>Harold Clayton</v>
      </c>
      <c r="F28" s="10" t="str">
        <f t="shared" si="1"/>
        <v>H.Clayton@gmail.com</v>
      </c>
    </row>
    <row r="29" spans="1:12" x14ac:dyDescent="0.3">
      <c r="D29" s="10">
        <v>886</v>
      </c>
      <c r="E29" s="10" t="str">
        <f t="shared" si="1"/>
        <v>Marylin Bradley</v>
      </c>
      <c r="F29" s="10" t="str">
        <f t="shared" si="1"/>
        <v>M. Bradley@gmail.com</v>
      </c>
    </row>
    <row r="30" spans="1:12" x14ac:dyDescent="0.3">
      <c r="D30" s="10"/>
      <c r="E30" s="10"/>
      <c r="F30" s="10"/>
    </row>
    <row r="31" spans="1:12" x14ac:dyDescent="0.3">
      <c r="A31" s="24" t="s">
        <v>31</v>
      </c>
      <c r="B31" s="9" t="s">
        <v>43</v>
      </c>
      <c r="C31" s="9" t="s">
        <v>21</v>
      </c>
      <c r="D31" s="24" t="s">
        <v>0</v>
      </c>
      <c r="E31" s="24" t="s">
        <v>15</v>
      </c>
      <c r="F31" s="9" t="s">
        <v>32</v>
      </c>
      <c r="G31" s="9" t="s">
        <v>33</v>
      </c>
      <c r="H31" s="9" t="s">
        <v>35</v>
      </c>
      <c r="I31" s="9" t="s">
        <v>41</v>
      </c>
    </row>
    <row r="32" spans="1:12" x14ac:dyDescent="0.3">
      <c r="A32" s="10">
        <v>610</v>
      </c>
      <c r="B32" s="10" t="str">
        <f>INDEX($D$1:$F$8,MATCH($A32,$D$1:$D$8,0),MATCH(B$31,$D$1:$F$1,0))</f>
        <v>Ronnie Anderson</v>
      </c>
      <c r="C32" s="10" t="str">
        <f>INDEX($D$1:$F$8,MATCH($A32,$D$1:$D$8,0),MATCH(C$31,$D$1:$F$1,0))</f>
        <v>R.Anderson@gmail.com</v>
      </c>
      <c r="D32" s="10" t="s">
        <v>5</v>
      </c>
      <c r="E32" s="10">
        <v>210</v>
      </c>
      <c r="F32" s="41">
        <f>INDEX($B$1:$B$11,MATCH($D32,$A$1:$A$11,0))</f>
        <v>3.1</v>
      </c>
      <c r="G32" s="41">
        <f>F32*E32</f>
        <v>651</v>
      </c>
      <c r="H32" s="41">
        <f>VLOOKUP(G32,$K$15:$L$18,2,TRUE)*G32</f>
        <v>45.570000000000007</v>
      </c>
      <c r="I32" s="41">
        <f>G32-H32</f>
        <v>605.42999999999995</v>
      </c>
    </row>
    <row r="33" spans="1:9" x14ac:dyDescent="0.3">
      <c r="A33" s="10">
        <v>610</v>
      </c>
      <c r="B33" s="10" t="str">
        <f t="shared" ref="B33:C40" si="2">INDEX($D$1:$F$8,MATCH($A33,$D$1:$D$8,0),MATCH(B$31,$D$1:$F$1,0))</f>
        <v>Ronnie Anderson</v>
      </c>
      <c r="C33" s="10" t="str">
        <f t="shared" si="2"/>
        <v>R.Anderson@gmail.com</v>
      </c>
      <c r="D33" s="10" t="s">
        <v>8</v>
      </c>
      <c r="E33" s="10">
        <v>100</v>
      </c>
      <c r="F33" s="41">
        <f t="shared" ref="F33:F40" si="3">INDEX($B$1:$B$11,MATCH($D33,$A$1:$A$11,0))</f>
        <v>0.91</v>
      </c>
      <c r="G33" s="41">
        <f t="shared" ref="G33:G40" si="4">F33*E33</f>
        <v>91</v>
      </c>
      <c r="H33" s="41">
        <f t="shared" ref="H33:H40" si="5">VLOOKUP(G33,$K$15:$L$18,2,TRUE)*G33</f>
        <v>0</v>
      </c>
      <c r="I33" s="41">
        <f t="shared" ref="I33:I40" si="6">G33-H33</f>
        <v>91</v>
      </c>
    </row>
    <row r="34" spans="1:9" x14ac:dyDescent="0.3">
      <c r="A34" s="10">
        <v>798</v>
      </c>
      <c r="B34" s="10" t="str">
        <f t="shared" si="2"/>
        <v>Tom Boone</v>
      </c>
      <c r="C34" s="10" t="str">
        <f t="shared" si="2"/>
        <v>T.Boone@gmail.com</v>
      </c>
      <c r="D34" s="10" t="s">
        <v>5</v>
      </c>
      <c r="E34" s="10">
        <v>70</v>
      </c>
      <c r="F34" s="41">
        <f t="shared" si="3"/>
        <v>3.1</v>
      </c>
      <c r="G34" s="41">
        <f t="shared" si="4"/>
        <v>217</v>
      </c>
      <c r="H34" s="41">
        <f t="shared" si="5"/>
        <v>0</v>
      </c>
      <c r="I34" s="41">
        <f t="shared" si="6"/>
        <v>217</v>
      </c>
    </row>
    <row r="35" spans="1:9" x14ac:dyDescent="0.3">
      <c r="A35" s="10">
        <v>622</v>
      </c>
      <c r="B35" s="10" t="str">
        <f t="shared" si="2"/>
        <v>Lilly Smith</v>
      </c>
      <c r="C35" s="10" t="str">
        <f t="shared" si="2"/>
        <v>L.Smith@gmail.com</v>
      </c>
      <c r="D35" s="10" t="s">
        <v>9</v>
      </c>
      <c r="E35" s="10">
        <v>120</v>
      </c>
      <c r="F35" s="41">
        <f t="shared" si="3"/>
        <v>6.52</v>
      </c>
      <c r="G35" s="41">
        <f t="shared" si="4"/>
        <v>782.4</v>
      </c>
      <c r="H35" s="41">
        <f t="shared" si="5"/>
        <v>54.768000000000001</v>
      </c>
      <c r="I35" s="41">
        <f t="shared" si="6"/>
        <v>727.63199999999995</v>
      </c>
    </row>
    <row r="36" spans="1:9" x14ac:dyDescent="0.3">
      <c r="A36" s="10">
        <v>798</v>
      </c>
      <c r="B36" s="10" t="str">
        <f t="shared" si="2"/>
        <v>Tom Boone</v>
      </c>
      <c r="C36" s="10" t="str">
        <f t="shared" si="2"/>
        <v>T.Boone@gmail.com</v>
      </c>
      <c r="D36" s="10" t="s">
        <v>7</v>
      </c>
      <c r="E36" s="10">
        <v>110</v>
      </c>
      <c r="F36" s="41">
        <f t="shared" si="3"/>
        <v>1.75</v>
      </c>
      <c r="G36" s="41">
        <f t="shared" si="4"/>
        <v>192.5</v>
      </c>
      <c r="H36" s="41">
        <f t="shared" si="5"/>
        <v>0</v>
      </c>
      <c r="I36" s="41">
        <f t="shared" si="6"/>
        <v>192.5</v>
      </c>
    </row>
    <row r="37" spans="1:9" x14ac:dyDescent="0.3">
      <c r="A37" s="10">
        <v>622</v>
      </c>
      <c r="B37" s="10" t="str">
        <f t="shared" si="2"/>
        <v>Lilly Smith</v>
      </c>
      <c r="C37" s="10" t="str">
        <f t="shared" si="2"/>
        <v>L.Smith@gmail.com</v>
      </c>
      <c r="D37" s="10" t="s">
        <v>6</v>
      </c>
      <c r="E37" s="10">
        <v>35</v>
      </c>
      <c r="F37" s="41">
        <f t="shared" si="3"/>
        <v>1</v>
      </c>
      <c r="G37" s="41">
        <f t="shared" si="4"/>
        <v>35</v>
      </c>
      <c r="H37" s="41">
        <f t="shared" si="5"/>
        <v>0</v>
      </c>
      <c r="I37" s="41">
        <f t="shared" si="6"/>
        <v>35</v>
      </c>
    </row>
    <row r="38" spans="1:9" x14ac:dyDescent="0.3">
      <c r="A38" s="10">
        <v>869</v>
      </c>
      <c r="B38" s="10" t="str">
        <f t="shared" si="2"/>
        <v>Julie Irons</v>
      </c>
      <c r="C38" s="10" t="str">
        <f t="shared" si="2"/>
        <v>J. Irons@gmail.com</v>
      </c>
      <c r="D38" s="10" t="s">
        <v>5</v>
      </c>
      <c r="E38" s="10">
        <v>150</v>
      </c>
      <c r="F38" s="41">
        <f t="shared" si="3"/>
        <v>3.1</v>
      </c>
      <c r="G38" s="41">
        <f t="shared" si="4"/>
        <v>465</v>
      </c>
      <c r="H38" s="41">
        <f t="shared" si="5"/>
        <v>13.95</v>
      </c>
      <c r="I38" s="41">
        <f t="shared" si="6"/>
        <v>451.05</v>
      </c>
    </row>
    <row r="39" spans="1:9" x14ac:dyDescent="0.3">
      <c r="A39" s="10">
        <v>610</v>
      </c>
      <c r="B39" s="10" t="str">
        <f t="shared" si="2"/>
        <v>Ronnie Anderson</v>
      </c>
      <c r="C39" s="10" t="str">
        <f t="shared" si="2"/>
        <v>R.Anderson@gmail.com</v>
      </c>
      <c r="D39" s="10" t="s">
        <v>9</v>
      </c>
      <c r="E39" s="10">
        <v>200</v>
      </c>
      <c r="F39" s="41">
        <f t="shared" si="3"/>
        <v>6.52</v>
      </c>
      <c r="G39" s="41">
        <f t="shared" si="4"/>
        <v>1304</v>
      </c>
      <c r="H39" s="41">
        <f t="shared" si="5"/>
        <v>117.36</v>
      </c>
      <c r="I39" s="41">
        <f t="shared" si="6"/>
        <v>1186.6400000000001</v>
      </c>
    </row>
    <row r="40" spans="1:9" x14ac:dyDescent="0.3">
      <c r="A40" s="10">
        <v>622</v>
      </c>
      <c r="B40" s="10" t="str">
        <f t="shared" si="2"/>
        <v>Lilly Smith</v>
      </c>
      <c r="C40" s="10" t="str">
        <f t="shared" si="2"/>
        <v>L.Smith@gmail.com</v>
      </c>
      <c r="D40" s="10" t="s">
        <v>10</v>
      </c>
      <c r="E40" s="10">
        <v>190</v>
      </c>
      <c r="F40" s="41">
        <f t="shared" si="3"/>
        <v>1.1499999999999999</v>
      </c>
      <c r="G40" s="41">
        <f t="shared" si="4"/>
        <v>218.49999999999997</v>
      </c>
      <c r="H40" s="41">
        <f t="shared" si="5"/>
        <v>0</v>
      </c>
      <c r="I40" s="41">
        <f t="shared" si="6"/>
        <v>218.49999999999997</v>
      </c>
    </row>
  </sheetData>
  <sortState xmlns:xlrd2="http://schemas.microsoft.com/office/spreadsheetml/2017/richdata2" ref="Q1:Q1000001">
    <sortCondition ref="Q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opLeftCell="A4" workbookViewId="0">
      <selection activeCell="J29" sqref="J29"/>
    </sheetView>
  </sheetViews>
  <sheetFormatPr defaultRowHeight="14.4" x14ac:dyDescent="0.3"/>
  <cols>
    <col min="1" max="1" width="11.88671875" customWidth="1"/>
    <col min="2" max="2" width="12.88671875" customWidth="1"/>
    <col min="3" max="3" width="11.88671875" customWidth="1"/>
    <col min="4" max="4" width="13.88671875" customWidth="1"/>
    <col min="5" max="5" width="7.6640625" customWidth="1"/>
    <col min="6" max="6" width="12.88671875" customWidth="1"/>
    <col min="7" max="7" width="11.5546875" customWidth="1"/>
    <col min="8" max="8" width="23" bestFit="1" customWidth="1"/>
    <col min="11" max="11" width="10.109375" bestFit="1" customWidth="1"/>
  </cols>
  <sheetData>
    <row r="1" spans="1:11" x14ac:dyDescent="0.3">
      <c r="A1" s="3" t="s">
        <v>50</v>
      </c>
      <c r="B1" s="4" t="s">
        <v>51</v>
      </c>
      <c r="C1" s="4" t="s">
        <v>52</v>
      </c>
      <c r="D1" s="5" t="s">
        <v>53</v>
      </c>
      <c r="F1" s="28" t="s">
        <v>54</v>
      </c>
      <c r="G1" s="28"/>
    </row>
    <row r="2" spans="1:11" x14ac:dyDescent="0.3">
      <c r="A2" s="2">
        <v>1</v>
      </c>
      <c r="B2" s="1" t="s">
        <v>55</v>
      </c>
      <c r="C2" s="1" t="s">
        <v>56</v>
      </c>
      <c r="D2" s="29">
        <v>20693000</v>
      </c>
      <c r="E2" s="30"/>
      <c r="F2" s="31" t="s">
        <v>57</v>
      </c>
      <c r="G2" s="32">
        <f>VLOOKUP(F2,B1:D10,3)</f>
        <v>11541000</v>
      </c>
    </row>
    <row r="3" spans="1:11" x14ac:dyDescent="0.3">
      <c r="A3" s="2">
        <v>2</v>
      </c>
      <c r="B3" s="1" t="s">
        <v>58</v>
      </c>
      <c r="C3" s="1" t="s">
        <v>59</v>
      </c>
      <c r="D3" s="29">
        <v>17838842</v>
      </c>
      <c r="E3" s="30"/>
      <c r="F3" s="33"/>
      <c r="G3" s="34"/>
      <c r="K3" s="30"/>
    </row>
    <row r="4" spans="1:11" x14ac:dyDescent="0.3">
      <c r="A4" s="2">
        <v>3</v>
      </c>
      <c r="B4" s="1" t="s">
        <v>60</v>
      </c>
      <c r="C4" s="1" t="s">
        <v>61</v>
      </c>
      <c r="D4" s="29">
        <v>13189000</v>
      </c>
      <c r="E4" s="30"/>
      <c r="F4" s="28" t="s">
        <v>62</v>
      </c>
    </row>
    <row r="5" spans="1:11" x14ac:dyDescent="0.3">
      <c r="A5" s="2">
        <v>4</v>
      </c>
      <c r="B5" s="1" t="s">
        <v>57</v>
      </c>
      <c r="C5" s="1" t="s">
        <v>63</v>
      </c>
      <c r="D5" s="29">
        <v>11541000</v>
      </c>
      <c r="E5" s="30"/>
      <c r="F5" t="s">
        <v>64</v>
      </c>
      <c r="G5" s="30" t="str">
        <f>INDEX($B$1:$B$10,MATCH(MAX($D$1:$D$10),$D$1:$D$10,0))</f>
        <v>China</v>
      </c>
    </row>
    <row r="6" spans="1:11" x14ac:dyDescent="0.3">
      <c r="A6" s="2">
        <v>5</v>
      </c>
      <c r="B6" s="1" t="s">
        <v>65</v>
      </c>
      <c r="C6" s="1" t="s">
        <v>66</v>
      </c>
      <c r="D6" s="29">
        <v>10528774</v>
      </c>
      <c r="E6" s="30"/>
      <c r="F6" t="s">
        <v>67</v>
      </c>
      <c r="G6" s="30" t="str">
        <f>INDEX($B$1:$B$10,MATCH(MIN($D$1:$D$10),$D$1:$D$10,0))</f>
        <v>Peru</v>
      </c>
    </row>
    <row r="7" spans="1:11" x14ac:dyDescent="0.3">
      <c r="A7" s="2">
        <v>6</v>
      </c>
      <c r="B7" s="1" t="s">
        <v>68</v>
      </c>
      <c r="C7" s="1" t="s">
        <v>69</v>
      </c>
      <c r="D7" s="29">
        <v>10187595</v>
      </c>
      <c r="E7" s="30"/>
      <c r="F7" t="s">
        <v>70</v>
      </c>
      <c r="G7" s="30" t="e">
        <f>INDEX($B$1:$B$10,MATCH(AVERAGE($D$1:$D$10),$D$1:$D$10,0))</f>
        <v>#N/A</v>
      </c>
    </row>
    <row r="8" spans="1:11" x14ac:dyDescent="0.3">
      <c r="A8" s="2">
        <v>7</v>
      </c>
      <c r="B8" s="1" t="s">
        <v>71</v>
      </c>
      <c r="C8" s="1" t="s">
        <v>72</v>
      </c>
      <c r="D8" s="29">
        <v>9110347</v>
      </c>
      <c r="E8" s="30"/>
    </row>
    <row r="9" spans="1:11" x14ac:dyDescent="0.3">
      <c r="A9" s="2">
        <v>8</v>
      </c>
      <c r="B9" s="1" t="s">
        <v>73</v>
      </c>
      <c r="C9" s="1" t="s">
        <v>74</v>
      </c>
      <c r="D9" s="29">
        <v>8851080</v>
      </c>
      <c r="E9" s="30"/>
      <c r="F9" t="s">
        <v>75</v>
      </c>
      <c r="G9" s="30">
        <f>AVERAGE(D2:D10)</f>
        <v>12269005.888888888</v>
      </c>
    </row>
    <row r="10" spans="1:11" x14ac:dyDescent="0.3">
      <c r="A10" s="7">
        <v>9</v>
      </c>
      <c r="B10" s="35" t="s">
        <v>76</v>
      </c>
      <c r="C10" s="35" t="s">
        <v>77</v>
      </c>
      <c r="D10" s="36">
        <v>8481415</v>
      </c>
      <c r="E10" s="30"/>
    </row>
    <row r="11" spans="1:11" x14ac:dyDescent="0.3">
      <c r="D11" s="30"/>
      <c r="E11" s="30"/>
    </row>
    <row r="12" spans="1:11" x14ac:dyDescent="0.3">
      <c r="D12" s="30"/>
      <c r="E12" s="30"/>
    </row>
    <row r="14" spans="1:11" x14ac:dyDescent="0.3">
      <c r="D14" s="30"/>
      <c r="E14" s="30"/>
    </row>
    <row r="17" spans="1:8" x14ac:dyDescent="0.3">
      <c r="A17" s="3" t="s">
        <v>50</v>
      </c>
      <c r="B17" s="3" t="s">
        <v>51</v>
      </c>
      <c r="C17" s="3">
        <v>1950</v>
      </c>
      <c r="D17" s="3">
        <v>2000</v>
      </c>
      <c r="E17" s="3">
        <v>2015</v>
      </c>
      <c r="G17" s="28" t="s">
        <v>78</v>
      </c>
      <c r="H17" s="28"/>
    </row>
    <row r="18" spans="1:8" x14ac:dyDescent="0.3">
      <c r="A18">
        <v>1</v>
      </c>
      <c r="B18" t="s">
        <v>58</v>
      </c>
      <c r="C18">
        <v>357561</v>
      </c>
      <c r="D18">
        <v>1008937</v>
      </c>
      <c r="E18">
        <v>1230484</v>
      </c>
      <c r="G18" t="s">
        <v>79</v>
      </c>
      <c r="H18" t="s">
        <v>80</v>
      </c>
    </row>
    <row r="19" spans="1:8" x14ac:dyDescent="0.3">
      <c r="A19">
        <v>2</v>
      </c>
      <c r="B19" t="s">
        <v>55</v>
      </c>
      <c r="C19">
        <v>554760</v>
      </c>
      <c r="D19">
        <v>1275133</v>
      </c>
      <c r="E19">
        <v>1410217</v>
      </c>
      <c r="G19" t="s">
        <v>81</v>
      </c>
      <c r="H19">
        <v>2015</v>
      </c>
    </row>
    <row r="20" spans="1:8" x14ac:dyDescent="0.3">
      <c r="A20">
        <v>3</v>
      </c>
      <c r="B20" t="s">
        <v>80</v>
      </c>
      <c r="C20">
        <v>157813</v>
      </c>
      <c r="D20">
        <v>283230</v>
      </c>
      <c r="E20">
        <v>321225</v>
      </c>
      <c r="G20" t="s">
        <v>82</v>
      </c>
      <c r="H20">
        <f>INDEX($A$17:$E$27,MATCH(H18,$B$17:$B$27,0),MATCH(H19,$A$17:$E$17,0))</f>
        <v>321225</v>
      </c>
    </row>
    <row r="21" spans="1:8" x14ac:dyDescent="0.3">
      <c r="A21">
        <v>4</v>
      </c>
      <c r="B21" t="s">
        <v>83</v>
      </c>
      <c r="C21">
        <v>39659</v>
      </c>
      <c r="D21">
        <v>141256</v>
      </c>
      <c r="E21">
        <v>204267</v>
      </c>
    </row>
    <row r="22" spans="1:8" x14ac:dyDescent="0.3">
      <c r="A22">
        <v>5</v>
      </c>
      <c r="B22" t="s">
        <v>68</v>
      </c>
      <c r="C22">
        <v>79538</v>
      </c>
      <c r="D22">
        <v>212092</v>
      </c>
      <c r="E22">
        <v>250068</v>
      </c>
    </row>
    <row r="23" spans="1:8" x14ac:dyDescent="0.3">
      <c r="A23">
        <v>6</v>
      </c>
      <c r="B23" t="s">
        <v>84</v>
      </c>
      <c r="C23">
        <v>29790</v>
      </c>
      <c r="D23">
        <v>113862</v>
      </c>
      <c r="E23">
        <v>165313</v>
      </c>
      <c r="G23" s="28" t="s">
        <v>85</v>
      </c>
    </row>
    <row r="24" spans="1:8" x14ac:dyDescent="0.3">
      <c r="A24">
        <v>7</v>
      </c>
      <c r="B24" t="s">
        <v>86</v>
      </c>
      <c r="C24">
        <v>41783</v>
      </c>
      <c r="D24">
        <v>137439</v>
      </c>
      <c r="E24">
        <v>183159</v>
      </c>
      <c r="G24" s="37" t="s">
        <v>79</v>
      </c>
      <c r="H24" s="10" t="s">
        <v>87</v>
      </c>
    </row>
    <row r="25" spans="1:8" x14ac:dyDescent="0.3">
      <c r="A25">
        <v>8</v>
      </c>
      <c r="B25" t="s">
        <v>88</v>
      </c>
      <c r="C25">
        <v>53975</v>
      </c>
      <c r="D25">
        <v>170406</v>
      </c>
      <c r="E25">
        <v>201393</v>
      </c>
      <c r="G25" s="38" t="s">
        <v>81</v>
      </c>
      <c r="H25" s="39">
        <v>2015</v>
      </c>
    </row>
    <row r="26" spans="1:8" x14ac:dyDescent="0.3">
      <c r="A26">
        <v>9</v>
      </c>
      <c r="B26" t="s">
        <v>89</v>
      </c>
      <c r="C26">
        <v>12184</v>
      </c>
      <c r="D26">
        <v>50948</v>
      </c>
      <c r="E26">
        <v>84045</v>
      </c>
      <c r="G26" s="40" t="s">
        <v>82</v>
      </c>
      <c r="H26" t="str">
        <f>IFERROR(INDEX($A$1:$E$11, MATCH($G$2,$B$1:$B$11,0), MATCH($G$3,$A$1:$E$1,0)),$H$24&amp;" "&amp;$H$25&amp;" not found in table")</f>
        <v>UK 2015 not found in table</v>
      </c>
    </row>
    <row r="27" spans="1:8" x14ac:dyDescent="0.3">
      <c r="A27">
        <v>10</v>
      </c>
      <c r="B27" t="s">
        <v>90</v>
      </c>
      <c r="C27">
        <v>18434</v>
      </c>
      <c r="D27">
        <v>62908</v>
      </c>
      <c r="E27">
        <v>89765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vlookup</vt:lpstr>
      <vt:lpstr>index+match examples</vt:lpstr>
      <vt:lpstr>customers</vt:lpstr>
      <vt:lpstr>data</vt:lpstr>
      <vt:lpstr>discounts</vt:lpstr>
      <vt:lpstr>orders</vt:lpstr>
      <vt:lpstr>prices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Konstantinos Koutsompinas</cp:lastModifiedBy>
  <dcterms:created xsi:type="dcterms:W3CDTF">2014-07-24T14:22:34Z</dcterms:created>
  <dcterms:modified xsi:type="dcterms:W3CDTF">2024-11-11T16:50:28Z</dcterms:modified>
</cp:coreProperties>
</file>