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Lecture 2\"/>
    </mc:Choice>
  </mc:AlternateContent>
  <xr:revisionPtr revIDLastSave="0" documentId="13_ncr:1_{1CA52470-87EE-4957-BCC9-FCB0DFC919AC}" xr6:coauthVersionLast="47" xr6:coauthVersionMax="47" xr10:uidLastSave="{00000000-0000-0000-0000-000000000000}"/>
  <bookViews>
    <workbookView xWindow="-108" yWindow="-108" windowWidth="23256" windowHeight="12456" activeTab="4" xr2:uid="{286938CC-7F8B-4D5F-9204-029160303980}"/>
  </bookViews>
  <sheets>
    <sheet name="DATA" sheetId="6" r:id="rId1"/>
    <sheet name="QUESTION_1_4" sheetId="3" r:id="rId2"/>
    <sheet name="Question 11 " sheetId="9" r:id="rId3"/>
    <sheet name="QUESTION_5_9" sheetId="8" r:id="rId4"/>
    <sheet name="QUESTION_10_12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7" l="1"/>
  <c r="I30" i="7"/>
  <c r="H30" i="7"/>
  <c r="C25" i="7"/>
  <c r="E22" i="7"/>
  <c r="L38" i="8"/>
  <c r="J16" i="3"/>
  <c r="F25" i="7"/>
  <c r="F26" i="7"/>
  <c r="C26" i="7"/>
  <c r="C28" i="7"/>
  <c r="M25" i="8"/>
  <c r="O46" i="8"/>
  <c r="O45" i="8"/>
  <c r="O44" i="8"/>
  <c r="K34" i="8"/>
  <c r="N33" i="8"/>
  <c r="M33" i="8"/>
  <c r="M32" i="8"/>
  <c r="N32" i="8"/>
  <c r="M31" i="8"/>
  <c r="N31" i="8"/>
  <c r="M30" i="8"/>
  <c r="N30" i="8"/>
  <c r="N29" i="8"/>
  <c r="M29" i="8"/>
  <c r="M28" i="8"/>
  <c r="N28" i="8"/>
  <c r="M27" i="8"/>
  <c r="N27" i="8"/>
  <c r="M26" i="8"/>
  <c r="N26" i="8"/>
  <c r="O25" i="8"/>
  <c r="L44" i="8"/>
  <c r="N25" i="8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5" i="6"/>
  <c r="C14" i="7"/>
  <c r="C7" i="7"/>
  <c r="G36" i="3"/>
  <c r="G98" i="3"/>
  <c r="G67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E73" i="3"/>
  <c r="E113" i="3"/>
  <c r="E88" i="3"/>
  <c r="E6" i="3"/>
  <c r="E70" i="3"/>
  <c r="E117" i="3"/>
  <c r="E126" i="3"/>
  <c r="E101" i="3"/>
  <c r="E110" i="3"/>
  <c r="E48" i="3"/>
  <c r="E81" i="3"/>
  <c r="E115" i="3"/>
  <c r="E104" i="3"/>
  <c r="E120" i="3"/>
  <c r="E123" i="3"/>
  <c r="E127" i="3"/>
  <c r="E102" i="3"/>
  <c r="E99" i="3"/>
  <c r="E54" i="3"/>
  <c r="E65" i="3"/>
  <c r="E96" i="3"/>
  <c r="E112" i="3"/>
  <c r="E108" i="3"/>
  <c r="E98" i="3"/>
  <c r="E125" i="3"/>
  <c r="E66" i="3"/>
  <c r="E100" i="3"/>
  <c r="E114" i="3"/>
  <c r="E121" i="3"/>
  <c r="E122" i="3"/>
  <c r="E124" i="3"/>
  <c r="E41" i="3"/>
  <c r="E8" i="3"/>
  <c r="E71" i="3"/>
  <c r="E51" i="3"/>
  <c r="E13" i="3"/>
  <c r="E24" i="3"/>
  <c r="E17" i="3"/>
  <c r="E82" i="3"/>
  <c r="E43" i="3"/>
  <c r="E7" i="3"/>
  <c r="E27" i="3"/>
  <c r="E10" i="3"/>
  <c r="E33" i="3"/>
  <c r="E14" i="3"/>
  <c r="E109" i="3"/>
  <c r="E63" i="3"/>
  <c r="E20" i="3"/>
  <c r="E25" i="3"/>
  <c r="E68" i="3"/>
  <c r="E59" i="3"/>
  <c r="E26" i="3"/>
  <c r="E35" i="3"/>
  <c r="E34" i="3"/>
  <c r="E90" i="3"/>
  <c r="E78" i="3"/>
  <c r="E64" i="3"/>
  <c r="E18" i="3"/>
  <c r="E74" i="3"/>
  <c r="E97" i="3"/>
  <c r="E46" i="3"/>
  <c r="E87" i="3"/>
  <c r="E128" i="3"/>
  <c r="E50" i="3"/>
  <c r="E95" i="3"/>
  <c r="E29" i="3"/>
  <c r="E111" i="3"/>
  <c r="E92" i="3"/>
  <c r="E39" i="3"/>
  <c r="E11" i="3"/>
  <c r="E80" i="3"/>
  <c r="E116" i="3"/>
  <c r="E105" i="3"/>
  <c r="E118" i="3"/>
  <c r="E62" i="3"/>
  <c r="E60" i="3"/>
  <c r="E103" i="3"/>
  <c r="E55" i="3"/>
  <c r="E23" i="3"/>
  <c r="E19" i="3"/>
  <c r="E28" i="3"/>
  <c r="E85" i="3"/>
  <c r="E61" i="3"/>
  <c r="E9" i="3"/>
  <c r="E57" i="3"/>
  <c r="E106" i="3"/>
  <c r="E36" i="3"/>
  <c r="E69" i="3"/>
  <c r="E84" i="3"/>
  <c r="E15" i="3"/>
  <c r="E45" i="3"/>
  <c r="E22" i="3"/>
  <c r="E52" i="3"/>
  <c r="E53" i="3"/>
  <c r="E31" i="3"/>
  <c r="E67" i="3"/>
  <c r="E21" i="3"/>
  <c r="E91" i="3"/>
  <c r="E75" i="3"/>
  <c r="E38" i="3"/>
  <c r="E47" i="3"/>
  <c r="E56" i="3"/>
  <c r="E86" i="3"/>
  <c r="E94" i="3"/>
  <c r="E42" i="3"/>
  <c r="E93" i="3"/>
  <c r="E58" i="3"/>
  <c r="E77" i="3"/>
  <c r="E40" i="3"/>
  <c r="E44" i="3"/>
  <c r="E83" i="3"/>
  <c r="E32" i="3"/>
  <c r="E49" i="3"/>
  <c r="E89" i="3"/>
  <c r="E16" i="3"/>
  <c r="E76" i="3"/>
  <c r="E30" i="3"/>
  <c r="E37" i="3"/>
  <c r="E107" i="3"/>
  <c r="E72" i="3"/>
  <c r="E79" i="3"/>
  <c r="E12" i="3"/>
  <c r="E119" i="3"/>
  <c r="G128" i="8"/>
  <c r="E128" i="8"/>
  <c r="G127" i="8"/>
  <c r="E127" i="8"/>
  <c r="G126" i="8"/>
  <c r="E126" i="8"/>
  <c r="G125" i="8"/>
  <c r="E125" i="8"/>
  <c r="G124" i="8"/>
  <c r="E124" i="8"/>
  <c r="G123" i="8"/>
  <c r="E123" i="8"/>
  <c r="G122" i="8"/>
  <c r="E122" i="8"/>
  <c r="G121" i="8"/>
  <c r="E121" i="8"/>
  <c r="G120" i="8"/>
  <c r="E120" i="8"/>
  <c r="G119" i="8"/>
  <c r="E119" i="8"/>
  <c r="G118" i="8"/>
  <c r="E118" i="8"/>
  <c r="G117" i="8"/>
  <c r="E117" i="8"/>
  <c r="G116" i="8"/>
  <c r="E116" i="8"/>
  <c r="G115" i="8"/>
  <c r="E115" i="8"/>
  <c r="G114" i="8"/>
  <c r="E114" i="8"/>
  <c r="G113" i="8"/>
  <c r="E113" i="8"/>
  <c r="G112" i="8"/>
  <c r="E112" i="8"/>
  <c r="G111" i="8"/>
  <c r="E111" i="8"/>
  <c r="G110" i="8"/>
  <c r="E110" i="8"/>
  <c r="G109" i="8"/>
  <c r="E109" i="8"/>
  <c r="G108" i="8"/>
  <c r="E108" i="8"/>
  <c r="G107" i="8"/>
  <c r="E107" i="8"/>
  <c r="G106" i="8"/>
  <c r="E106" i="8"/>
  <c r="G105" i="8"/>
  <c r="E105" i="8"/>
  <c r="G104" i="8"/>
  <c r="E104" i="8"/>
  <c r="G103" i="8"/>
  <c r="E103" i="8"/>
  <c r="G102" i="8"/>
  <c r="E102" i="8"/>
  <c r="G101" i="8"/>
  <c r="E101" i="8"/>
  <c r="G100" i="8"/>
  <c r="E100" i="8"/>
  <c r="G99" i="8"/>
  <c r="E99" i="8"/>
  <c r="G98" i="8"/>
  <c r="E98" i="8"/>
  <c r="G97" i="8"/>
  <c r="E97" i="8"/>
  <c r="G96" i="8"/>
  <c r="E96" i="8"/>
  <c r="G95" i="8"/>
  <c r="E95" i="8"/>
  <c r="G94" i="8"/>
  <c r="E94" i="8"/>
  <c r="G93" i="8"/>
  <c r="E93" i="8"/>
  <c r="G92" i="8"/>
  <c r="E92" i="8"/>
  <c r="G91" i="8"/>
  <c r="E91" i="8"/>
  <c r="G90" i="8"/>
  <c r="E90" i="8"/>
  <c r="G89" i="8"/>
  <c r="E89" i="8"/>
  <c r="G88" i="8"/>
  <c r="E88" i="8"/>
  <c r="G87" i="8"/>
  <c r="E87" i="8"/>
  <c r="G86" i="8"/>
  <c r="E86" i="8"/>
  <c r="G85" i="8"/>
  <c r="E85" i="8"/>
  <c r="G84" i="8"/>
  <c r="E84" i="8"/>
  <c r="G83" i="8"/>
  <c r="E83" i="8"/>
  <c r="G82" i="8"/>
  <c r="E82" i="8"/>
  <c r="G81" i="8"/>
  <c r="E81" i="8"/>
  <c r="G80" i="8"/>
  <c r="E80" i="8"/>
  <c r="G79" i="8"/>
  <c r="E79" i="8"/>
  <c r="G78" i="8"/>
  <c r="E78" i="8"/>
  <c r="G77" i="8"/>
  <c r="E77" i="8"/>
  <c r="G76" i="8"/>
  <c r="E76" i="8"/>
  <c r="G75" i="8"/>
  <c r="E75" i="8"/>
  <c r="G74" i="8"/>
  <c r="E74" i="8"/>
  <c r="G73" i="8"/>
  <c r="E73" i="8"/>
  <c r="G72" i="8"/>
  <c r="E72" i="8"/>
  <c r="G71" i="8"/>
  <c r="E71" i="8"/>
  <c r="G70" i="8"/>
  <c r="E70" i="8"/>
  <c r="G69" i="8"/>
  <c r="E69" i="8"/>
  <c r="G68" i="8"/>
  <c r="E68" i="8"/>
  <c r="G67" i="8"/>
  <c r="E67" i="8"/>
  <c r="G66" i="8"/>
  <c r="E66" i="8"/>
  <c r="G65" i="8"/>
  <c r="E65" i="8"/>
  <c r="G64" i="8"/>
  <c r="E64" i="8"/>
  <c r="G63" i="8"/>
  <c r="E63" i="8"/>
  <c r="G62" i="8"/>
  <c r="E62" i="8"/>
  <c r="G61" i="8"/>
  <c r="E61" i="8"/>
  <c r="G60" i="8"/>
  <c r="E60" i="8"/>
  <c r="G59" i="8"/>
  <c r="E59" i="8"/>
  <c r="G58" i="8"/>
  <c r="E58" i="8"/>
  <c r="G57" i="8"/>
  <c r="E57" i="8"/>
  <c r="G56" i="8"/>
  <c r="E56" i="8"/>
  <c r="G55" i="8"/>
  <c r="E55" i="8"/>
  <c r="G54" i="8"/>
  <c r="E54" i="8"/>
  <c r="G53" i="8"/>
  <c r="E53" i="8"/>
  <c r="G52" i="8"/>
  <c r="E52" i="8"/>
  <c r="G51" i="8"/>
  <c r="E51" i="8"/>
  <c r="G50" i="8"/>
  <c r="E50" i="8"/>
  <c r="G49" i="8"/>
  <c r="E49" i="8"/>
  <c r="G48" i="8"/>
  <c r="E48" i="8"/>
  <c r="G47" i="8"/>
  <c r="E47" i="8"/>
  <c r="G46" i="8"/>
  <c r="E46" i="8"/>
  <c r="G45" i="8"/>
  <c r="E45" i="8"/>
  <c r="G44" i="8"/>
  <c r="E44" i="8"/>
  <c r="G43" i="8"/>
  <c r="E43" i="8"/>
  <c r="G42" i="8"/>
  <c r="E42" i="8"/>
  <c r="G41" i="8"/>
  <c r="E41" i="8"/>
  <c r="G40" i="8"/>
  <c r="E40" i="8"/>
  <c r="G39" i="8"/>
  <c r="E39" i="8"/>
  <c r="G38" i="8"/>
  <c r="E38" i="8"/>
  <c r="G37" i="8"/>
  <c r="E37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J17" i="8"/>
  <c r="G27" i="8"/>
  <c r="G28" i="8"/>
  <c r="G29" i="8"/>
  <c r="G30" i="8"/>
  <c r="G31" i="8"/>
  <c r="G32" i="8"/>
  <c r="G33" i="8"/>
  <c r="G34" i="8"/>
  <c r="G35" i="8"/>
  <c r="G36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K15" i="8"/>
  <c r="M12" i="8"/>
  <c r="E15" i="8"/>
  <c r="E14" i="8"/>
  <c r="E13" i="8"/>
  <c r="E12" i="8"/>
  <c r="E11" i="8"/>
  <c r="E10" i="8"/>
  <c r="E9" i="8"/>
  <c r="E8" i="8"/>
  <c r="E7" i="8"/>
  <c r="E6" i="8"/>
  <c r="M9" i="8"/>
  <c r="M8" i="8"/>
  <c r="Y3" i="8" a="1"/>
  <c r="Y3" i="8"/>
  <c r="L5" i="8" a="1"/>
  <c r="L10" i="8"/>
  <c r="M34" i="8"/>
  <c r="L36" i="8"/>
  <c r="J13" i="3"/>
  <c r="J98" i="3"/>
  <c r="J12" i="3"/>
  <c r="J67" i="3"/>
  <c r="J15" i="3"/>
  <c r="F32" i="7"/>
  <c r="F33" i="7"/>
  <c r="M5" i="3" a="1"/>
  <c r="M14" i="3"/>
  <c r="J6" i="3"/>
  <c r="N34" i="8"/>
  <c r="L40" i="8"/>
  <c r="J5" i="3"/>
  <c r="M6" i="8"/>
  <c r="J7" i="3"/>
  <c r="M10" i="8"/>
  <c r="M11" i="8"/>
  <c r="J9" i="3"/>
  <c r="J8" i="3"/>
  <c r="M7" i="8"/>
  <c r="L12" i="8"/>
  <c r="L11" i="8"/>
  <c r="M14" i="8"/>
  <c r="M5" i="8"/>
  <c r="J11" i="3"/>
  <c r="J36" i="3"/>
  <c r="O26" i="8"/>
  <c r="O27" i="8"/>
  <c r="O28" i="8"/>
  <c r="O29" i="8"/>
  <c r="O30" i="8"/>
  <c r="O31" i="8"/>
  <c r="O32" i="8"/>
  <c r="O33" i="8"/>
  <c r="M13" i="8"/>
  <c r="L6" i="8"/>
  <c r="L5" i="8"/>
  <c r="L7" i="8"/>
  <c r="L9" i="8"/>
  <c r="L8" i="8"/>
  <c r="L13" i="8"/>
  <c r="L14" i="8"/>
  <c r="M11" i="3"/>
  <c r="M10" i="3"/>
  <c r="M6" i="3"/>
  <c r="M12" i="3"/>
  <c r="M5" i="3"/>
  <c r="M16" i="3"/>
  <c r="M8" i="3"/>
  <c r="M7" i="3"/>
  <c r="M13" i="3"/>
  <c r="M9" i="3"/>
  <c r="N5" i="8"/>
  <c r="N6" i="8"/>
  <c r="M15" i="8"/>
  <c r="L45" i="8"/>
  <c r="L46" i="8"/>
  <c r="N7" i="8"/>
  <c r="O6" i="8"/>
  <c r="N8" i="8"/>
  <c r="O7" i="8"/>
  <c r="P7" i="8"/>
  <c r="N9" i="8"/>
  <c r="O8" i="8"/>
  <c r="P8" i="8"/>
  <c r="N10" i="8"/>
  <c r="O9" i="8"/>
  <c r="P9" i="8"/>
  <c r="O10" i="8"/>
  <c r="P10" i="8"/>
  <c r="N11" i="8"/>
  <c r="N12" i="8"/>
  <c r="O11" i="8"/>
  <c r="P11" i="8"/>
  <c r="N13" i="8"/>
  <c r="O12" i="8"/>
  <c r="P12" i="8"/>
  <c r="N14" i="8"/>
  <c r="O14" i="8"/>
  <c r="O13" i="8"/>
  <c r="P13" i="8"/>
</calcChain>
</file>

<file path=xl/sharedStrings.xml><?xml version="1.0" encoding="utf-8"?>
<sst xmlns="http://schemas.openxmlformats.org/spreadsheetml/2006/main" count="544" uniqueCount="253">
  <si>
    <t>ΔΗΜΟΣ ΑΘΗΝΑΙΩΝ</t>
  </si>
  <si>
    <t xml:space="preserve">ΔΗΜΟΣ ΑΓΙΑΣ ΒΑΡΒΑΡΑΣ                                                                                                    </t>
  </si>
  <si>
    <t xml:space="preserve">ΔΗΜΟΣ ΑΓΙΑΣ ΠΑΡΑΣΚΕΥΗΣ                                                                                                  </t>
  </si>
  <si>
    <t xml:space="preserve">ΔΗΜΟΣ ΑΓΙΟΥ ΔΗΜΗΤΡΙΟΥ                                                                                                   </t>
  </si>
  <si>
    <t xml:space="preserve">ΔΗΜΟΣ ΑΓΙΩΝ ΑΝΑΡΓΥΡΩΝ                                                                                                   </t>
  </si>
  <si>
    <t xml:space="preserve">ΔΗΜΟΣ ΑΙΓΑΛΕΩ                                                                                                           </t>
  </si>
  <si>
    <t xml:space="preserve">ΔΗΜΟΣ ΑΛΙΜΟΥ                                                                                                            </t>
  </si>
  <si>
    <t xml:space="preserve">ΔΗΜΟΣ ΑΜΑΡΟΥΣΙΟΥ                                                                                                        </t>
  </si>
  <si>
    <t xml:space="preserve">ΔΗΜΟΣ ΑΡΓΥΡΟΥΠΟΛΗΣ                                                                                                      </t>
  </si>
  <si>
    <t xml:space="preserve">ΔΗΜΟΣ ΒΡΙΛΗΣΣΙΩΝ                                                                                                        </t>
  </si>
  <si>
    <t xml:space="preserve">ΔΗΜΟΣ ΒΥΡΩΝΟΣ                                                                                                           </t>
  </si>
  <si>
    <t xml:space="preserve">ΔΗΜΟΣ ΓΑΛΑΤΣΙΟΥ                                                                                                         </t>
  </si>
  <si>
    <t xml:space="preserve">ΔΗΜΟΣ ΓΛΥΦΑΔΑΣ                                                                                                          </t>
  </si>
  <si>
    <t xml:space="preserve">ΔΗΜΟΣ ΔΑΦΝΗΣ                                                                                                            </t>
  </si>
  <si>
    <t xml:space="preserve">ΔΗΜΟΣ ΕΛΛΗΝΙΚΟΥ                                                                                                         </t>
  </si>
  <si>
    <t xml:space="preserve">ΔΗΜΟΣ ΖΩΓΡΑΦΟΥ                                                                                                          </t>
  </si>
  <si>
    <t xml:space="preserve">ΔΗΜΟΣ ΗΛΙΟΥΠΟΛΗΣ                                                                                                        </t>
  </si>
  <si>
    <t xml:space="preserve">ΔΗΜΟΣ ΗΡΑΚΛΕΙΟΥ                                                                                                         </t>
  </si>
  <si>
    <t xml:space="preserve">ΔΗΜΟΣ ΙΛΙΟΥ (ΝΕΩΝ ΛΙΟΣΙΩΝ)                                                                                              </t>
  </si>
  <si>
    <t xml:space="preserve">ΔΗΜΟΣ ΚΑΙΣΑΡΙΑΝΗΣ                                                                                                       </t>
  </si>
  <si>
    <t xml:space="preserve">ΔΗΜΟΣ ΚΑΛΛΙΘΕΑΣ                                                                                                         </t>
  </si>
  <si>
    <t xml:space="preserve">ΔΗΜΟΣ ΚΑΜΑΤΕΡΟΥ                                                                                                         </t>
  </si>
  <si>
    <t xml:space="preserve">ΔΗΜΟΣ ΚΗΦΙΣΙΑΣ                                                                                                          </t>
  </si>
  <si>
    <t xml:space="preserve">ΔΗΜΟΣ ΛΥΚΟΒΡΥΣΕΩΣ                                                                                                       </t>
  </si>
  <si>
    <t xml:space="preserve">ΔΗΜΟΣ ΜΕΛΙΣΣΙΩΝ                                                                                                         </t>
  </si>
  <si>
    <t xml:space="preserve">ΔΗΜΟΣ ΜΕΤΑΜΟΡΦΩΣΕΩΣ                                                                                                     </t>
  </si>
  <si>
    <t xml:space="preserve">ΔΗΜΟΣ ΜΟΣΧΑΤΟΥ                                                                                                          </t>
  </si>
  <si>
    <t xml:space="preserve">ΔΗΜΟΣ ΝΕΑΣ ΕΡΥΘΡΑΙΑΣ                                                                                                    </t>
  </si>
  <si>
    <t xml:space="preserve">ΔΗΜΟΣ ΝΕΑΣ ΙΩΝΙΑΣ                                                                                                       </t>
  </si>
  <si>
    <t xml:space="preserve">ΔΗΜΟΣ ΝΕΑΣ ΣΜΥΡΝΗΣ                                                                                                      </t>
  </si>
  <si>
    <t xml:space="preserve">ΔΗΜΟΣ ΝΕΑΣ ΦΙΛΑΔΕΛΦΕΙΑΣ                                                                                                 </t>
  </si>
  <si>
    <t xml:space="preserve">ΔΗΜΟΣ ΝΕΑΣ ΧΑΛΚΗΔΟΝΟΣ                                                                                                   </t>
  </si>
  <si>
    <t xml:space="preserve">ΔΗΜΟΣ ΝΕΟΥ ΨΥΧΙΚΟΥ                                                                                                      </t>
  </si>
  <si>
    <t xml:space="preserve">ΔΗΜΟΣ ΠΑΛΑΙΟΥ ΦΑΛΗΡΟΥ                                                                                                   </t>
  </si>
  <si>
    <t xml:space="preserve">ΔΗΜΟΣ ΠΑΠΑΓΟΥ                                                                                                           </t>
  </si>
  <si>
    <t xml:space="preserve">ΔΗΜΟΣ ΠΕΡΙΣΤΕΡΙΟΥ                                                                                                       </t>
  </si>
  <si>
    <t xml:space="preserve">ΔΗΜΟΣ ΠΕΤΡΟΥΠΟΛΗΣ                                                                                                       </t>
  </si>
  <si>
    <t xml:space="preserve">ΔΗΜΟΣ ΠΕΥΚΗΣ                                                                                                            </t>
  </si>
  <si>
    <t xml:space="preserve">ΔΗΜΟΣ ΤΑΥΡΟΥ                                                                                                            </t>
  </si>
  <si>
    <t xml:space="preserve">ΔΗΜΟΣ ΥΜΗΤΤΟΥ                                                                                                           </t>
  </si>
  <si>
    <t xml:space="preserve">ΔΗΜΟΣ ΦΙΛΟΘΕΗΣ                                                                                                          </t>
  </si>
  <si>
    <t xml:space="preserve">ΔΗΜΟΣ ΧΑΙΔΑΡΙΟΥ                                                                                                         </t>
  </si>
  <si>
    <t xml:space="preserve">ΔΗΜΟΣ ΧΑΛΑΝΔΡΙΟΥ                                                                                                        </t>
  </si>
  <si>
    <t xml:space="preserve">ΔΗΜΟΣ ΧΟΛΑΡΓΟΥ                                                                                                          </t>
  </si>
  <si>
    <t xml:space="preserve">ΔΗΜΟΣ ΨΥΧΙΚΟΥ                                                                                                           </t>
  </si>
  <si>
    <t xml:space="preserve">ΚΟΙΝΟΤΗΤΑ ΕΚΑΛΗΣ                                                                                                        </t>
  </si>
  <si>
    <t xml:space="preserve">ΚΟΙΝΟΤΗΤΑ ΝΕΑΣ ΠΕΝΤΕΛΗΣ                                                                                                 </t>
  </si>
  <si>
    <t xml:space="preserve">ΚΟΙΝΟΤΗΤΑ ΠΕΝΤΕΛΗΣ                                                                                                      </t>
  </si>
  <si>
    <t xml:space="preserve">ΔΗΜΟΣ ΠΑΛΛΗΝΗΣ                                                                                                          </t>
  </si>
  <si>
    <t xml:space="preserve">ΔΗΜΟΣ ΑΓΙΟΥ ΣΤΕΦΑΝΟΥ                                                                                                    </t>
  </si>
  <si>
    <t xml:space="preserve">ΔΗΜΟΣ ΑΡΤΕΜΙΔΟΣ                                                                                                         </t>
  </si>
  <si>
    <t xml:space="preserve">ΔΗΜΟΣ ΑΥΛΩΝΟΣ                                                                                                           </t>
  </si>
  <si>
    <t xml:space="preserve">ΔΗΜΟΣ ΑΧΑΡΝΩΝ                                                                                                           </t>
  </si>
  <si>
    <t xml:space="preserve">ΔΗΜΟΣ ΒΑΡΗΣ                                                                                                             </t>
  </si>
  <si>
    <t xml:space="preserve">ΔΗΜΟΣ ΒΟΥΛΑΣ                                                                                                            </t>
  </si>
  <si>
    <t xml:space="preserve">ΔΗΜΟΣ ΒΟΥΛΙΑΓΜΕΝΗΣ                                                                                                      </t>
  </si>
  <si>
    <t xml:space="preserve">ΔΗΜΟΣ ΓΕΡΑΚΑ                                                                                                            </t>
  </si>
  <si>
    <t xml:space="preserve">ΔΗΜΟΣ ΓΛΥΚΩΝ ΝΕΡΩΝ                                                                                                      </t>
  </si>
  <si>
    <t xml:space="preserve">ΔΗΜΟΣ ΚΑΛΥΒΙΩΝ ΘΟΡΙΚΟΥ                                                                                                  </t>
  </si>
  <si>
    <t xml:space="preserve">ΔΗΜΟΣ ΚΕΡΑΤΕΑΣ                                                                                                          </t>
  </si>
  <si>
    <t xml:space="preserve">ΔΗΜΟΣ ΚΡΩΠΙΑΣ                                                                                                           </t>
  </si>
  <si>
    <t xml:space="preserve">ΔΗΜΟΣ ΛΑΥΡΕΩΤΙΚΗΣ                                                                                                       </t>
  </si>
  <si>
    <t xml:space="preserve">ΔΗΜΟΣ ΜΑΡΑΘΩΝΟΣ                                                                                                         </t>
  </si>
  <si>
    <t xml:space="preserve">ΔΗΜΟΣ ΜΑΡΚΟΠΟΥΛΟΥ ΜΕΣΟΓΑΙΑΣ                                                                                             </t>
  </si>
  <si>
    <t xml:space="preserve">ΔΗΜΟΣ ΝΕΑΣ ΜΑΚΡΗΣ                                                                                                       </t>
  </si>
  <si>
    <t xml:space="preserve">ΔΗΜΟΣ ΠΑΙΑΝΙΑΣ                                                                                                          </t>
  </si>
  <si>
    <t xml:space="preserve">ΔΗΜΟΣ ΡΑΦΗΝΑΣ                                                                                                           </t>
  </si>
  <si>
    <t xml:space="preserve">ΔΗΜΟΣ ΣΠΑΤΩΝ-ΛΟΥΤΣΑΣ                                                                                                    </t>
  </si>
  <si>
    <t xml:space="preserve">ΚΟΙΝΟΤΗΤΑ ΑΓΙΟΥ ΚΩΝΣΤΑΝΤΙΝΟΥ                                                                                            </t>
  </si>
  <si>
    <t xml:space="preserve">ΚΟΙΝΟΤΗΤΑ ΑΝΑΒΥΣΣΟΥ                                                                                                     </t>
  </si>
  <si>
    <t xml:space="preserve">ΚΟΙΝΟΤΗΤΑ ΑΝΘΟΥΣΑΣ                                                                                                      </t>
  </si>
  <si>
    <t xml:space="preserve">ΚΟΙΝΟΤΗΤΑ ΑΝΟΙΞΕΩΣ                                                                                                      </t>
  </si>
  <si>
    <t xml:space="preserve">ΚΟΙΝΟΤΗΤΑ ΑΦΙΔΝΩΝ                                                                                                       </t>
  </si>
  <si>
    <t xml:space="preserve">ΚΟΙΝΟΤΗΤΑ ΒΑΡΝΑΒΑ                                                                                                       </t>
  </si>
  <si>
    <t xml:space="preserve">ΚΟΙΝΟΤΗΤΑ ΓΡΑΜΜΑΤΙΚΟΥ                                                                                                   </t>
  </si>
  <si>
    <t xml:space="preserve">ΚΟΙΝΟΤΗΤΑ ΔΙΟΝΥΣΟΥ                                                                                                      </t>
  </si>
  <si>
    <t xml:space="preserve">ΚΟΙΝΟΤΗΤΑ ΔΡΟΣΙΑΣ                                                                                                       </t>
  </si>
  <si>
    <t xml:space="preserve">ΚΟΙΝΟΤΗΤΑ ΘΡΑΚΟΜΑΚΕΔΟΝΩΝ                                                                                                </t>
  </si>
  <si>
    <t xml:space="preserve">ΚΟΙΝΟΤΗΤΑ ΚΑΛΑΜΟΥ                                                                                                       </t>
  </si>
  <si>
    <t xml:space="preserve">ΚΟΙΝΟΤΗΤΑ ΚΑΠΑΝΔΡΙΤΙΟΥ                                                                                                  </t>
  </si>
  <si>
    <t xml:space="preserve">ΚΟΙΝΟΤΗΤΑ ΚΟΥΒΑΡΑ                                                                                                       </t>
  </si>
  <si>
    <t xml:space="preserve">ΚΟΙΝΟΤΗΤΑ ΚΡΥΟΝΕΡΙΟΥ                                                                                                    </t>
  </si>
  <si>
    <t xml:space="preserve">ΚΟΙΝΟΤΗΤΑ ΜΑΛΑΚΑΣΗΣ                                                                                                     </t>
  </si>
  <si>
    <t xml:space="preserve">ΚΟΙΝΟΤΗΤΑ ΜΑΡΚΟΠΟΥΛΟΥ ΩΡΩΠΟΥ                                                                                            </t>
  </si>
  <si>
    <t xml:space="preserve">ΚΟΙΝΟΤΗΤΑ ΝΕΩΝ ΠΑΛΑΤΙΩΝ                                                                                                 </t>
  </si>
  <si>
    <t xml:space="preserve">ΚΟΙΝΟΤΗΤΑ ΠΑΛΑΙΑΣ ΦΩΚΑΙΑΣ                                                                                               </t>
  </si>
  <si>
    <t xml:space="preserve">ΚΟΙΝΟΤΗΤΑ ΠΙΚΕΡΜΙΟΥ                                                                                                     </t>
  </si>
  <si>
    <t xml:space="preserve">ΚΟΙΝΟΤΗΤΑ ΠΟΛΥΔΕΝΔΡΙΟΥ                                                                                                  </t>
  </si>
  <si>
    <t xml:space="preserve">ΚΟΙΝΟΤΗΤΑ ΡΟΔΟΠΟΛΕΩΣ                                                                                                    </t>
  </si>
  <si>
    <t xml:space="preserve">ΚΟΙΝΟΤΗΤΑ ΣΑΡΩΝΙΔΟΣ                                                                                                     </t>
  </si>
  <si>
    <t xml:space="preserve">ΚΟΙΝΟΤΗΤΑ ΣΚΑΛΑΣ ΩΡΩΠΟΥ                                                                                                 </t>
  </si>
  <si>
    <t xml:space="preserve">ΚΟΙΝΟΤΗΤΑ ΣΤΑΜΑΤΑΣ                                                                                                      </t>
  </si>
  <si>
    <t xml:space="preserve">ΚΟΙΝΟΤΗΤΑ ΣΥΚΑΜΙΝΟΥ                                                                                                     </t>
  </si>
  <si>
    <t xml:space="preserve">ΚΟΙΝΟΤΗΤΑ ΩΡΩΠΟΥ                                                                                                        </t>
  </si>
  <si>
    <t xml:space="preserve">ΔΗΜΟΣ ΕΛΕΥΣΙΝΟΣ                                                                                                         </t>
  </si>
  <si>
    <t xml:space="preserve">ΔΗΜΟΣ ΑΝΩ ΛΙΟΣΙΩΝ                                                                                                       </t>
  </si>
  <si>
    <t xml:space="preserve">ΔΗΜΟΣ ΑΣΠΡΟΠΥΡΓΟΥ                                                                                                       </t>
  </si>
  <si>
    <t xml:space="preserve">ΔΗΜΟΣ ΒΙΛΙΩΝ                                                                                                            </t>
  </si>
  <si>
    <t xml:space="preserve">ΔΗΜΟΣ ΕΡΥΘΡΩΝ                                                                                                           </t>
  </si>
  <si>
    <t xml:space="preserve">ΔΗΜΟΣ ΖΕΦΥΡΙΟΥ                                                                                                          </t>
  </si>
  <si>
    <t xml:space="preserve">ΔΗΜΟΣ ΜΑΝΔΡΑΣ                                                                                                           </t>
  </si>
  <si>
    <t xml:space="preserve">ΔΗΜΟΣ ΜΕΓΑΡΕΩΝ                                                                                                          </t>
  </si>
  <si>
    <t xml:space="preserve">ΔΗΜΟΣ ΝΕΑΣ ΠΕΡΑΜΟΥ                                                                                                      </t>
  </si>
  <si>
    <t xml:space="preserve">ΔΗΜΟΣ ΦΥΛΗΣ                                                                                                             </t>
  </si>
  <si>
    <t xml:space="preserve">ΚΟΙΝΟΤΗΤΑ ΜΑΓΟΥΛΑΣ                                                                                                      </t>
  </si>
  <si>
    <t xml:space="preserve">ΚΟΙΝΟΤΗΤΑ ΟΙΝΟΗΣ                                                                                                        </t>
  </si>
  <si>
    <t xml:space="preserve">ΔΗΜΟΣ ΠΕΙΡΑΙΩΣ                                                                                                          </t>
  </si>
  <si>
    <t xml:space="preserve">ΔΗΜΟΣ ΑΓΙΟΥ ΙΩΑΝΝΟΥ ΡΕΝΤΗ                                                                                               </t>
  </si>
  <si>
    <t xml:space="preserve">ΔΗΜΟΣ ΑΙΓΙΝΑΣ                                                                                                           </t>
  </si>
  <si>
    <t xml:space="preserve">ΔΗΜΟΣ ΑΜΠΕΛΑΚΙΩΝ                                                                                                        </t>
  </si>
  <si>
    <t xml:space="preserve">ΔΗΜΟΣ ΔΡΑΠΕΤΣΩΝΑΣ                                                                                                       </t>
  </si>
  <si>
    <t xml:space="preserve">ΔΗΜΟΣ ΚΕΡΑΤΣΙΝΙΟΥ                                                                                                       </t>
  </si>
  <si>
    <t xml:space="preserve">ΔΗΜΟΣ ΚΟΡΥΔΑΛΛΟΥ                                                                                                        </t>
  </si>
  <si>
    <t xml:space="preserve">ΔΗΜΟΣ ΚΥΘΗΡΩΝ                                                                                                           </t>
  </si>
  <si>
    <t xml:space="preserve">ΔΗΜΟΣ ΜΕΘΑΝΩΝ                                                                                                           </t>
  </si>
  <si>
    <t xml:space="preserve">ΔΗΜΟΣ ΝΙΚΑΙΑΣ                                                                                                           </t>
  </si>
  <si>
    <t xml:space="preserve">ΔΗΜΟΣ ΠΕΡΑΜΑΤΟΣ                                                                                                         </t>
  </si>
  <si>
    <t xml:space="preserve">ΔΗΜΟΣ ΠΟΡΟΥ                                                                                                             </t>
  </si>
  <si>
    <t xml:space="preserve">ΔΗΜΟΣ ΣΑΛΑΜΙΝΟΣ                                                                                                         </t>
  </si>
  <si>
    <t xml:space="preserve">ΔΗΜΟΣ ΣΠΕΤΣΩΝ                                                                                                           </t>
  </si>
  <si>
    <t xml:space="preserve">ΔΗΜΟΣ ΤΡΟΙΖΗΝΟΣ                                                                                                         </t>
  </si>
  <si>
    <t xml:space="preserve">ΔΗΜΟΣ ΥΔΡΑΣ                                                                                                             </t>
  </si>
  <si>
    <t xml:space="preserve">ΚΟΙΝΟΤΗΤΑ ΑΓΚΙΣΤΡΙΟΥ                                                                                                    </t>
  </si>
  <si>
    <t>MAXIMUM =</t>
  </si>
  <si>
    <t>MINIMUM =</t>
  </si>
  <si>
    <t>BIN</t>
  </si>
  <si>
    <t>More</t>
  </si>
  <si>
    <t>Frequency</t>
  </si>
  <si>
    <t>4-6%</t>
  </si>
  <si>
    <t>6-8%</t>
  </si>
  <si>
    <t>8-10%</t>
  </si>
  <si>
    <t>10-12%</t>
  </si>
  <si>
    <t>12-14%</t>
  </si>
  <si>
    <t>14-16%</t>
  </si>
  <si>
    <t>16-18%</t>
  </si>
  <si>
    <t>18-20%</t>
  </si>
  <si>
    <t>20-22%</t>
  </si>
  <si>
    <t>Q1 =</t>
  </si>
  <si>
    <t>MEDIAN=</t>
  </si>
  <si>
    <t>Q3 =</t>
  </si>
  <si>
    <t>-&gt; M</t>
  </si>
  <si>
    <t>-&gt; Q1</t>
  </si>
  <si>
    <t>-&gt; Q3</t>
  </si>
  <si>
    <t>MEAN =</t>
  </si>
  <si>
    <t>STDEV =</t>
  </si>
  <si>
    <t>(n+1)/4 =</t>
  </si>
  <si>
    <t>POPULATION &amp; EMPLOYMENT (MARCH 2001 CENSUS DATA)</t>
  </si>
  <si>
    <t>Attica Perfecture</t>
  </si>
  <si>
    <t>Municipality / Commune</t>
  </si>
  <si>
    <t>Population</t>
  </si>
  <si>
    <t>Economically Active</t>
  </si>
  <si>
    <t>Employed</t>
  </si>
  <si>
    <t>Unemployed</t>
  </si>
  <si>
    <t>Unempl. 
Rate (%)</t>
  </si>
  <si>
    <t>(n+1)/2 =</t>
  </si>
  <si>
    <t>3*(n+1)/4 =</t>
  </si>
  <si>
    <t>EXCEL FORMULAE</t>
  </si>
  <si>
    <t>VARIANCE=</t>
  </si>
  <si>
    <t>SK=(Q1+Q3-2M)/(Q3-Q1)</t>
  </si>
  <si>
    <t>Class</t>
  </si>
  <si>
    <t>X</t>
  </si>
  <si>
    <t>f*X</t>
  </si>
  <si>
    <t>Total</t>
  </si>
  <si>
    <t>f*X^2</t>
  </si>
  <si>
    <t>Mean =</t>
  </si>
  <si>
    <t>ΣfX/n =</t>
  </si>
  <si>
    <t>Variance =</t>
  </si>
  <si>
    <t>St. Deviation =</t>
  </si>
  <si>
    <t>Mode =</t>
  </si>
  <si>
    <t>(8% - 10%)</t>
  </si>
  <si>
    <t>class</t>
  </si>
  <si>
    <t>F</t>
  </si>
  <si>
    <t>Q1=L+d*(n/4-F-1)/f =</t>
  </si>
  <si>
    <t>M=L+d*(n/2-F-1)/f =</t>
  </si>
  <si>
    <t>Q3=L+d*(3n/4-F-1)/f =</t>
  </si>
  <si>
    <t>n/4 =</t>
  </si>
  <si>
    <t>n/2 =</t>
  </si>
  <si>
    <t>3*n/4</t>
  </si>
  <si>
    <t>1991 Census</t>
  </si>
  <si>
    <t>St. Dev. =</t>
  </si>
  <si>
    <t>CV =</t>
  </si>
  <si>
    <t>2001 Census</t>
  </si>
  <si>
    <t>Q. 10</t>
  </si>
  <si>
    <t>Q. 11</t>
  </si>
  <si>
    <t>Z(0.90) =</t>
  </si>
  <si>
    <t>Unempl.(0.90) =</t>
  </si>
  <si>
    <t>Z =</t>
  </si>
  <si>
    <t>P(Z&gt;1.282)=</t>
  </si>
  <si>
    <t>n*P(Z&gt;1.282)=</t>
  </si>
  <si>
    <t>Municipalities</t>
  </si>
  <si>
    <t>Auxiliary Calculations</t>
  </si>
  <si>
    <t>or</t>
  </si>
  <si>
    <t>which have an unemployment rate above 12.73% are:</t>
  </si>
  <si>
    <t>Q. 12</t>
  </si>
  <si>
    <t>HISTOGRAM</t>
  </si>
  <si>
    <t>ΔΗΜΟΣ ΑΓΙΑΣ ΠΑΡΑΣΚΕΥΗΣ</t>
  </si>
  <si>
    <t>Unemployement (%)</t>
  </si>
  <si>
    <t>Differences ?</t>
  </si>
  <si>
    <t>p. 62 Xalikias</t>
  </si>
  <si>
    <t xml:space="preserve"> 4-6</t>
  </si>
  <si>
    <t xml:space="preserve"> 8-10</t>
  </si>
  <si>
    <t xml:space="preserve"> 6-8</t>
  </si>
  <si>
    <t xml:space="preserve"> 10-12</t>
  </si>
  <si>
    <t xml:space="preserve"> 12-14</t>
  </si>
  <si>
    <t>FREQ</t>
  </si>
  <si>
    <t>sum</t>
  </si>
  <si>
    <t>%</t>
  </si>
  <si>
    <t>εδώ εντοπίζεται η ράβδος που ανήκει το n/4</t>
  </si>
  <si>
    <t>εδώ εντοπίζεται η ράβδος που ανήκει το n/2</t>
  </si>
  <si>
    <t>Μέσος</t>
  </si>
  <si>
    <t>Τυπικό σφάλμα</t>
  </si>
  <si>
    <t>Διάμεσος</t>
  </si>
  <si>
    <t>Επικρατούσα τιμή</t>
  </si>
  <si>
    <t>Μέση απόκλιση τετραγώνου</t>
  </si>
  <si>
    <t>Διακύμανση</t>
  </si>
  <si>
    <t>Κύρτωση</t>
  </si>
  <si>
    <t>Ασυμμετρία</t>
  </si>
  <si>
    <t>Εύρος</t>
  </si>
  <si>
    <t>Ελάχιστο</t>
  </si>
  <si>
    <t>Μέγιστο</t>
  </si>
  <si>
    <t>Άθροισμα</t>
  </si>
  <si>
    <t>Πλήθος</t>
  </si>
  <si>
    <t>Βαθμός εμπιστοσύνης(95.0%)</t>
  </si>
  <si>
    <t>Q1</t>
  </si>
  <si>
    <t>Interpretation: …</t>
  </si>
  <si>
    <t>Q3</t>
  </si>
  <si>
    <t>Box &amp; whisker …</t>
  </si>
  <si>
    <t>Q4</t>
  </si>
  <si>
    <t>Data analysis tool of Excel</t>
  </si>
  <si>
    <t>Q2, Q4</t>
  </si>
  <si>
    <t>Apart from the decrease of Mean Unemployment,</t>
  </si>
  <si>
    <t>From the original data we have:</t>
  </si>
  <si>
    <t xml:space="preserve">From the original sorted data, we notice that the municipalities </t>
  </si>
  <si>
    <t>Bins for the graph x-axis</t>
  </si>
  <si>
    <t>Cummulative</t>
  </si>
  <si>
    <t>RATE OF CHANGE</t>
  </si>
  <si>
    <t>2nd dd</t>
  </si>
  <si>
    <t>Q.6 - Q.9</t>
  </si>
  <si>
    <t>f</t>
  </si>
  <si>
    <t>Class mean\</t>
  </si>
  <si>
    <t>[ΣΧ^2-(ΣΧ)^2/n]/(n-1) =</t>
  </si>
  <si>
    <r>
      <t xml:space="preserve">we have a </t>
    </r>
    <r>
      <rPr>
        <sz val="10"/>
        <color indexed="30"/>
        <rFont val="Arial Narrow"/>
        <family val="2"/>
        <charset val="161"/>
      </rPr>
      <t>decrease in relative dispersion</t>
    </r>
    <r>
      <rPr>
        <sz val="10"/>
        <rFont val="Arial Narrow"/>
        <family val="2"/>
        <charset val="161"/>
      </rPr>
      <t xml:space="preserve"> (Coefficient of Variation)</t>
    </r>
  </si>
  <si>
    <t>Q5</t>
  </si>
  <si>
    <t>Q8</t>
  </si>
  <si>
    <t>Μεγαλύτερο</t>
  </si>
  <si>
    <t>Συχνότητα</t>
  </si>
  <si>
    <t>Αθροιστικό %</t>
  </si>
  <si>
    <t>Κλάση</t>
  </si>
  <si>
    <t>z=</t>
  </si>
  <si>
    <t>(12.73%-m)/s</t>
  </si>
  <si>
    <t>normdist</t>
  </si>
  <si>
    <t xml:space="preserve"> -&gt; 10% tou plith</t>
  </si>
  <si>
    <t xml:space="preserve"> -&gt; peripou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</si>
</sst>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00%"/>
    <numFmt numFmtId="167" formatCode="0.00000"/>
    <numFmt numFmtId="168" formatCode="0.000"/>
    <numFmt numFmtId="169" formatCode="0.0000"/>
    <numFmt numFmtId="178" formatCode="0.000000000000%"/>
    <numFmt numFmtId="182" formatCode="0.000000000000000"/>
  </numFmts>
  <fonts count="29" x14ac:knownFonts="1">
    <font>
      <sz val="10"/>
      <name val="Arial"/>
      <charset val="161"/>
    </font>
    <font>
      <sz val="10"/>
      <name val="Arial"/>
      <family val="2"/>
      <charset val="161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b/>
      <sz val="10"/>
      <name val="Arial Narrow"/>
      <family val="2"/>
      <charset val="161"/>
    </font>
    <font>
      <sz val="10"/>
      <name val="Arial Narrow"/>
      <family val="2"/>
      <charset val="161"/>
    </font>
    <font>
      <i/>
      <sz val="8"/>
      <name val="Arial Narrow"/>
      <family val="2"/>
      <charset val="161"/>
    </font>
    <font>
      <b/>
      <i/>
      <sz val="10"/>
      <name val="Arial Narrow"/>
      <family val="2"/>
      <charset val="161"/>
    </font>
    <font>
      <sz val="8"/>
      <color indexed="10"/>
      <name val="Arial Narrow"/>
      <family val="2"/>
    </font>
    <font>
      <sz val="10"/>
      <color indexed="10"/>
      <name val="Arial Narrow"/>
      <family val="2"/>
    </font>
    <font>
      <b/>
      <sz val="8"/>
      <name val="Times New Roman"/>
      <family val="1"/>
    </font>
    <font>
      <i/>
      <sz val="8"/>
      <name val="Arial"/>
      <family val="2"/>
      <charset val="161"/>
    </font>
    <font>
      <sz val="8"/>
      <name val="Arial"/>
      <family val="2"/>
      <charset val="161"/>
    </font>
    <font>
      <i/>
      <sz val="10"/>
      <name val="Arial"/>
      <family val="2"/>
      <charset val="161"/>
    </font>
    <font>
      <sz val="10"/>
      <color indexed="30"/>
      <name val="Arial Narrow"/>
      <family val="2"/>
      <charset val="161"/>
    </font>
    <font>
      <sz val="8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color rgb="FF00B0F0"/>
      <name val="Arial Narrow"/>
      <family val="2"/>
    </font>
    <font>
      <b/>
      <sz val="8"/>
      <color rgb="FF00B0F0"/>
      <name val="Arial Narrow"/>
      <family val="2"/>
      <charset val="161"/>
    </font>
    <font>
      <b/>
      <sz val="10"/>
      <color rgb="FFFF0000"/>
      <name val="Arial Narrow"/>
      <family val="2"/>
      <charset val="161"/>
    </font>
    <font>
      <b/>
      <sz val="8"/>
      <color rgb="FFFF0000"/>
      <name val="Arial Narrow"/>
      <family val="2"/>
      <charset val="161"/>
    </font>
    <font>
      <b/>
      <sz val="10"/>
      <color rgb="FFFF0000"/>
      <name val="Arial"/>
      <family val="2"/>
      <charset val="161"/>
    </font>
    <font>
      <sz val="10"/>
      <color rgb="FF0070C0"/>
      <name val="Arial Narrow"/>
      <family val="2"/>
    </font>
    <font>
      <b/>
      <sz val="10"/>
      <color rgb="FFFF0000"/>
      <name val="Arial Narrow"/>
      <family val="2"/>
    </font>
    <font>
      <b/>
      <sz val="12"/>
      <color rgb="FF0070C0"/>
      <name val="Arial Narrow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3" fillId="0" borderId="0" xfId="0" quotePrefix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64" fontId="3" fillId="0" borderId="0" xfId="1" applyNumberFormat="1" applyFont="1"/>
    <xf numFmtId="0" fontId="3" fillId="0" borderId="0" xfId="0" applyFont="1" applyAlignment="1">
      <alignment horizontal="right"/>
    </xf>
    <xf numFmtId="9" fontId="3" fillId="0" borderId="0" xfId="0" applyNumberFormat="1" applyFont="1"/>
    <xf numFmtId="0" fontId="4" fillId="0" borderId="0" xfId="0" applyFont="1" applyAlignment="1">
      <alignment horizontal="center"/>
    </xf>
    <xf numFmtId="165" fontId="3" fillId="0" borderId="0" xfId="1" applyNumberFormat="1" applyFont="1"/>
    <xf numFmtId="165" fontId="2" fillId="0" borderId="0" xfId="1" applyNumberFormat="1" applyFont="1"/>
    <xf numFmtId="0" fontId="5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165" fontId="3" fillId="0" borderId="0" xfId="1" applyNumberFormat="1" applyFont="1" applyBorder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2" xfId="0" applyFont="1" applyBorder="1"/>
    <xf numFmtId="9" fontId="3" fillId="0" borderId="0" xfId="0" applyNumberFormat="1" applyFont="1" applyAlignment="1">
      <alignment horizontal="left"/>
    </xf>
    <xf numFmtId="168" fontId="3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9" fillId="0" borderId="0" xfId="0" applyFont="1"/>
    <xf numFmtId="165" fontId="9" fillId="0" borderId="0" xfId="1" applyNumberFormat="1" applyFont="1"/>
    <xf numFmtId="165" fontId="9" fillId="0" borderId="0" xfId="0" applyNumberFormat="1" applyFont="1"/>
    <xf numFmtId="168" fontId="9" fillId="0" borderId="0" xfId="0" applyNumberFormat="1" applyFont="1"/>
    <xf numFmtId="0" fontId="9" fillId="0" borderId="0" xfId="0" applyFont="1" applyAlignment="1">
      <alignment horizontal="right"/>
    </xf>
    <xf numFmtId="164" fontId="9" fillId="0" borderId="0" xfId="1" applyNumberFormat="1" applyFont="1"/>
    <xf numFmtId="0" fontId="10" fillId="0" borderId="0" xfId="0" applyFont="1"/>
    <xf numFmtId="168" fontId="10" fillId="0" borderId="0" xfId="0" applyNumberFormat="1" applyFont="1"/>
    <xf numFmtId="165" fontId="10" fillId="0" borderId="0" xfId="1" applyNumberFormat="1" applyFont="1"/>
    <xf numFmtId="1" fontId="9" fillId="0" borderId="0" xfId="0" applyNumberFormat="1" applyFont="1"/>
    <xf numFmtId="0" fontId="11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7" fontId="9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164" fontId="4" fillId="0" borderId="0" xfId="1" applyNumberFormat="1" applyFont="1"/>
    <xf numFmtId="165" fontId="4" fillId="0" borderId="0" xfId="0" applyNumberFormat="1" applyFont="1"/>
    <xf numFmtId="9" fontId="4" fillId="0" borderId="0" xfId="0" applyNumberFormat="1" applyFont="1"/>
    <xf numFmtId="9" fontId="16" fillId="0" borderId="0" xfId="0" applyNumberFormat="1" applyFont="1"/>
    <xf numFmtId="0" fontId="16" fillId="0" borderId="0" xfId="0" applyFont="1"/>
    <xf numFmtId="3" fontId="4" fillId="0" borderId="0" xfId="0" applyNumberFormat="1" applyFont="1"/>
    <xf numFmtId="165" fontId="4" fillId="0" borderId="0" xfId="1" applyNumberFormat="1" applyFont="1"/>
    <xf numFmtId="165" fontId="4" fillId="0" borderId="0" xfId="1" applyNumberFormat="1" applyFont="1" applyBorder="1"/>
    <xf numFmtId="0" fontId="19" fillId="0" borderId="0" xfId="0" applyFont="1"/>
    <xf numFmtId="0" fontId="20" fillId="0" borderId="0" xfId="0" applyFont="1"/>
    <xf numFmtId="3" fontId="20" fillId="0" borderId="0" xfId="0" applyNumberFormat="1" applyFont="1"/>
    <xf numFmtId="165" fontId="20" fillId="0" borderId="0" xfId="1" applyNumberFormat="1" applyFont="1"/>
    <xf numFmtId="0" fontId="20" fillId="0" borderId="0" xfId="0" quotePrefix="1" applyFont="1" applyAlignment="1">
      <alignment horizontal="center"/>
    </xf>
    <xf numFmtId="0" fontId="19" fillId="0" borderId="0" xfId="0" applyFont="1" applyAlignment="1">
      <alignment horizontal="center"/>
    </xf>
    <xf numFmtId="3" fontId="19" fillId="0" borderId="0" xfId="0" applyNumberFormat="1" applyFont="1"/>
    <xf numFmtId="16" fontId="16" fillId="0" borderId="0" xfId="0" applyNumberFormat="1" applyFont="1"/>
    <xf numFmtId="0" fontId="21" fillId="0" borderId="0" xfId="0" applyFont="1" applyAlignment="1">
      <alignment horizontal="right"/>
    </xf>
    <xf numFmtId="9" fontId="21" fillId="0" borderId="0" xfId="0" applyNumberFormat="1" applyFont="1"/>
    <xf numFmtId="0" fontId="22" fillId="0" borderId="0" xfId="0" applyFont="1"/>
    <xf numFmtId="9" fontId="23" fillId="0" borderId="0" xfId="1" applyFont="1"/>
    <xf numFmtId="0" fontId="23" fillId="0" borderId="0" xfId="0" quotePrefix="1" applyFont="1" applyAlignment="1">
      <alignment horizontal="right"/>
    </xf>
    <xf numFmtId="0" fontId="0" fillId="0" borderId="2" xfId="0" applyBorder="1"/>
    <xf numFmtId="0" fontId="17" fillId="0" borderId="1" xfId="0" applyFont="1" applyBorder="1" applyAlignment="1">
      <alignment horizontal="centerContinuous"/>
    </xf>
    <xf numFmtId="0" fontId="24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6" fillId="0" borderId="0" xfId="0" applyFont="1" applyAlignment="1">
      <alignment wrapText="1"/>
    </xf>
    <xf numFmtId="9" fontId="26" fillId="0" borderId="0" xfId="0" applyNumberFormat="1" applyFont="1"/>
    <xf numFmtId="10" fontId="3" fillId="0" borderId="0" xfId="0" applyNumberFormat="1" applyFont="1"/>
    <xf numFmtId="0" fontId="27" fillId="0" borderId="0" xfId="0" applyFont="1"/>
    <xf numFmtId="168" fontId="2" fillId="0" borderId="0" xfId="0" applyNumberFormat="1" applyFont="1"/>
    <xf numFmtId="169" fontId="3" fillId="0" borderId="0" xfId="0" applyNumberFormat="1" applyFont="1"/>
    <xf numFmtId="0" fontId="4" fillId="2" borderId="0" xfId="0" applyFont="1" applyFill="1"/>
    <xf numFmtId="10" fontId="0" fillId="0" borderId="0" xfId="0" applyNumberFormat="1"/>
    <xf numFmtId="10" fontId="0" fillId="0" borderId="2" xfId="0" applyNumberFormat="1" applyBorder="1"/>
    <xf numFmtId="0" fontId="17" fillId="0" borderId="1" xfId="0" applyFont="1" applyBorder="1" applyAlignment="1">
      <alignment horizontal="center"/>
    </xf>
    <xf numFmtId="9" fontId="0" fillId="0" borderId="0" xfId="0" applyNumberFormat="1"/>
    <xf numFmtId="0" fontId="28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4" fillId="0" borderId="0" xfId="1" applyNumberFormat="1" applyFont="1" applyAlignment="1">
      <alignment horizontal="right"/>
    </xf>
    <xf numFmtId="0" fontId="25" fillId="0" borderId="0" xfId="0" applyFont="1" applyAlignment="1">
      <alignment horizontal="center"/>
    </xf>
    <xf numFmtId="178" fontId="4" fillId="0" borderId="0" xfId="0" applyNumberFormat="1" applyFont="1"/>
    <xf numFmtId="0" fontId="25" fillId="0" borderId="2" xfId="0" applyFont="1" applyBorder="1" applyAlignment="1">
      <alignment horizontal="center"/>
    </xf>
    <xf numFmtId="0" fontId="9" fillId="2" borderId="0" xfId="0" applyFont="1" applyFill="1"/>
    <xf numFmtId="168" fontId="9" fillId="2" borderId="0" xfId="0" applyNumberFormat="1" applyFont="1" applyFill="1"/>
    <xf numFmtId="182" fontId="9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QUESTION_1_4!$M$4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QUESTION_1_4!$M$5:$M$14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35</c:v>
                </c:pt>
                <c:pt idx="3">
                  <c:v>43</c:v>
                </c:pt>
                <c:pt idx="4">
                  <c:v>22</c:v>
                </c:pt>
                <c:pt idx="5">
                  <c:v>12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5-4995-9170-DD5BC5CB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632319"/>
        <c:axId val="1454619359"/>
      </c:barChart>
      <c:catAx>
        <c:axId val="145463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619359"/>
        <c:crosses val="autoZero"/>
        <c:auto val="1"/>
        <c:lblAlgn val="ctr"/>
        <c:lblOffset val="100"/>
        <c:noMultiLvlLbl val="0"/>
      </c:catAx>
      <c:valAx>
        <c:axId val="14546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63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84167525554622"/>
          <c:y val="7.5390488887268847E-2"/>
          <c:w val="0.8325457875679031"/>
          <c:h val="0.7206443790694817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QUESTION_5_9!$I$5:$I$14</c:f>
              <c:numCache>
                <c:formatCode>0%</c:formatCode>
                <c:ptCount val="10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0.2</c:v>
                </c:pt>
                <c:pt idx="9">
                  <c:v>0.22</c:v>
                </c:pt>
              </c:numCache>
            </c:numRef>
          </c:cat>
          <c:val>
            <c:numRef>
              <c:f>QUESTION_5_9!$O$24:$O$33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40</c:v>
                </c:pt>
                <c:pt idx="3">
                  <c:v>83</c:v>
                </c:pt>
                <c:pt idx="4">
                  <c:v>105</c:v>
                </c:pt>
                <c:pt idx="5">
                  <c:v>117</c:v>
                </c:pt>
                <c:pt idx="6">
                  <c:v>120</c:v>
                </c:pt>
                <c:pt idx="7">
                  <c:v>122</c:v>
                </c:pt>
                <c:pt idx="8">
                  <c:v>122</c:v>
                </c:pt>
                <c:pt idx="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C-4DB0-B3A0-FAD9455AE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711376"/>
        <c:axId val="1"/>
      </c:lineChart>
      <c:catAx>
        <c:axId val="66971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Unemployement (%)</a:t>
                </a:r>
              </a:p>
            </c:rich>
          </c:tx>
          <c:layout>
            <c:manualLayout>
              <c:xMode val="edge"/>
              <c:yMode val="edge"/>
              <c:x val="0.46180266069682463"/>
              <c:y val="0.8891646356705412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Municipalities / Communes</a:t>
                </a:r>
              </a:p>
            </c:rich>
          </c:tx>
          <c:layout>
            <c:manualLayout>
              <c:xMode val="edge"/>
              <c:yMode val="edge"/>
              <c:x val="3.0895218979980446E-2"/>
              <c:y val="0.26386675623880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669711376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747257748850759E-2"/>
          <c:y val="5.6738969996615117E-2"/>
          <c:w val="0.90532595997754617"/>
          <c:h val="0.8726068596605128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QUESTION_5_9!$J$5:$J$14</c:f>
              <c:strCache>
                <c:ptCount val="10"/>
                <c:pt idx="0">
                  <c:v>4%</c:v>
                </c:pt>
                <c:pt idx="1">
                  <c:v>4-6%</c:v>
                </c:pt>
                <c:pt idx="2">
                  <c:v>6-8%</c:v>
                </c:pt>
                <c:pt idx="3">
                  <c:v>8-10%</c:v>
                </c:pt>
                <c:pt idx="4">
                  <c:v>10-12%</c:v>
                </c:pt>
                <c:pt idx="5">
                  <c:v>12-14%</c:v>
                </c:pt>
                <c:pt idx="6">
                  <c:v>14-16%</c:v>
                </c:pt>
                <c:pt idx="7">
                  <c:v>16-18%</c:v>
                </c:pt>
                <c:pt idx="8">
                  <c:v>18-20%</c:v>
                </c:pt>
                <c:pt idx="9">
                  <c:v>20-22%</c:v>
                </c:pt>
              </c:strCache>
            </c:strRef>
          </c:cat>
          <c:val>
            <c:numRef>
              <c:f>QUESTION_5_9!$M$5:$M$14</c:f>
              <c:numCache>
                <c:formatCode>0%</c:formatCode>
                <c:ptCount val="10"/>
                <c:pt idx="0">
                  <c:v>0</c:v>
                </c:pt>
                <c:pt idx="1">
                  <c:v>4.065040650406504E-2</c:v>
                </c:pt>
                <c:pt idx="2">
                  <c:v>0.28455284552845528</c:v>
                </c:pt>
                <c:pt idx="3">
                  <c:v>0.34959349593495936</c:v>
                </c:pt>
                <c:pt idx="4">
                  <c:v>0.17886178861788618</c:v>
                </c:pt>
                <c:pt idx="5">
                  <c:v>9.7560975609756101E-2</c:v>
                </c:pt>
                <c:pt idx="6">
                  <c:v>2.4390243902439025E-2</c:v>
                </c:pt>
                <c:pt idx="7">
                  <c:v>1.6260162601626018E-2</c:v>
                </c:pt>
                <c:pt idx="8">
                  <c:v>0</c:v>
                </c:pt>
                <c:pt idx="9">
                  <c:v>8.130081300813009E-3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2-4536-AC4F-5E190A13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26"/>
        <c:axId val="678488832"/>
        <c:axId val="1"/>
      </c:barChart>
      <c:lineChart>
        <c:grouping val="standard"/>
        <c:varyColors val="0"/>
        <c:ser>
          <c:idx val="1"/>
          <c:order val="1"/>
          <c:marker>
            <c:symbol val="none"/>
          </c:marker>
          <c:cat>
            <c:strRef>
              <c:f>QUESTION_5_9!$J$5:$J$14</c:f>
              <c:strCache>
                <c:ptCount val="10"/>
                <c:pt idx="0">
                  <c:v>4%</c:v>
                </c:pt>
                <c:pt idx="1">
                  <c:v>4-6%</c:v>
                </c:pt>
                <c:pt idx="2">
                  <c:v>6-8%</c:v>
                </c:pt>
                <c:pt idx="3">
                  <c:v>8-10%</c:v>
                </c:pt>
                <c:pt idx="4">
                  <c:v>10-12%</c:v>
                </c:pt>
                <c:pt idx="5">
                  <c:v>12-14%</c:v>
                </c:pt>
                <c:pt idx="6">
                  <c:v>14-16%</c:v>
                </c:pt>
                <c:pt idx="7">
                  <c:v>16-18%</c:v>
                </c:pt>
                <c:pt idx="8">
                  <c:v>18-20%</c:v>
                </c:pt>
                <c:pt idx="9">
                  <c:v>20-22%</c:v>
                </c:pt>
              </c:strCache>
            </c:strRef>
          </c:cat>
          <c:val>
            <c:numRef>
              <c:f>QUESTION_5_9!$N$5:$N$14</c:f>
              <c:numCache>
                <c:formatCode>0%</c:formatCode>
                <c:ptCount val="10"/>
                <c:pt idx="0">
                  <c:v>0</c:v>
                </c:pt>
                <c:pt idx="1">
                  <c:v>4.065040650406504E-2</c:v>
                </c:pt>
                <c:pt idx="2">
                  <c:v>0.32520325203252032</c:v>
                </c:pt>
                <c:pt idx="3">
                  <c:v>0.67479674796747968</c:v>
                </c:pt>
                <c:pt idx="4">
                  <c:v>0.85365853658536583</c:v>
                </c:pt>
                <c:pt idx="5">
                  <c:v>0.95121951219512191</c:v>
                </c:pt>
                <c:pt idx="6">
                  <c:v>0.97560975609756095</c:v>
                </c:pt>
                <c:pt idx="7">
                  <c:v>0.99186991869918695</c:v>
                </c:pt>
                <c:pt idx="8">
                  <c:v>0.99186991869918695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2-4536-AC4F-5E190A13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88832"/>
        <c:axId val="1"/>
      </c:lineChart>
      <c:catAx>
        <c:axId val="67848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7848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/>
              <a:t>Ιστόγραμμα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Συχνότητα</c:v>
          </c:tx>
          <c:spPr>
            <a:ln>
              <a:solidFill>
                <a:srgbClr val="FFC000"/>
              </a:solidFill>
            </a:ln>
          </c:spPr>
          <c:invertIfNegative val="0"/>
          <c:cat>
            <c:strRef>
              <c:f>QUESTION_5_9!$Z$5:$Z$15</c:f>
              <c:strCache>
                <c:ptCount val="11"/>
                <c:pt idx="0">
                  <c:v>4%</c:v>
                </c:pt>
                <c:pt idx="1">
                  <c:v>6%</c:v>
                </c:pt>
                <c:pt idx="2">
                  <c:v>8%</c:v>
                </c:pt>
                <c:pt idx="3">
                  <c:v>10%</c:v>
                </c:pt>
                <c:pt idx="4">
                  <c:v>12%</c:v>
                </c:pt>
                <c:pt idx="5">
                  <c:v>14%</c:v>
                </c:pt>
                <c:pt idx="6">
                  <c:v>16%</c:v>
                </c:pt>
                <c:pt idx="7">
                  <c:v>18%</c:v>
                </c:pt>
                <c:pt idx="8">
                  <c:v>20%</c:v>
                </c:pt>
                <c:pt idx="9">
                  <c:v>22%</c:v>
                </c:pt>
                <c:pt idx="10">
                  <c:v>Μεγαλύτερο</c:v>
                </c:pt>
              </c:strCache>
            </c:strRef>
          </c:cat>
          <c:val>
            <c:numRef>
              <c:f>QUESTION_5_9!$AA$5:$AA$15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35</c:v>
                </c:pt>
                <c:pt idx="3">
                  <c:v>43</c:v>
                </c:pt>
                <c:pt idx="4">
                  <c:v>22</c:v>
                </c:pt>
                <c:pt idx="5">
                  <c:v>12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2-47C9-8524-C2F84677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678486912"/>
        <c:axId val="1"/>
      </c:barChart>
      <c:lineChart>
        <c:grouping val="standard"/>
        <c:varyColors val="0"/>
        <c:ser>
          <c:idx val="1"/>
          <c:order val="1"/>
          <c:tx>
            <c:v>Αθροιστικό %</c:v>
          </c:tx>
          <c:cat>
            <c:strRef>
              <c:f>QUESTION_5_9!$Z$5:$Z$15</c:f>
              <c:strCache>
                <c:ptCount val="11"/>
                <c:pt idx="0">
                  <c:v>4%</c:v>
                </c:pt>
                <c:pt idx="1">
                  <c:v>6%</c:v>
                </c:pt>
                <c:pt idx="2">
                  <c:v>8%</c:v>
                </c:pt>
                <c:pt idx="3">
                  <c:v>10%</c:v>
                </c:pt>
                <c:pt idx="4">
                  <c:v>12%</c:v>
                </c:pt>
                <c:pt idx="5">
                  <c:v>14%</c:v>
                </c:pt>
                <c:pt idx="6">
                  <c:v>16%</c:v>
                </c:pt>
                <c:pt idx="7">
                  <c:v>18%</c:v>
                </c:pt>
                <c:pt idx="8">
                  <c:v>20%</c:v>
                </c:pt>
                <c:pt idx="9">
                  <c:v>22%</c:v>
                </c:pt>
                <c:pt idx="10">
                  <c:v>Μεγαλύτερο</c:v>
                </c:pt>
              </c:strCache>
            </c:strRef>
          </c:cat>
          <c:val>
            <c:numRef>
              <c:f>QUESTION_5_9!$AB$5:$AB$15</c:f>
              <c:numCache>
                <c:formatCode>0.00%</c:formatCode>
                <c:ptCount val="11"/>
                <c:pt idx="0">
                  <c:v>0</c:v>
                </c:pt>
                <c:pt idx="1">
                  <c:v>4.065040650406504E-2</c:v>
                </c:pt>
                <c:pt idx="2">
                  <c:v>0.32520325203252032</c:v>
                </c:pt>
                <c:pt idx="3">
                  <c:v>0.67479674796747968</c:v>
                </c:pt>
                <c:pt idx="4">
                  <c:v>0.85365853658536583</c:v>
                </c:pt>
                <c:pt idx="5">
                  <c:v>0.95121951219512191</c:v>
                </c:pt>
                <c:pt idx="6">
                  <c:v>0.97560975609756095</c:v>
                </c:pt>
                <c:pt idx="7">
                  <c:v>0.99186991869918695</c:v>
                </c:pt>
                <c:pt idx="8">
                  <c:v>0.99186991869918695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2-47C9-8524-C2F84677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67848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Κλάση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Συχνότητα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48691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379686</xdr:colOff>
      <xdr:row>20</xdr:row>
      <xdr:rowOff>63517</xdr:rowOff>
    </xdr:from>
    <xdr:to>
      <xdr:col>18</xdr:col>
      <xdr:colOff>210090</xdr:colOff>
      <xdr:row>41</xdr:row>
      <xdr:rowOff>56373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DD13D-CEAF-60D0-3D1C-B064CED02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388620</xdr:colOff>
      <xdr:row>20</xdr:row>
      <xdr:rowOff>30480</xdr:rowOff>
    </xdr:from>
    <xdr:to>
      <xdr:col>25</xdr:col>
      <xdr:colOff>76200</xdr:colOff>
      <xdr:row>42</xdr:row>
      <xdr:rowOff>22860</xdr:rowOff>
    </xdr:to>
    <xdr:graphicFrame macro="">
      <xdr:nvGraphicFramePr>
        <xdr:cNvPr id="7284" name="Γράφημα 1027">
          <a:extLst>
            <a:ext uri="{FF2B5EF4-FFF2-40B4-BE49-F238E27FC236}">
              <a16:creationId xmlns:a16="http://schemas.microsoft.com/office/drawing/2014/main" id="{427FFB62-39AF-FBC6-FE2D-F77EE2FC5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38100</xdr:colOff>
      <xdr:row>3</xdr:row>
      <xdr:rowOff>7620</xdr:rowOff>
    </xdr:from>
    <xdr:to>
      <xdr:col>23</xdr:col>
      <xdr:colOff>571500</xdr:colOff>
      <xdr:row>19</xdr:row>
      <xdr:rowOff>76200</xdr:rowOff>
    </xdr:to>
    <xdr:graphicFrame macro="">
      <xdr:nvGraphicFramePr>
        <xdr:cNvPr id="7285" name="Γράφημα 2">
          <a:extLst>
            <a:ext uri="{FF2B5EF4-FFF2-40B4-BE49-F238E27FC236}">
              <a16:creationId xmlns:a16="http://schemas.microsoft.com/office/drawing/2014/main" id="{2CD895CE-763A-50DD-9F7B-853ABC90C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7620</xdr:colOff>
      <xdr:row>3</xdr:row>
      <xdr:rowOff>7620</xdr:rowOff>
    </xdr:from>
    <xdr:to>
      <xdr:col>35</xdr:col>
      <xdr:colOff>419100</xdr:colOff>
      <xdr:row>19</xdr:row>
      <xdr:rowOff>121920</xdr:rowOff>
    </xdr:to>
    <xdr:graphicFrame macro="">
      <xdr:nvGraphicFramePr>
        <xdr:cNvPr id="7286" name="Chart 2">
          <a:extLst>
            <a:ext uri="{FF2B5EF4-FFF2-40B4-BE49-F238E27FC236}">
              <a16:creationId xmlns:a16="http://schemas.microsoft.com/office/drawing/2014/main" id="{26CCD3F0-1513-2331-9833-A72539283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281940</xdr:colOff>
      <xdr:row>20</xdr:row>
      <xdr:rowOff>167640</xdr:rowOff>
    </xdr:from>
    <xdr:to>
      <xdr:col>21</xdr:col>
      <xdr:colOff>289560</xdr:colOff>
      <xdr:row>39</xdr:row>
      <xdr:rowOff>160020</xdr:rowOff>
    </xdr:to>
    <xdr:cxnSp macro="">
      <xdr:nvCxnSpPr>
        <xdr:cNvPr id="7287" name="Straight Connector 4">
          <a:extLst>
            <a:ext uri="{FF2B5EF4-FFF2-40B4-BE49-F238E27FC236}">
              <a16:creationId xmlns:a16="http://schemas.microsoft.com/office/drawing/2014/main" id="{B9F3F254-0AA1-F6EF-0A33-0F399C257DC5}"/>
            </a:ext>
          </a:extLst>
        </xdr:cNvPr>
        <xdr:cNvCxnSpPr>
          <a:cxnSpLocks noChangeShapeType="1"/>
        </xdr:cNvCxnSpPr>
      </xdr:nvCxnSpPr>
      <xdr:spPr bwMode="auto">
        <a:xfrm>
          <a:off x="15902940" y="3863340"/>
          <a:ext cx="7620" cy="3322320"/>
        </a:xfrm>
        <a:prstGeom prst="line">
          <a:avLst/>
        </a:prstGeom>
        <a:noFill/>
        <a:ln w="9525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15240</xdr:colOff>
      <xdr:row>2</xdr:row>
      <xdr:rowOff>38100</xdr:rowOff>
    </xdr:from>
    <xdr:to>
      <xdr:col>20</xdr:col>
      <xdr:colOff>22860</xdr:colOff>
      <xdr:row>20</xdr:row>
      <xdr:rowOff>7620</xdr:rowOff>
    </xdr:to>
    <xdr:cxnSp macro="">
      <xdr:nvCxnSpPr>
        <xdr:cNvPr id="7288" name="Straight Connector 7">
          <a:extLst>
            <a:ext uri="{FF2B5EF4-FFF2-40B4-BE49-F238E27FC236}">
              <a16:creationId xmlns:a16="http://schemas.microsoft.com/office/drawing/2014/main" id="{B9B2837D-8DB8-C1F8-D1C1-8935CF445C19}"/>
            </a:ext>
          </a:extLst>
        </xdr:cNvPr>
        <xdr:cNvCxnSpPr>
          <a:cxnSpLocks noChangeShapeType="1"/>
        </xdr:cNvCxnSpPr>
      </xdr:nvCxnSpPr>
      <xdr:spPr bwMode="auto">
        <a:xfrm>
          <a:off x="15011400" y="388620"/>
          <a:ext cx="7620" cy="3314700"/>
        </a:xfrm>
        <a:prstGeom prst="line">
          <a:avLst/>
        </a:prstGeom>
        <a:noFill/>
        <a:ln w="9525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472965</xdr:colOff>
      <xdr:row>34</xdr:row>
      <xdr:rowOff>96345</xdr:rowOff>
    </xdr:from>
    <xdr:to>
      <xdr:col>28</xdr:col>
      <xdr:colOff>516759</xdr:colOff>
      <xdr:row>37</xdr:row>
      <xdr:rowOff>131379</xdr:rowOff>
    </xdr:to>
    <xdr:sp macro="" textlink="">
      <xdr:nvSpPr>
        <xdr:cNvPr id="6" name="Line Callout 1 5">
          <a:extLst>
            <a:ext uri="{FF2B5EF4-FFF2-40B4-BE49-F238E27FC236}">
              <a16:creationId xmlns:a16="http://schemas.microsoft.com/office/drawing/2014/main" id="{75AA1F96-89C9-A594-42F4-441095C4882F}"/>
            </a:ext>
          </a:extLst>
        </xdr:cNvPr>
        <xdr:cNvSpPr/>
      </xdr:nvSpPr>
      <xdr:spPr bwMode="auto">
        <a:xfrm>
          <a:off x="18550758" y="6244897"/>
          <a:ext cx="1909380" cy="560551"/>
        </a:xfrm>
        <a:prstGeom prst="borderCallout1">
          <a:avLst>
            <a:gd name="adj1" fmla="val 21314"/>
            <a:gd name="adj2" fmla="val -3660"/>
            <a:gd name="adj3" fmla="val -289624"/>
            <a:gd name="adj4" fmla="val -1358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l-GR" sz="1100"/>
            <a:t>κάτω</a:t>
          </a:r>
          <a:r>
            <a:rPr lang="el-GR" sz="1100" baseline="0"/>
            <a:t> από το 12% ανεργίας ειναι 105 δήμοι ή 105/123 = 85% των δήμων.</a:t>
          </a:r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0.08701</cdr:x>
      <cdr:y>0.66006</cdr:y>
    </cdr:from>
    <cdr:to>
      <cdr:x>0.30624</cdr:x>
      <cdr:y>0.66155</cdr:y>
    </cdr:to>
    <cdr:cxnSp macro="">
      <cdr:nvCxnSpPr>
        <cdr:cNvPr id="3" name="Ευθεία γραμμή σύνδεσης 2">
          <a:extLst xmlns:a="http://schemas.openxmlformats.org/drawingml/2006/main">
            <a:ext uri="{FF2B5EF4-FFF2-40B4-BE49-F238E27FC236}">
              <a16:creationId xmlns:a16="http://schemas.microsoft.com/office/drawing/2014/main" id="{A87B9823-36A6-FE89-6E36-0D3D6DEFA08C}"/>
            </a:ext>
          </a:extLst>
        </cdr:cNvPr>
        <cdr:cNvCxnSpPr/>
      </cdr:nvCxnSpPr>
      <cdr:spPr bwMode="auto">
        <a:xfrm xmlns:a="http://schemas.openxmlformats.org/drawingml/2006/main" flipV="1">
          <a:off x="438593" y="1329071"/>
          <a:ext cx="1107558" cy="4430"/>
        </a:xfrm>
        <a:prstGeom xmlns:a="http://schemas.openxmlformats.org/drawingml/2006/main" prst="line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0.08901</cdr:x>
      <cdr:y>0.45061</cdr:y>
    </cdr:from>
    <cdr:to>
      <cdr:x>0.3935</cdr:x>
      <cdr:y>0.45061</cdr:y>
    </cdr:to>
    <cdr:cxnSp macro="">
      <cdr:nvCxnSpPr>
        <cdr:cNvPr id="4" name="Ευθεία γραμμή σύνδεσης 3">
          <a:extLst xmlns:a="http://schemas.openxmlformats.org/drawingml/2006/main">
            <a:ext uri="{FF2B5EF4-FFF2-40B4-BE49-F238E27FC236}">
              <a16:creationId xmlns:a16="http://schemas.microsoft.com/office/drawing/2014/main" id="{38C2F503-BB27-BA89-78DB-FD05AEE3DD9F}"/>
            </a:ext>
          </a:extLst>
        </cdr:cNvPr>
        <cdr:cNvCxnSpPr/>
      </cdr:nvCxnSpPr>
      <cdr:spPr bwMode="auto">
        <a:xfrm xmlns:a="http://schemas.openxmlformats.org/drawingml/2006/main">
          <a:off x="447453" y="908198"/>
          <a:ext cx="1537291" cy="1"/>
        </a:xfrm>
        <a:prstGeom xmlns:a="http://schemas.openxmlformats.org/drawingml/2006/main" prst="line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0.392</cdr:x>
      <cdr:y>0.45502</cdr:y>
    </cdr:from>
    <cdr:to>
      <cdr:x>0.39214</cdr:x>
      <cdr:y>0.63382</cdr:y>
    </cdr:to>
    <cdr:cxnSp macro="">
      <cdr:nvCxnSpPr>
        <cdr:cNvPr id="6" name="Ευθεία γραμμή σύνδεσης 5">
          <a:extLst xmlns:a="http://schemas.openxmlformats.org/drawingml/2006/main">
            <a:ext uri="{FF2B5EF4-FFF2-40B4-BE49-F238E27FC236}">
              <a16:creationId xmlns:a16="http://schemas.microsoft.com/office/drawing/2014/main" id="{DD762E96-468B-BD4A-7FE9-75DE303281E6}"/>
            </a:ext>
          </a:extLst>
        </cdr:cNvPr>
        <cdr:cNvCxnSpPr/>
      </cdr:nvCxnSpPr>
      <cdr:spPr bwMode="auto">
        <a:xfrm xmlns:a="http://schemas.openxmlformats.org/drawingml/2006/main" flipH="1">
          <a:off x="1975884" y="917059"/>
          <a:ext cx="4429" cy="358849"/>
        </a:xfrm>
        <a:prstGeom xmlns:a="http://schemas.openxmlformats.org/drawingml/2006/main" prst="line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0.08701</cdr:x>
      <cdr:y>0.2409</cdr:y>
    </cdr:from>
    <cdr:to>
      <cdr:x>0.56441</cdr:x>
      <cdr:y>0.2431</cdr:y>
    </cdr:to>
    <cdr:cxnSp macro="">
      <cdr:nvCxnSpPr>
        <cdr:cNvPr id="8" name="Ευθεία γραμμή σύνδεσης 7">
          <a:extLst xmlns:a="http://schemas.openxmlformats.org/drawingml/2006/main">
            <a:ext uri="{FF2B5EF4-FFF2-40B4-BE49-F238E27FC236}">
              <a16:creationId xmlns:a16="http://schemas.microsoft.com/office/drawing/2014/main" id="{C4603B44-916C-AD2C-9D32-0DB49D843201}"/>
            </a:ext>
          </a:extLst>
        </cdr:cNvPr>
        <cdr:cNvCxnSpPr/>
      </cdr:nvCxnSpPr>
      <cdr:spPr bwMode="auto">
        <a:xfrm xmlns:a="http://schemas.openxmlformats.org/drawingml/2006/main" flipV="1">
          <a:off x="438592" y="487327"/>
          <a:ext cx="2410048" cy="4429"/>
        </a:xfrm>
        <a:prstGeom xmlns:a="http://schemas.openxmlformats.org/drawingml/2006/main" prst="line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0.56154</cdr:x>
      <cdr:y>0.24997</cdr:y>
    </cdr:from>
    <cdr:to>
      <cdr:x>0.56154</cdr:x>
      <cdr:y>0.80062</cdr:y>
    </cdr:to>
    <cdr:cxnSp macro="">
      <cdr:nvCxnSpPr>
        <cdr:cNvPr id="10" name="Ευθεία γραμμή σύνδεσης 9">
          <a:extLst xmlns:a="http://schemas.openxmlformats.org/drawingml/2006/main">
            <a:ext uri="{FF2B5EF4-FFF2-40B4-BE49-F238E27FC236}">
              <a16:creationId xmlns:a16="http://schemas.microsoft.com/office/drawing/2014/main" id="{94448F7A-97FE-BAA9-70E8-66DA12E55974}"/>
            </a:ext>
          </a:extLst>
        </cdr:cNvPr>
        <cdr:cNvCxnSpPr/>
      </cdr:nvCxnSpPr>
      <cdr:spPr bwMode="auto">
        <a:xfrm xmlns:a="http://schemas.openxmlformats.org/drawingml/2006/main">
          <a:off x="2835349" y="505047"/>
          <a:ext cx="0" cy="1107559"/>
        </a:xfrm>
        <a:prstGeom xmlns:a="http://schemas.openxmlformats.org/drawingml/2006/main" prst="line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</c:userShape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64AB-C282-44D6-B6B7-D811F9B7FB29}">
  <dimension ref="A1:I127"/>
  <sheetViews>
    <sheetView zoomScaleNormal="100" workbookViewId="0">
      <selection activeCell="G5" sqref="A5:G127"/>
    </sheetView>
  </sheetViews>
  <sheetFormatPr defaultColWidth="9.109375" defaultRowHeight="13.8" x14ac:dyDescent="0.3"/>
  <cols>
    <col min="1" max="1" width="8.6640625" style="27" customWidth="1"/>
    <col min="2" max="2" width="18" style="27" customWidth="1"/>
    <col min="3" max="3" width="9.109375" style="27"/>
    <col min="4" max="4" width="12" style="27" customWidth="1"/>
    <col min="5" max="5" width="9.109375" style="27"/>
    <col min="6" max="6" width="10.44140625" style="27" bestFit="1" customWidth="1"/>
    <col min="7" max="7" width="16.109375" style="27" bestFit="1" customWidth="1"/>
    <col min="8" max="16384" width="9.109375" style="27"/>
  </cols>
  <sheetData>
    <row r="1" spans="1:9" ht="15.6" x14ac:dyDescent="0.3">
      <c r="B1" s="89" t="s">
        <v>146</v>
      </c>
    </row>
    <row r="3" spans="1:9" ht="27.6" x14ac:dyDescent="0.3">
      <c r="B3" s="24" t="s">
        <v>148</v>
      </c>
      <c r="C3" s="24" t="s">
        <v>149</v>
      </c>
      <c r="D3" s="39" t="s">
        <v>150</v>
      </c>
      <c r="E3" s="39" t="s">
        <v>151</v>
      </c>
      <c r="F3" s="25" t="s">
        <v>152</v>
      </c>
      <c r="G3" s="25" t="s">
        <v>196</v>
      </c>
    </row>
    <row r="4" spans="1:9" x14ac:dyDescent="0.3">
      <c r="B4" s="24"/>
      <c r="C4" s="24"/>
    </row>
    <row r="5" spans="1:9" x14ac:dyDescent="0.3">
      <c r="A5" s="38">
        <v>1</v>
      </c>
      <c r="B5" s="27" t="s">
        <v>0</v>
      </c>
      <c r="C5" s="31">
        <v>745514</v>
      </c>
      <c r="D5" s="31">
        <v>371251</v>
      </c>
      <c r="E5" s="31">
        <v>336663</v>
      </c>
      <c r="F5" s="31">
        <v>34588</v>
      </c>
      <c r="G5" s="28">
        <f t="shared" ref="G5:G36" si="0">F5/D5</f>
        <v>9.3166079013928579E-2</v>
      </c>
      <c r="I5" s="29"/>
    </row>
    <row r="6" spans="1:9" x14ac:dyDescent="0.3">
      <c r="A6" s="38">
        <v>2</v>
      </c>
      <c r="B6" s="27" t="s">
        <v>1</v>
      </c>
      <c r="C6" s="31">
        <v>30562</v>
      </c>
      <c r="D6" s="31">
        <v>12976</v>
      </c>
      <c r="E6" s="31">
        <v>11277</v>
      </c>
      <c r="F6" s="31">
        <v>1699</v>
      </c>
      <c r="G6" s="28">
        <f t="shared" si="0"/>
        <v>0.13093403205918619</v>
      </c>
      <c r="I6" s="28"/>
    </row>
    <row r="7" spans="1:9" x14ac:dyDescent="0.3">
      <c r="A7" s="38">
        <v>3</v>
      </c>
      <c r="B7" s="27" t="s">
        <v>195</v>
      </c>
      <c r="C7" s="31">
        <v>56836</v>
      </c>
      <c r="D7" s="31">
        <v>27631</v>
      </c>
      <c r="E7" s="31">
        <v>25891</v>
      </c>
      <c r="F7" s="31">
        <v>1740</v>
      </c>
      <c r="G7" s="28">
        <f t="shared" si="0"/>
        <v>6.29727480004343E-2</v>
      </c>
    </row>
    <row r="8" spans="1:9" x14ac:dyDescent="0.3">
      <c r="A8" s="38">
        <v>4</v>
      </c>
      <c r="B8" s="27" t="s">
        <v>3</v>
      </c>
      <c r="C8" s="31">
        <v>65173</v>
      </c>
      <c r="D8" s="31">
        <v>31673</v>
      </c>
      <c r="E8" s="31">
        <v>28632</v>
      </c>
      <c r="F8" s="31">
        <v>3041</v>
      </c>
      <c r="G8" s="28">
        <f t="shared" si="0"/>
        <v>9.6012376472074001E-2</v>
      </c>
    </row>
    <row r="9" spans="1:9" x14ac:dyDescent="0.3">
      <c r="A9" s="38">
        <v>5</v>
      </c>
      <c r="B9" s="27" t="s">
        <v>4</v>
      </c>
      <c r="C9" s="31">
        <v>32957</v>
      </c>
      <c r="D9" s="31">
        <v>15703</v>
      </c>
      <c r="E9" s="31">
        <v>14262</v>
      </c>
      <c r="F9" s="31">
        <v>1441</v>
      </c>
      <c r="G9" s="28">
        <f t="shared" si="0"/>
        <v>9.1765904604215756E-2</v>
      </c>
    </row>
    <row r="10" spans="1:9" x14ac:dyDescent="0.3">
      <c r="A10" s="38">
        <v>6</v>
      </c>
      <c r="B10" s="27" t="s">
        <v>5</v>
      </c>
      <c r="C10" s="31">
        <v>74046</v>
      </c>
      <c r="D10" s="31">
        <v>34479</v>
      </c>
      <c r="E10" s="31">
        <v>30452</v>
      </c>
      <c r="F10" s="31">
        <v>4027</v>
      </c>
      <c r="G10" s="28">
        <f t="shared" si="0"/>
        <v>0.11679573073465008</v>
      </c>
    </row>
    <row r="11" spans="1:9" x14ac:dyDescent="0.3">
      <c r="A11" s="38">
        <v>7</v>
      </c>
      <c r="B11" s="27" t="s">
        <v>6</v>
      </c>
      <c r="C11" s="31">
        <v>38047</v>
      </c>
      <c r="D11" s="31">
        <v>17861</v>
      </c>
      <c r="E11" s="31">
        <v>16486</v>
      </c>
      <c r="F11" s="31">
        <v>1375</v>
      </c>
      <c r="G11" s="28">
        <f t="shared" si="0"/>
        <v>7.6983371591736183E-2</v>
      </c>
    </row>
    <row r="12" spans="1:9" x14ac:dyDescent="0.3">
      <c r="A12" s="38">
        <v>8</v>
      </c>
      <c r="B12" s="27" t="s">
        <v>7</v>
      </c>
      <c r="C12" s="31">
        <v>69470</v>
      </c>
      <c r="D12" s="31">
        <v>32937</v>
      </c>
      <c r="E12" s="31">
        <v>30471</v>
      </c>
      <c r="F12" s="31">
        <v>2466</v>
      </c>
      <c r="G12" s="28">
        <f t="shared" si="0"/>
        <v>7.4870206758356858E-2</v>
      </c>
    </row>
    <row r="13" spans="1:9" x14ac:dyDescent="0.3">
      <c r="A13" s="38">
        <v>9</v>
      </c>
      <c r="B13" s="27" t="s">
        <v>8</v>
      </c>
      <c r="C13" s="31">
        <v>33158</v>
      </c>
      <c r="D13" s="31">
        <v>16352</v>
      </c>
      <c r="E13" s="31">
        <v>14794</v>
      </c>
      <c r="F13" s="31">
        <v>1558</v>
      </c>
      <c r="G13" s="28">
        <f t="shared" si="0"/>
        <v>9.5278864970645791E-2</v>
      </c>
    </row>
    <row r="14" spans="1:9" x14ac:dyDescent="0.3">
      <c r="A14" s="38">
        <v>10</v>
      </c>
      <c r="B14" s="27" t="s">
        <v>9</v>
      </c>
      <c r="C14" s="31">
        <v>25582</v>
      </c>
      <c r="D14" s="31">
        <v>12256</v>
      </c>
      <c r="E14" s="31">
        <v>11462</v>
      </c>
      <c r="F14" s="31">
        <v>794</v>
      </c>
      <c r="G14" s="28">
        <f t="shared" si="0"/>
        <v>6.4784595300261094E-2</v>
      </c>
    </row>
    <row r="15" spans="1:9" x14ac:dyDescent="0.3">
      <c r="A15" s="38">
        <v>11</v>
      </c>
      <c r="B15" s="27" t="s">
        <v>10</v>
      </c>
      <c r="C15" s="31">
        <v>61102</v>
      </c>
      <c r="D15" s="31">
        <v>30467</v>
      </c>
      <c r="E15" s="31">
        <v>27419</v>
      </c>
      <c r="F15" s="31">
        <v>3048</v>
      </c>
      <c r="G15" s="28">
        <f t="shared" si="0"/>
        <v>0.10004266911740571</v>
      </c>
    </row>
    <row r="16" spans="1:9" x14ac:dyDescent="0.3">
      <c r="A16" s="38">
        <v>12</v>
      </c>
      <c r="B16" s="27" t="s">
        <v>11</v>
      </c>
      <c r="C16" s="31">
        <v>58042</v>
      </c>
      <c r="D16" s="31">
        <v>29915</v>
      </c>
      <c r="E16" s="31">
        <v>27469</v>
      </c>
      <c r="F16" s="31">
        <v>2446</v>
      </c>
      <c r="G16" s="28">
        <f t="shared" si="0"/>
        <v>8.1765000835701152E-2</v>
      </c>
    </row>
    <row r="17" spans="1:7" x14ac:dyDescent="0.3">
      <c r="A17" s="38">
        <v>13</v>
      </c>
      <c r="B17" s="27" t="s">
        <v>12</v>
      </c>
      <c r="C17" s="31">
        <v>80409</v>
      </c>
      <c r="D17" s="31">
        <v>37646</v>
      </c>
      <c r="E17" s="31">
        <v>34785</v>
      </c>
      <c r="F17" s="31">
        <v>2861</v>
      </c>
      <c r="G17" s="28">
        <f t="shared" si="0"/>
        <v>7.5997449928279226E-2</v>
      </c>
    </row>
    <row r="18" spans="1:7" x14ac:dyDescent="0.3">
      <c r="A18" s="38">
        <v>14</v>
      </c>
      <c r="B18" s="27" t="s">
        <v>13</v>
      </c>
      <c r="C18" s="31">
        <v>23674</v>
      </c>
      <c r="D18" s="31">
        <v>11288</v>
      </c>
      <c r="E18" s="31">
        <v>10188</v>
      </c>
      <c r="F18" s="31">
        <v>1100</v>
      </c>
      <c r="G18" s="28">
        <f t="shared" si="0"/>
        <v>9.7448618001417436E-2</v>
      </c>
    </row>
    <row r="19" spans="1:7" x14ac:dyDescent="0.3">
      <c r="A19" s="38">
        <v>15</v>
      </c>
      <c r="B19" s="27" t="s">
        <v>14</v>
      </c>
      <c r="C19" s="31">
        <v>16740</v>
      </c>
      <c r="D19" s="31">
        <v>7187</v>
      </c>
      <c r="E19" s="31">
        <v>6615</v>
      </c>
      <c r="F19" s="31">
        <v>572</v>
      </c>
      <c r="G19" s="28">
        <f t="shared" si="0"/>
        <v>7.9588145262279114E-2</v>
      </c>
    </row>
    <row r="20" spans="1:7" x14ac:dyDescent="0.3">
      <c r="A20" s="38">
        <v>16</v>
      </c>
      <c r="B20" s="27" t="s">
        <v>15</v>
      </c>
      <c r="C20" s="31">
        <v>76115</v>
      </c>
      <c r="D20" s="31">
        <v>36620</v>
      </c>
      <c r="E20" s="31">
        <v>33743</v>
      </c>
      <c r="F20" s="31">
        <v>2877</v>
      </c>
      <c r="G20" s="28">
        <f t="shared" si="0"/>
        <v>7.8563626433642814E-2</v>
      </c>
    </row>
    <row r="21" spans="1:7" x14ac:dyDescent="0.3">
      <c r="A21" s="38">
        <v>17</v>
      </c>
      <c r="B21" s="27" t="s">
        <v>16</v>
      </c>
      <c r="C21" s="31">
        <v>75904</v>
      </c>
      <c r="D21" s="31">
        <v>37124</v>
      </c>
      <c r="E21" s="31">
        <v>33579</v>
      </c>
      <c r="F21" s="31">
        <v>3545</v>
      </c>
      <c r="G21" s="28">
        <f t="shared" si="0"/>
        <v>9.5490787630643253E-2</v>
      </c>
    </row>
    <row r="22" spans="1:7" x14ac:dyDescent="0.3">
      <c r="A22" s="38">
        <v>18</v>
      </c>
      <c r="B22" s="27" t="s">
        <v>17</v>
      </c>
      <c r="C22" s="31">
        <v>45926</v>
      </c>
      <c r="D22" s="31">
        <v>22277</v>
      </c>
      <c r="E22" s="31">
        <v>20401</v>
      </c>
      <c r="F22" s="31">
        <v>1876</v>
      </c>
      <c r="G22" s="28">
        <f t="shared" si="0"/>
        <v>8.4212416393589798E-2</v>
      </c>
    </row>
    <row r="23" spans="1:7" x14ac:dyDescent="0.3">
      <c r="A23" s="38">
        <v>19</v>
      </c>
      <c r="B23" s="27" t="s">
        <v>18</v>
      </c>
      <c r="C23" s="31">
        <v>80859</v>
      </c>
      <c r="D23" s="31">
        <v>38670</v>
      </c>
      <c r="E23" s="31">
        <v>34760</v>
      </c>
      <c r="F23" s="31">
        <v>3910</v>
      </c>
      <c r="G23" s="28">
        <f t="shared" si="0"/>
        <v>0.10111197310576675</v>
      </c>
    </row>
    <row r="24" spans="1:7" x14ac:dyDescent="0.3">
      <c r="A24" s="38">
        <v>20</v>
      </c>
      <c r="B24" s="27" t="s">
        <v>19</v>
      </c>
      <c r="C24" s="31">
        <v>26419</v>
      </c>
      <c r="D24" s="31">
        <v>12080</v>
      </c>
      <c r="E24" s="31">
        <v>11129</v>
      </c>
      <c r="F24" s="31">
        <v>951</v>
      </c>
      <c r="G24" s="28">
        <f t="shared" si="0"/>
        <v>7.872516556291391E-2</v>
      </c>
    </row>
    <row r="25" spans="1:7" x14ac:dyDescent="0.3">
      <c r="A25" s="38">
        <v>21</v>
      </c>
      <c r="B25" s="27" t="s">
        <v>20</v>
      </c>
      <c r="C25" s="31">
        <v>109609</v>
      </c>
      <c r="D25" s="31">
        <v>52793</v>
      </c>
      <c r="E25" s="31">
        <v>47357</v>
      </c>
      <c r="F25" s="31">
        <v>5436</v>
      </c>
      <c r="G25" s="28">
        <f t="shared" si="0"/>
        <v>0.10296819654120812</v>
      </c>
    </row>
    <row r="26" spans="1:7" x14ac:dyDescent="0.3">
      <c r="A26" s="38">
        <v>22</v>
      </c>
      <c r="B26" s="27" t="s">
        <v>21</v>
      </c>
      <c r="C26" s="31">
        <v>22234</v>
      </c>
      <c r="D26" s="31">
        <v>10415</v>
      </c>
      <c r="E26" s="31">
        <v>9382</v>
      </c>
      <c r="F26" s="31">
        <v>1033</v>
      </c>
      <c r="G26" s="28">
        <f t="shared" si="0"/>
        <v>9.9183869419107062E-2</v>
      </c>
    </row>
    <row r="27" spans="1:7" x14ac:dyDescent="0.3">
      <c r="A27" s="38">
        <v>23</v>
      </c>
      <c r="B27" s="27" t="s">
        <v>22</v>
      </c>
      <c r="C27" s="31">
        <v>43929</v>
      </c>
      <c r="D27" s="31">
        <v>20618</v>
      </c>
      <c r="E27" s="31">
        <v>18897</v>
      </c>
      <c r="F27" s="31">
        <v>1721</v>
      </c>
      <c r="G27" s="28">
        <f t="shared" si="0"/>
        <v>8.3470753710350176E-2</v>
      </c>
    </row>
    <row r="28" spans="1:7" x14ac:dyDescent="0.3">
      <c r="A28" s="38">
        <v>24</v>
      </c>
      <c r="B28" s="27" t="s">
        <v>23</v>
      </c>
      <c r="C28" s="31">
        <v>8116</v>
      </c>
      <c r="D28" s="31">
        <v>3946</v>
      </c>
      <c r="E28" s="31">
        <v>3628</v>
      </c>
      <c r="F28" s="31">
        <v>318</v>
      </c>
      <c r="G28" s="28">
        <f t="shared" si="0"/>
        <v>8.0587937151545871E-2</v>
      </c>
    </row>
    <row r="29" spans="1:7" x14ac:dyDescent="0.3">
      <c r="A29" s="38">
        <v>25</v>
      </c>
      <c r="B29" s="27" t="s">
        <v>24</v>
      </c>
      <c r="C29" s="31">
        <v>19526</v>
      </c>
      <c r="D29" s="31">
        <v>9495</v>
      </c>
      <c r="E29" s="31">
        <v>8761</v>
      </c>
      <c r="F29" s="31">
        <v>734</v>
      </c>
      <c r="G29" s="28">
        <f t="shared" si="0"/>
        <v>7.7303844128488675E-2</v>
      </c>
    </row>
    <row r="30" spans="1:7" x14ac:dyDescent="0.3">
      <c r="A30" s="38">
        <v>26</v>
      </c>
      <c r="B30" s="27" t="s">
        <v>25</v>
      </c>
      <c r="C30" s="31">
        <v>26448</v>
      </c>
      <c r="D30" s="31">
        <v>13245</v>
      </c>
      <c r="E30" s="31">
        <v>11992</v>
      </c>
      <c r="F30" s="31">
        <v>1253</v>
      </c>
      <c r="G30" s="28">
        <f t="shared" si="0"/>
        <v>9.4601736504341255E-2</v>
      </c>
    </row>
    <row r="31" spans="1:7" x14ac:dyDescent="0.3">
      <c r="A31" s="38">
        <v>27</v>
      </c>
      <c r="B31" s="27" t="s">
        <v>26</v>
      </c>
      <c r="C31" s="31">
        <v>23153</v>
      </c>
      <c r="D31" s="31">
        <v>10939</v>
      </c>
      <c r="E31" s="31">
        <v>9838</v>
      </c>
      <c r="F31" s="31">
        <v>1101</v>
      </c>
      <c r="G31" s="28">
        <f t="shared" si="0"/>
        <v>0.10064905384404424</v>
      </c>
    </row>
    <row r="32" spans="1:7" x14ac:dyDescent="0.3">
      <c r="A32" s="38">
        <v>28</v>
      </c>
      <c r="B32" s="27" t="s">
        <v>27</v>
      </c>
      <c r="C32" s="31">
        <v>15439</v>
      </c>
      <c r="D32" s="31">
        <v>7251</v>
      </c>
      <c r="E32" s="31">
        <v>6750</v>
      </c>
      <c r="F32" s="31">
        <v>501</v>
      </c>
      <c r="G32" s="28">
        <f t="shared" si="0"/>
        <v>6.9093918080264785E-2</v>
      </c>
    </row>
    <row r="33" spans="1:7" x14ac:dyDescent="0.3">
      <c r="A33" s="38">
        <v>29</v>
      </c>
      <c r="B33" s="27" t="s">
        <v>28</v>
      </c>
      <c r="C33" s="31">
        <v>66017</v>
      </c>
      <c r="D33" s="31">
        <v>31761</v>
      </c>
      <c r="E33" s="31">
        <v>28895</v>
      </c>
      <c r="F33" s="31">
        <v>2866</v>
      </c>
      <c r="G33" s="28">
        <f t="shared" si="0"/>
        <v>9.023645351216901E-2</v>
      </c>
    </row>
    <row r="34" spans="1:7" x14ac:dyDescent="0.3">
      <c r="A34" s="38">
        <v>30</v>
      </c>
      <c r="B34" s="27" t="s">
        <v>29</v>
      </c>
      <c r="C34" s="31">
        <v>73986</v>
      </c>
      <c r="D34" s="31">
        <v>34918</v>
      </c>
      <c r="E34" s="31">
        <v>32278</v>
      </c>
      <c r="F34" s="31">
        <v>2640</v>
      </c>
      <c r="G34" s="28">
        <f t="shared" si="0"/>
        <v>7.5605704794089013E-2</v>
      </c>
    </row>
    <row r="35" spans="1:7" x14ac:dyDescent="0.3">
      <c r="A35" s="38">
        <v>31</v>
      </c>
      <c r="B35" s="27" t="s">
        <v>30</v>
      </c>
      <c r="C35" s="31">
        <v>24112</v>
      </c>
      <c r="D35" s="31">
        <v>11349</v>
      </c>
      <c r="E35" s="31">
        <v>10414</v>
      </c>
      <c r="F35" s="31">
        <v>935</v>
      </c>
      <c r="G35" s="28">
        <f t="shared" si="0"/>
        <v>8.2386113313948364E-2</v>
      </c>
    </row>
    <row r="36" spans="1:7" x14ac:dyDescent="0.3">
      <c r="A36" s="38">
        <v>32</v>
      </c>
      <c r="B36" s="27" t="s">
        <v>31</v>
      </c>
      <c r="C36" s="31">
        <v>10112</v>
      </c>
      <c r="D36" s="31">
        <v>4732</v>
      </c>
      <c r="E36" s="31">
        <v>4343</v>
      </c>
      <c r="F36" s="31">
        <v>389</v>
      </c>
      <c r="G36" s="28">
        <f t="shared" si="0"/>
        <v>8.2206255283178362E-2</v>
      </c>
    </row>
    <row r="37" spans="1:7" x14ac:dyDescent="0.3">
      <c r="A37" s="38">
        <v>33</v>
      </c>
      <c r="B37" s="27" t="s">
        <v>32</v>
      </c>
      <c r="C37" s="31">
        <v>10848</v>
      </c>
      <c r="D37" s="31">
        <v>5324</v>
      </c>
      <c r="E37" s="31">
        <v>4948</v>
      </c>
      <c r="F37" s="31">
        <v>376</v>
      </c>
      <c r="G37" s="28">
        <f t="shared" ref="G37:G68" si="1">F37/D37</f>
        <v>7.0623591284748308E-2</v>
      </c>
    </row>
    <row r="38" spans="1:7" x14ac:dyDescent="0.3">
      <c r="A38" s="38">
        <v>34</v>
      </c>
      <c r="B38" s="27" t="s">
        <v>33</v>
      </c>
      <c r="C38" s="31">
        <v>64759</v>
      </c>
      <c r="D38" s="31">
        <v>29217</v>
      </c>
      <c r="E38" s="31">
        <v>26891</v>
      </c>
      <c r="F38" s="31">
        <v>2326</v>
      </c>
      <c r="G38" s="28">
        <f t="shared" si="1"/>
        <v>7.9611185268850332E-2</v>
      </c>
    </row>
    <row r="39" spans="1:7" x14ac:dyDescent="0.3">
      <c r="A39" s="38">
        <v>35</v>
      </c>
      <c r="B39" s="27" t="s">
        <v>34</v>
      </c>
      <c r="C39" s="31">
        <v>13207</v>
      </c>
      <c r="D39" s="31">
        <v>5699</v>
      </c>
      <c r="E39" s="31">
        <v>5335</v>
      </c>
      <c r="F39" s="31">
        <v>364</v>
      </c>
      <c r="G39" s="28">
        <f t="shared" si="1"/>
        <v>6.3870854535883495E-2</v>
      </c>
    </row>
    <row r="40" spans="1:7" x14ac:dyDescent="0.3">
      <c r="A40" s="38">
        <v>36</v>
      </c>
      <c r="B40" s="27" t="s">
        <v>35</v>
      </c>
      <c r="C40" s="31">
        <v>137918</v>
      </c>
      <c r="D40" s="31">
        <v>65759</v>
      </c>
      <c r="E40" s="31">
        <v>59269</v>
      </c>
      <c r="F40" s="31">
        <v>6490</v>
      </c>
      <c r="G40" s="28">
        <f t="shared" si="1"/>
        <v>9.8693714928755005E-2</v>
      </c>
    </row>
    <row r="41" spans="1:7" x14ac:dyDescent="0.3">
      <c r="A41" s="38">
        <v>37</v>
      </c>
      <c r="B41" s="27" t="s">
        <v>36</v>
      </c>
      <c r="C41" s="31">
        <v>48327</v>
      </c>
      <c r="D41" s="31">
        <v>23566</v>
      </c>
      <c r="E41" s="31">
        <v>21428</v>
      </c>
      <c r="F41" s="31">
        <v>2138</v>
      </c>
      <c r="G41" s="28">
        <f t="shared" si="1"/>
        <v>9.0723924297717057E-2</v>
      </c>
    </row>
    <row r="42" spans="1:7" x14ac:dyDescent="0.3">
      <c r="A42" s="38">
        <v>38</v>
      </c>
      <c r="B42" s="27" t="s">
        <v>37</v>
      </c>
      <c r="C42" s="31">
        <v>19887</v>
      </c>
      <c r="D42" s="31">
        <v>9644</v>
      </c>
      <c r="E42" s="31">
        <v>8906</v>
      </c>
      <c r="F42" s="31">
        <v>738</v>
      </c>
      <c r="G42" s="28">
        <f t="shared" si="1"/>
        <v>7.6524263790958114E-2</v>
      </c>
    </row>
    <row r="43" spans="1:7" x14ac:dyDescent="0.3">
      <c r="A43" s="38">
        <v>39</v>
      </c>
      <c r="B43" s="27" t="s">
        <v>38</v>
      </c>
      <c r="C43" s="31">
        <v>14963</v>
      </c>
      <c r="D43" s="31">
        <v>7077</v>
      </c>
      <c r="E43" s="31">
        <v>6259</v>
      </c>
      <c r="F43" s="31">
        <v>818</v>
      </c>
      <c r="G43" s="28">
        <f t="shared" si="1"/>
        <v>0.1155857001554331</v>
      </c>
    </row>
    <row r="44" spans="1:7" x14ac:dyDescent="0.3">
      <c r="A44" s="38">
        <v>40</v>
      </c>
      <c r="B44" s="27" t="s">
        <v>39</v>
      </c>
      <c r="C44" s="31">
        <v>11139</v>
      </c>
      <c r="D44" s="31">
        <v>5203</v>
      </c>
      <c r="E44" s="31">
        <v>4768</v>
      </c>
      <c r="F44" s="31">
        <v>435</v>
      </c>
      <c r="G44" s="28">
        <f t="shared" si="1"/>
        <v>8.3605612146838357E-2</v>
      </c>
    </row>
    <row r="45" spans="1:7" x14ac:dyDescent="0.3">
      <c r="A45" s="38">
        <v>41</v>
      </c>
      <c r="B45" s="27" t="s">
        <v>40</v>
      </c>
      <c r="C45" s="31">
        <v>7310</v>
      </c>
      <c r="D45" s="31">
        <v>3806</v>
      </c>
      <c r="E45" s="31">
        <v>3610</v>
      </c>
      <c r="F45" s="31">
        <v>196</v>
      </c>
      <c r="G45" s="28">
        <f t="shared" si="1"/>
        <v>5.1497635312664214E-2</v>
      </c>
    </row>
    <row r="46" spans="1:7" x14ac:dyDescent="0.3">
      <c r="A46" s="38">
        <v>42</v>
      </c>
      <c r="B46" s="27" t="s">
        <v>41</v>
      </c>
      <c r="C46" s="31">
        <v>46276</v>
      </c>
      <c r="D46" s="31">
        <v>21314</v>
      </c>
      <c r="E46" s="31">
        <v>19475</v>
      </c>
      <c r="F46" s="31">
        <v>1839</v>
      </c>
      <c r="G46" s="28">
        <f t="shared" si="1"/>
        <v>8.6281317443933567E-2</v>
      </c>
    </row>
    <row r="47" spans="1:7" x14ac:dyDescent="0.3">
      <c r="A47" s="38">
        <v>43</v>
      </c>
      <c r="B47" s="27" t="s">
        <v>42</v>
      </c>
      <c r="C47" s="31">
        <v>71684</v>
      </c>
      <c r="D47" s="31">
        <v>34521</v>
      </c>
      <c r="E47" s="31">
        <v>31112</v>
      </c>
      <c r="F47" s="31">
        <v>3409</v>
      </c>
      <c r="G47" s="28">
        <f t="shared" si="1"/>
        <v>9.8751484603574635E-2</v>
      </c>
    </row>
    <row r="48" spans="1:7" x14ac:dyDescent="0.3">
      <c r="A48" s="38">
        <v>44</v>
      </c>
      <c r="B48" s="27" t="s">
        <v>43</v>
      </c>
      <c r="C48" s="31">
        <v>32166</v>
      </c>
      <c r="D48" s="31">
        <v>14959</v>
      </c>
      <c r="E48" s="31">
        <v>13843</v>
      </c>
      <c r="F48" s="31">
        <v>1116</v>
      </c>
      <c r="G48" s="28">
        <f t="shared" si="1"/>
        <v>7.4603917374156031E-2</v>
      </c>
    </row>
    <row r="49" spans="1:7" x14ac:dyDescent="0.3">
      <c r="A49" s="38">
        <v>45</v>
      </c>
      <c r="B49" s="27" t="s">
        <v>44</v>
      </c>
      <c r="C49" s="31">
        <v>10901</v>
      </c>
      <c r="D49" s="31">
        <v>5101</v>
      </c>
      <c r="E49" s="31">
        <v>4757</v>
      </c>
      <c r="F49" s="31">
        <v>344</v>
      </c>
      <c r="G49" s="28">
        <f t="shared" si="1"/>
        <v>6.7437757302489715E-2</v>
      </c>
    </row>
    <row r="50" spans="1:7" x14ac:dyDescent="0.3">
      <c r="A50" s="38">
        <v>46</v>
      </c>
      <c r="B50" s="27" t="s">
        <v>45</v>
      </c>
      <c r="C50" s="31">
        <v>5190</v>
      </c>
      <c r="D50" s="31">
        <v>2627</v>
      </c>
      <c r="E50" s="31">
        <v>2441</v>
      </c>
      <c r="F50" s="31">
        <v>186</v>
      </c>
      <c r="G50" s="28">
        <f t="shared" si="1"/>
        <v>7.0803197563760939E-2</v>
      </c>
    </row>
    <row r="51" spans="1:7" x14ac:dyDescent="0.3">
      <c r="A51" s="38">
        <v>47</v>
      </c>
      <c r="B51" s="27" t="s">
        <v>46</v>
      </c>
      <c r="C51" s="31">
        <v>6156</v>
      </c>
      <c r="D51" s="31">
        <v>2876</v>
      </c>
      <c r="E51" s="31">
        <v>2637</v>
      </c>
      <c r="F51" s="31">
        <v>239</v>
      </c>
      <c r="G51" s="28">
        <f t="shared" si="1"/>
        <v>8.3101529902642565E-2</v>
      </c>
    </row>
    <row r="52" spans="1:7" x14ac:dyDescent="0.3">
      <c r="A52" s="38">
        <v>48</v>
      </c>
      <c r="B52" s="27" t="s">
        <v>47</v>
      </c>
      <c r="C52" s="31">
        <v>4829</v>
      </c>
      <c r="D52" s="31">
        <v>2348</v>
      </c>
      <c r="E52" s="31">
        <v>2084</v>
      </c>
      <c r="F52" s="31">
        <v>264</v>
      </c>
      <c r="G52" s="28">
        <f t="shared" si="1"/>
        <v>0.11243611584327087</v>
      </c>
    </row>
    <row r="53" spans="1:7" x14ac:dyDescent="0.3">
      <c r="A53" s="38">
        <v>49</v>
      </c>
      <c r="B53" s="27" t="s">
        <v>48</v>
      </c>
      <c r="C53" s="31">
        <v>16679</v>
      </c>
      <c r="D53" s="31">
        <v>8104</v>
      </c>
      <c r="E53" s="31">
        <v>7417</v>
      </c>
      <c r="F53" s="31">
        <v>687</v>
      </c>
      <c r="G53" s="28">
        <f t="shared" si="1"/>
        <v>8.4772951628825269E-2</v>
      </c>
    </row>
    <row r="54" spans="1:7" x14ac:dyDescent="0.3">
      <c r="A54" s="38">
        <v>50</v>
      </c>
      <c r="B54" s="27" t="s">
        <v>49</v>
      </c>
      <c r="C54" s="31">
        <v>9451</v>
      </c>
      <c r="D54" s="31">
        <v>4326</v>
      </c>
      <c r="E54" s="31">
        <v>3949</v>
      </c>
      <c r="F54" s="31">
        <v>377</v>
      </c>
      <c r="G54" s="28">
        <f t="shared" si="1"/>
        <v>8.714748035136384E-2</v>
      </c>
    </row>
    <row r="55" spans="1:7" x14ac:dyDescent="0.3">
      <c r="A55" s="38">
        <v>51</v>
      </c>
      <c r="B55" s="27" t="s">
        <v>50</v>
      </c>
      <c r="C55" s="31">
        <v>17391</v>
      </c>
      <c r="D55" s="31">
        <v>6550</v>
      </c>
      <c r="E55" s="31">
        <v>5694</v>
      </c>
      <c r="F55" s="31">
        <v>856</v>
      </c>
      <c r="G55" s="28">
        <f t="shared" si="1"/>
        <v>0.13068702290076337</v>
      </c>
    </row>
    <row r="56" spans="1:7" x14ac:dyDescent="0.3">
      <c r="A56" s="38">
        <v>52</v>
      </c>
      <c r="B56" s="27" t="s">
        <v>51</v>
      </c>
      <c r="C56" s="31">
        <v>5184</v>
      </c>
      <c r="D56" s="31">
        <v>2068</v>
      </c>
      <c r="E56" s="31">
        <v>1833</v>
      </c>
      <c r="F56" s="31">
        <v>235</v>
      </c>
      <c r="G56" s="28">
        <f t="shared" si="1"/>
        <v>0.11363636363636363</v>
      </c>
    </row>
    <row r="57" spans="1:7" x14ac:dyDescent="0.3">
      <c r="A57" s="38">
        <v>53</v>
      </c>
      <c r="B57" s="27" t="s">
        <v>52</v>
      </c>
      <c r="C57" s="31">
        <v>75341</v>
      </c>
      <c r="D57" s="31">
        <v>35279</v>
      </c>
      <c r="E57" s="31">
        <v>30700</v>
      </c>
      <c r="F57" s="31">
        <v>4579</v>
      </c>
      <c r="G57" s="28">
        <f t="shared" si="1"/>
        <v>0.12979392839933104</v>
      </c>
    </row>
    <row r="58" spans="1:7" x14ac:dyDescent="0.3">
      <c r="A58" s="38">
        <v>54</v>
      </c>
      <c r="B58" s="27" t="s">
        <v>53</v>
      </c>
      <c r="C58" s="31">
        <v>10998</v>
      </c>
      <c r="D58" s="31">
        <v>4674</v>
      </c>
      <c r="E58" s="31">
        <v>4224</v>
      </c>
      <c r="F58" s="31">
        <v>450</v>
      </c>
      <c r="G58" s="28">
        <f t="shared" si="1"/>
        <v>9.6277278562259302E-2</v>
      </c>
    </row>
    <row r="59" spans="1:7" x14ac:dyDescent="0.3">
      <c r="A59" s="38">
        <v>55</v>
      </c>
      <c r="B59" s="27" t="s">
        <v>54</v>
      </c>
      <c r="C59" s="31">
        <v>25532</v>
      </c>
      <c r="D59" s="31">
        <v>11316</v>
      </c>
      <c r="E59" s="31">
        <v>10622</v>
      </c>
      <c r="F59" s="31">
        <v>694</v>
      </c>
      <c r="G59" s="28">
        <f t="shared" si="1"/>
        <v>6.1329091551785085E-2</v>
      </c>
    </row>
    <row r="60" spans="1:7" x14ac:dyDescent="0.3">
      <c r="A60" s="38">
        <v>56</v>
      </c>
      <c r="B60" s="27" t="s">
        <v>55</v>
      </c>
      <c r="C60" s="31">
        <v>6442</v>
      </c>
      <c r="D60" s="31">
        <v>2660</v>
      </c>
      <c r="E60" s="31">
        <v>2454</v>
      </c>
      <c r="F60" s="31">
        <v>206</v>
      </c>
      <c r="G60" s="28">
        <f t="shared" si="1"/>
        <v>7.7443609022556398E-2</v>
      </c>
    </row>
    <row r="61" spans="1:7" x14ac:dyDescent="0.3">
      <c r="A61" s="38">
        <v>57</v>
      </c>
      <c r="B61" s="27" t="s">
        <v>56</v>
      </c>
      <c r="C61" s="31">
        <v>13921</v>
      </c>
      <c r="D61" s="31">
        <v>6637</v>
      </c>
      <c r="E61" s="31">
        <v>5968</v>
      </c>
      <c r="F61" s="31">
        <v>669</v>
      </c>
      <c r="G61" s="28">
        <f t="shared" si="1"/>
        <v>0.10079855356335694</v>
      </c>
    </row>
    <row r="62" spans="1:7" x14ac:dyDescent="0.3">
      <c r="A62" s="38">
        <v>58</v>
      </c>
      <c r="B62" s="27" t="s">
        <v>57</v>
      </c>
      <c r="C62" s="31">
        <v>6623</v>
      </c>
      <c r="D62" s="31">
        <v>3210</v>
      </c>
      <c r="E62" s="31">
        <v>2821</v>
      </c>
      <c r="F62" s="31">
        <v>389</v>
      </c>
      <c r="G62" s="28">
        <f t="shared" si="1"/>
        <v>0.12118380062305296</v>
      </c>
    </row>
    <row r="63" spans="1:7" x14ac:dyDescent="0.3">
      <c r="A63" s="38">
        <v>59</v>
      </c>
      <c r="B63" s="27" t="s">
        <v>58</v>
      </c>
      <c r="C63" s="31">
        <v>12202</v>
      </c>
      <c r="D63" s="31">
        <v>4266</v>
      </c>
      <c r="E63" s="31">
        <v>3947</v>
      </c>
      <c r="F63" s="31">
        <v>319</v>
      </c>
      <c r="G63" s="28">
        <f t="shared" si="1"/>
        <v>7.4777308954524141E-2</v>
      </c>
    </row>
    <row r="64" spans="1:7" x14ac:dyDescent="0.3">
      <c r="A64" s="38">
        <v>60</v>
      </c>
      <c r="B64" s="27" t="s">
        <v>59</v>
      </c>
      <c r="C64" s="31">
        <v>13246</v>
      </c>
      <c r="D64" s="31">
        <v>4345</v>
      </c>
      <c r="E64" s="31">
        <v>3886</v>
      </c>
      <c r="F64" s="31">
        <v>459</v>
      </c>
      <c r="G64" s="28">
        <f t="shared" si="1"/>
        <v>0.10563866513233602</v>
      </c>
    </row>
    <row r="65" spans="1:7" x14ac:dyDescent="0.3">
      <c r="A65" s="38">
        <v>61</v>
      </c>
      <c r="B65" s="27" t="s">
        <v>60</v>
      </c>
      <c r="C65" s="31">
        <v>25325</v>
      </c>
      <c r="D65" s="31">
        <v>11063</v>
      </c>
      <c r="E65" s="31">
        <v>10156</v>
      </c>
      <c r="F65" s="31">
        <v>907</v>
      </c>
      <c r="G65" s="28">
        <f t="shared" si="1"/>
        <v>8.1984995028473284E-2</v>
      </c>
    </row>
    <row r="66" spans="1:7" x14ac:dyDescent="0.3">
      <c r="A66" s="38">
        <v>62</v>
      </c>
      <c r="B66" s="27" t="s">
        <v>61</v>
      </c>
      <c r="C66" s="31">
        <v>10612</v>
      </c>
      <c r="D66" s="31">
        <v>4277</v>
      </c>
      <c r="E66" s="31">
        <v>3372</v>
      </c>
      <c r="F66" s="31">
        <v>905</v>
      </c>
      <c r="G66" s="28">
        <f t="shared" si="1"/>
        <v>0.21159691372457329</v>
      </c>
    </row>
    <row r="67" spans="1:7" x14ac:dyDescent="0.3">
      <c r="A67" s="38">
        <v>63</v>
      </c>
      <c r="B67" s="27" t="s">
        <v>62</v>
      </c>
      <c r="C67" s="31">
        <v>8882</v>
      </c>
      <c r="D67" s="31">
        <v>3688</v>
      </c>
      <c r="E67" s="31">
        <v>3321</v>
      </c>
      <c r="F67" s="31">
        <v>367</v>
      </c>
      <c r="G67" s="28">
        <f t="shared" si="1"/>
        <v>9.9511930585683292E-2</v>
      </c>
    </row>
    <row r="68" spans="1:7" x14ac:dyDescent="0.3">
      <c r="A68" s="38">
        <v>64</v>
      </c>
      <c r="B68" s="27" t="s">
        <v>63</v>
      </c>
      <c r="C68" s="31">
        <v>15608</v>
      </c>
      <c r="D68" s="31">
        <v>5632</v>
      </c>
      <c r="E68" s="31">
        <v>5181</v>
      </c>
      <c r="F68" s="31">
        <v>451</v>
      </c>
      <c r="G68" s="28">
        <f t="shared" si="1"/>
        <v>8.0078125E-2</v>
      </c>
    </row>
    <row r="69" spans="1:7" x14ac:dyDescent="0.3">
      <c r="A69" s="38">
        <v>65</v>
      </c>
      <c r="B69" s="27" t="s">
        <v>64</v>
      </c>
      <c r="C69" s="31">
        <v>14809</v>
      </c>
      <c r="D69" s="31">
        <v>5532</v>
      </c>
      <c r="E69" s="31">
        <v>4942</v>
      </c>
      <c r="F69" s="31">
        <v>590</v>
      </c>
      <c r="G69" s="28">
        <f t="shared" ref="G69:G100" si="2">F69/D69</f>
        <v>0.10665220535068691</v>
      </c>
    </row>
    <row r="70" spans="1:7" x14ac:dyDescent="0.3">
      <c r="A70" s="38">
        <v>66</v>
      </c>
      <c r="B70" s="27" t="s">
        <v>65</v>
      </c>
      <c r="C70" s="31">
        <v>13013</v>
      </c>
      <c r="D70" s="31">
        <v>5754</v>
      </c>
      <c r="E70" s="31">
        <v>5212</v>
      </c>
      <c r="F70" s="31">
        <v>542</v>
      </c>
      <c r="G70" s="28">
        <f t="shared" si="2"/>
        <v>9.4195342370524848E-2</v>
      </c>
    </row>
    <row r="71" spans="1:7" x14ac:dyDescent="0.3">
      <c r="A71" s="38">
        <v>67</v>
      </c>
      <c r="B71" s="27" t="s">
        <v>66</v>
      </c>
      <c r="C71" s="31">
        <v>11909</v>
      </c>
      <c r="D71" s="31">
        <v>4668</v>
      </c>
      <c r="E71" s="31">
        <v>4356</v>
      </c>
      <c r="F71" s="31">
        <v>312</v>
      </c>
      <c r="G71" s="28">
        <f t="shared" si="2"/>
        <v>6.6838046272493568E-2</v>
      </c>
    </row>
    <row r="72" spans="1:7" x14ac:dyDescent="0.3">
      <c r="A72" s="38">
        <v>68</v>
      </c>
      <c r="B72" s="27" t="s">
        <v>67</v>
      </c>
      <c r="C72" s="31">
        <v>10203</v>
      </c>
      <c r="D72" s="31">
        <v>4453</v>
      </c>
      <c r="E72" s="31">
        <v>4061</v>
      </c>
      <c r="F72" s="31">
        <v>392</v>
      </c>
      <c r="G72" s="28">
        <f t="shared" si="2"/>
        <v>8.8030541208174259E-2</v>
      </c>
    </row>
    <row r="73" spans="1:7" x14ac:dyDescent="0.3">
      <c r="A73" s="38">
        <v>69</v>
      </c>
      <c r="B73" s="27" t="s">
        <v>68</v>
      </c>
      <c r="C73" s="31">
        <v>687</v>
      </c>
      <c r="D73" s="31">
        <v>251</v>
      </c>
      <c r="E73" s="31">
        <v>227</v>
      </c>
      <c r="F73" s="31">
        <v>24</v>
      </c>
      <c r="G73" s="28">
        <f t="shared" si="2"/>
        <v>9.5617529880478086E-2</v>
      </c>
    </row>
    <row r="74" spans="1:7" x14ac:dyDescent="0.3">
      <c r="A74" s="38">
        <v>70</v>
      </c>
      <c r="B74" s="27" t="s">
        <v>69</v>
      </c>
      <c r="C74" s="31">
        <v>7189</v>
      </c>
      <c r="D74" s="31">
        <v>3028</v>
      </c>
      <c r="E74" s="31">
        <v>2725</v>
      </c>
      <c r="F74" s="31">
        <v>303</v>
      </c>
      <c r="G74" s="28">
        <f t="shared" si="2"/>
        <v>0.1000660501981506</v>
      </c>
    </row>
    <row r="75" spans="1:7" x14ac:dyDescent="0.3">
      <c r="A75" s="38">
        <v>71</v>
      </c>
      <c r="B75" s="27" t="s">
        <v>70</v>
      </c>
      <c r="C75" s="31">
        <v>3024</v>
      </c>
      <c r="D75" s="31">
        <v>1061</v>
      </c>
      <c r="E75" s="31">
        <v>980</v>
      </c>
      <c r="F75" s="31">
        <v>81</v>
      </c>
      <c r="G75" s="28">
        <f t="shared" si="2"/>
        <v>7.6343072573044304E-2</v>
      </c>
    </row>
    <row r="76" spans="1:7" x14ac:dyDescent="0.3">
      <c r="A76" s="38">
        <v>72</v>
      </c>
      <c r="B76" s="27" t="s">
        <v>71</v>
      </c>
      <c r="C76" s="31">
        <v>5397</v>
      </c>
      <c r="D76" s="31">
        <v>2458</v>
      </c>
      <c r="E76" s="31">
        <v>2270</v>
      </c>
      <c r="F76" s="31">
        <v>188</v>
      </c>
      <c r="G76" s="28">
        <f t="shared" si="2"/>
        <v>7.6484947111472745E-2</v>
      </c>
    </row>
    <row r="77" spans="1:7" x14ac:dyDescent="0.3">
      <c r="A77" s="38">
        <v>73</v>
      </c>
      <c r="B77" s="27" t="s">
        <v>72</v>
      </c>
      <c r="C77" s="31">
        <v>2543</v>
      </c>
      <c r="D77" s="31">
        <v>1097</v>
      </c>
      <c r="E77" s="31">
        <v>1017</v>
      </c>
      <c r="F77" s="31">
        <v>80</v>
      </c>
      <c r="G77" s="28">
        <f t="shared" si="2"/>
        <v>7.2926162260711025E-2</v>
      </c>
    </row>
    <row r="78" spans="1:7" x14ac:dyDescent="0.3">
      <c r="A78" s="38">
        <v>74</v>
      </c>
      <c r="B78" s="27" t="s">
        <v>73</v>
      </c>
      <c r="C78" s="31">
        <v>1722</v>
      </c>
      <c r="D78" s="31">
        <v>746</v>
      </c>
      <c r="E78" s="31">
        <v>683</v>
      </c>
      <c r="F78" s="31">
        <v>63</v>
      </c>
      <c r="G78" s="28">
        <f t="shared" si="2"/>
        <v>8.4450402144772119E-2</v>
      </c>
    </row>
    <row r="79" spans="1:7" x14ac:dyDescent="0.3">
      <c r="A79" s="38">
        <v>75</v>
      </c>
      <c r="B79" s="27" t="s">
        <v>74</v>
      </c>
      <c r="C79" s="31">
        <v>1486</v>
      </c>
      <c r="D79" s="31">
        <v>609</v>
      </c>
      <c r="E79" s="31">
        <v>554</v>
      </c>
      <c r="F79" s="31">
        <v>55</v>
      </c>
      <c r="G79" s="28">
        <f t="shared" si="2"/>
        <v>9.0311986863711002E-2</v>
      </c>
    </row>
    <row r="80" spans="1:7" x14ac:dyDescent="0.3">
      <c r="A80" s="38">
        <v>76</v>
      </c>
      <c r="B80" s="27" t="s">
        <v>75</v>
      </c>
      <c r="C80" s="31">
        <v>4987</v>
      </c>
      <c r="D80" s="31">
        <v>2296</v>
      </c>
      <c r="E80" s="31">
        <v>2131</v>
      </c>
      <c r="F80" s="31">
        <v>165</v>
      </c>
      <c r="G80" s="28">
        <f t="shared" si="2"/>
        <v>7.1864111498257846E-2</v>
      </c>
    </row>
    <row r="81" spans="1:7" x14ac:dyDescent="0.3">
      <c r="A81" s="38">
        <v>77</v>
      </c>
      <c r="B81" s="27" t="s">
        <v>76</v>
      </c>
      <c r="C81" s="31">
        <v>5865</v>
      </c>
      <c r="D81" s="31">
        <v>2732</v>
      </c>
      <c r="E81" s="31">
        <v>2545</v>
      </c>
      <c r="F81" s="31">
        <v>187</v>
      </c>
      <c r="G81" s="28">
        <f t="shared" si="2"/>
        <v>6.8448023426061488E-2</v>
      </c>
    </row>
    <row r="82" spans="1:7" x14ac:dyDescent="0.3">
      <c r="A82" s="38">
        <v>78</v>
      </c>
      <c r="B82" s="27" t="s">
        <v>77</v>
      </c>
      <c r="C82" s="31">
        <v>4780</v>
      </c>
      <c r="D82" s="31">
        <v>2256</v>
      </c>
      <c r="E82" s="31">
        <v>2059</v>
      </c>
      <c r="F82" s="31">
        <v>197</v>
      </c>
      <c r="G82" s="28">
        <f t="shared" si="2"/>
        <v>8.7322695035460987E-2</v>
      </c>
    </row>
    <row r="83" spans="1:7" x14ac:dyDescent="0.3">
      <c r="A83" s="38">
        <v>79</v>
      </c>
      <c r="B83" s="27" t="s">
        <v>78</v>
      </c>
      <c r="C83" s="31">
        <v>5468</v>
      </c>
      <c r="D83" s="31">
        <v>1517</v>
      </c>
      <c r="E83" s="31">
        <v>1339</v>
      </c>
      <c r="F83" s="31">
        <v>178</v>
      </c>
      <c r="G83" s="28">
        <f t="shared" si="2"/>
        <v>0.11733684904416612</v>
      </c>
    </row>
    <row r="84" spans="1:7" x14ac:dyDescent="0.3">
      <c r="A84" s="38">
        <v>80</v>
      </c>
      <c r="B84" s="27" t="s">
        <v>79</v>
      </c>
      <c r="C84" s="31">
        <v>2937</v>
      </c>
      <c r="D84" s="31">
        <v>1291</v>
      </c>
      <c r="E84" s="31">
        <v>1209</v>
      </c>
      <c r="F84" s="31">
        <v>82</v>
      </c>
      <c r="G84" s="28">
        <f t="shared" si="2"/>
        <v>6.3516653756777688E-2</v>
      </c>
    </row>
    <row r="85" spans="1:7" x14ac:dyDescent="0.3">
      <c r="A85" s="38">
        <v>81</v>
      </c>
      <c r="B85" s="27" t="s">
        <v>80</v>
      </c>
      <c r="C85" s="31">
        <v>1704</v>
      </c>
      <c r="D85" s="31">
        <v>605</v>
      </c>
      <c r="E85" s="31">
        <v>559</v>
      </c>
      <c r="F85" s="31">
        <v>46</v>
      </c>
      <c r="G85" s="28">
        <f t="shared" si="2"/>
        <v>7.6033057851239663E-2</v>
      </c>
    </row>
    <row r="86" spans="1:7" x14ac:dyDescent="0.3">
      <c r="A86" s="38">
        <v>82</v>
      </c>
      <c r="B86" s="27" t="s">
        <v>81</v>
      </c>
      <c r="C86" s="31">
        <v>2721</v>
      </c>
      <c r="D86" s="31">
        <v>1244</v>
      </c>
      <c r="E86" s="31">
        <v>1173</v>
      </c>
      <c r="F86" s="31">
        <v>71</v>
      </c>
      <c r="G86" s="28">
        <f t="shared" si="2"/>
        <v>5.7073954983922828E-2</v>
      </c>
    </row>
    <row r="87" spans="1:7" x14ac:dyDescent="0.3">
      <c r="A87" s="38">
        <v>83</v>
      </c>
      <c r="B87" s="27" t="s">
        <v>82</v>
      </c>
      <c r="C87" s="31">
        <v>1788</v>
      </c>
      <c r="D87" s="31">
        <v>564</v>
      </c>
      <c r="E87" s="31">
        <v>522</v>
      </c>
      <c r="F87" s="31">
        <v>42</v>
      </c>
      <c r="G87" s="28">
        <f t="shared" si="2"/>
        <v>7.4468085106382975E-2</v>
      </c>
    </row>
    <row r="88" spans="1:7" x14ac:dyDescent="0.3">
      <c r="A88" s="38">
        <v>84</v>
      </c>
      <c r="B88" s="27" t="s">
        <v>83</v>
      </c>
      <c r="C88" s="31">
        <v>3894</v>
      </c>
      <c r="D88" s="31">
        <v>1475</v>
      </c>
      <c r="E88" s="31">
        <v>1409</v>
      </c>
      <c r="F88" s="31">
        <v>66</v>
      </c>
      <c r="G88" s="28">
        <f t="shared" si="2"/>
        <v>4.4745762711864409E-2</v>
      </c>
    </row>
    <row r="89" spans="1:7" x14ac:dyDescent="0.3">
      <c r="A89" s="38">
        <v>85</v>
      </c>
      <c r="B89" s="27" t="s">
        <v>84</v>
      </c>
      <c r="C89" s="31">
        <v>3647</v>
      </c>
      <c r="D89" s="31">
        <v>1220</v>
      </c>
      <c r="E89" s="31">
        <v>1123</v>
      </c>
      <c r="F89" s="31">
        <v>97</v>
      </c>
      <c r="G89" s="28">
        <f t="shared" si="2"/>
        <v>7.9508196721311472E-2</v>
      </c>
    </row>
    <row r="90" spans="1:7" x14ac:dyDescent="0.3">
      <c r="A90" s="38">
        <v>86</v>
      </c>
      <c r="B90" s="27" t="s">
        <v>85</v>
      </c>
      <c r="C90" s="31">
        <v>3123</v>
      </c>
      <c r="D90" s="31">
        <v>1057</v>
      </c>
      <c r="E90" s="31">
        <v>954</v>
      </c>
      <c r="F90" s="31">
        <v>103</v>
      </c>
      <c r="G90" s="28">
        <f t="shared" si="2"/>
        <v>9.7445600756859041E-2</v>
      </c>
    </row>
    <row r="91" spans="1:7" x14ac:dyDescent="0.3">
      <c r="A91" s="38">
        <v>87</v>
      </c>
      <c r="B91" s="27" t="s">
        <v>86</v>
      </c>
      <c r="C91" s="31">
        <v>2931</v>
      </c>
      <c r="D91" s="31">
        <v>1329</v>
      </c>
      <c r="E91" s="31">
        <v>1242</v>
      </c>
      <c r="F91" s="31">
        <v>87</v>
      </c>
      <c r="G91" s="28">
        <f t="shared" si="2"/>
        <v>6.5462753950338598E-2</v>
      </c>
    </row>
    <row r="92" spans="1:7" x14ac:dyDescent="0.3">
      <c r="A92" s="38">
        <v>88</v>
      </c>
      <c r="B92" s="27" t="s">
        <v>87</v>
      </c>
      <c r="C92" s="31">
        <v>1438</v>
      </c>
      <c r="D92" s="31">
        <v>599</v>
      </c>
      <c r="E92" s="31">
        <v>556</v>
      </c>
      <c r="F92" s="31">
        <v>43</v>
      </c>
      <c r="G92" s="28">
        <f t="shared" si="2"/>
        <v>7.178631051752922E-2</v>
      </c>
    </row>
    <row r="93" spans="1:7" x14ac:dyDescent="0.3">
      <c r="A93" s="38">
        <v>89</v>
      </c>
      <c r="B93" s="27" t="s">
        <v>88</v>
      </c>
      <c r="C93" s="31">
        <v>2090</v>
      </c>
      <c r="D93" s="31">
        <v>904</v>
      </c>
      <c r="E93" s="31">
        <v>847</v>
      </c>
      <c r="F93" s="31">
        <v>57</v>
      </c>
      <c r="G93" s="28">
        <f t="shared" si="2"/>
        <v>6.3053097345132744E-2</v>
      </c>
    </row>
    <row r="94" spans="1:7" x14ac:dyDescent="0.3">
      <c r="A94" s="38">
        <v>90</v>
      </c>
      <c r="B94" s="27" t="s">
        <v>89</v>
      </c>
      <c r="C94" s="31">
        <v>2102</v>
      </c>
      <c r="D94" s="31">
        <v>718</v>
      </c>
      <c r="E94" s="31">
        <v>659</v>
      </c>
      <c r="F94" s="31">
        <v>59</v>
      </c>
      <c r="G94" s="28">
        <f t="shared" si="2"/>
        <v>8.2172701949860719E-2</v>
      </c>
    </row>
    <row r="95" spans="1:7" x14ac:dyDescent="0.3">
      <c r="A95" s="38">
        <v>91</v>
      </c>
      <c r="B95" s="27" t="s">
        <v>90</v>
      </c>
      <c r="C95" s="31">
        <v>3775</v>
      </c>
      <c r="D95" s="31">
        <v>1300</v>
      </c>
      <c r="E95" s="31">
        <v>1181</v>
      </c>
      <c r="F95" s="31">
        <v>119</v>
      </c>
      <c r="G95" s="28">
        <f t="shared" si="2"/>
        <v>9.1538461538461541E-2</v>
      </c>
    </row>
    <row r="96" spans="1:7" x14ac:dyDescent="0.3">
      <c r="A96" s="38">
        <v>92</v>
      </c>
      <c r="B96" s="27" t="s">
        <v>91</v>
      </c>
      <c r="C96" s="31">
        <v>2475</v>
      </c>
      <c r="D96" s="31">
        <v>1116</v>
      </c>
      <c r="E96" s="31">
        <v>1061</v>
      </c>
      <c r="F96" s="31">
        <v>55</v>
      </c>
      <c r="G96" s="28">
        <f t="shared" si="2"/>
        <v>4.9283154121863799E-2</v>
      </c>
    </row>
    <row r="97" spans="1:7" x14ac:dyDescent="0.3">
      <c r="A97" s="38">
        <v>93</v>
      </c>
      <c r="B97" s="27" t="s">
        <v>92</v>
      </c>
      <c r="C97" s="31">
        <v>1522</v>
      </c>
      <c r="D97" s="31">
        <v>521</v>
      </c>
      <c r="E97" s="31">
        <v>480</v>
      </c>
      <c r="F97" s="31">
        <v>41</v>
      </c>
      <c r="G97" s="28">
        <f t="shared" si="2"/>
        <v>7.8694817658349334E-2</v>
      </c>
    </row>
    <row r="98" spans="1:7" x14ac:dyDescent="0.3">
      <c r="A98" s="38">
        <v>94</v>
      </c>
      <c r="B98" s="27" t="s">
        <v>93</v>
      </c>
      <c r="C98" s="31">
        <v>1252</v>
      </c>
      <c r="D98" s="31">
        <v>554</v>
      </c>
      <c r="E98" s="31">
        <v>474</v>
      </c>
      <c r="F98" s="31">
        <v>80</v>
      </c>
      <c r="G98" s="28">
        <f t="shared" si="2"/>
        <v>0.1444043321299639</v>
      </c>
    </row>
    <row r="99" spans="1:7" x14ac:dyDescent="0.3">
      <c r="A99" s="38">
        <v>95</v>
      </c>
      <c r="B99" s="27" t="s">
        <v>94</v>
      </c>
      <c r="C99" s="31">
        <v>25863</v>
      </c>
      <c r="D99" s="31">
        <v>11198</v>
      </c>
      <c r="E99" s="31">
        <v>9639</v>
      </c>
      <c r="F99" s="31">
        <v>1559</v>
      </c>
      <c r="G99" s="28">
        <f t="shared" si="2"/>
        <v>0.139221289515985</v>
      </c>
    </row>
    <row r="100" spans="1:7" x14ac:dyDescent="0.3">
      <c r="A100" s="38">
        <v>96</v>
      </c>
      <c r="B100" s="27" t="s">
        <v>95</v>
      </c>
      <c r="C100" s="31">
        <v>26423</v>
      </c>
      <c r="D100" s="31">
        <v>11760</v>
      </c>
      <c r="E100" s="31">
        <v>10137</v>
      </c>
      <c r="F100" s="31">
        <v>1623</v>
      </c>
      <c r="G100" s="28">
        <f t="shared" si="2"/>
        <v>0.13801020408163264</v>
      </c>
    </row>
    <row r="101" spans="1:7" x14ac:dyDescent="0.3">
      <c r="A101" s="38">
        <v>97</v>
      </c>
      <c r="B101" s="27" t="s">
        <v>96</v>
      </c>
      <c r="C101" s="31">
        <v>27741</v>
      </c>
      <c r="D101" s="31">
        <v>11555</v>
      </c>
      <c r="E101" s="31">
        <v>10095</v>
      </c>
      <c r="F101" s="31">
        <v>1460</v>
      </c>
      <c r="G101" s="28">
        <f t="shared" ref="G101:G127" si="3">F101/D101</f>
        <v>0.12635222847252273</v>
      </c>
    </row>
    <row r="102" spans="1:7" x14ac:dyDescent="0.3">
      <c r="A102" s="38">
        <v>98</v>
      </c>
      <c r="B102" s="27" t="s">
        <v>97</v>
      </c>
      <c r="C102" s="31">
        <v>3215</v>
      </c>
      <c r="D102" s="31">
        <v>922</v>
      </c>
      <c r="E102" s="31">
        <v>820</v>
      </c>
      <c r="F102" s="31">
        <v>102</v>
      </c>
      <c r="G102" s="28">
        <f t="shared" si="3"/>
        <v>0.11062906724511931</v>
      </c>
    </row>
    <row r="103" spans="1:7" x14ac:dyDescent="0.3">
      <c r="A103" s="38">
        <v>99</v>
      </c>
      <c r="B103" s="27" t="s">
        <v>98</v>
      </c>
      <c r="C103" s="31">
        <v>3326</v>
      </c>
      <c r="D103" s="31">
        <v>1179</v>
      </c>
      <c r="E103" s="31">
        <v>1073</v>
      </c>
      <c r="F103" s="31">
        <v>106</v>
      </c>
      <c r="G103" s="28">
        <f t="shared" si="3"/>
        <v>8.9906700593723493E-2</v>
      </c>
    </row>
    <row r="104" spans="1:7" x14ac:dyDescent="0.3">
      <c r="A104" s="38">
        <v>100</v>
      </c>
      <c r="B104" s="27" t="s">
        <v>99</v>
      </c>
      <c r="C104" s="31">
        <v>8860</v>
      </c>
      <c r="D104" s="31">
        <v>3516</v>
      </c>
      <c r="E104" s="31">
        <v>3002</v>
      </c>
      <c r="F104" s="31">
        <v>514</v>
      </c>
      <c r="G104" s="28">
        <f t="shared" si="3"/>
        <v>0.14618885096700796</v>
      </c>
    </row>
    <row r="105" spans="1:7" x14ac:dyDescent="0.3">
      <c r="A105" s="38">
        <v>101</v>
      </c>
      <c r="B105" s="27" t="s">
        <v>100</v>
      </c>
      <c r="C105" s="31">
        <v>12792</v>
      </c>
      <c r="D105" s="31">
        <v>5228</v>
      </c>
      <c r="E105" s="31">
        <v>4666</v>
      </c>
      <c r="F105" s="31">
        <v>562</v>
      </c>
      <c r="G105" s="28">
        <f t="shared" si="3"/>
        <v>0.10749808722264728</v>
      </c>
    </row>
    <row r="106" spans="1:7" x14ac:dyDescent="0.3">
      <c r="A106" s="38">
        <v>102</v>
      </c>
      <c r="B106" s="27" t="s">
        <v>101</v>
      </c>
      <c r="C106" s="31">
        <v>28195</v>
      </c>
      <c r="D106" s="31">
        <v>11044</v>
      </c>
      <c r="E106" s="31">
        <v>9753</v>
      </c>
      <c r="F106" s="31">
        <v>1291</v>
      </c>
      <c r="G106" s="28">
        <f t="shared" si="3"/>
        <v>0.11689605215501629</v>
      </c>
    </row>
    <row r="107" spans="1:7" x14ac:dyDescent="0.3">
      <c r="A107" s="38">
        <v>103</v>
      </c>
      <c r="B107" s="27" t="s">
        <v>102</v>
      </c>
      <c r="C107" s="31">
        <v>7480</v>
      </c>
      <c r="D107" s="31">
        <v>2631</v>
      </c>
      <c r="E107" s="31">
        <v>2307</v>
      </c>
      <c r="F107" s="31">
        <v>324</v>
      </c>
      <c r="G107" s="28">
        <f t="shared" si="3"/>
        <v>0.12314709236031927</v>
      </c>
    </row>
    <row r="108" spans="1:7" x14ac:dyDescent="0.3">
      <c r="A108" s="38">
        <v>104</v>
      </c>
      <c r="B108" s="27" t="s">
        <v>103</v>
      </c>
      <c r="C108" s="31">
        <v>2947</v>
      </c>
      <c r="D108" s="31">
        <v>1082</v>
      </c>
      <c r="E108" s="31">
        <v>967</v>
      </c>
      <c r="F108" s="31">
        <v>115</v>
      </c>
      <c r="G108" s="28">
        <f t="shared" si="3"/>
        <v>0.10628465804066543</v>
      </c>
    </row>
    <row r="109" spans="1:7" x14ac:dyDescent="0.3">
      <c r="A109" s="38">
        <v>105</v>
      </c>
      <c r="B109" s="27" t="s">
        <v>104</v>
      </c>
      <c r="C109" s="31">
        <v>4005</v>
      </c>
      <c r="D109" s="31">
        <v>1667</v>
      </c>
      <c r="E109" s="31">
        <v>1519</v>
      </c>
      <c r="F109" s="31">
        <v>148</v>
      </c>
      <c r="G109" s="28">
        <f t="shared" si="3"/>
        <v>8.8782243551289747E-2</v>
      </c>
    </row>
    <row r="110" spans="1:7" x14ac:dyDescent="0.3">
      <c r="A110" s="38">
        <v>106</v>
      </c>
      <c r="B110" s="27" t="s">
        <v>105</v>
      </c>
      <c r="C110" s="31">
        <v>765</v>
      </c>
      <c r="D110" s="31">
        <v>218</v>
      </c>
      <c r="E110" s="31">
        <v>200</v>
      </c>
      <c r="F110" s="31">
        <v>18</v>
      </c>
      <c r="G110" s="28">
        <f t="shared" si="3"/>
        <v>8.2568807339449546E-2</v>
      </c>
    </row>
    <row r="111" spans="1:7" x14ac:dyDescent="0.3">
      <c r="A111" s="38">
        <v>107</v>
      </c>
      <c r="B111" s="27" t="s">
        <v>106</v>
      </c>
      <c r="C111" s="31">
        <v>175697</v>
      </c>
      <c r="D111" s="31">
        <v>77184</v>
      </c>
      <c r="E111" s="31">
        <v>68738</v>
      </c>
      <c r="F111" s="31">
        <v>8446</v>
      </c>
      <c r="G111" s="28">
        <f t="shared" si="3"/>
        <v>0.10942682421227197</v>
      </c>
    </row>
    <row r="112" spans="1:7" x14ac:dyDescent="0.3">
      <c r="A112" s="38">
        <v>108</v>
      </c>
      <c r="B112" s="27" t="s">
        <v>107</v>
      </c>
      <c r="C112" s="31">
        <v>15060</v>
      </c>
      <c r="D112" s="31">
        <v>6946</v>
      </c>
      <c r="E112" s="31">
        <v>6169</v>
      </c>
      <c r="F112" s="31">
        <v>777</v>
      </c>
      <c r="G112" s="28">
        <f t="shared" si="3"/>
        <v>0.11186294270083501</v>
      </c>
    </row>
    <row r="113" spans="1:7" x14ac:dyDescent="0.3">
      <c r="A113" s="38">
        <v>109</v>
      </c>
      <c r="B113" s="27" t="s">
        <v>108</v>
      </c>
      <c r="C113" s="31">
        <v>13552</v>
      </c>
      <c r="D113" s="31">
        <v>4793</v>
      </c>
      <c r="E113" s="31">
        <v>4002</v>
      </c>
      <c r="F113" s="31">
        <v>791</v>
      </c>
      <c r="G113" s="28">
        <f t="shared" si="3"/>
        <v>0.16503233882745671</v>
      </c>
    </row>
    <row r="114" spans="1:7" x14ac:dyDescent="0.3">
      <c r="A114" s="38">
        <v>110</v>
      </c>
      <c r="B114" s="27" t="s">
        <v>109</v>
      </c>
      <c r="C114" s="31">
        <v>7060</v>
      </c>
      <c r="D114" s="31">
        <v>2161</v>
      </c>
      <c r="E114" s="31">
        <v>1853</v>
      </c>
      <c r="F114" s="31">
        <v>308</v>
      </c>
      <c r="G114" s="28">
        <f t="shared" si="3"/>
        <v>0.14252660805182785</v>
      </c>
    </row>
    <row r="115" spans="1:7" x14ac:dyDescent="0.3">
      <c r="A115" s="38">
        <v>111</v>
      </c>
      <c r="B115" s="27" t="s">
        <v>110</v>
      </c>
      <c r="C115" s="31">
        <v>12944</v>
      </c>
      <c r="D115" s="31">
        <v>5344</v>
      </c>
      <c r="E115" s="31">
        <v>4639</v>
      </c>
      <c r="F115" s="31">
        <v>705</v>
      </c>
      <c r="G115" s="28">
        <f t="shared" si="3"/>
        <v>0.13192365269461079</v>
      </c>
    </row>
    <row r="116" spans="1:7" x14ac:dyDescent="0.3">
      <c r="A116" s="38">
        <v>112</v>
      </c>
      <c r="B116" s="27" t="s">
        <v>111</v>
      </c>
      <c r="C116" s="31">
        <v>76102</v>
      </c>
      <c r="D116" s="31">
        <v>31726</v>
      </c>
      <c r="E116" s="31">
        <v>28131</v>
      </c>
      <c r="F116" s="31">
        <v>3595</v>
      </c>
      <c r="G116" s="28">
        <f t="shared" si="3"/>
        <v>0.113314001134716</v>
      </c>
    </row>
    <row r="117" spans="1:7" x14ac:dyDescent="0.3">
      <c r="A117" s="38">
        <v>113</v>
      </c>
      <c r="B117" s="27" t="s">
        <v>112</v>
      </c>
      <c r="C117" s="31">
        <v>67456</v>
      </c>
      <c r="D117" s="31">
        <v>28887</v>
      </c>
      <c r="E117" s="31">
        <v>25208</v>
      </c>
      <c r="F117" s="31">
        <v>3679</v>
      </c>
      <c r="G117" s="28">
        <f t="shared" si="3"/>
        <v>0.12735832727524493</v>
      </c>
    </row>
    <row r="118" spans="1:7" x14ac:dyDescent="0.3">
      <c r="A118" s="38">
        <v>114</v>
      </c>
      <c r="B118" s="27" t="s">
        <v>113</v>
      </c>
      <c r="C118" s="31">
        <v>3354</v>
      </c>
      <c r="D118" s="31">
        <v>1350</v>
      </c>
      <c r="E118" s="31">
        <v>1220</v>
      </c>
      <c r="F118" s="31">
        <v>130</v>
      </c>
      <c r="G118" s="28">
        <f t="shared" si="3"/>
        <v>9.6296296296296297E-2</v>
      </c>
    </row>
    <row r="119" spans="1:7" x14ac:dyDescent="0.3">
      <c r="A119" s="38">
        <v>115</v>
      </c>
      <c r="B119" s="27" t="s">
        <v>114</v>
      </c>
      <c r="C119" s="31">
        <v>2057</v>
      </c>
      <c r="D119" s="31">
        <v>583</v>
      </c>
      <c r="E119" s="31">
        <v>536</v>
      </c>
      <c r="F119" s="31">
        <v>47</v>
      </c>
      <c r="G119" s="28">
        <f t="shared" si="3"/>
        <v>8.0617495711835338E-2</v>
      </c>
    </row>
    <row r="120" spans="1:7" x14ac:dyDescent="0.3">
      <c r="A120" s="38">
        <v>116</v>
      </c>
      <c r="B120" s="27" t="s">
        <v>115</v>
      </c>
      <c r="C120" s="31">
        <v>93086</v>
      </c>
      <c r="D120" s="31">
        <v>40032</v>
      </c>
      <c r="E120" s="31">
        <v>35279</v>
      </c>
      <c r="F120" s="31">
        <v>4753</v>
      </c>
      <c r="G120" s="28">
        <f t="shared" si="3"/>
        <v>0.11873001598721024</v>
      </c>
    </row>
    <row r="121" spans="1:7" x14ac:dyDescent="0.3">
      <c r="A121" s="38">
        <v>117</v>
      </c>
      <c r="B121" s="27" t="s">
        <v>116</v>
      </c>
      <c r="C121" s="31">
        <v>25720</v>
      </c>
      <c r="D121" s="31">
        <v>10623</v>
      </c>
      <c r="E121" s="31">
        <v>9443</v>
      </c>
      <c r="F121" s="31">
        <v>1180</v>
      </c>
      <c r="G121" s="28">
        <f t="shared" si="3"/>
        <v>0.11107973265555869</v>
      </c>
    </row>
    <row r="122" spans="1:7" x14ac:dyDescent="0.3">
      <c r="A122" s="38">
        <v>118</v>
      </c>
      <c r="B122" s="27" t="s">
        <v>117</v>
      </c>
      <c r="C122" s="31">
        <v>4348</v>
      </c>
      <c r="D122" s="31">
        <v>1693</v>
      </c>
      <c r="E122" s="31">
        <v>1420</v>
      </c>
      <c r="F122" s="31">
        <v>273</v>
      </c>
      <c r="G122" s="28">
        <f t="shared" si="3"/>
        <v>0.16125221500295334</v>
      </c>
    </row>
    <row r="123" spans="1:7" x14ac:dyDescent="0.3">
      <c r="A123" s="38">
        <v>119</v>
      </c>
      <c r="B123" s="27" t="s">
        <v>118</v>
      </c>
      <c r="C123" s="31">
        <v>30962</v>
      </c>
      <c r="D123" s="31">
        <v>9548</v>
      </c>
      <c r="E123" s="31">
        <v>8308</v>
      </c>
      <c r="F123" s="31">
        <v>1240</v>
      </c>
      <c r="G123" s="28">
        <f t="shared" si="3"/>
        <v>0.12987012987012986</v>
      </c>
    </row>
    <row r="124" spans="1:7" x14ac:dyDescent="0.3">
      <c r="A124" s="38">
        <v>120</v>
      </c>
      <c r="B124" s="27" t="s">
        <v>119</v>
      </c>
      <c r="C124" s="31">
        <v>3916</v>
      </c>
      <c r="D124" s="31">
        <v>1444</v>
      </c>
      <c r="E124" s="31">
        <v>1312</v>
      </c>
      <c r="F124" s="31">
        <v>132</v>
      </c>
      <c r="G124" s="28">
        <f t="shared" si="3"/>
        <v>9.141274238227147E-2</v>
      </c>
    </row>
    <row r="125" spans="1:7" x14ac:dyDescent="0.3">
      <c r="A125" s="38">
        <v>121</v>
      </c>
      <c r="B125" s="27" t="s">
        <v>120</v>
      </c>
      <c r="C125" s="31">
        <v>6507</v>
      </c>
      <c r="D125" s="31">
        <v>2869</v>
      </c>
      <c r="E125" s="31">
        <v>2743</v>
      </c>
      <c r="F125" s="31">
        <v>126</v>
      </c>
      <c r="G125" s="28">
        <f t="shared" si="3"/>
        <v>4.3917741373300803E-2</v>
      </c>
    </row>
    <row r="126" spans="1:7" x14ac:dyDescent="0.3">
      <c r="A126" s="38">
        <v>122</v>
      </c>
      <c r="B126" s="27" t="s">
        <v>121</v>
      </c>
      <c r="C126" s="31">
        <v>2719</v>
      </c>
      <c r="D126" s="31">
        <v>994</v>
      </c>
      <c r="E126" s="31">
        <v>895</v>
      </c>
      <c r="F126" s="31">
        <v>99</v>
      </c>
      <c r="G126" s="28">
        <f t="shared" si="3"/>
        <v>9.9597585513078471E-2</v>
      </c>
    </row>
    <row r="127" spans="1:7" x14ac:dyDescent="0.3">
      <c r="A127" s="38">
        <v>123</v>
      </c>
      <c r="B127" s="27" t="s">
        <v>122</v>
      </c>
      <c r="C127" s="31">
        <v>920</v>
      </c>
      <c r="D127" s="31">
        <v>262</v>
      </c>
      <c r="E127" s="31">
        <v>229</v>
      </c>
      <c r="F127" s="31">
        <v>33</v>
      </c>
      <c r="G127" s="28">
        <f t="shared" si="3"/>
        <v>0.12595419847328243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E260-E303-435D-9B1B-75360EB7CFE8}">
  <dimension ref="A1:Q159"/>
  <sheetViews>
    <sheetView topLeftCell="D10" zoomScale="87" zoomScaleNormal="196" workbookViewId="0">
      <selection activeCell="U20" sqref="U20"/>
    </sheetView>
  </sheetViews>
  <sheetFormatPr defaultColWidth="9.109375" defaultRowHeight="10.199999999999999" x14ac:dyDescent="0.2"/>
  <cols>
    <col min="1" max="1" width="3.6640625" style="44" customWidth="1"/>
    <col min="2" max="2" width="20" style="44" customWidth="1"/>
    <col min="3" max="3" width="6.88671875" style="44" customWidth="1"/>
    <col min="4" max="4" width="10.109375" style="44" customWidth="1"/>
    <col min="5" max="5" width="7.6640625" style="44" customWidth="1"/>
    <col min="6" max="6" width="4.33203125" style="44" customWidth="1"/>
    <col min="7" max="7" width="7.109375" style="44" customWidth="1"/>
    <col min="8" max="8" width="9.109375" style="44"/>
    <col min="9" max="9" width="19.88671875" style="44" customWidth="1"/>
    <col min="10" max="10" width="8.5546875" style="44" bestFit="1" customWidth="1"/>
    <col min="11" max="11" width="9.109375" style="44"/>
    <col min="12" max="12" width="5.6640625" style="44" customWidth="1"/>
    <col min="13" max="15" width="9.109375" style="44"/>
    <col min="16" max="16" width="17.88671875" style="44" bestFit="1" customWidth="1"/>
    <col min="17" max="16384" width="9.109375" style="44"/>
  </cols>
  <sheetData>
    <row r="1" spans="1:17" x14ac:dyDescent="0.2">
      <c r="A1" s="90" t="s">
        <v>146</v>
      </c>
      <c r="B1" s="90"/>
      <c r="C1" s="90"/>
    </row>
    <row r="2" spans="1:17" x14ac:dyDescent="0.2">
      <c r="A2" s="90" t="s">
        <v>147</v>
      </c>
      <c r="B2" s="90"/>
      <c r="C2" s="90"/>
    </row>
    <row r="3" spans="1:17" x14ac:dyDescent="0.2">
      <c r="A3" s="45"/>
      <c r="B3" s="45"/>
      <c r="C3" s="45"/>
      <c r="G3" s="75" t="s">
        <v>223</v>
      </c>
      <c r="I3" s="75" t="s">
        <v>229</v>
      </c>
    </row>
    <row r="4" spans="1:17" ht="21" x14ac:dyDescent="0.25">
      <c r="B4" s="46" t="s">
        <v>148</v>
      </c>
      <c r="C4" s="46" t="s">
        <v>149</v>
      </c>
      <c r="D4" s="47" t="s">
        <v>150</v>
      </c>
      <c r="E4" s="47" t="s">
        <v>151</v>
      </c>
      <c r="F4" s="48" t="s">
        <v>152</v>
      </c>
      <c r="G4" s="47" t="s">
        <v>153</v>
      </c>
      <c r="I4" s="91" t="s">
        <v>156</v>
      </c>
      <c r="J4" s="91"/>
      <c r="K4" s="68" t="s">
        <v>125</v>
      </c>
      <c r="L4" s="49"/>
      <c r="M4" s="68" t="s">
        <v>204</v>
      </c>
      <c r="P4" s="94" t="s">
        <v>228</v>
      </c>
      <c r="Q4" s="94"/>
    </row>
    <row r="5" spans="1:17" x14ac:dyDescent="0.2">
      <c r="A5" s="50"/>
      <c r="B5" s="50"/>
      <c r="C5" s="51"/>
      <c r="G5" s="52"/>
      <c r="I5" s="44" t="s">
        <v>123</v>
      </c>
      <c r="J5" s="53">
        <f>MAX(G6:G128)</f>
        <v>0.21159691372457329</v>
      </c>
      <c r="K5" s="69">
        <v>0.04</v>
      </c>
      <c r="L5" s="67" t="s">
        <v>199</v>
      </c>
      <c r="M5" s="56">
        <f t="array" ref="M5:M14">FREQUENCY(G6:G128,K5:K14)</f>
        <v>0</v>
      </c>
      <c r="P5" s="84" t="s">
        <v>209</v>
      </c>
      <c r="Q5" s="84">
        <v>9.4454333714375158E-2</v>
      </c>
    </row>
    <row r="6" spans="1:17" x14ac:dyDescent="0.2">
      <c r="A6" s="44">
        <v>1</v>
      </c>
      <c r="B6" s="44" t="s">
        <v>120</v>
      </c>
      <c r="C6" s="57">
        <v>6507</v>
      </c>
      <c r="D6" s="57">
        <v>2869</v>
      </c>
      <c r="E6" s="57">
        <f t="shared" ref="E6:E37" si="0">D6-F6</f>
        <v>2743</v>
      </c>
      <c r="F6" s="57">
        <v>126</v>
      </c>
      <c r="G6" s="58">
        <f t="shared" ref="G6:G37" si="1">F6/D6</f>
        <v>4.3917741373300803E-2</v>
      </c>
      <c r="I6" s="44" t="s">
        <v>124</v>
      </c>
      <c r="J6" s="53">
        <f>MIN(G6:G128)</f>
        <v>4.3917741373300803E-2</v>
      </c>
      <c r="K6" s="69">
        <v>0.06</v>
      </c>
      <c r="L6" s="55" t="s">
        <v>201</v>
      </c>
      <c r="M6" s="56">
        <v>5</v>
      </c>
      <c r="P6" s="44" t="s">
        <v>210</v>
      </c>
      <c r="Q6" s="44">
        <v>2.3225708595131507E-3</v>
      </c>
    </row>
    <row r="7" spans="1:17" x14ac:dyDescent="0.2">
      <c r="A7" s="44">
        <v>2</v>
      </c>
      <c r="B7" s="44" t="s">
        <v>83</v>
      </c>
      <c r="C7" s="57">
        <v>3894</v>
      </c>
      <c r="D7" s="57">
        <v>1475</v>
      </c>
      <c r="E7" s="57">
        <f t="shared" si="0"/>
        <v>1409</v>
      </c>
      <c r="F7" s="57">
        <v>66</v>
      </c>
      <c r="G7" s="58">
        <f t="shared" si="1"/>
        <v>4.4745762711864409E-2</v>
      </c>
      <c r="I7" s="44" t="s">
        <v>137</v>
      </c>
      <c r="J7" s="53">
        <f>QUARTILE(G6:G128,1)</f>
        <v>7.6753817691347148E-2</v>
      </c>
      <c r="K7" s="69">
        <v>0.08</v>
      </c>
      <c r="L7" s="55" t="s">
        <v>200</v>
      </c>
      <c r="M7" s="56">
        <v>35</v>
      </c>
      <c r="P7" s="44" t="s">
        <v>211</v>
      </c>
      <c r="Q7" s="44">
        <v>9.0274220187940013E-2</v>
      </c>
    </row>
    <row r="8" spans="1:17" x14ac:dyDescent="0.2">
      <c r="A8" s="44">
        <v>3</v>
      </c>
      <c r="B8" s="44" t="s">
        <v>91</v>
      </c>
      <c r="C8" s="57">
        <v>2475</v>
      </c>
      <c r="D8" s="57">
        <v>1116</v>
      </c>
      <c r="E8" s="57">
        <f t="shared" si="0"/>
        <v>1061</v>
      </c>
      <c r="F8" s="57">
        <v>55</v>
      </c>
      <c r="G8" s="58">
        <f t="shared" si="1"/>
        <v>4.9283154121863799E-2</v>
      </c>
      <c r="I8" s="44" t="s">
        <v>138</v>
      </c>
      <c r="J8" s="53">
        <f>QUARTILE(G6:G128,2)</f>
        <v>9.023645351216901E-2</v>
      </c>
      <c r="K8" s="69">
        <v>0.1</v>
      </c>
      <c r="L8" s="67" t="s">
        <v>202</v>
      </c>
      <c r="M8" s="56">
        <v>43</v>
      </c>
      <c r="P8" s="44" t="s">
        <v>212</v>
      </c>
      <c r="Q8" s="44" t="e">
        <v>#N/A</v>
      </c>
    </row>
    <row r="9" spans="1:17" x14ac:dyDescent="0.2">
      <c r="A9" s="44">
        <v>4</v>
      </c>
      <c r="B9" s="44" t="s">
        <v>40</v>
      </c>
      <c r="C9" s="57">
        <v>7310</v>
      </c>
      <c r="D9" s="57">
        <v>3806</v>
      </c>
      <c r="E9" s="57">
        <f t="shared" si="0"/>
        <v>3610</v>
      </c>
      <c r="F9" s="57">
        <v>196</v>
      </c>
      <c r="G9" s="58">
        <f t="shared" si="1"/>
        <v>5.1497635312664214E-2</v>
      </c>
      <c r="I9" s="44" t="s">
        <v>139</v>
      </c>
      <c r="J9" s="53">
        <f>QUARTILE(G6:G128,3)</f>
        <v>0.10707514628666709</v>
      </c>
      <c r="K9" s="69">
        <v>0.12</v>
      </c>
      <c r="L9" s="55" t="s">
        <v>203</v>
      </c>
      <c r="M9" s="56">
        <v>22</v>
      </c>
      <c r="P9" s="84" t="s">
        <v>213</v>
      </c>
      <c r="Q9" s="84">
        <v>2.5653633631321667E-2</v>
      </c>
    </row>
    <row r="10" spans="1:17" x14ac:dyDescent="0.2">
      <c r="A10" s="44">
        <v>5</v>
      </c>
      <c r="B10" s="44" t="s">
        <v>81</v>
      </c>
      <c r="C10" s="57">
        <v>2721</v>
      </c>
      <c r="D10" s="57">
        <v>1244</v>
      </c>
      <c r="E10" s="57">
        <f t="shared" si="0"/>
        <v>1173</v>
      </c>
      <c r="F10" s="57">
        <v>71</v>
      </c>
      <c r="G10" s="58">
        <f t="shared" si="1"/>
        <v>5.7073954983922828E-2</v>
      </c>
      <c r="K10" s="69">
        <v>0.14000000000000001</v>
      </c>
      <c r="L10" s="55"/>
      <c r="M10" s="56">
        <v>12</v>
      </c>
      <c r="P10" s="84" t="s">
        <v>214</v>
      </c>
      <c r="Q10" s="84">
        <v>6.5810891849007807E-4</v>
      </c>
    </row>
    <row r="11" spans="1:17" x14ac:dyDescent="0.2">
      <c r="A11" s="44">
        <v>6</v>
      </c>
      <c r="B11" s="44" t="s">
        <v>54</v>
      </c>
      <c r="C11" s="57">
        <v>25532</v>
      </c>
      <c r="D11" s="57">
        <v>11316</v>
      </c>
      <c r="E11" s="57">
        <f t="shared" si="0"/>
        <v>10622</v>
      </c>
      <c r="F11" s="57">
        <v>694</v>
      </c>
      <c r="G11" s="58">
        <f t="shared" si="1"/>
        <v>6.1329091551785085E-2</v>
      </c>
      <c r="I11" s="44" t="s">
        <v>143</v>
      </c>
      <c r="J11" s="53">
        <f>AVERAGE(G6:G128)</f>
        <v>9.40434671099762E-2</v>
      </c>
      <c r="K11" s="69">
        <v>0.16</v>
      </c>
      <c r="L11" s="67"/>
      <c r="M11" s="56">
        <v>3</v>
      </c>
      <c r="P11" s="44" t="s">
        <v>215</v>
      </c>
      <c r="Q11" s="44">
        <v>2.9812037902037014</v>
      </c>
    </row>
    <row r="12" spans="1:17" x14ac:dyDescent="0.2">
      <c r="A12" s="44">
        <v>7</v>
      </c>
      <c r="B12" s="44" t="s">
        <v>2</v>
      </c>
      <c r="C12" s="57">
        <v>56836</v>
      </c>
      <c r="D12" s="57">
        <v>27631</v>
      </c>
      <c r="E12" s="57">
        <f t="shared" si="0"/>
        <v>25891</v>
      </c>
      <c r="F12" s="57">
        <v>1740</v>
      </c>
      <c r="G12" s="58">
        <f t="shared" si="1"/>
        <v>6.29727480004343E-2</v>
      </c>
      <c r="I12" s="44" t="s">
        <v>157</v>
      </c>
      <c r="J12" s="93">
        <f>VAR(G6:G128)</f>
        <v>6.734783811856883E-4</v>
      </c>
      <c r="K12" s="69">
        <v>0.18</v>
      </c>
      <c r="L12" s="55"/>
      <c r="M12" s="56">
        <v>2</v>
      </c>
      <c r="P12" s="44" t="s">
        <v>216</v>
      </c>
      <c r="Q12" s="44">
        <v>1.2272980123048125</v>
      </c>
    </row>
    <row r="13" spans="1:17" x14ac:dyDescent="0.2">
      <c r="A13" s="44">
        <v>8</v>
      </c>
      <c r="B13" s="44" t="s">
        <v>88</v>
      </c>
      <c r="C13" s="57">
        <v>2090</v>
      </c>
      <c r="D13" s="57">
        <v>904</v>
      </c>
      <c r="E13" s="57">
        <f t="shared" si="0"/>
        <v>847</v>
      </c>
      <c r="F13" s="57">
        <v>57</v>
      </c>
      <c r="G13" s="59">
        <f t="shared" si="1"/>
        <v>6.3053097345132744E-2</v>
      </c>
      <c r="H13" s="15"/>
      <c r="I13" s="44" t="s">
        <v>144</v>
      </c>
      <c r="J13" s="53">
        <f>STDEV(G6:G128)</f>
        <v>2.5951462024049594E-2</v>
      </c>
      <c r="K13" s="69">
        <v>0.2</v>
      </c>
      <c r="L13" s="55"/>
      <c r="M13" s="56">
        <v>0</v>
      </c>
      <c r="P13" s="44" t="s">
        <v>217</v>
      </c>
      <c r="Q13" s="44">
        <v>0.16685115101270886</v>
      </c>
    </row>
    <row r="14" spans="1:17" x14ac:dyDescent="0.2">
      <c r="A14" s="44">
        <v>9</v>
      </c>
      <c r="B14" s="44" t="s">
        <v>79</v>
      </c>
      <c r="C14" s="57">
        <v>2937</v>
      </c>
      <c r="D14" s="57">
        <v>1291</v>
      </c>
      <c r="E14" s="57">
        <f t="shared" si="0"/>
        <v>1209</v>
      </c>
      <c r="F14" s="57">
        <v>82</v>
      </c>
      <c r="G14" s="58">
        <f t="shared" si="1"/>
        <v>6.3516653756777688E-2</v>
      </c>
      <c r="H14" s="15"/>
      <c r="I14" s="12"/>
      <c r="J14" s="12"/>
      <c r="K14" s="69">
        <v>0.22</v>
      </c>
      <c r="L14" s="67"/>
      <c r="M14" s="56">
        <v>1</v>
      </c>
      <c r="P14" s="44" t="s">
        <v>218</v>
      </c>
      <c r="Q14" s="44">
        <v>4.4745762711864409E-2</v>
      </c>
    </row>
    <row r="15" spans="1:17" x14ac:dyDescent="0.2">
      <c r="A15" s="44">
        <v>10</v>
      </c>
      <c r="B15" s="44" t="s">
        <v>34</v>
      </c>
      <c r="C15" s="57">
        <v>13207</v>
      </c>
      <c r="D15" s="57">
        <v>5699</v>
      </c>
      <c r="E15" s="57">
        <f t="shared" si="0"/>
        <v>5335</v>
      </c>
      <c r="F15" s="57">
        <v>364</v>
      </c>
      <c r="G15" s="58">
        <f t="shared" si="1"/>
        <v>6.3870854535883495E-2</v>
      </c>
      <c r="H15" s="15"/>
      <c r="I15" s="40" t="s">
        <v>158</v>
      </c>
      <c r="J15" s="40">
        <f>(G36+G98-2*G67)/(G98-G36)</f>
        <v>0.11459495780672517</v>
      </c>
      <c r="K15" s="54"/>
      <c r="L15" s="56"/>
      <c r="M15" s="56"/>
      <c r="P15" s="44" t="s">
        <v>219</v>
      </c>
      <c r="Q15" s="44">
        <v>0.21159691372457329</v>
      </c>
    </row>
    <row r="16" spans="1:17" x14ac:dyDescent="0.2">
      <c r="A16" s="44">
        <v>11</v>
      </c>
      <c r="B16" s="44" t="s">
        <v>9</v>
      </c>
      <c r="C16" s="57">
        <v>25582</v>
      </c>
      <c r="D16" s="57">
        <v>12256</v>
      </c>
      <c r="E16" s="57">
        <f t="shared" si="0"/>
        <v>11462</v>
      </c>
      <c r="F16" s="57">
        <v>794</v>
      </c>
      <c r="G16" s="58">
        <f t="shared" si="1"/>
        <v>6.4784595300261094E-2</v>
      </c>
      <c r="I16" s="12"/>
      <c r="J16" s="12">
        <f>SKEW(G6:G128)</f>
        <v>1.1624043288357069</v>
      </c>
      <c r="K16" s="54"/>
      <c r="L16" s="70" t="s">
        <v>205</v>
      </c>
      <c r="M16" s="70">
        <f>SUM(M5:M15)</f>
        <v>123</v>
      </c>
      <c r="P16" s="44" t="s">
        <v>220</v>
      </c>
      <c r="Q16" s="44">
        <v>11.52342871315377</v>
      </c>
    </row>
    <row r="17" spans="1:17" x14ac:dyDescent="0.2">
      <c r="A17" s="44">
        <v>12</v>
      </c>
      <c r="B17" s="44" t="s">
        <v>86</v>
      </c>
      <c r="C17" s="57">
        <v>2931</v>
      </c>
      <c r="D17" s="57">
        <v>1329</v>
      </c>
      <c r="E17" s="57">
        <f t="shared" si="0"/>
        <v>1242</v>
      </c>
      <c r="F17" s="57">
        <v>87</v>
      </c>
      <c r="G17" s="58">
        <f t="shared" si="1"/>
        <v>6.5462753950338598E-2</v>
      </c>
      <c r="J17" s="95"/>
      <c r="P17" s="44" t="s">
        <v>221</v>
      </c>
      <c r="Q17" s="44">
        <v>122</v>
      </c>
    </row>
    <row r="18" spans="1:17" x14ac:dyDescent="0.2">
      <c r="A18" s="44">
        <v>13</v>
      </c>
      <c r="B18" s="44" t="s">
        <v>66</v>
      </c>
      <c r="C18" s="57">
        <v>11909</v>
      </c>
      <c r="D18" s="57">
        <v>4668</v>
      </c>
      <c r="E18" s="57">
        <f t="shared" si="0"/>
        <v>4356</v>
      </c>
      <c r="F18" s="57">
        <v>312</v>
      </c>
      <c r="G18" s="58">
        <f t="shared" si="1"/>
        <v>6.6838046272493568E-2</v>
      </c>
      <c r="I18" s="75" t="s">
        <v>225</v>
      </c>
      <c r="P18" s="44" t="s">
        <v>222</v>
      </c>
      <c r="Q18" s="44">
        <v>4.5981416235151215E-3</v>
      </c>
    </row>
    <row r="19" spans="1:17" x14ac:dyDescent="0.2">
      <c r="A19" s="44">
        <v>14</v>
      </c>
      <c r="B19" s="44" t="s">
        <v>44</v>
      </c>
      <c r="C19" s="57">
        <v>10901</v>
      </c>
      <c r="D19" s="57">
        <v>5101</v>
      </c>
      <c r="E19" s="57">
        <f t="shared" si="0"/>
        <v>4757</v>
      </c>
      <c r="F19" s="57">
        <v>344</v>
      </c>
      <c r="G19" s="58">
        <f t="shared" si="1"/>
        <v>6.7437757302489715E-2</v>
      </c>
      <c r="I19" s="75" t="s">
        <v>226</v>
      </c>
    </row>
    <row r="20" spans="1:17" x14ac:dyDescent="0.2">
      <c r="A20" s="44">
        <v>15</v>
      </c>
      <c r="B20" s="44" t="s">
        <v>76</v>
      </c>
      <c r="C20" s="57">
        <v>5865</v>
      </c>
      <c r="D20" s="57">
        <v>2732</v>
      </c>
      <c r="E20" s="57">
        <f t="shared" si="0"/>
        <v>2545</v>
      </c>
      <c r="F20" s="57">
        <v>187</v>
      </c>
      <c r="G20" s="58">
        <f t="shared" si="1"/>
        <v>6.8448023426061488E-2</v>
      </c>
    </row>
    <row r="21" spans="1:17" x14ac:dyDescent="0.2">
      <c r="A21" s="44">
        <v>16</v>
      </c>
      <c r="B21" s="44" t="s">
        <v>27</v>
      </c>
      <c r="C21" s="57">
        <v>15439</v>
      </c>
      <c r="D21" s="57">
        <v>7251</v>
      </c>
      <c r="E21" s="57">
        <f t="shared" si="0"/>
        <v>6750</v>
      </c>
      <c r="F21" s="57">
        <v>501</v>
      </c>
      <c r="G21" s="58">
        <f t="shared" si="1"/>
        <v>6.9093918080264785E-2</v>
      </c>
      <c r="I21" s="75" t="s">
        <v>227</v>
      </c>
    </row>
    <row r="22" spans="1:17" x14ac:dyDescent="0.2">
      <c r="A22" s="44">
        <v>17</v>
      </c>
      <c r="B22" s="44" t="s">
        <v>32</v>
      </c>
      <c r="C22" s="57">
        <v>10848</v>
      </c>
      <c r="D22" s="57">
        <v>5324</v>
      </c>
      <c r="E22" s="57">
        <f t="shared" si="0"/>
        <v>4948</v>
      </c>
      <c r="F22" s="57">
        <v>376</v>
      </c>
      <c r="G22" s="58">
        <f t="shared" si="1"/>
        <v>7.0623591284748308E-2</v>
      </c>
      <c r="I22" s="75" t="s">
        <v>224</v>
      </c>
    </row>
    <row r="23" spans="1:17" x14ac:dyDescent="0.2">
      <c r="A23" s="44">
        <v>18</v>
      </c>
      <c r="B23" s="44" t="s">
        <v>45</v>
      </c>
      <c r="C23" s="57">
        <v>5190</v>
      </c>
      <c r="D23" s="57">
        <v>2627</v>
      </c>
      <c r="E23" s="57">
        <f t="shared" si="0"/>
        <v>2441</v>
      </c>
      <c r="F23" s="57">
        <v>186</v>
      </c>
      <c r="G23" s="58">
        <f t="shared" si="1"/>
        <v>7.0803197563760939E-2</v>
      </c>
    </row>
    <row r="24" spans="1:17" x14ac:dyDescent="0.2">
      <c r="A24" s="44">
        <v>19</v>
      </c>
      <c r="B24" s="44" t="s">
        <v>87</v>
      </c>
      <c r="C24" s="57">
        <v>1438</v>
      </c>
      <c r="D24" s="57">
        <v>599</v>
      </c>
      <c r="E24" s="57">
        <f t="shared" si="0"/>
        <v>556</v>
      </c>
      <c r="F24" s="57">
        <v>43</v>
      </c>
      <c r="G24" s="58">
        <f t="shared" si="1"/>
        <v>7.178631051752922E-2</v>
      </c>
    </row>
    <row r="25" spans="1:17" x14ac:dyDescent="0.2">
      <c r="A25" s="44">
        <v>20</v>
      </c>
      <c r="B25" s="44" t="s">
        <v>75</v>
      </c>
      <c r="C25" s="57">
        <v>4987</v>
      </c>
      <c r="D25" s="57">
        <v>2296</v>
      </c>
      <c r="E25" s="57">
        <f t="shared" si="0"/>
        <v>2131</v>
      </c>
      <c r="F25" s="57">
        <v>165</v>
      </c>
      <c r="G25" s="58">
        <f t="shared" si="1"/>
        <v>7.1864111498257846E-2</v>
      </c>
    </row>
    <row r="26" spans="1:17" x14ac:dyDescent="0.2">
      <c r="A26" s="44">
        <v>21</v>
      </c>
      <c r="B26" s="44" t="s">
        <v>72</v>
      </c>
      <c r="C26" s="57">
        <v>2543</v>
      </c>
      <c r="D26" s="57">
        <v>1097</v>
      </c>
      <c r="E26" s="57">
        <f t="shared" si="0"/>
        <v>1017</v>
      </c>
      <c r="F26" s="57">
        <v>80</v>
      </c>
      <c r="G26" s="58">
        <f t="shared" si="1"/>
        <v>7.2926162260711025E-2</v>
      </c>
    </row>
    <row r="27" spans="1:17" x14ac:dyDescent="0.2">
      <c r="A27" s="44">
        <v>22</v>
      </c>
      <c r="B27" s="44" t="s">
        <v>82</v>
      </c>
      <c r="C27" s="57">
        <v>1788</v>
      </c>
      <c r="D27" s="57">
        <v>564</v>
      </c>
      <c r="E27" s="57">
        <f t="shared" si="0"/>
        <v>522</v>
      </c>
      <c r="F27" s="57">
        <v>42</v>
      </c>
      <c r="G27" s="58">
        <f t="shared" si="1"/>
        <v>7.4468085106382975E-2</v>
      </c>
    </row>
    <row r="28" spans="1:17" x14ac:dyDescent="0.2">
      <c r="A28" s="44">
        <v>23</v>
      </c>
      <c r="B28" s="44" t="s">
        <v>43</v>
      </c>
      <c r="C28" s="57">
        <v>32166</v>
      </c>
      <c r="D28" s="57">
        <v>14959</v>
      </c>
      <c r="E28" s="57">
        <f t="shared" si="0"/>
        <v>13843</v>
      </c>
      <c r="F28" s="57">
        <v>1116</v>
      </c>
      <c r="G28" s="58">
        <f t="shared" si="1"/>
        <v>7.4603917374156031E-2</v>
      </c>
    </row>
    <row r="29" spans="1:17" x14ac:dyDescent="0.2">
      <c r="A29" s="44">
        <v>24</v>
      </c>
      <c r="B29" s="44" t="s">
        <v>58</v>
      </c>
      <c r="C29" s="57">
        <v>12202</v>
      </c>
      <c r="D29" s="57">
        <v>4266</v>
      </c>
      <c r="E29" s="57">
        <f t="shared" si="0"/>
        <v>3947</v>
      </c>
      <c r="F29" s="57">
        <v>319</v>
      </c>
      <c r="G29" s="58">
        <f t="shared" si="1"/>
        <v>7.4777308954524141E-2</v>
      </c>
    </row>
    <row r="30" spans="1:17" x14ac:dyDescent="0.2">
      <c r="A30" s="44">
        <v>25</v>
      </c>
      <c r="B30" s="44" t="s">
        <v>7</v>
      </c>
      <c r="C30" s="57">
        <v>69470</v>
      </c>
      <c r="D30" s="57">
        <v>32937</v>
      </c>
      <c r="E30" s="57">
        <f t="shared" si="0"/>
        <v>30471</v>
      </c>
      <c r="F30" s="57">
        <v>2466</v>
      </c>
      <c r="G30" s="58">
        <f t="shared" si="1"/>
        <v>7.4870206758356858E-2</v>
      </c>
    </row>
    <row r="31" spans="1:17" x14ac:dyDescent="0.2">
      <c r="A31" s="44">
        <v>26</v>
      </c>
      <c r="B31" s="44" t="s">
        <v>29</v>
      </c>
      <c r="C31" s="57">
        <v>73986</v>
      </c>
      <c r="D31" s="57">
        <v>34918</v>
      </c>
      <c r="E31" s="57">
        <f t="shared" si="0"/>
        <v>32278</v>
      </c>
      <c r="F31" s="57">
        <v>2640</v>
      </c>
      <c r="G31" s="58">
        <f t="shared" si="1"/>
        <v>7.5605704794089013E-2</v>
      </c>
    </row>
    <row r="32" spans="1:17" x14ac:dyDescent="0.2">
      <c r="A32" s="44">
        <v>27</v>
      </c>
      <c r="B32" s="44" t="s">
        <v>12</v>
      </c>
      <c r="C32" s="57">
        <v>80409</v>
      </c>
      <c r="D32" s="57">
        <v>37646</v>
      </c>
      <c r="E32" s="57">
        <f t="shared" si="0"/>
        <v>34785</v>
      </c>
      <c r="F32" s="57">
        <v>2861</v>
      </c>
      <c r="G32" s="58">
        <f t="shared" si="1"/>
        <v>7.5997449928279226E-2</v>
      </c>
    </row>
    <row r="33" spans="1:10" x14ac:dyDescent="0.2">
      <c r="A33" s="44">
        <v>28</v>
      </c>
      <c r="B33" s="44" t="s">
        <v>80</v>
      </c>
      <c r="C33" s="57">
        <v>1704</v>
      </c>
      <c r="D33" s="57">
        <v>605</v>
      </c>
      <c r="E33" s="57">
        <f t="shared" si="0"/>
        <v>559</v>
      </c>
      <c r="F33" s="57">
        <v>46</v>
      </c>
      <c r="G33" s="58">
        <f t="shared" si="1"/>
        <v>7.6033057851239663E-2</v>
      </c>
    </row>
    <row r="34" spans="1:10" x14ac:dyDescent="0.2">
      <c r="A34" s="44">
        <v>29</v>
      </c>
      <c r="B34" s="44" t="s">
        <v>70</v>
      </c>
      <c r="C34" s="57">
        <v>3024</v>
      </c>
      <c r="D34" s="57">
        <v>1061</v>
      </c>
      <c r="E34" s="57">
        <f t="shared" si="0"/>
        <v>980</v>
      </c>
      <c r="F34" s="57">
        <v>81</v>
      </c>
      <c r="G34" s="58">
        <f t="shared" si="1"/>
        <v>7.6343072573044304E-2</v>
      </c>
    </row>
    <row r="35" spans="1:10" x14ac:dyDescent="0.2">
      <c r="A35" s="44">
        <v>30</v>
      </c>
      <c r="B35" s="44" t="s">
        <v>71</v>
      </c>
      <c r="C35" s="57">
        <v>5397</v>
      </c>
      <c r="D35" s="57">
        <v>2458</v>
      </c>
      <c r="E35" s="57">
        <f t="shared" si="0"/>
        <v>2270</v>
      </c>
      <c r="F35" s="57">
        <v>188</v>
      </c>
      <c r="G35" s="58">
        <f t="shared" si="1"/>
        <v>7.6484947111472745E-2</v>
      </c>
      <c r="I35" s="57"/>
    </row>
    <row r="36" spans="1:10" s="60" customFormat="1" x14ac:dyDescent="0.2">
      <c r="A36" s="60">
        <v>31</v>
      </c>
      <c r="B36" s="60" t="s">
        <v>37</v>
      </c>
      <c r="C36" s="66">
        <v>19887</v>
      </c>
      <c r="D36" s="66">
        <v>9644</v>
      </c>
      <c r="E36" s="66">
        <f t="shared" si="0"/>
        <v>8906</v>
      </c>
      <c r="F36" s="66">
        <v>738</v>
      </c>
      <c r="G36" s="63">
        <f t="shared" si="1"/>
        <v>7.6524263790958114E-2</v>
      </c>
      <c r="H36" s="64" t="s">
        <v>141</v>
      </c>
      <c r="I36" s="65" t="s">
        <v>145</v>
      </c>
      <c r="J36" s="65">
        <f>(COUNT(G$6:G$128)+1)/4</f>
        <v>31</v>
      </c>
    </row>
    <row r="37" spans="1:10" x14ac:dyDescent="0.2">
      <c r="A37" s="44">
        <v>32</v>
      </c>
      <c r="B37" s="44" t="s">
        <v>6</v>
      </c>
      <c r="C37" s="57">
        <v>38047</v>
      </c>
      <c r="D37" s="57">
        <v>17861</v>
      </c>
      <c r="E37" s="57">
        <f t="shared" si="0"/>
        <v>16486</v>
      </c>
      <c r="F37" s="57">
        <v>1375</v>
      </c>
      <c r="G37" s="58">
        <f t="shared" si="1"/>
        <v>7.6983371591736183E-2</v>
      </c>
    </row>
    <row r="38" spans="1:10" x14ac:dyDescent="0.2">
      <c r="A38" s="44">
        <v>33</v>
      </c>
      <c r="B38" s="44" t="s">
        <v>24</v>
      </c>
      <c r="C38" s="57">
        <v>19526</v>
      </c>
      <c r="D38" s="57">
        <v>9495</v>
      </c>
      <c r="E38" s="57">
        <f t="shared" ref="E38:E69" si="2">D38-F38</f>
        <v>8761</v>
      </c>
      <c r="F38" s="57">
        <v>734</v>
      </c>
      <c r="G38" s="58">
        <f t="shared" ref="G38:G69" si="3">F38/D38</f>
        <v>7.7303844128488675E-2</v>
      </c>
    </row>
    <row r="39" spans="1:10" x14ac:dyDescent="0.2">
      <c r="A39" s="44">
        <v>34</v>
      </c>
      <c r="B39" s="44" t="s">
        <v>55</v>
      </c>
      <c r="C39" s="57">
        <v>6442</v>
      </c>
      <c r="D39" s="57">
        <v>2660</v>
      </c>
      <c r="E39" s="57">
        <f t="shared" si="2"/>
        <v>2454</v>
      </c>
      <c r="F39" s="57">
        <v>206</v>
      </c>
      <c r="G39" s="58">
        <f t="shared" si="3"/>
        <v>7.7443609022556398E-2</v>
      </c>
    </row>
    <row r="40" spans="1:10" x14ac:dyDescent="0.2">
      <c r="A40" s="44">
        <v>35</v>
      </c>
      <c r="B40" s="44" t="s">
        <v>15</v>
      </c>
      <c r="C40" s="57">
        <v>76115</v>
      </c>
      <c r="D40" s="57">
        <v>36620</v>
      </c>
      <c r="E40" s="57">
        <f t="shared" si="2"/>
        <v>33743</v>
      </c>
      <c r="F40" s="57">
        <v>2877</v>
      </c>
      <c r="G40" s="58">
        <f t="shared" si="3"/>
        <v>7.8563626433642814E-2</v>
      </c>
    </row>
    <row r="41" spans="1:10" x14ac:dyDescent="0.2">
      <c r="A41" s="44">
        <v>36</v>
      </c>
      <c r="B41" s="44" t="s">
        <v>92</v>
      </c>
      <c r="C41" s="57">
        <v>1522</v>
      </c>
      <c r="D41" s="57">
        <v>521</v>
      </c>
      <c r="E41" s="57">
        <f t="shared" si="2"/>
        <v>480</v>
      </c>
      <c r="F41" s="57">
        <v>41</v>
      </c>
      <c r="G41" s="58">
        <f t="shared" si="3"/>
        <v>7.8694817658349334E-2</v>
      </c>
    </row>
    <row r="42" spans="1:10" x14ac:dyDescent="0.2">
      <c r="A42" s="44">
        <v>37</v>
      </c>
      <c r="B42" s="44" t="s">
        <v>19</v>
      </c>
      <c r="C42" s="57">
        <v>26419</v>
      </c>
      <c r="D42" s="57">
        <v>12080</v>
      </c>
      <c r="E42" s="57">
        <f t="shared" si="2"/>
        <v>11129</v>
      </c>
      <c r="F42" s="57">
        <v>951</v>
      </c>
      <c r="G42" s="58">
        <f t="shared" si="3"/>
        <v>7.872516556291391E-2</v>
      </c>
    </row>
    <row r="43" spans="1:10" x14ac:dyDescent="0.2">
      <c r="A43" s="44">
        <v>38</v>
      </c>
      <c r="B43" s="44" t="s">
        <v>84</v>
      </c>
      <c r="C43" s="57">
        <v>3647</v>
      </c>
      <c r="D43" s="57">
        <v>1220</v>
      </c>
      <c r="E43" s="57">
        <f t="shared" si="2"/>
        <v>1123</v>
      </c>
      <c r="F43" s="57">
        <v>97</v>
      </c>
      <c r="G43" s="58">
        <f t="shared" si="3"/>
        <v>7.9508196721311472E-2</v>
      </c>
    </row>
    <row r="44" spans="1:10" x14ac:dyDescent="0.2">
      <c r="A44" s="44">
        <v>39</v>
      </c>
      <c r="B44" s="44" t="s">
        <v>14</v>
      </c>
      <c r="C44" s="57">
        <v>16740</v>
      </c>
      <c r="D44" s="57">
        <v>7187</v>
      </c>
      <c r="E44" s="57">
        <f t="shared" si="2"/>
        <v>6615</v>
      </c>
      <c r="F44" s="57">
        <v>572</v>
      </c>
      <c r="G44" s="58">
        <f t="shared" si="3"/>
        <v>7.9588145262279114E-2</v>
      </c>
    </row>
    <row r="45" spans="1:10" x14ac:dyDescent="0.2">
      <c r="A45" s="44">
        <v>40</v>
      </c>
      <c r="B45" s="44" t="s">
        <v>33</v>
      </c>
      <c r="C45" s="57">
        <v>64759</v>
      </c>
      <c r="D45" s="57">
        <v>29217</v>
      </c>
      <c r="E45" s="57">
        <f t="shared" si="2"/>
        <v>26891</v>
      </c>
      <c r="F45" s="57">
        <v>2326</v>
      </c>
      <c r="G45" s="58">
        <f t="shared" si="3"/>
        <v>7.9611185268850332E-2</v>
      </c>
    </row>
    <row r="46" spans="1:10" x14ac:dyDescent="0.2">
      <c r="A46" s="44">
        <v>41</v>
      </c>
      <c r="B46" s="44" t="s">
        <v>63</v>
      </c>
      <c r="C46" s="57">
        <v>15608</v>
      </c>
      <c r="D46" s="57">
        <v>5632</v>
      </c>
      <c r="E46" s="57">
        <f t="shared" si="2"/>
        <v>5181</v>
      </c>
      <c r="F46" s="57">
        <v>451</v>
      </c>
      <c r="G46" s="58">
        <f t="shared" si="3"/>
        <v>8.0078125E-2</v>
      </c>
    </row>
    <row r="47" spans="1:10" x14ac:dyDescent="0.2">
      <c r="A47" s="44">
        <v>42</v>
      </c>
      <c r="B47" s="44" t="s">
        <v>23</v>
      </c>
      <c r="C47" s="57">
        <v>8116</v>
      </c>
      <c r="D47" s="57">
        <v>3946</v>
      </c>
      <c r="E47" s="57">
        <f t="shared" si="2"/>
        <v>3628</v>
      </c>
      <c r="F47" s="57">
        <v>318</v>
      </c>
      <c r="G47" s="58">
        <f t="shared" si="3"/>
        <v>8.0587937151545871E-2</v>
      </c>
    </row>
    <row r="48" spans="1:10" x14ac:dyDescent="0.2">
      <c r="A48" s="44">
        <v>43</v>
      </c>
      <c r="B48" s="44" t="s">
        <v>114</v>
      </c>
      <c r="C48" s="57">
        <v>2057</v>
      </c>
      <c r="D48" s="57">
        <v>583</v>
      </c>
      <c r="E48" s="57">
        <f t="shared" si="2"/>
        <v>536</v>
      </c>
      <c r="F48" s="57">
        <v>47</v>
      </c>
      <c r="G48" s="58">
        <f t="shared" si="3"/>
        <v>8.0617495711835338E-2</v>
      </c>
    </row>
    <row r="49" spans="1:7" x14ac:dyDescent="0.2">
      <c r="A49" s="44">
        <v>44</v>
      </c>
      <c r="B49" s="44" t="s">
        <v>11</v>
      </c>
      <c r="C49" s="57">
        <v>58042</v>
      </c>
      <c r="D49" s="57">
        <v>29915</v>
      </c>
      <c r="E49" s="57">
        <f t="shared" si="2"/>
        <v>27469</v>
      </c>
      <c r="F49" s="57">
        <v>2446</v>
      </c>
      <c r="G49" s="58">
        <f t="shared" si="3"/>
        <v>8.1765000835701152E-2</v>
      </c>
    </row>
    <row r="50" spans="1:7" x14ac:dyDescent="0.2">
      <c r="A50" s="44">
        <v>45</v>
      </c>
      <c r="B50" s="44" t="s">
        <v>60</v>
      </c>
      <c r="C50" s="57">
        <v>25325</v>
      </c>
      <c r="D50" s="57">
        <v>11063</v>
      </c>
      <c r="E50" s="57">
        <f t="shared" si="2"/>
        <v>10156</v>
      </c>
      <c r="F50" s="57">
        <v>907</v>
      </c>
      <c r="G50" s="58">
        <f t="shared" si="3"/>
        <v>8.1984995028473284E-2</v>
      </c>
    </row>
    <row r="51" spans="1:7" x14ac:dyDescent="0.2">
      <c r="A51" s="44">
        <v>46</v>
      </c>
      <c r="B51" s="44" t="s">
        <v>89</v>
      </c>
      <c r="C51" s="57">
        <v>2102</v>
      </c>
      <c r="D51" s="57">
        <v>718</v>
      </c>
      <c r="E51" s="57">
        <f t="shared" si="2"/>
        <v>659</v>
      </c>
      <c r="F51" s="57">
        <v>59</v>
      </c>
      <c r="G51" s="58">
        <f t="shared" si="3"/>
        <v>8.2172701949860719E-2</v>
      </c>
    </row>
    <row r="52" spans="1:7" x14ac:dyDescent="0.2">
      <c r="A52" s="44">
        <v>47</v>
      </c>
      <c r="B52" s="44" t="s">
        <v>31</v>
      </c>
      <c r="C52" s="57">
        <v>10112</v>
      </c>
      <c r="D52" s="57">
        <v>4732</v>
      </c>
      <c r="E52" s="57">
        <f t="shared" si="2"/>
        <v>4343</v>
      </c>
      <c r="F52" s="57">
        <v>389</v>
      </c>
      <c r="G52" s="58">
        <f t="shared" si="3"/>
        <v>8.2206255283178362E-2</v>
      </c>
    </row>
    <row r="53" spans="1:7" x14ac:dyDescent="0.2">
      <c r="A53" s="44">
        <v>48</v>
      </c>
      <c r="B53" s="44" t="s">
        <v>30</v>
      </c>
      <c r="C53" s="57">
        <v>24112</v>
      </c>
      <c r="D53" s="57">
        <v>11349</v>
      </c>
      <c r="E53" s="57">
        <f t="shared" si="2"/>
        <v>10414</v>
      </c>
      <c r="F53" s="57">
        <v>935</v>
      </c>
      <c r="G53" s="58">
        <f t="shared" si="3"/>
        <v>8.2386113313948364E-2</v>
      </c>
    </row>
    <row r="54" spans="1:7" x14ac:dyDescent="0.2">
      <c r="A54" s="44">
        <v>49</v>
      </c>
      <c r="B54" s="44" t="s">
        <v>105</v>
      </c>
      <c r="C54" s="57">
        <v>765</v>
      </c>
      <c r="D54" s="57">
        <v>218</v>
      </c>
      <c r="E54" s="57">
        <f t="shared" si="2"/>
        <v>200</v>
      </c>
      <c r="F54" s="57">
        <v>18</v>
      </c>
      <c r="G54" s="58">
        <f t="shared" si="3"/>
        <v>8.2568807339449546E-2</v>
      </c>
    </row>
    <row r="55" spans="1:7" x14ac:dyDescent="0.2">
      <c r="A55" s="44">
        <v>50</v>
      </c>
      <c r="B55" s="44" t="s">
        <v>46</v>
      </c>
      <c r="C55" s="57">
        <v>6156</v>
      </c>
      <c r="D55" s="57">
        <v>2876</v>
      </c>
      <c r="E55" s="57">
        <f t="shared" si="2"/>
        <v>2637</v>
      </c>
      <c r="F55" s="57">
        <v>239</v>
      </c>
      <c r="G55" s="58">
        <f t="shared" si="3"/>
        <v>8.3101529902642565E-2</v>
      </c>
    </row>
    <row r="56" spans="1:7" x14ac:dyDescent="0.2">
      <c r="A56" s="44">
        <v>51</v>
      </c>
      <c r="B56" s="44" t="s">
        <v>22</v>
      </c>
      <c r="C56" s="57">
        <v>43929</v>
      </c>
      <c r="D56" s="57">
        <v>20618</v>
      </c>
      <c r="E56" s="57">
        <f t="shared" si="2"/>
        <v>18897</v>
      </c>
      <c r="F56" s="57">
        <v>1721</v>
      </c>
      <c r="G56" s="58">
        <f t="shared" si="3"/>
        <v>8.3470753710350176E-2</v>
      </c>
    </row>
    <row r="57" spans="1:7" x14ac:dyDescent="0.2">
      <c r="A57" s="44">
        <v>52</v>
      </c>
      <c r="B57" s="44" t="s">
        <v>39</v>
      </c>
      <c r="C57" s="57">
        <v>11139</v>
      </c>
      <c r="D57" s="57">
        <v>5203</v>
      </c>
      <c r="E57" s="57">
        <f t="shared" si="2"/>
        <v>4768</v>
      </c>
      <c r="F57" s="57">
        <v>435</v>
      </c>
      <c r="G57" s="58">
        <f t="shared" si="3"/>
        <v>8.3605612146838357E-2</v>
      </c>
    </row>
    <row r="58" spans="1:7" x14ac:dyDescent="0.2">
      <c r="A58" s="44">
        <v>53</v>
      </c>
      <c r="B58" s="44" t="s">
        <v>17</v>
      </c>
      <c r="C58" s="57">
        <v>45926</v>
      </c>
      <c r="D58" s="57">
        <v>22277</v>
      </c>
      <c r="E58" s="57">
        <f t="shared" si="2"/>
        <v>20401</v>
      </c>
      <c r="F58" s="57">
        <v>1876</v>
      </c>
      <c r="G58" s="58">
        <f t="shared" si="3"/>
        <v>8.4212416393589798E-2</v>
      </c>
    </row>
    <row r="59" spans="1:7" x14ac:dyDescent="0.2">
      <c r="A59" s="44">
        <v>54</v>
      </c>
      <c r="B59" s="44" t="s">
        <v>73</v>
      </c>
      <c r="C59" s="57">
        <v>1722</v>
      </c>
      <c r="D59" s="57">
        <v>746</v>
      </c>
      <c r="E59" s="57">
        <f t="shared" si="2"/>
        <v>683</v>
      </c>
      <c r="F59" s="57">
        <v>63</v>
      </c>
      <c r="G59" s="58">
        <f t="shared" si="3"/>
        <v>8.4450402144772119E-2</v>
      </c>
    </row>
    <row r="60" spans="1:7" x14ac:dyDescent="0.2">
      <c r="A60" s="44">
        <v>55</v>
      </c>
      <c r="B60" s="44" t="s">
        <v>48</v>
      </c>
      <c r="C60" s="57">
        <v>16679</v>
      </c>
      <c r="D60" s="57">
        <v>8104</v>
      </c>
      <c r="E60" s="57">
        <f t="shared" si="2"/>
        <v>7417</v>
      </c>
      <c r="F60" s="57">
        <v>687</v>
      </c>
      <c r="G60" s="58">
        <f t="shared" si="3"/>
        <v>8.4772951628825269E-2</v>
      </c>
    </row>
    <row r="61" spans="1:7" x14ac:dyDescent="0.2">
      <c r="A61" s="44">
        <v>56</v>
      </c>
      <c r="B61" s="44" t="s">
        <v>41</v>
      </c>
      <c r="C61" s="57">
        <v>46276</v>
      </c>
      <c r="D61" s="57">
        <v>21314</v>
      </c>
      <c r="E61" s="57">
        <f t="shared" si="2"/>
        <v>19475</v>
      </c>
      <c r="F61" s="57">
        <v>1839</v>
      </c>
      <c r="G61" s="58">
        <f t="shared" si="3"/>
        <v>8.6281317443933567E-2</v>
      </c>
    </row>
    <row r="62" spans="1:7" x14ac:dyDescent="0.2">
      <c r="A62" s="44">
        <v>57</v>
      </c>
      <c r="B62" s="44" t="s">
        <v>49</v>
      </c>
      <c r="C62" s="57">
        <v>9451</v>
      </c>
      <c r="D62" s="57">
        <v>4326</v>
      </c>
      <c r="E62" s="57">
        <f t="shared" si="2"/>
        <v>3949</v>
      </c>
      <c r="F62" s="57">
        <v>377</v>
      </c>
      <c r="G62" s="58">
        <f t="shared" si="3"/>
        <v>8.714748035136384E-2</v>
      </c>
    </row>
    <row r="63" spans="1:7" x14ac:dyDescent="0.2">
      <c r="A63" s="44">
        <v>58</v>
      </c>
      <c r="B63" s="44" t="s">
        <v>77</v>
      </c>
      <c r="C63" s="57">
        <v>4780</v>
      </c>
      <c r="D63" s="57">
        <v>2256</v>
      </c>
      <c r="E63" s="57">
        <f t="shared" si="2"/>
        <v>2059</v>
      </c>
      <c r="F63" s="57">
        <v>197</v>
      </c>
      <c r="G63" s="58">
        <f t="shared" si="3"/>
        <v>8.7322695035460987E-2</v>
      </c>
    </row>
    <row r="64" spans="1:7" x14ac:dyDescent="0.2">
      <c r="A64" s="44">
        <v>59</v>
      </c>
      <c r="B64" s="44" t="s">
        <v>67</v>
      </c>
      <c r="C64" s="57">
        <v>10203</v>
      </c>
      <c r="D64" s="57">
        <v>4453</v>
      </c>
      <c r="E64" s="57">
        <f t="shared" si="2"/>
        <v>4061</v>
      </c>
      <c r="F64" s="57">
        <v>392</v>
      </c>
      <c r="G64" s="58">
        <f t="shared" si="3"/>
        <v>8.8030541208174259E-2</v>
      </c>
    </row>
    <row r="65" spans="1:10" x14ac:dyDescent="0.2">
      <c r="A65" s="44">
        <v>60</v>
      </c>
      <c r="B65" s="44" t="s">
        <v>104</v>
      </c>
      <c r="C65" s="57">
        <v>4005</v>
      </c>
      <c r="D65" s="57">
        <v>1667</v>
      </c>
      <c r="E65" s="57">
        <f t="shared" si="2"/>
        <v>1519</v>
      </c>
      <c r="F65" s="57">
        <v>148</v>
      </c>
      <c r="G65" s="58">
        <f t="shared" si="3"/>
        <v>8.8782243551289747E-2</v>
      </c>
    </row>
    <row r="66" spans="1:10" x14ac:dyDescent="0.2">
      <c r="A66" s="44">
        <v>61</v>
      </c>
      <c r="B66" s="44" t="s">
        <v>98</v>
      </c>
      <c r="C66" s="57">
        <v>3326</v>
      </c>
      <c r="D66" s="57">
        <v>1179</v>
      </c>
      <c r="E66" s="57">
        <f t="shared" si="2"/>
        <v>1073</v>
      </c>
      <c r="F66" s="57">
        <v>106</v>
      </c>
      <c r="G66" s="58">
        <f t="shared" si="3"/>
        <v>8.9906700593723493E-2</v>
      </c>
    </row>
    <row r="67" spans="1:10" s="60" customFormat="1" x14ac:dyDescent="0.2">
      <c r="A67" s="60">
        <v>62</v>
      </c>
      <c r="B67" s="61" t="s">
        <v>28</v>
      </c>
      <c r="C67" s="62">
        <v>66017</v>
      </c>
      <c r="D67" s="62">
        <v>31761</v>
      </c>
      <c r="E67" s="62">
        <f t="shared" si="2"/>
        <v>28895</v>
      </c>
      <c r="F67" s="62">
        <v>2866</v>
      </c>
      <c r="G67" s="63">
        <f t="shared" si="3"/>
        <v>9.023645351216901E-2</v>
      </c>
      <c r="H67" s="64" t="s">
        <v>140</v>
      </c>
      <c r="I67" s="65" t="s">
        <v>154</v>
      </c>
      <c r="J67" s="65">
        <f>(COUNT(G$6:G$128)+1)/2</f>
        <v>62</v>
      </c>
    </row>
    <row r="68" spans="1:10" x14ac:dyDescent="0.2">
      <c r="A68" s="44">
        <v>63</v>
      </c>
      <c r="B68" s="44" t="s">
        <v>74</v>
      </c>
      <c r="C68" s="57">
        <v>1486</v>
      </c>
      <c r="D68" s="57">
        <v>609</v>
      </c>
      <c r="E68" s="57">
        <f t="shared" si="2"/>
        <v>554</v>
      </c>
      <c r="F68" s="57">
        <v>55</v>
      </c>
      <c r="G68" s="58">
        <f t="shared" si="3"/>
        <v>9.0311986863711002E-2</v>
      </c>
    </row>
    <row r="69" spans="1:10" x14ac:dyDescent="0.2">
      <c r="A69" s="44">
        <v>64</v>
      </c>
      <c r="B69" s="44" t="s">
        <v>36</v>
      </c>
      <c r="C69" s="57">
        <v>48327</v>
      </c>
      <c r="D69" s="57">
        <v>23566</v>
      </c>
      <c r="E69" s="57">
        <f t="shared" si="2"/>
        <v>21428</v>
      </c>
      <c r="F69" s="57">
        <v>2138</v>
      </c>
      <c r="G69" s="58">
        <f t="shared" si="3"/>
        <v>9.0723924297717057E-2</v>
      </c>
    </row>
    <row r="70" spans="1:10" x14ac:dyDescent="0.2">
      <c r="A70" s="44">
        <v>65</v>
      </c>
      <c r="B70" s="44" t="s">
        <v>119</v>
      </c>
      <c r="C70" s="57">
        <v>3916</v>
      </c>
      <c r="D70" s="57">
        <v>1444</v>
      </c>
      <c r="E70" s="57">
        <f t="shared" ref="E70:E101" si="4">D70-F70</f>
        <v>1312</v>
      </c>
      <c r="F70" s="57">
        <v>132</v>
      </c>
      <c r="G70" s="58">
        <f t="shared" ref="G70:G101" si="5">F70/D70</f>
        <v>9.141274238227147E-2</v>
      </c>
    </row>
    <row r="71" spans="1:10" x14ac:dyDescent="0.2">
      <c r="A71" s="44">
        <v>66</v>
      </c>
      <c r="B71" s="44" t="s">
        <v>90</v>
      </c>
      <c r="C71" s="57">
        <v>3775</v>
      </c>
      <c r="D71" s="57">
        <v>1300</v>
      </c>
      <c r="E71" s="57">
        <f t="shared" si="4"/>
        <v>1181</v>
      </c>
      <c r="F71" s="57">
        <v>119</v>
      </c>
      <c r="G71" s="58">
        <f t="shared" si="5"/>
        <v>9.1538461538461541E-2</v>
      </c>
    </row>
    <row r="72" spans="1:10" x14ac:dyDescent="0.2">
      <c r="A72" s="44">
        <v>67</v>
      </c>
      <c r="B72" s="44" t="s">
        <v>4</v>
      </c>
      <c r="C72" s="57">
        <v>32957</v>
      </c>
      <c r="D72" s="57">
        <v>15703</v>
      </c>
      <c r="E72" s="57">
        <f t="shared" si="4"/>
        <v>14262</v>
      </c>
      <c r="F72" s="57">
        <v>1441</v>
      </c>
      <c r="G72" s="58">
        <f t="shared" si="5"/>
        <v>9.1765904604215756E-2</v>
      </c>
    </row>
    <row r="73" spans="1:10" x14ac:dyDescent="0.2">
      <c r="A73" s="44">
        <v>68</v>
      </c>
      <c r="B73" s="44" t="s">
        <v>0</v>
      </c>
      <c r="C73" s="57">
        <v>745514</v>
      </c>
      <c r="D73" s="57">
        <v>371251</v>
      </c>
      <c r="E73" s="57">
        <f t="shared" si="4"/>
        <v>336663</v>
      </c>
      <c r="F73" s="57">
        <v>34588</v>
      </c>
      <c r="G73" s="58">
        <f t="shared" si="5"/>
        <v>9.3166079013928579E-2</v>
      </c>
    </row>
    <row r="74" spans="1:10" x14ac:dyDescent="0.2">
      <c r="A74" s="44">
        <v>69</v>
      </c>
      <c r="B74" s="44" t="s">
        <v>65</v>
      </c>
      <c r="C74" s="57">
        <v>13013</v>
      </c>
      <c r="D74" s="57">
        <v>5754</v>
      </c>
      <c r="E74" s="57">
        <f t="shared" si="4"/>
        <v>5212</v>
      </c>
      <c r="F74" s="57">
        <v>542</v>
      </c>
      <c r="G74" s="58">
        <f t="shared" si="5"/>
        <v>9.4195342370524848E-2</v>
      </c>
    </row>
    <row r="75" spans="1:10" x14ac:dyDescent="0.2">
      <c r="A75" s="44">
        <v>70</v>
      </c>
      <c r="B75" s="44" t="s">
        <v>25</v>
      </c>
      <c r="C75" s="57">
        <v>26448</v>
      </c>
      <c r="D75" s="57">
        <v>13245</v>
      </c>
      <c r="E75" s="57">
        <f t="shared" si="4"/>
        <v>11992</v>
      </c>
      <c r="F75" s="57">
        <v>1253</v>
      </c>
      <c r="G75" s="58">
        <f t="shared" si="5"/>
        <v>9.4601736504341255E-2</v>
      </c>
    </row>
    <row r="76" spans="1:10" x14ac:dyDescent="0.2">
      <c r="A76" s="44">
        <v>71</v>
      </c>
      <c r="B76" s="44" t="s">
        <v>8</v>
      </c>
      <c r="C76" s="57">
        <v>33158</v>
      </c>
      <c r="D76" s="57">
        <v>16352</v>
      </c>
      <c r="E76" s="57">
        <f t="shared" si="4"/>
        <v>14794</v>
      </c>
      <c r="F76" s="57">
        <v>1558</v>
      </c>
      <c r="G76" s="58">
        <f t="shared" si="5"/>
        <v>9.5278864970645791E-2</v>
      </c>
    </row>
    <row r="77" spans="1:10" x14ac:dyDescent="0.2">
      <c r="A77" s="44">
        <v>72</v>
      </c>
      <c r="B77" s="44" t="s">
        <v>16</v>
      </c>
      <c r="C77" s="57">
        <v>75904</v>
      </c>
      <c r="D77" s="57">
        <v>37124</v>
      </c>
      <c r="E77" s="57">
        <f t="shared" si="4"/>
        <v>33579</v>
      </c>
      <c r="F77" s="57">
        <v>3545</v>
      </c>
      <c r="G77" s="58">
        <f t="shared" si="5"/>
        <v>9.5490787630643253E-2</v>
      </c>
    </row>
    <row r="78" spans="1:10" x14ac:dyDescent="0.2">
      <c r="A78" s="44">
        <v>73</v>
      </c>
      <c r="B78" s="44" t="s">
        <v>68</v>
      </c>
      <c r="C78" s="57">
        <v>687</v>
      </c>
      <c r="D78" s="57">
        <v>251</v>
      </c>
      <c r="E78" s="57">
        <f t="shared" si="4"/>
        <v>227</v>
      </c>
      <c r="F78" s="57">
        <v>24</v>
      </c>
      <c r="G78" s="58">
        <f t="shared" si="5"/>
        <v>9.5617529880478086E-2</v>
      </c>
    </row>
    <row r="79" spans="1:10" x14ac:dyDescent="0.2">
      <c r="A79" s="44">
        <v>74</v>
      </c>
      <c r="B79" s="44" t="s">
        <v>3</v>
      </c>
      <c r="C79" s="57">
        <v>65173</v>
      </c>
      <c r="D79" s="57">
        <v>31673</v>
      </c>
      <c r="E79" s="57">
        <f t="shared" si="4"/>
        <v>28632</v>
      </c>
      <c r="F79" s="57">
        <v>3041</v>
      </c>
      <c r="G79" s="58">
        <f t="shared" si="5"/>
        <v>9.6012376472074001E-2</v>
      </c>
    </row>
    <row r="80" spans="1:10" x14ac:dyDescent="0.2">
      <c r="A80" s="44">
        <v>75</v>
      </c>
      <c r="B80" s="44" t="s">
        <v>53</v>
      </c>
      <c r="C80" s="57">
        <v>10998</v>
      </c>
      <c r="D80" s="57">
        <v>4674</v>
      </c>
      <c r="E80" s="57">
        <f t="shared" si="4"/>
        <v>4224</v>
      </c>
      <c r="F80" s="57">
        <v>450</v>
      </c>
      <c r="G80" s="58">
        <f t="shared" si="5"/>
        <v>9.6277278562259302E-2</v>
      </c>
    </row>
    <row r="81" spans="1:7" x14ac:dyDescent="0.2">
      <c r="A81" s="44">
        <v>76</v>
      </c>
      <c r="B81" s="44" t="s">
        <v>113</v>
      </c>
      <c r="C81" s="57">
        <v>3354</v>
      </c>
      <c r="D81" s="57">
        <v>1350</v>
      </c>
      <c r="E81" s="57">
        <f t="shared" si="4"/>
        <v>1220</v>
      </c>
      <c r="F81" s="57">
        <v>130</v>
      </c>
      <c r="G81" s="58">
        <f t="shared" si="5"/>
        <v>9.6296296296296297E-2</v>
      </c>
    </row>
    <row r="82" spans="1:7" x14ac:dyDescent="0.2">
      <c r="A82" s="44">
        <v>77</v>
      </c>
      <c r="B82" s="44" t="s">
        <v>85</v>
      </c>
      <c r="C82" s="57">
        <v>3123</v>
      </c>
      <c r="D82" s="57">
        <v>1057</v>
      </c>
      <c r="E82" s="57">
        <f t="shared" si="4"/>
        <v>954</v>
      </c>
      <c r="F82" s="57">
        <v>103</v>
      </c>
      <c r="G82" s="58">
        <f t="shared" si="5"/>
        <v>9.7445600756859041E-2</v>
      </c>
    </row>
    <row r="83" spans="1:7" x14ac:dyDescent="0.2">
      <c r="A83" s="44">
        <v>78</v>
      </c>
      <c r="B83" s="44" t="s">
        <v>13</v>
      </c>
      <c r="C83" s="57">
        <v>23674</v>
      </c>
      <c r="D83" s="57">
        <v>11288</v>
      </c>
      <c r="E83" s="57">
        <f t="shared" si="4"/>
        <v>10188</v>
      </c>
      <c r="F83" s="57">
        <v>1100</v>
      </c>
      <c r="G83" s="58">
        <f t="shared" si="5"/>
        <v>9.7448618001417436E-2</v>
      </c>
    </row>
    <row r="84" spans="1:7" x14ac:dyDescent="0.2">
      <c r="A84" s="44">
        <v>79</v>
      </c>
      <c r="B84" s="44" t="s">
        <v>35</v>
      </c>
      <c r="C84" s="57">
        <v>137918</v>
      </c>
      <c r="D84" s="57">
        <v>65759</v>
      </c>
      <c r="E84" s="57">
        <f t="shared" si="4"/>
        <v>59269</v>
      </c>
      <c r="F84" s="57">
        <v>6490</v>
      </c>
      <c r="G84" s="58">
        <f t="shared" si="5"/>
        <v>9.8693714928755005E-2</v>
      </c>
    </row>
    <row r="85" spans="1:7" x14ac:dyDescent="0.2">
      <c r="A85" s="44">
        <v>80</v>
      </c>
      <c r="B85" s="44" t="s">
        <v>42</v>
      </c>
      <c r="C85" s="57">
        <v>71684</v>
      </c>
      <c r="D85" s="57">
        <v>34521</v>
      </c>
      <c r="E85" s="57">
        <f t="shared" si="4"/>
        <v>31112</v>
      </c>
      <c r="F85" s="57">
        <v>3409</v>
      </c>
      <c r="G85" s="58">
        <f t="shared" si="5"/>
        <v>9.8751484603574635E-2</v>
      </c>
    </row>
    <row r="86" spans="1:7" x14ac:dyDescent="0.2">
      <c r="A86" s="44">
        <v>81</v>
      </c>
      <c r="B86" s="44" t="s">
        <v>21</v>
      </c>
      <c r="C86" s="57">
        <v>22234</v>
      </c>
      <c r="D86" s="57">
        <v>10415</v>
      </c>
      <c r="E86" s="57">
        <f t="shared" si="4"/>
        <v>9382</v>
      </c>
      <c r="F86" s="57">
        <v>1033</v>
      </c>
      <c r="G86" s="58">
        <f t="shared" si="5"/>
        <v>9.9183869419107062E-2</v>
      </c>
    </row>
    <row r="87" spans="1:7" x14ac:dyDescent="0.2">
      <c r="A87" s="44">
        <v>82</v>
      </c>
      <c r="B87" s="44" t="s">
        <v>62</v>
      </c>
      <c r="C87" s="57">
        <v>8882</v>
      </c>
      <c r="D87" s="57">
        <v>3688</v>
      </c>
      <c r="E87" s="57">
        <f t="shared" si="4"/>
        <v>3321</v>
      </c>
      <c r="F87" s="57">
        <v>367</v>
      </c>
      <c r="G87" s="58">
        <f t="shared" si="5"/>
        <v>9.9511930585683292E-2</v>
      </c>
    </row>
    <row r="88" spans="1:7" x14ac:dyDescent="0.2">
      <c r="A88" s="44">
        <v>83</v>
      </c>
      <c r="B88" s="44" t="s">
        <v>121</v>
      </c>
      <c r="C88" s="57">
        <v>2719</v>
      </c>
      <c r="D88" s="57">
        <v>994</v>
      </c>
      <c r="E88" s="57">
        <f t="shared" si="4"/>
        <v>895</v>
      </c>
      <c r="F88" s="57">
        <v>99</v>
      </c>
      <c r="G88" s="58">
        <f t="shared" si="5"/>
        <v>9.9597585513078471E-2</v>
      </c>
    </row>
    <row r="89" spans="1:7" x14ac:dyDescent="0.2">
      <c r="A89" s="44">
        <v>84</v>
      </c>
      <c r="B89" s="44" t="s">
        <v>10</v>
      </c>
      <c r="C89" s="57">
        <v>61102</v>
      </c>
      <c r="D89" s="57">
        <v>30467</v>
      </c>
      <c r="E89" s="57">
        <f t="shared" si="4"/>
        <v>27419</v>
      </c>
      <c r="F89" s="57">
        <v>3048</v>
      </c>
      <c r="G89" s="58">
        <f t="shared" si="5"/>
        <v>0.10004266911740571</v>
      </c>
    </row>
    <row r="90" spans="1:7" x14ac:dyDescent="0.2">
      <c r="A90" s="44">
        <v>85</v>
      </c>
      <c r="B90" s="44" t="s">
        <v>69</v>
      </c>
      <c r="C90" s="57">
        <v>7189</v>
      </c>
      <c r="D90" s="57">
        <v>3028</v>
      </c>
      <c r="E90" s="57">
        <f t="shared" si="4"/>
        <v>2725</v>
      </c>
      <c r="F90" s="57">
        <v>303</v>
      </c>
      <c r="G90" s="58">
        <f t="shared" si="5"/>
        <v>0.1000660501981506</v>
      </c>
    </row>
    <row r="91" spans="1:7" x14ac:dyDescent="0.2">
      <c r="A91" s="44">
        <v>86</v>
      </c>
      <c r="B91" s="44" t="s">
        <v>26</v>
      </c>
      <c r="C91" s="57">
        <v>23153</v>
      </c>
      <c r="D91" s="57">
        <v>10939</v>
      </c>
      <c r="E91" s="57">
        <f t="shared" si="4"/>
        <v>9838</v>
      </c>
      <c r="F91" s="57">
        <v>1101</v>
      </c>
      <c r="G91" s="58">
        <f t="shared" si="5"/>
        <v>0.10064905384404424</v>
      </c>
    </row>
    <row r="92" spans="1:7" x14ac:dyDescent="0.2">
      <c r="A92" s="44">
        <v>87</v>
      </c>
      <c r="B92" s="44" t="s">
        <v>56</v>
      </c>
      <c r="C92" s="57">
        <v>13921</v>
      </c>
      <c r="D92" s="57">
        <v>6637</v>
      </c>
      <c r="E92" s="57">
        <f t="shared" si="4"/>
        <v>5968</v>
      </c>
      <c r="F92" s="57">
        <v>669</v>
      </c>
      <c r="G92" s="58">
        <f t="shared" si="5"/>
        <v>0.10079855356335694</v>
      </c>
    </row>
    <row r="93" spans="1:7" x14ac:dyDescent="0.2">
      <c r="A93" s="44">
        <v>88</v>
      </c>
      <c r="B93" s="44" t="s">
        <v>18</v>
      </c>
      <c r="C93" s="57">
        <v>80859</v>
      </c>
      <c r="D93" s="57">
        <v>38670</v>
      </c>
      <c r="E93" s="57">
        <f t="shared" si="4"/>
        <v>34760</v>
      </c>
      <c r="F93" s="57">
        <v>3910</v>
      </c>
      <c r="G93" s="58">
        <f t="shared" si="5"/>
        <v>0.10111197310576675</v>
      </c>
    </row>
    <row r="94" spans="1:7" x14ac:dyDescent="0.2">
      <c r="A94" s="44">
        <v>89</v>
      </c>
      <c r="B94" s="44" t="s">
        <v>20</v>
      </c>
      <c r="C94" s="57">
        <v>109609</v>
      </c>
      <c r="D94" s="57">
        <v>52793</v>
      </c>
      <c r="E94" s="57">
        <f t="shared" si="4"/>
        <v>47357</v>
      </c>
      <c r="F94" s="57">
        <v>5436</v>
      </c>
      <c r="G94" s="58">
        <f t="shared" si="5"/>
        <v>0.10296819654120812</v>
      </c>
    </row>
    <row r="95" spans="1:7" x14ac:dyDescent="0.2">
      <c r="A95" s="44">
        <v>90</v>
      </c>
      <c r="B95" s="44" t="s">
        <v>59</v>
      </c>
      <c r="C95" s="57">
        <v>13246</v>
      </c>
      <c r="D95" s="57">
        <v>4345</v>
      </c>
      <c r="E95" s="57">
        <f t="shared" si="4"/>
        <v>3886</v>
      </c>
      <c r="F95" s="57">
        <v>459</v>
      </c>
      <c r="G95" s="58">
        <f t="shared" si="5"/>
        <v>0.10563866513233602</v>
      </c>
    </row>
    <row r="96" spans="1:7" x14ac:dyDescent="0.2">
      <c r="A96" s="44">
        <v>91</v>
      </c>
      <c r="B96" s="44" t="s">
        <v>103</v>
      </c>
      <c r="C96" s="57">
        <v>2947</v>
      </c>
      <c r="D96" s="57">
        <v>1082</v>
      </c>
      <c r="E96" s="57">
        <f t="shared" si="4"/>
        <v>967</v>
      </c>
      <c r="F96" s="57">
        <v>115</v>
      </c>
      <c r="G96" s="58">
        <f t="shared" si="5"/>
        <v>0.10628465804066543</v>
      </c>
    </row>
    <row r="97" spans="1:10" x14ac:dyDescent="0.2">
      <c r="A97" s="44">
        <v>92</v>
      </c>
      <c r="B97" s="44" t="s">
        <v>64</v>
      </c>
      <c r="C97" s="57">
        <v>14809</v>
      </c>
      <c r="D97" s="57">
        <v>5532</v>
      </c>
      <c r="E97" s="57">
        <f t="shared" si="4"/>
        <v>4942</v>
      </c>
      <c r="F97" s="57">
        <v>590</v>
      </c>
      <c r="G97" s="58">
        <f t="shared" si="5"/>
        <v>0.10665220535068691</v>
      </c>
    </row>
    <row r="98" spans="1:10" s="60" customFormat="1" x14ac:dyDescent="0.2">
      <c r="A98" s="60">
        <v>93</v>
      </c>
      <c r="B98" s="60" t="s">
        <v>100</v>
      </c>
      <c r="C98" s="66">
        <v>12792</v>
      </c>
      <c r="D98" s="66">
        <v>5228</v>
      </c>
      <c r="E98" s="66">
        <f t="shared" si="4"/>
        <v>4666</v>
      </c>
      <c r="F98" s="66">
        <v>562</v>
      </c>
      <c r="G98" s="63">
        <f t="shared" si="5"/>
        <v>0.10749808722264728</v>
      </c>
      <c r="H98" s="64" t="s">
        <v>142</v>
      </c>
      <c r="I98" s="65" t="s">
        <v>155</v>
      </c>
      <c r="J98" s="65">
        <f>3*(COUNT(G$6:G$128)+1)/4</f>
        <v>93</v>
      </c>
    </row>
    <row r="99" spans="1:10" x14ac:dyDescent="0.2">
      <c r="A99" s="44">
        <v>94</v>
      </c>
      <c r="B99" s="44" t="s">
        <v>106</v>
      </c>
      <c r="C99" s="57">
        <v>175697</v>
      </c>
      <c r="D99" s="57">
        <v>77184</v>
      </c>
      <c r="E99" s="57">
        <f t="shared" si="4"/>
        <v>68738</v>
      </c>
      <c r="F99" s="57">
        <v>8446</v>
      </c>
      <c r="G99" s="58">
        <f t="shared" si="5"/>
        <v>0.10942682421227197</v>
      </c>
    </row>
    <row r="100" spans="1:10" x14ac:dyDescent="0.2">
      <c r="A100" s="44">
        <v>95</v>
      </c>
      <c r="B100" s="44" t="s">
        <v>97</v>
      </c>
      <c r="C100" s="57">
        <v>3215</v>
      </c>
      <c r="D100" s="57">
        <v>922</v>
      </c>
      <c r="E100" s="57">
        <f t="shared" si="4"/>
        <v>820</v>
      </c>
      <c r="F100" s="57">
        <v>102</v>
      </c>
      <c r="G100" s="58">
        <f t="shared" si="5"/>
        <v>0.11062906724511931</v>
      </c>
    </row>
    <row r="101" spans="1:10" x14ac:dyDescent="0.2">
      <c r="A101" s="44">
        <v>96</v>
      </c>
      <c r="B101" s="44" t="s">
        <v>116</v>
      </c>
      <c r="C101" s="57">
        <v>25720</v>
      </c>
      <c r="D101" s="57">
        <v>10623</v>
      </c>
      <c r="E101" s="57">
        <f t="shared" si="4"/>
        <v>9443</v>
      </c>
      <c r="F101" s="57">
        <v>1180</v>
      </c>
      <c r="G101" s="58">
        <f t="shared" si="5"/>
        <v>0.11107973265555869</v>
      </c>
    </row>
    <row r="102" spans="1:10" x14ac:dyDescent="0.2">
      <c r="A102" s="44">
        <v>97</v>
      </c>
      <c r="B102" s="44" t="s">
        <v>107</v>
      </c>
      <c r="C102" s="57">
        <v>15060</v>
      </c>
      <c r="D102" s="57">
        <v>6946</v>
      </c>
      <c r="E102" s="57">
        <f t="shared" ref="E102:E128" si="6">D102-F102</f>
        <v>6169</v>
      </c>
      <c r="F102" s="57">
        <v>777</v>
      </c>
      <c r="G102" s="58">
        <f t="shared" ref="G102:G128" si="7">F102/D102</f>
        <v>0.11186294270083501</v>
      </c>
    </row>
    <row r="103" spans="1:10" x14ac:dyDescent="0.2">
      <c r="A103" s="44">
        <v>98</v>
      </c>
      <c r="B103" s="44" t="s">
        <v>47</v>
      </c>
      <c r="C103" s="57">
        <v>4829</v>
      </c>
      <c r="D103" s="57">
        <v>2348</v>
      </c>
      <c r="E103" s="57">
        <f t="shared" si="6"/>
        <v>2084</v>
      </c>
      <c r="F103" s="57">
        <v>264</v>
      </c>
      <c r="G103" s="58">
        <f t="shared" si="7"/>
        <v>0.11243611584327087</v>
      </c>
    </row>
    <row r="104" spans="1:10" x14ac:dyDescent="0.2">
      <c r="A104" s="44">
        <v>99</v>
      </c>
      <c r="B104" s="44" t="s">
        <v>111</v>
      </c>
      <c r="C104" s="57">
        <v>76102</v>
      </c>
      <c r="D104" s="57">
        <v>31726</v>
      </c>
      <c r="E104" s="57">
        <f t="shared" si="6"/>
        <v>28131</v>
      </c>
      <c r="F104" s="57">
        <v>3595</v>
      </c>
      <c r="G104" s="58">
        <f t="shared" si="7"/>
        <v>0.113314001134716</v>
      </c>
    </row>
    <row r="105" spans="1:10" x14ac:dyDescent="0.2">
      <c r="A105" s="44">
        <v>100</v>
      </c>
      <c r="B105" s="44" t="s">
        <v>51</v>
      </c>
      <c r="C105" s="57">
        <v>5184</v>
      </c>
      <c r="D105" s="57">
        <v>2068</v>
      </c>
      <c r="E105" s="57">
        <f t="shared" si="6"/>
        <v>1833</v>
      </c>
      <c r="F105" s="57">
        <v>235</v>
      </c>
      <c r="G105" s="58">
        <f t="shared" si="7"/>
        <v>0.11363636363636363</v>
      </c>
    </row>
    <row r="106" spans="1:10" x14ac:dyDescent="0.2">
      <c r="A106" s="44">
        <v>101</v>
      </c>
      <c r="B106" s="44" t="s">
        <v>38</v>
      </c>
      <c r="C106" s="57">
        <v>14963</v>
      </c>
      <c r="D106" s="57">
        <v>7077</v>
      </c>
      <c r="E106" s="57">
        <f t="shared" si="6"/>
        <v>6259</v>
      </c>
      <c r="F106" s="57">
        <v>818</v>
      </c>
      <c r="G106" s="58">
        <f t="shared" si="7"/>
        <v>0.1155857001554331</v>
      </c>
    </row>
    <row r="107" spans="1:10" x14ac:dyDescent="0.2">
      <c r="A107" s="44">
        <v>102</v>
      </c>
      <c r="B107" s="44" t="s">
        <v>5</v>
      </c>
      <c r="C107" s="57">
        <v>74046</v>
      </c>
      <c r="D107" s="57">
        <v>34479</v>
      </c>
      <c r="E107" s="57">
        <f t="shared" si="6"/>
        <v>30452</v>
      </c>
      <c r="F107" s="57">
        <v>4027</v>
      </c>
      <c r="G107" s="58">
        <f t="shared" si="7"/>
        <v>0.11679573073465008</v>
      </c>
    </row>
    <row r="108" spans="1:10" x14ac:dyDescent="0.2">
      <c r="A108" s="44">
        <v>103</v>
      </c>
      <c r="B108" s="44" t="s">
        <v>101</v>
      </c>
      <c r="C108" s="57">
        <v>28195</v>
      </c>
      <c r="D108" s="57">
        <v>11044</v>
      </c>
      <c r="E108" s="57">
        <f t="shared" si="6"/>
        <v>9753</v>
      </c>
      <c r="F108" s="57">
        <v>1291</v>
      </c>
      <c r="G108" s="58">
        <f t="shared" si="7"/>
        <v>0.11689605215501629</v>
      </c>
    </row>
    <row r="109" spans="1:10" x14ac:dyDescent="0.2">
      <c r="A109" s="44">
        <v>104</v>
      </c>
      <c r="B109" s="44" t="s">
        <v>78</v>
      </c>
      <c r="C109" s="57">
        <v>5468</v>
      </c>
      <c r="D109" s="57">
        <v>1517</v>
      </c>
      <c r="E109" s="57">
        <f t="shared" si="6"/>
        <v>1339</v>
      </c>
      <c r="F109" s="57">
        <v>178</v>
      </c>
      <c r="G109" s="58">
        <f t="shared" si="7"/>
        <v>0.11733684904416612</v>
      </c>
    </row>
    <row r="110" spans="1:10" x14ac:dyDescent="0.2">
      <c r="A110" s="44">
        <v>105</v>
      </c>
      <c r="B110" s="44" t="s">
        <v>115</v>
      </c>
      <c r="C110" s="57">
        <v>93086</v>
      </c>
      <c r="D110" s="57">
        <v>40032</v>
      </c>
      <c r="E110" s="57">
        <f t="shared" si="6"/>
        <v>35279</v>
      </c>
      <c r="F110" s="57">
        <v>4753</v>
      </c>
      <c r="G110" s="58">
        <f t="shared" si="7"/>
        <v>0.11873001598721024</v>
      </c>
    </row>
    <row r="111" spans="1:10" x14ac:dyDescent="0.2">
      <c r="A111" s="44">
        <v>106</v>
      </c>
      <c r="B111" s="44" t="s">
        <v>57</v>
      </c>
      <c r="C111" s="57">
        <v>6623</v>
      </c>
      <c r="D111" s="57">
        <v>3210</v>
      </c>
      <c r="E111" s="57">
        <f t="shared" si="6"/>
        <v>2821</v>
      </c>
      <c r="F111" s="57">
        <v>389</v>
      </c>
      <c r="G111" s="58">
        <f t="shared" si="7"/>
        <v>0.12118380062305296</v>
      </c>
    </row>
    <row r="112" spans="1:10" x14ac:dyDescent="0.2">
      <c r="A112" s="44">
        <v>107</v>
      </c>
      <c r="B112" s="44" t="s">
        <v>102</v>
      </c>
      <c r="C112" s="57">
        <v>7480</v>
      </c>
      <c r="D112" s="57">
        <v>2631</v>
      </c>
      <c r="E112" s="57">
        <f t="shared" si="6"/>
        <v>2307</v>
      </c>
      <c r="F112" s="57">
        <v>324</v>
      </c>
      <c r="G112" s="58">
        <f t="shared" si="7"/>
        <v>0.12314709236031927</v>
      </c>
    </row>
    <row r="113" spans="1:7" x14ac:dyDescent="0.2">
      <c r="A113" s="44">
        <v>108</v>
      </c>
      <c r="B113" s="44" t="s">
        <v>122</v>
      </c>
      <c r="C113" s="57">
        <v>920</v>
      </c>
      <c r="D113" s="57">
        <v>262</v>
      </c>
      <c r="E113" s="57">
        <f t="shared" si="6"/>
        <v>229</v>
      </c>
      <c r="F113" s="57">
        <v>33</v>
      </c>
      <c r="G113" s="58">
        <f t="shared" si="7"/>
        <v>0.12595419847328243</v>
      </c>
    </row>
    <row r="114" spans="1:7" x14ac:dyDescent="0.2">
      <c r="A114" s="44">
        <v>109</v>
      </c>
      <c r="B114" s="44" t="s">
        <v>96</v>
      </c>
      <c r="C114" s="57">
        <v>27741</v>
      </c>
      <c r="D114" s="57">
        <v>11555</v>
      </c>
      <c r="E114" s="57">
        <f t="shared" si="6"/>
        <v>10095</v>
      </c>
      <c r="F114" s="57">
        <v>1460</v>
      </c>
      <c r="G114" s="58">
        <f t="shared" si="7"/>
        <v>0.12635222847252273</v>
      </c>
    </row>
    <row r="115" spans="1:7" x14ac:dyDescent="0.2">
      <c r="A115" s="44">
        <v>110</v>
      </c>
      <c r="B115" s="44" t="s">
        <v>112</v>
      </c>
      <c r="C115" s="57">
        <v>67456</v>
      </c>
      <c r="D115" s="57">
        <v>28887</v>
      </c>
      <c r="E115" s="57">
        <f t="shared" si="6"/>
        <v>25208</v>
      </c>
      <c r="F115" s="57">
        <v>3679</v>
      </c>
      <c r="G115" s="58">
        <f t="shared" si="7"/>
        <v>0.12735832727524493</v>
      </c>
    </row>
    <row r="116" spans="1:7" x14ac:dyDescent="0.2">
      <c r="A116" s="44">
        <v>111</v>
      </c>
      <c r="B116" s="44" t="s">
        <v>52</v>
      </c>
      <c r="C116" s="57">
        <v>75341</v>
      </c>
      <c r="D116" s="57">
        <v>35279</v>
      </c>
      <c r="E116" s="57">
        <f t="shared" si="6"/>
        <v>30700</v>
      </c>
      <c r="F116" s="57">
        <v>4579</v>
      </c>
      <c r="G116" s="58">
        <f t="shared" si="7"/>
        <v>0.12979392839933104</v>
      </c>
    </row>
    <row r="117" spans="1:7" x14ac:dyDescent="0.2">
      <c r="A117" s="44">
        <v>112</v>
      </c>
      <c r="B117" s="44" t="s">
        <v>118</v>
      </c>
      <c r="C117" s="57">
        <v>30962</v>
      </c>
      <c r="D117" s="57">
        <v>9548</v>
      </c>
      <c r="E117" s="57">
        <f t="shared" si="6"/>
        <v>8308</v>
      </c>
      <c r="F117" s="57">
        <v>1240</v>
      </c>
      <c r="G117" s="58">
        <f t="shared" si="7"/>
        <v>0.12987012987012986</v>
      </c>
    </row>
    <row r="118" spans="1:7" x14ac:dyDescent="0.2">
      <c r="A118" s="44">
        <v>113</v>
      </c>
      <c r="B118" s="44" t="s">
        <v>50</v>
      </c>
      <c r="C118" s="57">
        <v>17391</v>
      </c>
      <c r="D118" s="57">
        <v>6550</v>
      </c>
      <c r="E118" s="57">
        <f t="shared" si="6"/>
        <v>5694</v>
      </c>
      <c r="F118" s="57">
        <v>856</v>
      </c>
      <c r="G118" s="58">
        <f t="shared" si="7"/>
        <v>0.13068702290076337</v>
      </c>
    </row>
    <row r="119" spans="1:7" x14ac:dyDescent="0.2">
      <c r="A119" s="44">
        <v>114</v>
      </c>
      <c r="B119" s="44" t="s">
        <v>1</v>
      </c>
      <c r="C119" s="57">
        <v>30562</v>
      </c>
      <c r="D119" s="57">
        <v>12976</v>
      </c>
      <c r="E119" s="57">
        <f t="shared" si="6"/>
        <v>11277</v>
      </c>
      <c r="F119" s="57">
        <v>1699</v>
      </c>
      <c r="G119" s="58">
        <f t="shared" si="7"/>
        <v>0.13093403205918619</v>
      </c>
    </row>
    <row r="120" spans="1:7" x14ac:dyDescent="0.2">
      <c r="A120" s="44">
        <v>115</v>
      </c>
      <c r="B120" s="44" t="s">
        <v>110</v>
      </c>
      <c r="C120" s="57">
        <v>12944</v>
      </c>
      <c r="D120" s="57">
        <v>5344</v>
      </c>
      <c r="E120" s="57">
        <f t="shared" si="6"/>
        <v>4639</v>
      </c>
      <c r="F120" s="57">
        <v>705</v>
      </c>
      <c r="G120" s="58">
        <f t="shared" si="7"/>
        <v>0.13192365269461079</v>
      </c>
    </row>
    <row r="121" spans="1:7" x14ac:dyDescent="0.2">
      <c r="A121" s="44">
        <v>116</v>
      </c>
      <c r="B121" s="44" t="s">
        <v>95</v>
      </c>
      <c r="C121" s="57">
        <v>26423</v>
      </c>
      <c r="D121" s="57">
        <v>11760</v>
      </c>
      <c r="E121" s="57">
        <f t="shared" si="6"/>
        <v>10137</v>
      </c>
      <c r="F121" s="57">
        <v>1623</v>
      </c>
      <c r="G121" s="58">
        <f t="shared" si="7"/>
        <v>0.13801020408163264</v>
      </c>
    </row>
    <row r="122" spans="1:7" x14ac:dyDescent="0.2">
      <c r="A122" s="44">
        <v>117</v>
      </c>
      <c r="B122" s="44" t="s">
        <v>94</v>
      </c>
      <c r="C122" s="57">
        <v>25863</v>
      </c>
      <c r="D122" s="57">
        <v>11198</v>
      </c>
      <c r="E122" s="57">
        <f t="shared" si="6"/>
        <v>9639</v>
      </c>
      <c r="F122" s="57">
        <v>1559</v>
      </c>
      <c r="G122" s="58">
        <f t="shared" si="7"/>
        <v>0.139221289515985</v>
      </c>
    </row>
    <row r="123" spans="1:7" x14ac:dyDescent="0.2">
      <c r="A123" s="44">
        <v>118</v>
      </c>
      <c r="B123" s="44" t="s">
        <v>109</v>
      </c>
      <c r="C123" s="57">
        <v>7060</v>
      </c>
      <c r="D123" s="57">
        <v>2161</v>
      </c>
      <c r="E123" s="57">
        <f t="shared" si="6"/>
        <v>1853</v>
      </c>
      <c r="F123" s="57">
        <v>308</v>
      </c>
      <c r="G123" s="58">
        <f t="shared" si="7"/>
        <v>0.14252660805182785</v>
      </c>
    </row>
    <row r="124" spans="1:7" x14ac:dyDescent="0.2">
      <c r="A124" s="44">
        <v>119</v>
      </c>
      <c r="B124" s="44" t="s">
        <v>93</v>
      </c>
      <c r="C124" s="57">
        <v>1252</v>
      </c>
      <c r="D124" s="57">
        <v>554</v>
      </c>
      <c r="E124" s="57">
        <f t="shared" si="6"/>
        <v>474</v>
      </c>
      <c r="F124" s="57">
        <v>80</v>
      </c>
      <c r="G124" s="58">
        <f t="shared" si="7"/>
        <v>0.1444043321299639</v>
      </c>
    </row>
    <row r="125" spans="1:7" x14ac:dyDescent="0.2">
      <c r="A125" s="44">
        <v>120</v>
      </c>
      <c r="B125" s="44" t="s">
        <v>99</v>
      </c>
      <c r="C125" s="57">
        <v>8860</v>
      </c>
      <c r="D125" s="57">
        <v>3516</v>
      </c>
      <c r="E125" s="57">
        <f t="shared" si="6"/>
        <v>3002</v>
      </c>
      <c r="F125" s="57">
        <v>514</v>
      </c>
      <c r="G125" s="58">
        <f t="shared" si="7"/>
        <v>0.14618885096700796</v>
      </c>
    </row>
    <row r="126" spans="1:7" x14ac:dyDescent="0.2">
      <c r="A126" s="44">
        <v>121</v>
      </c>
      <c r="B126" s="44" t="s">
        <v>117</v>
      </c>
      <c r="C126" s="57">
        <v>4348</v>
      </c>
      <c r="D126" s="57">
        <v>1693</v>
      </c>
      <c r="E126" s="57">
        <f t="shared" si="6"/>
        <v>1420</v>
      </c>
      <c r="F126" s="57">
        <v>273</v>
      </c>
      <c r="G126" s="58">
        <f t="shared" si="7"/>
        <v>0.16125221500295334</v>
      </c>
    </row>
    <row r="127" spans="1:7" x14ac:dyDescent="0.2">
      <c r="A127" s="44">
        <v>122</v>
      </c>
      <c r="B127" s="44" t="s">
        <v>108</v>
      </c>
      <c r="C127" s="57">
        <v>13552</v>
      </c>
      <c r="D127" s="57">
        <v>4793</v>
      </c>
      <c r="E127" s="57">
        <f t="shared" si="6"/>
        <v>4002</v>
      </c>
      <c r="F127" s="57">
        <v>791</v>
      </c>
      <c r="G127" s="58">
        <f t="shared" si="7"/>
        <v>0.16503233882745671</v>
      </c>
    </row>
    <row r="128" spans="1:7" x14ac:dyDescent="0.2">
      <c r="A128" s="44">
        <v>123</v>
      </c>
      <c r="B128" s="44" t="s">
        <v>61</v>
      </c>
      <c r="C128" s="57">
        <v>10612</v>
      </c>
      <c r="D128" s="57">
        <v>4277</v>
      </c>
      <c r="E128" s="57">
        <f t="shared" si="6"/>
        <v>3372</v>
      </c>
      <c r="F128" s="57">
        <v>905</v>
      </c>
      <c r="G128" s="58">
        <f t="shared" si="7"/>
        <v>0.21159691372457329</v>
      </c>
    </row>
    <row r="129" spans="1:7" x14ac:dyDescent="0.2">
      <c r="C129" s="57"/>
      <c r="D129" s="57"/>
      <c r="E129" s="57"/>
      <c r="F129" s="57"/>
      <c r="G129" s="52"/>
    </row>
    <row r="130" spans="1:7" x14ac:dyDescent="0.2">
      <c r="C130" s="57"/>
    </row>
    <row r="131" spans="1:7" x14ac:dyDescent="0.2">
      <c r="C131" s="57"/>
    </row>
    <row r="132" spans="1:7" x14ac:dyDescent="0.2">
      <c r="C132" s="57"/>
    </row>
    <row r="133" spans="1:7" x14ac:dyDescent="0.2">
      <c r="C133" s="57"/>
    </row>
    <row r="134" spans="1:7" x14ac:dyDescent="0.2">
      <c r="A134" s="50"/>
      <c r="B134" s="50"/>
      <c r="C134" s="51"/>
    </row>
    <row r="135" spans="1:7" x14ac:dyDescent="0.2">
      <c r="A135" s="50"/>
      <c r="B135" s="50"/>
      <c r="C135" s="51"/>
    </row>
    <row r="136" spans="1:7" x14ac:dyDescent="0.2">
      <c r="C136" s="57"/>
    </row>
    <row r="137" spans="1:7" x14ac:dyDescent="0.2">
      <c r="C137" s="57"/>
    </row>
    <row r="138" spans="1:7" x14ac:dyDescent="0.2">
      <c r="C138" s="57"/>
    </row>
    <row r="139" spans="1:7" x14ac:dyDescent="0.2">
      <c r="C139" s="57"/>
    </row>
    <row r="140" spans="1:7" x14ac:dyDescent="0.2">
      <c r="C140" s="57"/>
    </row>
    <row r="141" spans="1:7" x14ac:dyDescent="0.2">
      <c r="C141" s="57"/>
    </row>
    <row r="142" spans="1:7" x14ac:dyDescent="0.2">
      <c r="C142" s="57"/>
    </row>
    <row r="143" spans="1:7" x14ac:dyDescent="0.2">
      <c r="C143" s="57"/>
    </row>
    <row r="144" spans="1:7" x14ac:dyDescent="0.2">
      <c r="C144" s="57"/>
    </row>
    <row r="145" spans="3:3" x14ac:dyDescent="0.2">
      <c r="C145" s="57"/>
    </row>
    <row r="146" spans="3:3" x14ac:dyDescent="0.2">
      <c r="C146" s="57"/>
    </row>
    <row r="147" spans="3:3" x14ac:dyDescent="0.2">
      <c r="C147" s="57"/>
    </row>
    <row r="148" spans="3:3" x14ac:dyDescent="0.2">
      <c r="C148" s="57"/>
    </row>
    <row r="149" spans="3:3" x14ac:dyDescent="0.2">
      <c r="C149" s="57"/>
    </row>
    <row r="150" spans="3:3" x14ac:dyDescent="0.2">
      <c r="C150" s="57"/>
    </row>
    <row r="151" spans="3:3" x14ac:dyDescent="0.2">
      <c r="C151" s="57"/>
    </row>
    <row r="152" spans="3:3" x14ac:dyDescent="0.2">
      <c r="C152" s="57"/>
    </row>
    <row r="153" spans="3:3" x14ac:dyDescent="0.2">
      <c r="C153" s="57"/>
    </row>
    <row r="154" spans="3:3" x14ac:dyDescent="0.2">
      <c r="C154" s="57"/>
    </row>
    <row r="155" spans="3:3" x14ac:dyDescent="0.2">
      <c r="C155" s="57"/>
    </row>
    <row r="156" spans="3:3" x14ac:dyDescent="0.2">
      <c r="C156" s="57"/>
    </row>
    <row r="157" spans="3:3" x14ac:dyDescent="0.2">
      <c r="C157" s="57"/>
    </row>
    <row r="158" spans="3:3" x14ac:dyDescent="0.2">
      <c r="C158" s="57"/>
    </row>
    <row r="159" spans="3:3" x14ac:dyDescent="0.2">
      <c r="C159" s="57"/>
    </row>
  </sheetData>
  <mergeCells count="4">
    <mergeCell ref="A1:C1"/>
    <mergeCell ref="A2:C2"/>
    <mergeCell ref="I4:J4"/>
    <mergeCell ref="P4:Q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11A2-678E-4C03-B08E-60F0E57084E3}">
  <dimension ref="A1:B17"/>
  <sheetViews>
    <sheetView workbookViewId="0">
      <selection activeCell="F12" sqref="F12"/>
    </sheetView>
  </sheetViews>
  <sheetFormatPr defaultRowHeight="13.2" x14ac:dyDescent="0.25"/>
  <cols>
    <col min="1" max="1" width="17.5546875" customWidth="1"/>
    <col min="2" max="2" width="15.33203125" customWidth="1"/>
  </cols>
  <sheetData>
    <row r="1" spans="1:2" ht="13.8" thickBot="1" x14ac:dyDescent="0.3">
      <c r="A1" s="96" t="s">
        <v>228</v>
      </c>
      <c r="B1" s="96"/>
    </row>
    <row r="2" spans="1:2" x14ac:dyDescent="0.25">
      <c r="A2" s="74">
        <v>4.3917741373300803E-2</v>
      </c>
      <c r="B2" s="74"/>
    </row>
    <row r="4" spans="1:2" x14ac:dyDescent="0.25">
      <c r="A4" t="s">
        <v>209</v>
      </c>
      <c r="B4">
        <v>9.4454333714375158E-2</v>
      </c>
    </row>
    <row r="5" spans="1:2" x14ac:dyDescent="0.25">
      <c r="A5" t="s">
        <v>210</v>
      </c>
      <c r="B5">
        <v>2.3225708595131507E-3</v>
      </c>
    </row>
    <row r="6" spans="1:2" x14ac:dyDescent="0.25">
      <c r="A6" t="s">
        <v>211</v>
      </c>
      <c r="B6">
        <v>9.0274220187940013E-2</v>
      </c>
    </row>
    <row r="7" spans="1:2" x14ac:dyDescent="0.25">
      <c r="A7" t="s">
        <v>212</v>
      </c>
      <c r="B7" t="e">
        <v>#N/A</v>
      </c>
    </row>
    <row r="8" spans="1:2" x14ac:dyDescent="0.25">
      <c r="A8" t="s">
        <v>213</v>
      </c>
      <c r="B8">
        <v>2.5653633631321667E-2</v>
      </c>
    </row>
    <row r="9" spans="1:2" x14ac:dyDescent="0.25">
      <c r="A9" t="s">
        <v>214</v>
      </c>
      <c r="B9">
        <v>6.5810891849007807E-4</v>
      </c>
    </row>
    <row r="10" spans="1:2" x14ac:dyDescent="0.25">
      <c r="A10" t="s">
        <v>215</v>
      </c>
      <c r="B10">
        <v>2.9812037902037014</v>
      </c>
    </row>
    <row r="11" spans="1:2" x14ac:dyDescent="0.25">
      <c r="A11" t="s">
        <v>216</v>
      </c>
      <c r="B11">
        <v>1.2272980123048125</v>
      </c>
    </row>
    <row r="12" spans="1:2" x14ac:dyDescent="0.25">
      <c r="A12" t="s">
        <v>217</v>
      </c>
      <c r="B12">
        <v>0.16685115101270886</v>
      </c>
    </row>
    <row r="13" spans="1:2" x14ac:dyDescent="0.25">
      <c r="A13" t="s">
        <v>218</v>
      </c>
      <c r="B13">
        <v>4.4745762711864409E-2</v>
      </c>
    </row>
    <row r="14" spans="1:2" x14ac:dyDescent="0.25">
      <c r="A14" t="s">
        <v>219</v>
      </c>
      <c r="B14">
        <v>0.21159691372457329</v>
      </c>
    </row>
    <row r="15" spans="1:2" x14ac:dyDescent="0.25">
      <c r="A15" t="s">
        <v>220</v>
      </c>
      <c r="B15">
        <v>11.52342871315377</v>
      </c>
    </row>
    <row r="16" spans="1:2" x14ac:dyDescent="0.25">
      <c r="A16" t="s">
        <v>221</v>
      </c>
      <c r="B16">
        <v>122</v>
      </c>
    </row>
    <row r="17" spans="1:2" ht="13.8" thickBot="1" x14ac:dyDescent="0.3">
      <c r="A17" s="73" t="s">
        <v>222</v>
      </c>
      <c r="B17" s="73">
        <v>4.5981416235151215E-3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212C-D25B-4B71-889D-D212FD91FDB2}">
  <dimension ref="A1:AB159"/>
  <sheetViews>
    <sheetView topLeftCell="A3" zoomScale="40" zoomScaleNormal="87" workbookViewId="0">
      <selection activeCell="M49" sqref="M49"/>
    </sheetView>
  </sheetViews>
  <sheetFormatPr defaultColWidth="9.109375" defaultRowHeight="13.8" x14ac:dyDescent="0.3"/>
  <cols>
    <col min="1" max="1" width="5.109375" style="2" customWidth="1"/>
    <col min="2" max="2" width="29.6640625" style="2" customWidth="1"/>
    <col min="3" max="3" width="9.33203125" style="2" bestFit="1" customWidth="1"/>
    <col min="4" max="4" width="11.33203125" style="2" bestFit="1" customWidth="1"/>
    <col min="5" max="5" width="9.21875" style="2" customWidth="1"/>
    <col min="6" max="6" width="10.33203125" style="2" bestFit="1" customWidth="1"/>
    <col min="7" max="7" width="8.33203125" style="2" bestFit="1" customWidth="1"/>
    <col min="8" max="8" width="5.44140625" style="2" customWidth="1"/>
    <col min="9" max="9" width="9.109375" style="2"/>
    <col min="10" max="10" width="20" style="2" customWidth="1"/>
    <col min="11" max="11" width="16.33203125" style="2" customWidth="1"/>
    <col min="12" max="12" width="10" style="2" bestFit="1" customWidth="1"/>
    <col min="13" max="14" width="9.109375" style="2"/>
    <col min="15" max="15" width="8.21875" style="2" customWidth="1"/>
    <col min="16" max="16" width="9.109375" style="2"/>
    <col min="17" max="17" width="11.5546875" style="2" customWidth="1"/>
    <col min="18" max="16384" width="9.109375" style="2"/>
  </cols>
  <sheetData>
    <row r="1" spans="1:28" x14ac:dyDescent="0.3">
      <c r="A1" s="92" t="s">
        <v>146</v>
      </c>
      <c r="B1" s="92"/>
      <c r="C1" s="92"/>
    </row>
    <row r="2" spans="1:28" x14ac:dyDescent="0.3">
      <c r="A2" s="92" t="s">
        <v>147</v>
      </c>
      <c r="B2" s="92"/>
      <c r="C2" s="92"/>
      <c r="I2" s="81" t="s">
        <v>242</v>
      </c>
    </row>
    <row r="3" spans="1:28" ht="14.4" thickBot="1" x14ac:dyDescent="0.35">
      <c r="A3" s="1"/>
      <c r="B3" s="1"/>
      <c r="C3" s="1"/>
      <c r="Q3" s="24" t="s">
        <v>194</v>
      </c>
      <c r="Y3" s="2">
        <f t="array" ref="Y3">FREQUENCY(G6:G128,I5:I14)</f>
        <v>0</v>
      </c>
    </row>
    <row r="4" spans="1:28" ht="27.6" x14ac:dyDescent="0.3">
      <c r="B4" s="3" t="s">
        <v>148</v>
      </c>
      <c r="C4" s="3" t="s">
        <v>149</v>
      </c>
      <c r="D4" s="7" t="s">
        <v>150</v>
      </c>
      <c r="E4" s="7" t="s">
        <v>151</v>
      </c>
      <c r="F4" s="8" t="s">
        <v>152</v>
      </c>
      <c r="G4" s="7" t="s">
        <v>153</v>
      </c>
      <c r="I4" s="10" t="s">
        <v>125</v>
      </c>
      <c r="J4" s="19" t="s">
        <v>233</v>
      </c>
      <c r="K4" s="19" t="s">
        <v>127</v>
      </c>
      <c r="M4" s="72" t="s">
        <v>206</v>
      </c>
      <c r="N4" s="2" t="s">
        <v>234</v>
      </c>
      <c r="O4" s="78" t="s">
        <v>235</v>
      </c>
      <c r="P4" s="2" t="s">
        <v>236</v>
      </c>
      <c r="Z4" s="87" t="s">
        <v>247</v>
      </c>
      <c r="AA4" s="87" t="s">
        <v>245</v>
      </c>
      <c r="AB4" s="87" t="s">
        <v>246</v>
      </c>
    </row>
    <row r="5" spans="1:28" x14ac:dyDescent="0.3">
      <c r="A5" s="3"/>
      <c r="B5" s="3"/>
      <c r="C5" s="4"/>
      <c r="G5" s="9"/>
      <c r="I5" s="11">
        <v>0.04</v>
      </c>
      <c r="J5" s="21">
        <v>0.04</v>
      </c>
      <c r="K5" s="2">
        <v>0</v>
      </c>
      <c r="L5" s="2">
        <f t="array" ref="L5:L14">FREQUENCY(G6:G128,I5:I14)</f>
        <v>0</v>
      </c>
      <c r="M5" s="71">
        <f>K5/$K$15</f>
        <v>0</v>
      </c>
      <c r="N5" s="11">
        <f>M5</f>
        <v>0</v>
      </c>
      <c r="Z5" s="88">
        <v>0.04</v>
      </c>
      <c r="AA5">
        <v>0</v>
      </c>
      <c r="AB5" s="85">
        <v>0</v>
      </c>
    </row>
    <row r="6" spans="1:28" x14ac:dyDescent="0.3">
      <c r="A6" s="2">
        <v>1</v>
      </c>
      <c r="B6" s="2" t="s">
        <v>120</v>
      </c>
      <c r="C6" s="5">
        <v>6507</v>
      </c>
      <c r="D6" s="5">
        <v>2869</v>
      </c>
      <c r="E6" s="5">
        <f>D6-F6</f>
        <v>2743</v>
      </c>
      <c r="F6" s="5">
        <v>126</v>
      </c>
      <c r="G6" s="13">
        <f t="shared" ref="G6:G69" si="0">F6/D6</f>
        <v>4.3917741373300803E-2</v>
      </c>
      <c r="I6" s="11">
        <v>0.06</v>
      </c>
      <c r="J6" s="21" t="s">
        <v>128</v>
      </c>
      <c r="K6" s="2">
        <v>5</v>
      </c>
      <c r="L6" s="2">
        <v>5</v>
      </c>
      <c r="M6" s="71">
        <f t="shared" ref="M6:M14" si="1">K6/$K$15</f>
        <v>4.065040650406504E-2</v>
      </c>
      <c r="N6" s="11">
        <f>N5+M6</f>
        <v>4.065040650406504E-2</v>
      </c>
      <c r="O6" s="79">
        <f>N6-N5</f>
        <v>4.065040650406504E-2</v>
      </c>
      <c r="Z6" s="88">
        <v>0.06</v>
      </c>
      <c r="AA6">
        <v>5</v>
      </c>
      <c r="AB6" s="85">
        <v>4.065040650406504E-2</v>
      </c>
    </row>
    <row r="7" spans="1:28" x14ac:dyDescent="0.3">
      <c r="A7" s="2">
        <v>2</v>
      </c>
      <c r="B7" s="2" t="s">
        <v>83</v>
      </c>
      <c r="C7" s="5">
        <v>3894</v>
      </c>
      <c r="D7" s="5">
        <v>1475</v>
      </c>
      <c r="E7" s="5">
        <f t="shared" ref="E7:E69" si="2">D7-F7</f>
        <v>1409</v>
      </c>
      <c r="F7" s="5">
        <v>66</v>
      </c>
      <c r="G7" s="13">
        <f t="shared" si="0"/>
        <v>4.4745762711864409E-2</v>
      </c>
      <c r="I7" s="11">
        <v>0.08</v>
      </c>
      <c r="J7" s="21" t="s">
        <v>129</v>
      </c>
      <c r="K7" s="2">
        <v>35</v>
      </c>
      <c r="L7" s="2">
        <v>35</v>
      </c>
      <c r="M7" s="71">
        <f>K7/$K$15</f>
        <v>0.28455284552845528</v>
      </c>
      <c r="N7" s="11">
        <f>N6+M7</f>
        <v>0.32520325203252032</v>
      </c>
      <c r="O7" s="79">
        <f>N7-N6</f>
        <v>0.28455284552845528</v>
      </c>
      <c r="P7" s="11">
        <f>O7-O6</f>
        <v>0.24390243902439024</v>
      </c>
      <c r="Q7" s="80"/>
      <c r="Z7" s="88">
        <v>0.08</v>
      </c>
      <c r="AA7">
        <v>35</v>
      </c>
      <c r="AB7" s="85">
        <v>0.32520325203252032</v>
      </c>
    </row>
    <row r="8" spans="1:28" x14ac:dyDescent="0.3">
      <c r="A8" s="2">
        <v>3</v>
      </c>
      <c r="B8" s="2" t="s">
        <v>91</v>
      </c>
      <c r="C8" s="5">
        <v>2475</v>
      </c>
      <c r="D8" s="5">
        <v>1116</v>
      </c>
      <c r="E8" s="5">
        <f t="shared" si="2"/>
        <v>1061</v>
      </c>
      <c r="F8" s="5">
        <v>55</v>
      </c>
      <c r="G8" s="13">
        <f t="shared" si="0"/>
        <v>4.9283154121863799E-2</v>
      </c>
      <c r="I8" s="11">
        <v>0.1</v>
      </c>
      <c r="J8" s="21" t="s">
        <v>130</v>
      </c>
      <c r="K8" s="2">
        <v>43</v>
      </c>
      <c r="L8" s="2">
        <v>43</v>
      </c>
      <c r="M8" s="71">
        <f t="shared" si="1"/>
        <v>0.34959349593495936</v>
      </c>
      <c r="N8" s="11">
        <f t="shared" ref="N8:N14" si="3">N7+M8</f>
        <v>0.67479674796747968</v>
      </c>
      <c r="O8" s="79">
        <f t="shared" ref="O8:P14" si="4">N8-N7</f>
        <v>0.34959349593495936</v>
      </c>
      <c r="P8" s="11">
        <f t="shared" si="4"/>
        <v>6.5040650406504086E-2</v>
      </c>
      <c r="Q8" s="80"/>
      <c r="Z8" s="88">
        <v>0.1</v>
      </c>
      <c r="AA8">
        <v>43</v>
      </c>
      <c r="AB8" s="85">
        <v>0.67479674796747968</v>
      </c>
    </row>
    <row r="9" spans="1:28" x14ac:dyDescent="0.3">
      <c r="A9" s="2">
        <v>4</v>
      </c>
      <c r="B9" s="2" t="s">
        <v>40</v>
      </c>
      <c r="C9" s="5">
        <v>7310</v>
      </c>
      <c r="D9" s="5">
        <v>3806</v>
      </c>
      <c r="E9" s="5">
        <f t="shared" si="2"/>
        <v>3610</v>
      </c>
      <c r="F9" s="5">
        <v>196</v>
      </c>
      <c r="G9" s="13">
        <f t="shared" si="0"/>
        <v>5.1497635312664214E-2</v>
      </c>
      <c r="I9" s="11">
        <v>0.12</v>
      </c>
      <c r="J9" s="21" t="s">
        <v>131</v>
      </c>
      <c r="K9" s="2">
        <v>22</v>
      </c>
      <c r="L9" s="2">
        <v>22</v>
      </c>
      <c r="M9" s="71">
        <f t="shared" si="1"/>
        <v>0.17886178861788618</v>
      </c>
      <c r="N9" s="11">
        <f t="shared" si="3"/>
        <v>0.85365853658536583</v>
      </c>
      <c r="O9" s="79">
        <f t="shared" si="4"/>
        <v>0.17886178861788615</v>
      </c>
      <c r="P9" s="11">
        <f t="shared" si="4"/>
        <v>-0.17073170731707321</v>
      </c>
      <c r="Q9" s="80"/>
      <c r="Z9" s="88">
        <v>0.12</v>
      </c>
      <c r="AA9">
        <v>22</v>
      </c>
      <c r="AB9" s="85">
        <v>0.85365853658536583</v>
      </c>
    </row>
    <row r="10" spans="1:28" x14ac:dyDescent="0.3">
      <c r="A10" s="2">
        <v>5</v>
      </c>
      <c r="B10" s="2" t="s">
        <v>81</v>
      </c>
      <c r="C10" s="5">
        <v>2721</v>
      </c>
      <c r="D10" s="5">
        <v>1244</v>
      </c>
      <c r="E10" s="5">
        <f t="shared" si="2"/>
        <v>1173</v>
      </c>
      <c r="F10" s="5">
        <v>71</v>
      </c>
      <c r="G10" s="13">
        <f t="shared" si="0"/>
        <v>5.7073954983922828E-2</v>
      </c>
      <c r="I10" s="11">
        <v>0.14000000000000001</v>
      </c>
      <c r="J10" s="21" t="s">
        <v>132</v>
      </c>
      <c r="K10" s="2">
        <v>12</v>
      </c>
      <c r="L10" s="2">
        <v>12</v>
      </c>
      <c r="M10" s="71">
        <f t="shared" si="1"/>
        <v>9.7560975609756101E-2</v>
      </c>
      <c r="N10" s="11">
        <f t="shared" si="3"/>
        <v>0.95121951219512191</v>
      </c>
      <c r="O10" s="79">
        <f t="shared" si="4"/>
        <v>9.7560975609756073E-2</v>
      </c>
      <c r="P10" s="11">
        <f t="shared" si="4"/>
        <v>-8.1300813008130079E-2</v>
      </c>
      <c r="Q10" s="80"/>
      <c r="Z10" s="88">
        <v>0.14000000000000001</v>
      </c>
      <c r="AA10">
        <v>12</v>
      </c>
      <c r="AB10" s="85">
        <v>0.95121951219512191</v>
      </c>
    </row>
    <row r="11" spans="1:28" x14ac:dyDescent="0.3">
      <c r="A11" s="2">
        <v>6</v>
      </c>
      <c r="B11" s="2" t="s">
        <v>54</v>
      </c>
      <c r="C11" s="5">
        <v>25532</v>
      </c>
      <c r="D11" s="5">
        <v>11316</v>
      </c>
      <c r="E11" s="5">
        <f t="shared" si="2"/>
        <v>10622</v>
      </c>
      <c r="F11" s="5">
        <v>694</v>
      </c>
      <c r="G11" s="13">
        <f t="shared" si="0"/>
        <v>6.1329091551785085E-2</v>
      </c>
      <c r="I11" s="11">
        <v>0.16</v>
      </c>
      <c r="J11" s="21" t="s">
        <v>133</v>
      </c>
      <c r="K11" s="2">
        <v>3</v>
      </c>
      <c r="L11" s="2">
        <v>3</v>
      </c>
      <c r="M11" s="71">
        <f t="shared" si="1"/>
        <v>2.4390243902439025E-2</v>
      </c>
      <c r="N11" s="11">
        <f t="shared" si="3"/>
        <v>0.97560975609756095</v>
      </c>
      <c r="O11" s="79">
        <f t="shared" si="4"/>
        <v>2.4390243902439046E-2</v>
      </c>
      <c r="P11" s="11">
        <f t="shared" si="4"/>
        <v>-7.3170731707317027E-2</v>
      </c>
      <c r="Q11" s="80"/>
      <c r="Z11" s="88">
        <v>0.16</v>
      </c>
      <c r="AA11">
        <v>3</v>
      </c>
      <c r="AB11" s="85">
        <v>0.97560975609756095</v>
      </c>
    </row>
    <row r="12" spans="1:28" x14ac:dyDescent="0.3">
      <c r="A12" s="2">
        <v>7</v>
      </c>
      <c r="B12" s="2" t="s">
        <v>2</v>
      </c>
      <c r="C12" s="5">
        <v>56836</v>
      </c>
      <c r="D12" s="5">
        <v>27631</v>
      </c>
      <c r="E12" s="5">
        <f t="shared" si="2"/>
        <v>25891</v>
      </c>
      <c r="F12" s="5">
        <v>1740</v>
      </c>
      <c r="G12" s="13">
        <f t="shared" si="0"/>
        <v>6.29727480004343E-2</v>
      </c>
      <c r="I12" s="11">
        <v>0.18</v>
      </c>
      <c r="J12" s="21" t="s">
        <v>134</v>
      </c>
      <c r="K12" s="2">
        <v>2</v>
      </c>
      <c r="L12" s="2">
        <v>2</v>
      </c>
      <c r="M12" s="71">
        <f t="shared" si="1"/>
        <v>1.6260162601626018E-2</v>
      </c>
      <c r="N12" s="11">
        <f t="shared" si="3"/>
        <v>0.99186991869918695</v>
      </c>
      <c r="O12" s="79">
        <f t="shared" si="4"/>
        <v>1.6260162601625994E-2</v>
      </c>
      <c r="P12" s="11">
        <f t="shared" si="4"/>
        <v>-8.1300813008130524E-3</v>
      </c>
      <c r="Q12" s="80"/>
      <c r="Z12" s="88">
        <v>0.18</v>
      </c>
      <c r="AA12">
        <v>2</v>
      </c>
      <c r="AB12" s="85">
        <v>0.99186991869918695</v>
      </c>
    </row>
    <row r="13" spans="1:28" x14ac:dyDescent="0.3">
      <c r="A13" s="2">
        <v>8</v>
      </c>
      <c r="B13" s="2" t="s">
        <v>88</v>
      </c>
      <c r="C13" s="5">
        <v>2090</v>
      </c>
      <c r="D13" s="5">
        <v>904</v>
      </c>
      <c r="E13" s="5">
        <f t="shared" si="2"/>
        <v>847</v>
      </c>
      <c r="F13" s="5">
        <v>57</v>
      </c>
      <c r="G13" s="17">
        <f t="shared" si="0"/>
        <v>6.3053097345132744E-2</v>
      </c>
      <c r="H13" s="15"/>
      <c r="I13" s="11">
        <v>0.2</v>
      </c>
      <c r="J13" s="21" t="s">
        <v>135</v>
      </c>
      <c r="K13" s="2">
        <v>0</v>
      </c>
      <c r="L13" s="2">
        <v>0</v>
      </c>
      <c r="M13" s="71">
        <f t="shared" si="1"/>
        <v>0</v>
      </c>
      <c r="N13" s="11">
        <f t="shared" si="3"/>
        <v>0.99186991869918695</v>
      </c>
      <c r="O13" s="79">
        <f t="shared" si="4"/>
        <v>0</v>
      </c>
      <c r="P13" s="11">
        <f t="shared" si="4"/>
        <v>-1.6260162601625994E-2</v>
      </c>
      <c r="Q13" s="80"/>
      <c r="Z13" s="88">
        <v>0.2</v>
      </c>
      <c r="AA13">
        <v>0</v>
      </c>
      <c r="AB13" s="85">
        <v>0.99186991869918695</v>
      </c>
    </row>
    <row r="14" spans="1:28" x14ac:dyDescent="0.3">
      <c r="A14" s="2">
        <v>9</v>
      </c>
      <c r="B14" s="2" t="s">
        <v>79</v>
      </c>
      <c r="C14" s="5">
        <v>2937</v>
      </c>
      <c r="D14" s="5">
        <v>1291</v>
      </c>
      <c r="E14" s="5">
        <f t="shared" si="2"/>
        <v>1209</v>
      </c>
      <c r="F14" s="5">
        <v>82</v>
      </c>
      <c r="G14" s="13">
        <f t="shared" si="0"/>
        <v>6.3516653756777688E-2</v>
      </c>
      <c r="H14" s="15"/>
      <c r="I14" s="11">
        <v>0.22</v>
      </c>
      <c r="J14" s="21" t="s">
        <v>136</v>
      </c>
      <c r="K14" s="2">
        <v>1</v>
      </c>
      <c r="L14" s="2">
        <v>1</v>
      </c>
      <c r="M14" s="71">
        <f t="shared" si="1"/>
        <v>8.130081300813009E-3</v>
      </c>
      <c r="N14" s="11">
        <f t="shared" si="3"/>
        <v>1</v>
      </c>
      <c r="O14" s="79">
        <f t="shared" si="4"/>
        <v>8.1300813008130524E-3</v>
      </c>
      <c r="Z14" s="88">
        <v>0.22</v>
      </c>
      <c r="AA14">
        <v>1</v>
      </c>
      <c r="AB14" s="85">
        <v>1</v>
      </c>
    </row>
    <row r="15" spans="1:28" ht="14.4" thickBot="1" x14ac:dyDescent="0.35">
      <c r="A15" s="2">
        <v>10</v>
      </c>
      <c r="B15" s="2" t="s">
        <v>34</v>
      </c>
      <c r="C15" s="5">
        <v>13207</v>
      </c>
      <c r="D15" s="5">
        <v>5699</v>
      </c>
      <c r="E15" s="5">
        <f t="shared" si="2"/>
        <v>5335</v>
      </c>
      <c r="F15" s="5">
        <v>364</v>
      </c>
      <c r="G15" s="13">
        <f t="shared" si="0"/>
        <v>6.3870854535883495E-2</v>
      </c>
      <c r="H15" s="15"/>
      <c r="J15" s="20" t="s">
        <v>126</v>
      </c>
      <c r="K15" s="20">
        <f>SUM(K5:K14)</f>
        <v>123</v>
      </c>
      <c r="M15" s="11">
        <f>SUM(M5:M14)</f>
        <v>1</v>
      </c>
      <c r="Z15" s="73" t="s">
        <v>244</v>
      </c>
      <c r="AA15" s="73">
        <v>0</v>
      </c>
      <c r="AB15" s="86">
        <v>1</v>
      </c>
    </row>
    <row r="16" spans="1:28" x14ac:dyDescent="0.3">
      <c r="A16" s="2">
        <v>11</v>
      </c>
      <c r="B16" s="2" t="s">
        <v>9</v>
      </c>
      <c r="C16" s="5">
        <v>25582</v>
      </c>
      <c r="D16" s="5">
        <v>12256</v>
      </c>
      <c r="E16" s="5">
        <f t="shared" si="2"/>
        <v>11462</v>
      </c>
      <c r="F16" s="5">
        <v>794</v>
      </c>
      <c r="G16" s="13">
        <f t="shared" si="0"/>
        <v>6.4784595300261094E-2</v>
      </c>
    </row>
    <row r="17" spans="1:15" x14ac:dyDescent="0.3">
      <c r="A17" s="2">
        <v>12</v>
      </c>
      <c r="B17" s="2" t="s">
        <v>86</v>
      </c>
      <c r="C17" s="5">
        <v>2931</v>
      </c>
      <c r="D17" s="5">
        <v>1329</v>
      </c>
      <c r="E17" s="5">
        <f t="shared" si="2"/>
        <v>1242</v>
      </c>
      <c r="F17" s="5">
        <v>87</v>
      </c>
      <c r="G17" s="13">
        <f t="shared" si="0"/>
        <v>6.5462753950338598E-2</v>
      </c>
      <c r="J17" s="2">
        <f>FREQUENCY(G6:G128,I5:I15)</f>
        <v>0</v>
      </c>
    </row>
    <row r="18" spans="1:15" x14ac:dyDescent="0.3">
      <c r="A18" s="2">
        <v>13</v>
      </c>
      <c r="B18" s="2" t="s">
        <v>66</v>
      </c>
      <c r="C18" s="5">
        <v>11909</v>
      </c>
      <c r="D18" s="5">
        <v>4668</v>
      </c>
      <c r="E18" s="5">
        <f t="shared" si="2"/>
        <v>4356</v>
      </c>
      <c r="F18" s="5">
        <v>312</v>
      </c>
      <c r="G18" s="13">
        <f t="shared" si="0"/>
        <v>6.6838046272493568E-2</v>
      </c>
    </row>
    <row r="19" spans="1:15" x14ac:dyDescent="0.3">
      <c r="A19" s="2">
        <v>14</v>
      </c>
      <c r="B19" s="2" t="s">
        <v>44</v>
      </c>
      <c r="C19" s="5">
        <v>10901</v>
      </c>
      <c r="D19" s="5">
        <v>5101</v>
      </c>
      <c r="E19" s="5">
        <f t="shared" si="2"/>
        <v>4757</v>
      </c>
      <c r="F19" s="5">
        <v>344</v>
      </c>
      <c r="G19" s="13">
        <f t="shared" si="0"/>
        <v>6.7437757302489715E-2</v>
      </c>
    </row>
    <row r="20" spans="1:15" x14ac:dyDescent="0.3">
      <c r="A20" s="2">
        <v>15</v>
      </c>
      <c r="B20" s="2" t="s">
        <v>76</v>
      </c>
      <c r="C20" s="5">
        <v>5865</v>
      </c>
      <c r="D20" s="5">
        <v>2732</v>
      </c>
      <c r="E20" s="5">
        <f t="shared" si="2"/>
        <v>2545</v>
      </c>
      <c r="F20" s="5">
        <v>187</v>
      </c>
      <c r="G20" s="13">
        <f t="shared" si="0"/>
        <v>6.8448023426061488E-2</v>
      </c>
    </row>
    <row r="21" spans="1:15" x14ac:dyDescent="0.3">
      <c r="A21" s="2">
        <v>16</v>
      </c>
      <c r="B21" s="2" t="s">
        <v>27</v>
      </c>
      <c r="C21" s="5">
        <v>15439</v>
      </c>
      <c r="D21" s="5">
        <v>7251</v>
      </c>
      <c r="E21" s="5">
        <f t="shared" si="2"/>
        <v>6750</v>
      </c>
      <c r="F21" s="5">
        <v>501</v>
      </c>
      <c r="G21" s="13">
        <f t="shared" si="0"/>
        <v>6.9093918080264785E-2</v>
      </c>
      <c r="J21" s="81" t="s">
        <v>237</v>
      </c>
    </row>
    <row r="22" spans="1:15" x14ac:dyDescent="0.3">
      <c r="A22" s="2">
        <v>17</v>
      </c>
      <c r="B22" s="2" t="s">
        <v>32</v>
      </c>
      <c r="C22" s="5">
        <v>10848</v>
      </c>
      <c r="D22" s="5">
        <v>5324</v>
      </c>
      <c r="E22" s="5">
        <f t="shared" si="2"/>
        <v>4948</v>
      </c>
      <c r="F22" s="5">
        <v>376</v>
      </c>
      <c r="G22" s="13">
        <f t="shared" si="0"/>
        <v>7.0623591284748308E-2</v>
      </c>
      <c r="K22" s="2" t="s">
        <v>238</v>
      </c>
      <c r="L22" s="2" t="s">
        <v>239</v>
      </c>
    </row>
    <row r="23" spans="1:15" x14ac:dyDescent="0.3">
      <c r="A23" s="2">
        <v>18</v>
      </c>
      <c r="B23" s="2" t="s">
        <v>45</v>
      </c>
      <c r="C23" s="5">
        <v>5190</v>
      </c>
      <c r="D23" s="5">
        <v>2627</v>
      </c>
      <c r="E23" s="5">
        <f t="shared" si="2"/>
        <v>2441</v>
      </c>
      <c r="F23" s="5">
        <v>186</v>
      </c>
      <c r="G23" s="13">
        <f t="shared" si="0"/>
        <v>7.0803197563760939E-2</v>
      </c>
      <c r="J23" s="23" t="s">
        <v>159</v>
      </c>
      <c r="K23" s="23" t="s">
        <v>127</v>
      </c>
      <c r="L23" s="8" t="s">
        <v>160</v>
      </c>
      <c r="M23" s="8" t="s">
        <v>161</v>
      </c>
      <c r="N23" s="8" t="s">
        <v>163</v>
      </c>
      <c r="O23" s="25" t="s">
        <v>171</v>
      </c>
    </row>
    <row r="24" spans="1:15" x14ac:dyDescent="0.3">
      <c r="A24" s="2">
        <v>19</v>
      </c>
      <c r="B24" s="2" t="s">
        <v>87</v>
      </c>
      <c r="C24" s="5">
        <v>1438</v>
      </c>
      <c r="D24" s="5">
        <v>599</v>
      </c>
      <c r="E24" s="5">
        <f t="shared" si="2"/>
        <v>556</v>
      </c>
      <c r="F24" s="5">
        <v>43</v>
      </c>
      <c r="G24" s="13">
        <f t="shared" si="0"/>
        <v>7.178631051752922E-2</v>
      </c>
      <c r="J24" s="21"/>
      <c r="O24" s="2">
        <v>0</v>
      </c>
    </row>
    <row r="25" spans="1:15" x14ac:dyDescent="0.3">
      <c r="A25" s="2">
        <v>20</v>
      </c>
      <c r="B25" s="2" t="s">
        <v>75</v>
      </c>
      <c r="C25" s="5">
        <v>4987</v>
      </c>
      <c r="D25" s="5">
        <v>2296</v>
      </c>
      <c r="E25" s="5">
        <f t="shared" si="2"/>
        <v>2131</v>
      </c>
      <c r="F25" s="5">
        <v>165</v>
      </c>
      <c r="G25" s="13">
        <f t="shared" si="0"/>
        <v>7.1864111498257846E-2</v>
      </c>
      <c r="J25" s="21" t="s">
        <v>128</v>
      </c>
      <c r="K25" s="2">
        <v>5</v>
      </c>
      <c r="L25" s="22">
        <v>0.05</v>
      </c>
      <c r="M25" s="22">
        <f>K25*L25</f>
        <v>0.25</v>
      </c>
      <c r="N25" s="22">
        <f>L25*M25</f>
        <v>1.2500000000000001E-2</v>
      </c>
      <c r="O25" s="2">
        <f>K25</f>
        <v>5</v>
      </c>
    </row>
    <row r="26" spans="1:15" x14ac:dyDescent="0.3">
      <c r="A26" s="2">
        <v>21</v>
      </c>
      <c r="B26" s="2" t="s">
        <v>72</v>
      </c>
      <c r="C26" s="5">
        <v>2543</v>
      </c>
      <c r="D26" s="5">
        <v>1097</v>
      </c>
      <c r="E26" s="5">
        <f t="shared" si="2"/>
        <v>1017</v>
      </c>
      <c r="F26" s="5">
        <v>80</v>
      </c>
      <c r="G26" s="13">
        <f t="shared" si="0"/>
        <v>7.2926162260711025E-2</v>
      </c>
      <c r="J26" s="21" t="s">
        <v>129</v>
      </c>
      <c r="K26" s="2">
        <v>35</v>
      </c>
      <c r="L26" s="22">
        <v>7.0000000000000007E-2</v>
      </c>
      <c r="M26" s="22">
        <f t="shared" ref="M26:N33" si="5">K26*L26</f>
        <v>2.4500000000000002</v>
      </c>
      <c r="N26" s="22">
        <f t="shared" si="5"/>
        <v>0.17150000000000004</v>
      </c>
      <c r="O26" s="2">
        <f>O25+K26</f>
        <v>40</v>
      </c>
    </row>
    <row r="27" spans="1:15" x14ac:dyDescent="0.3">
      <c r="A27" s="2">
        <v>22</v>
      </c>
      <c r="B27" s="2" t="s">
        <v>82</v>
      </c>
      <c r="C27" s="5">
        <v>1788</v>
      </c>
      <c r="D27" s="5">
        <v>564</v>
      </c>
      <c r="E27" s="5">
        <f t="shared" si="2"/>
        <v>522</v>
      </c>
      <c r="F27" s="5">
        <v>42</v>
      </c>
      <c r="G27" s="13">
        <f t="shared" si="0"/>
        <v>7.4468085106382975E-2</v>
      </c>
      <c r="J27" s="21" t="s">
        <v>130</v>
      </c>
      <c r="K27" s="2">
        <v>43</v>
      </c>
      <c r="L27" s="22">
        <v>0.09</v>
      </c>
      <c r="M27" s="22">
        <f t="shared" si="5"/>
        <v>3.8699999999999997</v>
      </c>
      <c r="N27" s="22">
        <f t="shared" si="5"/>
        <v>0.34829999999999994</v>
      </c>
      <c r="O27" s="2">
        <f t="shared" ref="O27:O33" si="6">O26+K27</f>
        <v>83</v>
      </c>
    </row>
    <row r="28" spans="1:15" x14ac:dyDescent="0.3">
      <c r="A28" s="2">
        <v>23</v>
      </c>
      <c r="B28" s="2" t="s">
        <v>43</v>
      </c>
      <c r="C28" s="5">
        <v>32166</v>
      </c>
      <c r="D28" s="5">
        <v>14959</v>
      </c>
      <c r="E28" s="5">
        <f t="shared" si="2"/>
        <v>13843</v>
      </c>
      <c r="F28" s="5">
        <v>1116</v>
      </c>
      <c r="G28" s="13">
        <f t="shared" si="0"/>
        <v>7.4603917374156031E-2</v>
      </c>
      <c r="J28" s="21" t="s">
        <v>131</v>
      </c>
      <c r="K28" s="2">
        <v>22</v>
      </c>
      <c r="L28" s="22">
        <v>0.11</v>
      </c>
      <c r="M28" s="22">
        <f t="shared" si="5"/>
        <v>2.42</v>
      </c>
      <c r="N28" s="22">
        <f t="shared" si="5"/>
        <v>0.26619999999999999</v>
      </c>
      <c r="O28" s="2">
        <f t="shared" si="6"/>
        <v>105</v>
      </c>
    </row>
    <row r="29" spans="1:15" x14ac:dyDescent="0.3">
      <c r="A29" s="2">
        <v>24</v>
      </c>
      <c r="B29" s="2" t="s">
        <v>58</v>
      </c>
      <c r="C29" s="5">
        <v>12202</v>
      </c>
      <c r="D29" s="5">
        <v>4266</v>
      </c>
      <c r="E29" s="5">
        <f t="shared" si="2"/>
        <v>3947</v>
      </c>
      <c r="F29" s="5">
        <v>319</v>
      </c>
      <c r="G29" s="13">
        <f t="shared" si="0"/>
        <v>7.4777308954524141E-2</v>
      </c>
      <c r="J29" s="21" t="s">
        <v>132</v>
      </c>
      <c r="K29" s="2">
        <v>12</v>
      </c>
      <c r="L29" s="22">
        <v>0.13</v>
      </c>
      <c r="M29" s="22">
        <f t="shared" si="5"/>
        <v>1.56</v>
      </c>
      <c r="N29" s="22">
        <f t="shared" si="5"/>
        <v>0.20280000000000001</v>
      </c>
      <c r="O29" s="2">
        <f t="shared" si="6"/>
        <v>117</v>
      </c>
    </row>
    <row r="30" spans="1:15" x14ac:dyDescent="0.3">
      <c r="A30" s="2">
        <v>25</v>
      </c>
      <c r="B30" s="2" t="s">
        <v>7</v>
      </c>
      <c r="C30" s="5">
        <v>69470</v>
      </c>
      <c r="D30" s="5">
        <v>32937</v>
      </c>
      <c r="E30" s="5">
        <f t="shared" si="2"/>
        <v>30471</v>
      </c>
      <c r="F30" s="5">
        <v>2466</v>
      </c>
      <c r="G30" s="13">
        <f t="shared" si="0"/>
        <v>7.4870206758356858E-2</v>
      </c>
      <c r="J30" s="21" t="s">
        <v>133</v>
      </c>
      <c r="K30" s="2">
        <v>3</v>
      </c>
      <c r="L30" s="22">
        <v>0.15</v>
      </c>
      <c r="M30" s="22">
        <f t="shared" si="5"/>
        <v>0.44999999999999996</v>
      </c>
      <c r="N30" s="22">
        <f t="shared" si="5"/>
        <v>6.7499999999999991E-2</v>
      </c>
      <c r="O30" s="2">
        <f t="shared" si="6"/>
        <v>120</v>
      </c>
    </row>
    <row r="31" spans="1:15" x14ac:dyDescent="0.3">
      <c r="A31" s="2">
        <v>26</v>
      </c>
      <c r="B31" s="2" t="s">
        <v>29</v>
      </c>
      <c r="C31" s="5">
        <v>73986</v>
      </c>
      <c r="D31" s="5">
        <v>34918</v>
      </c>
      <c r="E31" s="5">
        <f t="shared" si="2"/>
        <v>32278</v>
      </c>
      <c r="F31" s="5">
        <v>2640</v>
      </c>
      <c r="G31" s="13">
        <f t="shared" si="0"/>
        <v>7.5605704794089013E-2</v>
      </c>
      <c r="J31" s="21" t="s">
        <v>134</v>
      </c>
      <c r="K31" s="2">
        <v>2</v>
      </c>
      <c r="L31" s="22">
        <v>0.17</v>
      </c>
      <c r="M31" s="22">
        <f t="shared" si="5"/>
        <v>0.34</v>
      </c>
      <c r="N31" s="22">
        <f t="shared" si="5"/>
        <v>5.7800000000000011E-2</v>
      </c>
      <c r="O31" s="2">
        <f t="shared" si="6"/>
        <v>122</v>
      </c>
    </row>
    <row r="32" spans="1:15" x14ac:dyDescent="0.3">
      <c r="A32" s="2">
        <v>27</v>
      </c>
      <c r="B32" s="2" t="s">
        <v>12</v>
      </c>
      <c r="C32" s="5">
        <v>80409</v>
      </c>
      <c r="D32" s="5">
        <v>37646</v>
      </c>
      <c r="E32" s="5">
        <f t="shared" si="2"/>
        <v>34785</v>
      </c>
      <c r="F32" s="5">
        <v>2861</v>
      </c>
      <c r="G32" s="13">
        <f t="shared" si="0"/>
        <v>7.5997449928279226E-2</v>
      </c>
      <c r="J32" s="21" t="s">
        <v>135</v>
      </c>
      <c r="K32" s="2">
        <v>0</v>
      </c>
      <c r="L32" s="22">
        <v>0.19</v>
      </c>
      <c r="M32" s="22">
        <f t="shared" si="5"/>
        <v>0</v>
      </c>
      <c r="N32" s="22">
        <f t="shared" si="5"/>
        <v>0</v>
      </c>
      <c r="O32" s="2">
        <f t="shared" si="6"/>
        <v>122</v>
      </c>
    </row>
    <row r="33" spans="1:16" x14ac:dyDescent="0.3">
      <c r="A33" s="2">
        <v>28</v>
      </c>
      <c r="B33" s="2" t="s">
        <v>80</v>
      </c>
      <c r="C33" s="5">
        <v>1704</v>
      </c>
      <c r="D33" s="5">
        <v>605</v>
      </c>
      <c r="E33" s="5">
        <f t="shared" si="2"/>
        <v>559</v>
      </c>
      <c r="F33" s="5">
        <v>46</v>
      </c>
      <c r="G33" s="13">
        <f t="shared" si="0"/>
        <v>7.6033057851239663E-2</v>
      </c>
      <c r="J33" s="21" t="s">
        <v>136</v>
      </c>
      <c r="K33" s="2">
        <v>1</v>
      </c>
      <c r="L33" s="22">
        <v>0.21</v>
      </c>
      <c r="M33" s="22">
        <f t="shared" si="5"/>
        <v>0.21</v>
      </c>
      <c r="N33" s="22">
        <f t="shared" si="5"/>
        <v>4.4099999999999993E-2</v>
      </c>
      <c r="O33" s="2">
        <f t="shared" si="6"/>
        <v>123</v>
      </c>
    </row>
    <row r="34" spans="1:16" x14ac:dyDescent="0.3">
      <c r="A34" s="2">
        <v>29</v>
      </c>
      <c r="B34" s="2" t="s">
        <v>70</v>
      </c>
      <c r="C34" s="5">
        <v>3024</v>
      </c>
      <c r="D34" s="5">
        <v>1061</v>
      </c>
      <c r="E34" s="5">
        <f t="shared" si="2"/>
        <v>980</v>
      </c>
      <c r="F34" s="5">
        <v>81</v>
      </c>
      <c r="G34" s="13">
        <f t="shared" si="0"/>
        <v>7.6343072573044304E-2</v>
      </c>
      <c r="J34" s="3" t="s">
        <v>162</v>
      </c>
      <c r="K34" s="3">
        <f>SUM(K25:K33)</f>
        <v>123</v>
      </c>
      <c r="L34" s="82"/>
      <c r="M34" s="82">
        <f>SUM(M25:M33)</f>
        <v>11.55</v>
      </c>
      <c r="N34" s="82">
        <f>SUM(N25:N33)</f>
        <v>1.1707000000000001</v>
      </c>
    </row>
    <row r="35" spans="1:16" x14ac:dyDescent="0.3">
      <c r="A35" s="2">
        <v>30</v>
      </c>
      <c r="B35" s="2" t="s">
        <v>71</v>
      </c>
      <c r="C35" s="5">
        <v>5397</v>
      </c>
      <c r="D35" s="5">
        <v>2458</v>
      </c>
      <c r="E35" s="5">
        <f t="shared" si="2"/>
        <v>2270</v>
      </c>
      <c r="F35" s="5">
        <v>188</v>
      </c>
      <c r="G35" s="13">
        <f t="shared" si="0"/>
        <v>7.6484947111472745E-2</v>
      </c>
    </row>
    <row r="36" spans="1:16" x14ac:dyDescent="0.3">
      <c r="A36" s="2">
        <v>31</v>
      </c>
      <c r="B36" s="2" t="s">
        <v>37</v>
      </c>
      <c r="C36" s="5">
        <v>19887</v>
      </c>
      <c r="D36" s="5">
        <v>9644</v>
      </c>
      <c r="E36" s="5">
        <f t="shared" si="2"/>
        <v>8906</v>
      </c>
      <c r="F36" s="5">
        <v>738</v>
      </c>
      <c r="G36" s="14">
        <f t="shared" si="0"/>
        <v>7.6524263790958114E-2</v>
      </c>
      <c r="H36" s="16"/>
      <c r="J36" s="2" t="s">
        <v>164</v>
      </c>
      <c r="K36" s="2" t="s">
        <v>165</v>
      </c>
      <c r="L36" s="83">
        <f>M34/K34</f>
        <v>9.3902439024390244E-2</v>
      </c>
    </row>
    <row r="37" spans="1:16" x14ac:dyDescent="0.3">
      <c r="A37" s="2">
        <v>32</v>
      </c>
      <c r="B37" s="2" t="s">
        <v>6</v>
      </c>
      <c r="C37" s="5">
        <v>38047</v>
      </c>
      <c r="D37" s="5">
        <v>17861</v>
      </c>
      <c r="E37" s="5">
        <f t="shared" si="2"/>
        <v>16486</v>
      </c>
      <c r="F37" s="5">
        <v>1375</v>
      </c>
      <c r="G37" s="13">
        <f t="shared" si="0"/>
        <v>7.6983371591736183E-2</v>
      </c>
      <c r="L37" s="83"/>
    </row>
    <row r="38" spans="1:16" x14ac:dyDescent="0.3">
      <c r="A38" s="2">
        <v>33</v>
      </c>
      <c r="B38" s="2" t="s">
        <v>24</v>
      </c>
      <c r="C38" s="5">
        <v>19526</v>
      </c>
      <c r="D38" s="5">
        <v>9495</v>
      </c>
      <c r="E38" s="5">
        <f t="shared" si="2"/>
        <v>8761</v>
      </c>
      <c r="F38" s="5">
        <v>734</v>
      </c>
      <c r="G38" s="13">
        <f t="shared" si="0"/>
        <v>7.7303844128488675E-2</v>
      </c>
      <c r="I38" s="2" t="s">
        <v>166</v>
      </c>
      <c r="J38" s="2" t="s">
        <v>240</v>
      </c>
      <c r="L38" s="83">
        <f>(N34-(M34^2/K34))/(K34-1)</f>
        <v>7.0595761695321823E-4</v>
      </c>
    </row>
    <row r="39" spans="1:16" x14ac:dyDescent="0.3">
      <c r="A39" s="2">
        <v>34</v>
      </c>
      <c r="B39" s="2" t="s">
        <v>55</v>
      </c>
      <c r="C39" s="5">
        <v>6442</v>
      </c>
      <c r="D39" s="5">
        <v>2660</v>
      </c>
      <c r="E39" s="5">
        <f t="shared" si="2"/>
        <v>2454</v>
      </c>
      <c r="F39" s="5">
        <v>206</v>
      </c>
      <c r="G39" s="13">
        <f t="shared" si="0"/>
        <v>7.7443609022556398E-2</v>
      </c>
      <c r="L39" s="83"/>
    </row>
    <row r="40" spans="1:16" x14ac:dyDescent="0.3">
      <c r="A40" s="2">
        <v>35</v>
      </c>
      <c r="B40" s="2" t="s">
        <v>15</v>
      </c>
      <c r="C40" s="5">
        <v>76115</v>
      </c>
      <c r="D40" s="5">
        <v>36620</v>
      </c>
      <c r="E40" s="5">
        <f t="shared" si="2"/>
        <v>33743</v>
      </c>
      <c r="F40" s="5">
        <v>2877</v>
      </c>
      <c r="G40" s="13">
        <f t="shared" si="0"/>
        <v>7.8563626433642814E-2</v>
      </c>
      <c r="J40" s="2" t="s">
        <v>167</v>
      </c>
      <c r="L40" s="83">
        <f>SQRT(L38)</f>
        <v>2.6569862945698804E-2</v>
      </c>
    </row>
    <row r="41" spans="1:16" x14ac:dyDescent="0.3">
      <c r="A41" s="2">
        <v>36</v>
      </c>
      <c r="B41" s="2" t="s">
        <v>92</v>
      </c>
      <c r="C41" s="5">
        <v>1522</v>
      </c>
      <c r="D41" s="5">
        <v>521</v>
      </c>
      <c r="E41" s="5">
        <f t="shared" si="2"/>
        <v>480</v>
      </c>
      <c r="F41" s="5">
        <v>41</v>
      </c>
      <c r="G41" s="13">
        <f t="shared" si="0"/>
        <v>7.8694817658349334E-2</v>
      </c>
    </row>
    <row r="42" spans="1:16" x14ac:dyDescent="0.3">
      <c r="A42" s="2">
        <v>37</v>
      </c>
      <c r="B42" s="2" t="s">
        <v>19</v>
      </c>
      <c r="C42" s="5">
        <v>26419</v>
      </c>
      <c r="D42" s="5">
        <v>12080</v>
      </c>
      <c r="E42" s="5">
        <f t="shared" si="2"/>
        <v>11129</v>
      </c>
      <c r="F42" s="5">
        <v>951</v>
      </c>
      <c r="G42" s="13">
        <f t="shared" si="0"/>
        <v>7.872516556291391E-2</v>
      </c>
      <c r="I42" s="81" t="s">
        <v>243</v>
      </c>
      <c r="J42" s="2" t="s">
        <v>168</v>
      </c>
      <c r="L42" s="6" t="s">
        <v>169</v>
      </c>
      <c r="M42" s="41" t="s">
        <v>170</v>
      </c>
    </row>
    <row r="43" spans="1:16" x14ac:dyDescent="0.3">
      <c r="A43" s="2">
        <v>38</v>
      </c>
      <c r="B43" s="2" t="s">
        <v>84</v>
      </c>
      <c r="C43" s="5">
        <v>3647</v>
      </c>
      <c r="D43" s="5">
        <v>1220</v>
      </c>
      <c r="E43" s="5">
        <f t="shared" si="2"/>
        <v>1123</v>
      </c>
      <c r="F43" s="5">
        <v>97</v>
      </c>
      <c r="G43" s="13">
        <f t="shared" si="0"/>
        <v>7.9508196721311472E-2</v>
      </c>
    </row>
    <row r="44" spans="1:16" x14ac:dyDescent="0.3">
      <c r="A44" s="2">
        <v>39</v>
      </c>
      <c r="B44" s="2" t="s">
        <v>14</v>
      </c>
      <c r="C44" s="5">
        <v>16740</v>
      </c>
      <c r="D44" s="5">
        <v>7187</v>
      </c>
      <c r="E44" s="5">
        <f t="shared" si="2"/>
        <v>6615</v>
      </c>
      <c r="F44" s="5">
        <v>572</v>
      </c>
      <c r="G44" s="13">
        <f t="shared" si="0"/>
        <v>7.9588145262279114E-2</v>
      </c>
      <c r="J44" s="2" t="s">
        <v>172</v>
      </c>
      <c r="L44" s="13">
        <f>0.06+0.02*($K$34/4-O25)/K26</f>
        <v>7.4714285714285705E-2</v>
      </c>
      <c r="N44" s="18" t="s">
        <v>175</v>
      </c>
      <c r="O44" s="26">
        <f>123/4</f>
        <v>30.75</v>
      </c>
      <c r="P44" s="2" t="s">
        <v>207</v>
      </c>
    </row>
    <row r="45" spans="1:16" x14ac:dyDescent="0.3">
      <c r="A45" s="2">
        <v>40</v>
      </c>
      <c r="B45" s="2" t="s">
        <v>33</v>
      </c>
      <c r="C45" s="5">
        <v>64759</v>
      </c>
      <c r="D45" s="5">
        <v>29217</v>
      </c>
      <c r="E45" s="5">
        <f t="shared" si="2"/>
        <v>26891</v>
      </c>
      <c r="F45" s="5">
        <v>2326</v>
      </c>
      <c r="G45" s="13">
        <f t="shared" si="0"/>
        <v>7.9611185268850332E-2</v>
      </c>
      <c r="J45" s="2" t="s">
        <v>173</v>
      </c>
      <c r="L45" s="13">
        <f>0.08+0.02*($K$34/2-O26)/K27</f>
        <v>0.09</v>
      </c>
      <c r="N45" s="18" t="s">
        <v>176</v>
      </c>
      <c r="O45" s="26">
        <f>123/2</f>
        <v>61.5</v>
      </c>
      <c r="P45" s="2" t="s">
        <v>208</v>
      </c>
    </row>
    <row r="46" spans="1:16" x14ac:dyDescent="0.3">
      <c r="A46" s="2">
        <v>41</v>
      </c>
      <c r="B46" s="2" t="s">
        <v>63</v>
      </c>
      <c r="C46" s="5">
        <v>15608</v>
      </c>
      <c r="D46" s="5">
        <v>5632</v>
      </c>
      <c r="E46" s="5">
        <f t="shared" si="2"/>
        <v>5181</v>
      </c>
      <c r="F46" s="5">
        <v>451</v>
      </c>
      <c r="G46" s="13">
        <f t="shared" si="0"/>
        <v>8.0078125E-2</v>
      </c>
      <c r="J46" s="2" t="s">
        <v>174</v>
      </c>
      <c r="L46" s="13">
        <f>0.1+0.02*(3*$K$34/4-O27)/K28</f>
        <v>0.10840909090909091</v>
      </c>
      <c r="N46" s="18" t="s">
        <v>177</v>
      </c>
      <c r="O46" s="26">
        <f>3*123/4</f>
        <v>92.25</v>
      </c>
    </row>
    <row r="47" spans="1:16" x14ac:dyDescent="0.3">
      <c r="A47" s="2">
        <v>42</v>
      </c>
      <c r="B47" s="2" t="s">
        <v>23</v>
      </c>
      <c r="C47" s="5">
        <v>8116</v>
      </c>
      <c r="D47" s="5">
        <v>3946</v>
      </c>
      <c r="E47" s="5">
        <f t="shared" si="2"/>
        <v>3628</v>
      </c>
      <c r="F47" s="5">
        <v>318</v>
      </c>
      <c r="G47" s="13">
        <f t="shared" si="0"/>
        <v>8.0587937151545871E-2</v>
      </c>
    </row>
    <row r="48" spans="1:16" x14ac:dyDescent="0.3">
      <c r="A48" s="2">
        <v>43</v>
      </c>
      <c r="B48" s="2" t="s">
        <v>114</v>
      </c>
      <c r="C48" s="5">
        <v>2057</v>
      </c>
      <c r="D48" s="5">
        <v>583</v>
      </c>
      <c r="E48" s="5">
        <f t="shared" si="2"/>
        <v>536</v>
      </c>
      <c r="F48" s="5">
        <v>47</v>
      </c>
      <c r="G48" s="13">
        <f t="shared" si="0"/>
        <v>8.0617495711835338E-2</v>
      </c>
    </row>
    <row r="49" spans="1:11" x14ac:dyDescent="0.3">
      <c r="A49" s="2">
        <v>44</v>
      </c>
      <c r="B49" s="2" t="s">
        <v>11</v>
      </c>
      <c r="C49" s="5">
        <v>58042</v>
      </c>
      <c r="D49" s="5">
        <v>29915</v>
      </c>
      <c r="E49" s="5">
        <f t="shared" si="2"/>
        <v>27469</v>
      </c>
      <c r="F49" s="5">
        <v>2446</v>
      </c>
      <c r="G49" s="13">
        <f t="shared" si="0"/>
        <v>8.1765000835701152E-2</v>
      </c>
      <c r="J49" s="42" t="s">
        <v>197</v>
      </c>
      <c r="K49" s="2" t="s">
        <v>198</v>
      </c>
    </row>
    <row r="50" spans="1:11" x14ac:dyDescent="0.3">
      <c r="A50" s="2">
        <v>45</v>
      </c>
      <c r="B50" s="2" t="s">
        <v>60</v>
      </c>
      <c r="C50" s="5">
        <v>25325</v>
      </c>
      <c r="D50" s="5">
        <v>11063</v>
      </c>
      <c r="E50" s="5">
        <f t="shared" si="2"/>
        <v>10156</v>
      </c>
      <c r="F50" s="5">
        <v>907</v>
      </c>
      <c r="G50" s="13">
        <f t="shared" si="0"/>
        <v>8.1984995028473284E-2</v>
      </c>
    </row>
    <row r="51" spans="1:11" x14ac:dyDescent="0.3">
      <c r="A51" s="2">
        <v>46</v>
      </c>
      <c r="B51" s="2" t="s">
        <v>89</v>
      </c>
      <c r="C51" s="5">
        <v>2102</v>
      </c>
      <c r="D51" s="5">
        <v>718</v>
      </c>
      <c r="E51" s="5">
        <f t="shared" si="2"/>
        <v>659</v>
      </c>
      <c r="F51" s="5">
        <v>59</v>
      </c>
      <c r="G51" s="13">
        <f t="shared" si="0"/>
        <v>8.2172701949860719E-2</v>
      </c>
    </row>
    <row r="52" spans="1:11" x14ac:dyDescent="0.3">
      <c r="A52" s="2">
        <v>47</v>
      </c>
      <c r="B52" s="2" t="s">
        <v>31</v>
      </c>
      <c r="C52" s="5">
        <v>10112</v>
      </c>
      <c r="D52" s="5">
        <v>4732</v>
      </c>
      <c r="E52" s="5">
        <f t="shared" si="2"/>
        <v>4343</v>
      </c>
      <c r="F52" s="5">
        <v>389</v>
      </c>
      <c r="G52" s="13">
        <f t="shared" si="0"/>
        <v>8.2206255283178362E-2</v>
      </c>
    </row>
    <row r="53" spans="1:11" x14ac:dyDescent="0.3">
      <c r="A53" s="2">
        <v>48</v>
      </c>
      <c r="B53" s="2" t="s">
        <v>30</v>
      </c>
      <c r="C53" s="5">
        <v>24112</v>
      </c>
      <c r="D53" s="5">
        <v>11349</v>
      </c>
      <c r="E53" s="5">
        <f t="shared" si="2"/>
        <v>10414</v>
      </c>
      <c r="F53" s="5">
        <v>935</v>
      </c>
      <c r="G53" s="13">
        <f t="shared" si="0"/>
        <v>8.2386113313948364E-2</v>
      </c>
    </row>
    <row r="54" spans="1:11" x14ac:dyDescent="0.3">
      <c r="A54" s="2">
        <v>49</v>
      </c>
      <c r="B54" s="2" t="s">
        <v>105</v>
      </c>
      <c r="C54" s="5">
        <v>765</v>
      </c>
      <c r="D54" s="5">
        <v>218</v>
      </c>
      <c r="E54" s="5">
        <f t="shared" si="2"/>
        <v>200</v>
      </c>
      <c r="F54" s="5">
        <v>18</v>
      </c>
      <c r="G54" s="13">
        <f t="shared" si="0"/>
        <v>8.2568807339449546E-2</v>
      </c>
    </row>
    <row r="55" spans="1:11" x14ac:dyDescent="0.3">
      <c r="A55" s="2">
        <v>50</v>
      </c>
      <c r="B55" s="2" t="s">
        <v>46</v>
      </c>
      <c r="C55" s="5">
        <v>6156</v>
      </c>
      <c r="D55" s="5">
        <v>2876</v>
      </c>
      <c r="E55" s="5">
        <f t="shared" si="2"/>
        <v>2637</v>
      </c>
      <c r="F55" s="5">
        <v>239</v>
      </c>
      <c r="G55" s="13">
        <f t="shared" si="0"/>
        <v>8.3101529902642565E-2</v>
      </c>
    </row>
    <row r="56" spans="1:11" x14ac:dyDescent="0.3">
      <c r="A56" s="2">
        <v>51</v>
      </c>
      <c r="B56" s="2" t="s">
        <v>22</v>
      </c>
      <c r="C56" s="5">
        <v>43929</v>
      </c>
      <c r="D56" s="5">
        <v>20618</v>
      </c>
      <c r="E56" s="5">
        <f t="shared" si="2"/>
        <v>18897</v>
      </c>
      <c r="F56" s="5">
        <v>1721</v>
      </c>
      <c r="G56" s="13">
        <f t="shared" si="0"/>
        <v>8.3470753710350176E-2</v>
      </c>
    </row>
    <row r="57" spans="1:11" x14ac:dyDescent="0.3">
      <c r="A57" s="2">
        <v>52</v>
      </c>
      <c r="B57" s="2" t="s">
        <v>39</v>
      </c>
      <c r="C57" s="5">
        <v>11139</v>
      </c>
      <c r="D57" s="5">
        <v>5203</v>
      </c>
      <c r="E57" s="5">
        <f t="shared" si="2"/>
        <v>4768</v>
      </c>
      <c r="F57" s="5">
        <v>435</v>
      </c>
      <c r="G57" s="13">
        <f t="shared" si="0"/>
        <v>8.3605612146838357E-2</v>
      </c>
    </row>
    <row r="58" spans="1:11" x14ac:dyDescent="0.3">
      <c r="A58" s="2">
        <v>53</v>
      </c>
      <c r="B58" s="2" t="s">
        <v>17</v>
      </c>
      <c r="C58" s="5">
        <v>45926</v>
      </c>
      <c r="D58" s="5">
        <v>22277</v>
      </c>
      <c r="E58" s="5">
        <f t="shared" si="2"/>
        <v>20401</v>
      </c>
      <c r="F58" s="5">
        <v>1876</v>
      </c>
      <c r="G58" s="13">
        <f t="shared" si="0"/>
        <v>8.4212416393589798E-2</v>
      </c>
    </row>
    <row r="59" spans="1:11" x14ac:dyDescent="0.3">
      <c r="A59" s="2">
        <v>54</v>
      </c>
      <c r="B59" s="2" t="s">
        <v>73</v>
      </c>
      <c r="C59" s="5">
        <v>1722</v>
      </c>
      <c r="D59" s="5">
        <v>746</v>
      </c>
      <c r="E59" s="5">
        <f t="shared" si="2"/>
        <v>683</v>
      </c>
      <c r="F59" s="5">
        <v>63</v>
      </c>
      <c r="G59" s="13">
        <f t="shared" si="0"/>
        <v>8.4450402144772119E-2</v>
      </c>
    </row>
    <row r="60" spans="1:11" x14ac:dyDescent="0.3">
      <c r="A60" s="2">
        <v>55</v>
      </c>
      <c r="B60" s="2" t="s">
        <v>48</v>
      </c>
      <c r="C60" s="5">
        <v>16679</v>
      </c>
      <c r="D60" s="5">
        <v>8104</v>
      </c>
      <c r="E60" s="5">
        <f t="shared" si="2"/>
        <v>7417</v>
      </c>
      <c r="F60" s="5">
        <v>687</v>
      </c>
      <c r="G60" s="13">
        <f t="shared" si="0"/>
        <v>8.4772951628825269E-2</v>
      </c>
    </row>
    <row r="61" spans="1:11" x14ac:dyDescent="0.3">
      <c r="A61" s="2">
        <v>56</v>
      </c>
      <c r="B61" s="2" t="s">
        <v>41</v>
      </c>
      <c r="C61" s="5">
        <v>46276</v>
      </c>
      <c r="D61" s="5">
        <v>21314</v>
      </c>
      <c r="E61" s="5">
        <f t="shared" si="2"/>
        <v>19475</v>
      </c>
      <c r="F61" s="5">
        <v>1839</v>
      </c>
      <c r="G61" s="13">
        <f t="shared" si="0"/>
        <v>8.6281317443933567E-2</v>
      </c>
    </row>
    <row r="62" spans="1:11" x14ac:dyDescent="0.3">
      <c r="A62" s="2">
        <v>57</v>
      </c>
      <c r="B62" s="2" t="s">
        <v>49</v>
      </c>
      <c r="C62" s="5">
        <v>9451</v>
      </c>
      <c r="D62" s="5">
        <v>4326</v>
      </c>
      <c r="E62" s="5">
        <f t="shared" si="2"/>
        <v>3949</v>
      </c>
      <c r="F62" s="5">
        <v>377</v>
      </c>
      <c r="G62" s="13">
        <f t="shared" si="0"/>
        <v>8.714748035136384E-2</v>
      </c>
    </row>
    <row r="63" spans="1:11" x14ac:dyDescent="0.3">
      <c r="A63" s="2">
        <v>58</v>
      </c>
      <c r="B63" s="2" t="s">
        <v>77</v>
      </c>
      <c r="C63" s="5">
        <v>4780</v>
      </c>
      <c r="D63" s="5">
        <v>2256</v>
      </c>
      <c r="E63" s="5">
        <f t="shared" si="2"/>
        <v>2059</v>
      </c>
      <c r="F63" s="5">
        <v>197</v>
      </c>
      <c r="G63" s="13">
        <f t="shared" si="0"/>
        <v>8.7322695035460987E-2</v>
      </c>
    </row>
    <row r="64" spans="1:11" x14ac:dyDescent="0.3">
      <c r="A64" s="2">
        <v>59</v>
      </c>
      <c r="B64" s="2" t="s">
        <v>67</v>
      </c>
      <c r="C64" s="5">
        <v>10203</v>
      </c>
      <c r="D64" s="5">
        <v>4453</v>
      </c>
      <c r="E64" s="5">
        <f t="shared" si="2"/>
        <v>4061</v>
      </c>
      <c r="F64" s="5">
        <v>392</v>
      </c>
      <c r="G64" s="13">
        <f t="shared" si="0"/>
        <v>8.8030541208174259E-2</v>
      </c>
    </row>
    <row r="65" spans="1:8" x14ac:dyDescent="0.3">
      <c r="A65" s="2">
        <v>60</v>
      </c>
      <c r="B65" s="2" t="s">
        <v>104</v>
      </c>
      <c r="C65" s="5">
        <v>4005</v>
      </c>
      <c r="D65" s="5">
        <v>1667</v>
      </c>
      <c r="E65" s="5">
        <f t="shared" si="2"/>
        <v>1519</v>
      </c>
      <c r="F65" s="5">
        <v>148</v>
      </c>
      <c r="G65" s="13">
        <f t="shared" si="0"/>
        <v>8.8782243551289747E-2</v>
      </c>
    </row>
    <row r="66" spans="1:8" x14ac:dyDescent="0.3">
      <c r="A66" s="2">
        <v>61</v>
      </c>
      <c r="B66" s="2" t="s">
        <v>98</v>
      </c>
      <c r="C66" s="5">
        <v>3326</v>
      </c>
      <c r="D66" s="5">
        <v>1179</v>
      </c>
      <c r="E66" s="5">
        <f t="shared" si="2"/>
        <v>1073</v>
      </c>
      <c r="F66" s="5">
        <v>106</v>
      </c>
      <c r="G66" s="13">
        <f t="shared" si="0"/>
        <v>8.9906700593723493E-2</v>
      </c>
    </row>
    <row r="67" spans="1:8" x14ac:dyDescent="0.3">
      <c r="A67" s="2">
        <v>62</v>
      </c>
      <c r="B67" s="3" t="s">
        <v>28</v>
      </c>
      <c r="C67" s="4">
        <v>66017</v>
      </c>
      <c r="D67" s="4">
        <v>31761</v>
      </c>
      <c r="E67" s="4">
        <f t="shared" si="2"/>
        <v>28895</v>
      </c>
      <c r="F67" s="4">
        <v>2866</v>
      </c>
      <c r="G67" s="14">
        <f t="shared" si="0"/>
        <v>9.023645351216901E-2</v>
      </c>
      <c r="H67" s="16"/>
    </row>
    <row r="68" spans="1:8" x14ac:dyDescent="0.3">
      <c r="A68" s="2">
        <v>63</v>
      </c>
      <c r="B68" s="2" t="s">
        <v>74</v>
      </c>
      <c r="C68" s="5">
        <v>1486</v>
      </c>
      <c r="D68" s="5">
        <v>609</v>
      </c>
      <c r="E68" s="5">
        <f t="shared" si="2"/>
        <v>554</v>
      </c>
      <c r="F68" s="5">
        <v>55</v>
      </c>
      <c r="G68" s="13">
        <f t="shared" si="0"/>
        <v>9.0311986863711002E-2</v>
      </c>
    </row>
    <row r="69" spans="1:8" x14ac:dyDescent="0.3">
      <c r="A69" s="2">
        <v>64</v>
      </c>
      <c r="B69" s="2" t="s">
        <v>36</v>
      </c>
      <c r="C69" s="5">
        <v>48327</v>
      </c>
      <c r="D69" s="5">
        <v>23566</v>
      </c>
      <c r="E69" s="5">
        <f t="shared" si="2"/>
        <v>21428</v>
      </c>
      <c r="F69" s="5">
        <v>2138</v>
      </c>
      <c r="G69" s="13">
        <f t="shared" si="0"/>
        <v>9.0723924297717057E-2</v>
      </c>
    </row>
    <row r="70" spans="1:8" x14ac:dyDescent="0.3">
      <c r="A70" s="2">
        <v>65</v>
      </c>
      <c r="B70" s="2" t="s">
        <v>119</v>
      </c>
      <c r="C70" s="5">
        <v>3916</v>
      </c>
      <c r="D70" s="5">
        <v>1444</v>
      </c>
      <c r="E70" s="5">
        <f>D70-F70</f>
        <v>1312</v>
      </c>
      <c r="F70" s="5">
        <v>132</v>
      </c>
      <c r="G70" s="13">
        <f t="shared" ref="G70:G128" si="7">F70/D70</f>
        <v>9.141274238227147E-2</v>
      </c>
    </row>
    <row r="71" spans="1:8" x14ac:dyDescent="0.3">
      <c r="A71" s="2">
        <v>66</v>
      </c>
      <c r="B71" s="2" t="s">
        <v>90</v>
      </c>
      <c r="C71" s="5">
        <v>3775</v>
      </c>
      <c r="D71" s="5">
        <v>1300</v>
      </c>
      <c r="E71" s="5">
        <f t="shared" ref="E71:E128" si="8">D71-F71</f>
        <v>1181</v>
      </c>
      <c r="F71" s="5">
        <v>119</v>
      </c>
      <c r="G71" s="13">
        <f t="shared" si="7"/>
        <v>9.1538461538461541E-2</v>
      </c>
    </row>
    <row r="72" spans="1:8" x14ac:dyDescent="0.3">
      <c r="A72" s="2">
        <v>67</v>
      </c>
      <c r="B72" s="2" t="s">
        <v>4</v>
      </c>
      <c r="C72" s="5">
        <v>32957</v>
      </c>
      <c r="D72" s="5">
        <v>15703</v>
      </c>
      <c r="E72" s="5">
        <f t="shared" si="8"/>
        <v>14262</v>
      </c>
      <c r="F72" s="5">
        <v>1441</v>
      </c>
      <c r="G72" s="13">
        <f t="shared" si="7"/>
        <v>9.1765904604215756E-2</v>
      </c>
    </row>
    <row r="73" spans="1:8" x14ac:dyDescent="0.3">
      <c r="A73" s="2">
        <v>68</v>
      </c>
      <c r="B73" s="2" t="s">
        <v>0</v>
      </c>
      <c r="C73" s="5">
        <v>745514</v>
      </c>
      <c r="D73" s="5">
        <v>371251</v>
      </c>
      <c r="E73" s="5">
        <f>D73-F73</f>
        <v>336663</v>
      </c>
      <c r="F73" s="5">
        <v>34588</v>
      </c>
      <c r="G73" s="13">
        <f t="shared" si="7"/>
        <v>9.3166079013928579E-2</v>
      </c>
    </row>
    <row r="74" spans="1:8" x14ac:dyDescent="0.3">
      <c r="A74" s="2">
        <v>69</v>
      </c>
      <c r="B74" s="2" t="s">
        <v>65</v>
      </c>
      <c r="C74" s="5">
        <v>13013</v>
      </c>
      <c r="D74" s="5">
        <v>5754</v>
      </c>
      <c r="E74" s="5">
        <f t="shared" si="8"/>
        <v>5212</v>
      </c>
      <c r="F74" s="5">
        <v>542</v>
      </c>
      <c r="G74" s="13">
        <f t="shared" si="7"/>
        <v>9.4195342370524848E-2</v>
      </c>
    </row>
    <row r="75" spans="1:8" x14ac:dyDescent="0.3">
      <c r="A75" s="2">
        <v>70</v>
      </c>
      <c r="B75" s="2" t="s">
        <v>25</v>
      </c>
      <c r="C75" s="5">
        <v>26448</v>
      </c>
      <c r="D75" s="5">
        <v>13245</v>
      </c>
      <c r="E75" s="5">
        <f t="shared" si="8"/>
        <v>11992</v>
      </c>
      <c r="F75" s="5">
        <v>1253</v>
      </c>
      <c r="G75" s="13">
        <f t="shared" si="7"/>
        <v>9.4601736504341255E-2</v>
      </c>
    </row>
    <row r="76" spans="1:8" x14ac:dyDescent="0.3">
      <c r="A76" s="2">
        <v>71</v>
      </c>
      <c r="B76" s="2" t="s">
        <v>8</v>
      </c>
      <c r="C76" s="5">
        <v>33158</v>
      </c>
      <c r="D76" s="5">
        <v>16352</v>
      </c>
      <c r="E76" s="5">
        <f t="shared" si="8"/>
        <v>14794</v>
      </c>
      <c r="F76" s="5">
        <v>1558</v>
      </c>
      <c r="G76" s="13">
        <f t="shared" si="7"/>
        <v>9.5278864970645791E-2</v>
      </c>
    </row>
    <row r="77" spans="1:8" x14ac:dyDescent="0.3">
      <c r="A77" s="2">
        <v>72</v>
      </c>
      <c r="B77" s="2" t="s">
        <v>16</v>
      </c>
      <c r="C77" s="5">
        <v>75904</v>
      </c>
      <c r="D77" s="5">
        <v>37124</v>
      </c>
      <c r="E77" s="5">
        <f t="shared" si="8"/>
        <v>33579</v>
      </c>
      <c r="F77" s="5">
        <v>3545</v>
      </c>
      <c r="G77" s="13">
        <f t="shared" si="7"/>
        <v>9.5490787630643253E-2</v>
      </c>
    </row>
    <row r="78" spans="1:8" x14ac:dyDescent="0.3">
      <c r="A78" s="2">
        <v>73</v>
      </c>
      <c r="B78" s="2" t="s">
        <v>68</v>
      </c>
      <c r="C78" s="5">
        <v>687</v>
      </c>
      <c r="D78" s="5">
        <v>251</v>
      </c>
      <c r="E78" s="5">
        <f t="shared" si="8"/>
        <v>227</v>
      </c>
      <c r="F78" s="5">
        <v>24</v>
      </c>
      <c r="G78" s="13">
        <f t="shared" si="7"/>
        <v>9.5617529880478086E-2</v>
      </c>
    </row>
    <row r="79" spans="1:8" x14ac:dyDescent="0.3">
      <c r="A79" s="2">
        <v>74</v>
      </c>
      <c r="B79" s="2" t="s">
        <v>3</v>
      </c>
      <c r="C79" s="5">
        <v>65173</v>
      </c>
      <c r="D79" s="5">
        <v>31673</v>
      </c>
      <c r="E79" s="5">
        <f t="shared" si="8"/>
        <v>28632</v>
      </c>
      <c r="F79" s="5">
        <v>3041</v>
      </c>
      <c r="G79" s="13">
        <f t="shared" si="7"/>
        <v>9.6012376472074001E-2</v>
      </c>
    </row>
    <row r="80" spans="1:8" x14ac:dyDescent="0.3">
      <c r="A80" s="2">
        <v>75</v>
      </c>
      <c r="B80" s="2" t="s">
        <v>53</v>
      </c>
      <c r="C80" s="5">
        <v>10998</v>
      </c>
      <c r="D80" s="5">
        <v>4674</v>
      </c>
      <c r="E80" s="5">
        <f t="shared" si="8"/>
        <v>4224</v>
      </c>
      <c r="F80" s="5">
        <v>450</v>
      </c>
      <c r="G80" s="13">
        <f t="shared" si="7"/>
        <v>9.6277278562259302E-2</v>
      </c>
    </row>
    <row r="81" spans="1:7" x14ac:dyDescent="0.3">
      <c r="A81" s="2">
        <v>76</v>
      </c>
      <c r="B81" s="2" t="s">
        <v>113</v>
      </c>
      <c r="C81" s="5">
        <v>3354</v>
      </c>
      <c r="D81" s="5">
        <v>1350</v>
      </c>
      <c r="E81" s="5">
        <f t="shared" si="8"/>
        <v>1220</v>
      </c>
      <c r="F81" s="5">
        <v>130</v>
      </c>
      <c r="G81" s="13">
        <f t="shared" si="7"/>
        <v>9.6296296296296297E-2</v>
      </c>
    </row>
    <row r="82" spans="1:7" x14ac:dyDescent="0.3">
      <c r="A82" s="2">
        <v>77</v>
      </c>
      <c r="B82" s="2" t="s">
        <v>85</v>
      </c>
      <c r="C82" s="5">
        <v>3123</v>
      </c>
      <c r="D82" s="5">
        <v>1057</v>
      </c>
      <c r="E82" s="5">
        <f t="shared" si="8"/>
        <v>954</v>
      </c>
      <c r="F82" s="5">
        <v>103</v>
      </c>
      <c r="G82" s="13">
        <f t="shared" si="7"/>
        <v>9.7445600756859041E-2</v>
      </c>
    </row>
    <row r="83" spans="1:7" x14ac:dyDescent="0.3">
      <c r="A83" s="2">
        <v>78</v>
      </c>
      <c r="B83" s="2" t="s">
        <v>13</v>
      </c>
      <c r="C83" s="5">
        <v>23674</v>
      </c>
      <c r="D83" s="5">
        <v>11288</v>
      </c>
      <c r="E83" s="5">
        <f t="shared" si="8"/>
        <v>10188</v>
      </c>
      <c r="F83" s="5">
        <v>1100</v>
      </c>
      <c r="G83" s="13">
        <f t="shared" si="7"/>
        <v>9.7448618001417436E-2</v>
      </c>
    </row>
    <row r="84" spans="1:7" x14ac:dyDescent="0.3">
      <c r="A84" s="2">
        <v>79</v>
      </c>
      <c r="B84" s="2" t="s">
        <v>35</v>
      </c>
      <c r="C84" s="5">
        <v>137918</v>
      </c>
      <c r="D84" s="5">
        <v>65759</v>
      </c>
      <c r="E84" s="5">
        <f t="shared" si="8"/>
        <v>59269</v>
      </c>
      <c r="F84" s="5">
        <v>6490</v>
      </c>
      <c r="G84" s="13">
        <f t="shared" si="7"/>
        <v>9.8693714928755005E-2</v>
      </c>
    </row>
    <row r="85" spans="1:7" x14ac:dyDescent="0.3">
      <c r="A85" s="2">
        <v>80</v>
      </c>
      <c r="B85" s="2" t="s">
        <v>42</v>
      </c>
      <c r="C85" s="5">
        <v>71684</v>
      </c>
      <c r="D85" s="5">
        <v>34521</v>
      </c>
      <c r="E85" s="5">
        <f t="shared" si="8"/>
        <v>31112</v>
      </c>
      <c r="F85" s="5">
        <v>3409</v>
      </c>
      <c r="G85" s="13">
        <f t="shared" si="7"/>
        <v>9.8751484603574635E-2</v>
      </c>
    </row>
    <row r="86" spans="1:7" x14ac:dyDescent="0.3">
      <c r="A86" s="2">
        <v>81</v>
      </c>
      <c r="B86" s="2" t="s">
        <v>21</v>
      </c>
      <c r="C86" s="5">
        <v>22234</v>
      </c>
      <c r="D86" s="5">
        <v>10415</v>
      </c>
      <c r="E86" s="5">
        <f t="shared" si="8"/>
        <v>9382</v>
      </c>
      <c r="F86" s="5">
        <v>1033</v>
      </c>
      <c r="G86" s="13">
        <f t="shared" si="7"/>
        <v>9.9183869419107062E-2</v>
      </c>
    </row>
    <row r="87" spans="1:7" x14ac:dyDescent="0.3">
      <c r="A87" s="2">
        <v>82</v>
      </c>
      <c r="B87" s="2" t="s">
        <v>62</v>
      </c>
      <c r="C87" s="5">
        <v>8882</v>
      </c>
      <c r="D87" s="5">
        <v>3688</v>
      </c>
      <c r="E87" s="5">
        <f t="shared" si="8"/>
        <v>3321</v>
      </c>
      <c r="F87" s="5">
        <v>367</v>
      </c>
      <c r="G87" s="13">
        <f t="shared" si="7"/>
        <v>9.9511930585683292E-2</v>
      </c>
    </row>
    <row r="88" spans="1:7" x14ac:dyDescent="0.3">
      <c r="A88" s="2">
        <v>83</v>
      </c>
      <c r="B88" s="2" t="s">
        <v>121</v>
      </c>
      <c r="C88" s="5">
        <v>2719</v>
      </c>
      <c r="D88" s="5">
        <v>994</v>
      </c>
      <c r="E88" s="5">
        <f>D88-F88</f>
        <v>895</v>
      </c>
      <c r="F88" s="5">
        <v>99</v>
      </c>
      <c r="G88" s="13">
        <f t="shared" si="7"/>
        <v>9.9597585513078471E-2</v>
      </c>
    </row>
    <row r="89" spans="1:7" x14ac:dyDescent="0.3">
      <c r="A89" s="2">
        <v>84</v>
      </c>
      <c r="B89" s="2" t="s">
        <v>10</v>
      </c>
      <c r="C89" s="5">
        <v>61102</v>
      </c>
      <c r="D89" s="5">
        <v>30467</v>
      </c>
      <c r="E89" s="5">
        <f t="shared" si="8"/>
        <v>27419</v>
      </c>
      <c r="F89" s="5">
        <v>3048</v>
      </c>
      <c r="G89" s="13">
        <f t="shared" si="7"/>
        <v>0.10004266911740571</v>
      </c>
    </row>
    <row r="90" spans="1:7" x14ac:dyDescent="0.3">
      <c r="A90" s="2">
        <v>85</v>
      </c>
      <c r="B90" s="2" t="s">
        <v>69</v>
      </c>
      <c r="C90" s="5">
        <v>7189</v>
      </c>
      <c r="D90" s="5">
        <v>3028</v>
      </c>
      <c r="E90" s="5">
        <f t="shared" si="8"/>
        <v>2725</v>
      </c>
      <c r="F90" s="5">
        <v>303</v>
      </c>
      <c r="G90" s="13">
        <f t="shared" si="7"/>
        <v>0.1000660501981506</v>
      </c>
    </row>
    <row r="91" spans="1:7" x14ac:dyDescent="0.3">
      <c r="A91" s="2">
        <v>86</v>
      </c>
      <c r="B91" s="2" t="s">
        <v>26</v>
      </c>
      <c r="C91" s="5">
        <v>23153</v>
      </c>
      <c r="D91" s="5">
        <v>10939</v>
      </c>
      <c r="E91" s="5">
        <f t="shared" si="8"/>
        <v>9838</v>
      </c>
      <c r="F91" s="5">
        <v>1101</v>
      </c>
      <c r="G91" s="13">
        <f t="shared" si="7"/>
        <v>0.10064905384404424</v>
      </c>
    </row>
    <row r="92" spans="1:7" x14ac:dyDescent="0.3">
      <c r="A92" s="2">
        <v>87</v>
      </c>
      <c r="B92" s="2" t="s">
        <v>56</v>
      </c>
      <c r="C92" s="5">
        <v>13921</v>
      </c>
      <c r="D92" s="5">
        <v>6637</v>
      </c>
      <c r="E92" s="5">
        <f t="shared" si="8"/>
        <v>5968</v>
      </c>
      <c r="F92" s="5">
        <v>669</v>
      </c>
      <c r="G92" s="13">
        <f t="shared" si="7"/>
        <v>0.10079855356335694</v>
      </c>
    </row>
    <row r="93" spans="1:7" x14ac:dyDescent="0.3">
      <c r="A93" s="2">
        <v>88</v>
      </c>
      <c r="B93" s="2" t="s">
        <v>18</v>
      </c>
      <c r="C93" s="5">
        <v>80859</v>
      </c>
      <c r="D93" s="5">
        <v>38670</v>
      </c>
      <c r="E93" s="5">
        <f t="shared" si="8"/>
        <v>34760</v>
      </c>
      <c r="F93" s="5">
        <v>3910</v>
      </c>
      <c r="G93" s="13">
        <f t="shared" si="7"/>
        <v>0.10111197310576675</v>
      </c>
    </row>
    <row r="94" spans="1:7" x14ac:dyDescent="0.3">
      <c r="A94" s="2">
        <v>89</v>
      </c>
      <c r="B94" s="2" t="s">
        <v>20</v>
      </c>
      <c r="C94" s="5">
        <v>109609</v>
      </c>
      <c r="D94" s="5">
        <v>52793</v>
      </c>
      <c r="E94" s="5">
        <f t="shared" si="8"/>
        <v>47357</v>
      </c>
      <c r="F94" s="5">
        <v>5436</v>
      </c>
      <c r="G94" s="13">
        <f t="shared" si="7"/>
        <v>0.10296819654120812</v>
      </c>
    </row>
    <row r="95" spans="1:7" x14ac:dyDescent="0.3">
      <c r="A95" s="2">
        <v>90</v>
      </c>
      <c r="B95" s="2" t="s">
        <v>59</v>
      </c>
      <c r="C95" s="5">
        <v>13246</v>
      </c>
      <c r="D95" s="5">
        <v>4345</v>
      </c>
      <c r="E95" s="5">
        <f t="shared" si="8"/>
        <v>3886</v>
      </c>
      <c r="F95" s="5">
        <v>459</v>
      </c>
      <c r="G95" s="13">
        <f t="shared" si="7"/>
        <v>0.10563866513233602</v>
      </c>
    </row>
    <row r="96" spans="1:7" x14ac:dyDescent="0.3">
      <c r="A96" s="2">
        <v>91</v>
      </c>
      <c r="B96" s="2" t="s">
        <v>103</v>
      </c>
      <c r="C96" s="5">
        <v>2947</v>
      </c>
      <c r="D96" s="5">
        <v>1082</v>
      </c>
      <c r="E96" s="5">
        <f t="shared" si="8"/>
        <v>967</v>
      </c>
      <c r="F96" s="5">
        <v>115</v>
      </c>
      <c r="G96" s="13">
        <f t="shared" si="7"/>
        <v>0.10628465804066543</v>
      </c>
    </row>
    <row r="97" spans="1:8" x14ac:dyDescent="0.3">
      <c r="A97" s="2">
        <v>92</v>
      </c>
      <c r="B97" s="2" t="s">
        <v>64</v>
      </c>
      <c r="C97" s="5">
        <v>14809</v>
      </c>
      <c r="D97" s="5">
        <v>5532</v>
      </c>
      <c r="E97" s="5">
        <f t="shared" si="8"/>
        <v>4942</v>
      </c>
      <c r="F97" s="5">
        <v>590</v>
      </c>
      <c r="G97" s="13">
        <f t="shared" si="7"/>
        <v>0.10665220535068691</v>
      </c>
    </row>
    <row r="98" spans="1:8" x14ac:dyDescent="0.3">
      <c r="A98" s="2">
        <v>93</v>
      </c>
      <c r="B98" s="2" t="s">
        <v>100</v>
      </c>
      <c r="C98" s="5">
        <v>12792</v>
      </c>
      <c r="D98" s="5">
        <v>5228</v>
      </c>
      <c r="E98" s="5">
        <f t="shared" si="8"/>
        <v>4666</v>
      </c>
      <c r="F98" s="5">
        <v>562</v>
      </c>
      <c r="G98" s="14">
        <f t="shared" si="7"/>
        <v>0.10749808722264728</v>
      </c>
      <c r="H98" s="16"/>
    </row>
    <row r="99" spans="1:8" x14ac:dyDescent="0.3">
      <c r="A99" s="2">
        <v>94</v>
      </c>
      <c r="B99" s="2" t="s">
        <v>106</v>
      </c>
      <c r="C99" s="5">
        <v>175697</v>
      </c>
      <c r="D99" s="5">
        <v>77184</v>
      </c>
      <c r="E99" s="5">
        <f t="shared" si="8"/>
        <v>68738</v>
      </c>
      <c r="F99" s="5">
        <v>8446</v>
      </c>
      <c r="G99" s="13">
        <f t="shared" si="7"/>
        <v>0.10942682421227197</v>
      </c>
    </row>
    <row r="100" spans="1:8" x14ac:dyDescent="0.3">
      <c r="A100" s="2">
        <v>95</v>
      </c>
      <c r="B100" s="2" t="s">
        <v>97</v>
      </c>
      <c r="C100" s="5">
        <v>3215</v>
      </c>
      <c r="D100" s="5">
        <v>922</v>
      </c>
      <c r="E100" s="5">
        <f t="shared" si="8"/>
        <v>820</v>
      </c>
      <c r="F100" s="5">
        <v>102</v>
      </c>
      <c r="G100" s="13">
        <f t="shared" si="7"/>
        <v>0.11062906724511931</v>
      </c>
    </row>
    <row r="101" spans="1:8" x14ac:dyDescent="0.3">
      <c r="A101" s="2">
        <v>96</v>
      </c>
      <c r="B101" s="2" t="s">
        <v>116</v>
      </c>
      <c r="C101" s="5">
        <v>25720</v>
      </c>
      <c r="D101" s="5">
        <v>10623</v>
      </c>
      <c r="E101" s="5">
        <f t="shared" si="8"/>
        <v>9443</v>
      </c>
      <c r="F101" s="5">
        <v>1180</v>
      </c>
      <c r="G101" s="13">
        <f t="shared" si="7"/>
        <v>0.11107973265555869</v>
      </c>
    </row>
    <row r="102" spans="1:8" x14ac:dyDescent="0.3">
      <c r="A102" s="2">
        <v>97</v>
      </c>
      <c r="B102" s="2" t="s">
        <v>107</v>
      </c>
      <c r="C102" s="5">
        <v>15060</v>
      </c>
      <c r="D102" s="5">
        <v>6946</v>
      </c>
      <c r="E102" s="5">
        <f t="shared" si="8"/>
        <v>6169</v>
      </c>
      <c r="F102" s="5">
        <v>777</v>
      </c>
      <c r="G102" s="13">
        <f t="shared" si="7"/>
        <v>0.11186294270083501</v>
      </c>
    </row>
    <row r="103" spans="1:8" x14ac:dyDescent="0.3">
      <c r="A103" s="2">
        <v>98</v>
      </c>
      <c r="B103" s="2" t="s">
        <v>47</v>
      </c>
      <c r="C103" s="5">
        <v>4829</v>
      </c>
      <c r="D103" s="5">
        <v>2348</v>
      </c>
      <c r="E103" s="5">
        <f t="shared" si="8"/>
        <v>2084</v>
      </c>
      <c r="F103" s="5">
        <v>264</v>
      </c>
      <c r="G103" s="13">
        <f t="shared" si="7"/>
        <v>0.11243611584327087</v>
      </c>
    </row>
    <row r="104" spans="1:8" x14ac:dyDescent="0.3">
      <c r="A104" s="2">
        <v>99</v>
      </c>
      <c r="B104" s="2" t="s">
        <v>111</v>
      </c>
      <c r="C104" s="5">
        <v>76102</v>
      </c>
      <c r="D104" s="5">
        <v>31726</v>
      </c>
      <c r="E104" s="5">
        <f t="shared" si="8"/>
        <v>28131</v>
      </c>
      <c r="F104" s="5">
        <v>3595</v>
      </c>
      <c r="G104" s="13">
        <f t="shared" si="7"/>
        <v>0.113314001134716</v>
      </c>
    </row>
    <row r="105" spans="1:8" x14ac:dyDescent="0.3">
      <c r="A105" s="2">
        <v>100</v>
      </c>
      <c r="B105" s="2" t="s">
        <v>51</v>
      </c>
      <c r="C105" s="5">
        <v>5184</v>
      </c>
      <c r="D105" s="5">
        <v>2068</v>
      </c>
      <c r="E105" s="5">
        <f t="shared" si="8"/>
        <v>1833</v>
      </c>
      <c r="F105" s="5">
        <v>235</v>
      </c>
      <c r="G105" s="13">
        <f t="shared" si="7"/>
        <v>0.11363636363636363</v>
      </c>
    </row>
    <row r="106" spans="1:8" x14ac:dyDescent="0.3">
      <c r="A106" s="2">
        <v>101</v>
      </c>
      <c r="B106" s="2" t="s">
        <v>38</v>
      </c>
      <c r="C106" s="5">
        <v>14963</v>
      </c>
      <c r="D106" s="5">
        <v>7077</v>
      </c>
      <c r="E106" s="5">
        <f t="shared" si="8"/>
        <v>6259</v>
      </c>
      <c r="F106" s="5">
        <v>818</v>
      </c>
      <c r="G106" s="13">
        <f t="shared" si="7"/>
        <v>0.1155857001554331</v>
      </c>
    </row>
    <row r="107" spans="1:8" x14ac:dyDescent="0.3">
      <c r="A107" s="2">
        <v>102</v>
      </c>
      <c r="B107" s="2" t="s">
        <v>5</v>
      </c>
      <c r="C107" s="5">
        <v>74046</v>
      </c>
      <c r="D107" s="5">
        <v>34479</v>
      </c>
      <c r="E107" s="5">
        <f t="shared" si="8"/>
        <v>30452</v>
      </c>
      <c r="F107" s="5">
        <v>4027</v>
      </c>
      <c r="G107" s="13">
        <f t="shared" si="7"/>
        <v>0.11679573073465008</v>
      </c>
    </row>
    <row r="108" spans="1:8" x14ac:dyDescent="0.3">
      <c r="A108" s="2">
        <v>103</v>
      </c>
      <c r="B108" s="2" t="s">
        <v>101</v>
      </c>
      <c r="C108" s="5">
        <v>28195</v>
      </c>
      <c r="D108" s="5">
        <v>11044</v>
      </c>
      <c r="E108" s="5">
        <f t="shared" si="8"/>
        <v>9753</v>
      </c>
      <c r="F108" s="5">
        <v>1291</v>
      </c>
      <c r="G108" s="13">
        <f t="shared" si="7"/>
        <v>0.11689605215501629</v>
      </c>
    </row>
    <row r="109" spans="1:8" x14ac:dyDescent="0.3">
      <c r="A109" s="2">
        <v>104</v>
      </c>
      <c r="B109" s="2" t="s">
        <v>78</v>
      </c>
      <c r="C109" s="5">
        <v>5468</v>
      </c>
      <c r="D109" s="5">
        <v>1517</v>
      </c>
      <c r="E109" s="5">
        <f t="shared" si="8"/>
        <v>1339</v>
      </c>
      <c r="F109" s="5">
        <v>178</v>
      </c>
      <c r="G109" s="13">
        <f t="shared" si="7"/>
        <v>0.11733684904416612</v>
      </c>
    </row>
    <row r="110" spans="1:8" x14ac:dyDescent="0.3">
      <c r="A110" s="2">
        <v>105</v>
      </c>
      <c r="B110" s="2" t="s">
        <v>115</v>
      </c>
      <c r="C110" s="5">
        <v>93086</v>
      </c>
      <c r="D110" s="5">
        <v>40032</v>
      </c>
      <c r="E110" s="5">
        <f t="shared" si="8"/>
        <v>35279</v>
      </c>
      <c r="F110" s="5">
        <v>4753</v>
      </c>
      <c r="G110" s="13">
        <f t="shared" si="7"/>
        <v>0.11873001598721024</v>
      </c>
    </row>
    <row r="111" spans="1:8" x14ac:dyDescent="0.3">
      <c r="A111" s="2">
        <v>106</v>
      </c>
      <c r="B111" s="2" t="s">
        <v>57</v>
      </c>
      <c r="C111" s="5">
        <v>6623</v>
      </c>
      <c r="D111" s="5">
        <v>3210</v>
      </c>
      <c r="E111" s="5">
        <f t="shared" si="8"/>
        <v>2821</v>
      </c>
      <c r="F111" s="5">
        <v>389</v>
      </c>
      <c r="G111" s="13">
        <f t="shared" si="7"/>
        <v>0.12118380062305296</v>
      </c>
    </row>
    <row r="112" spans="1:8" x14ac:dyDescent="0.3">
      <c r="A112" s="2">
        <v>107</v>
      </c>
      <c r="B112" s="2" t="s">
        <v>102</v>
      </c>
      <c r="C112" s="5">
        <v>7480</v>
      </c>
      <c r="D112" s="5">
        <v>2631</v>
      </c>
      <c r="E112" s="5">
        <f t="shared" si="8"/>
        <v>2307</v>
      </c>
      <c r="F112" s="5">
        <v>324</v>
      </c>
      <c r="G112" s="13">
        <f t="shared" si="7"/>
        <v>0.12314709236031927</v>
      </c>
    </row>
    <row r="113" spans="1:7" x14ac:dyDescent="0.3">
      <c r="A113" s="2">
        <v>108</v>
      </c>
      <c r="B113" s="2" t="s">
        <v>122</v>
      </c>
      <c r="C113" s="5">
        <v>920</v>
      </c>
      <c r="D113" s="5">
        <v>262</v>
      </c>
      <c r="E113" s="5">
        <f>D113-F113</f>
        <v>229</v>
      </c>
      <c r="F113" s="5">
        <v>33</v>
      </c>
      <c r="G113" s="13">
        <f t="shared" si="7"/>
        <v>0.12595419847328243</v>
      </c>
    </row>
    <row r="114" spans="1:7" x14ac:dyDescent="0.3">
      <c r="A114" s="2">
        <v>109</v>
      </c>
      <c r="B114" s="2" t="s">
        <v>96</v>
      </c>
      <c r="C114" s="5">
        <v>27741</v>
      </c>
      <c r="D114" s="5">
        <v>11555</v>
      </c>
      <c r="E114" s="5">
        <f t="shared" si="8"/>
        <v>10095</v>
      </c>
      <c r="F114" s="5">
        <v>1460</v>
      </c>
      <c r="G114" s="13">
        <f t="shared" si="7"/>
        <v>0.12635222847252273</v>
      </c>
    </row>
    <row r="115" spans="1:7" x14ac:dyDescent="0.3">
      <c r="A115" s="2">
        <v>110</v>
      </c>
      <c r="B115" s="2" t="s">
        <v>112</v>
      </c>
      <c r="C115" s="5">
        <v>67456</v>
      </c>
      <c r="D115" s="5">
        <v>28887</v>
      </c>
      <c r="E115" s="5">
        <f t="shared" si="8"/>
        <v>25208</v>
      </c>
      <c r="F115" s="5">
        <v>3679</v>
      </c>
      <c r="G115" s="13">
        <f t="shared" si="7"/>
        <v>0.12735832727524493</v>
      </c>
    </row>
    <row r="116" spans="1:7" x14ac:dyDescent="0.3">
      <c r="A116" s="2">
        <v>111</v>
      </c>
      <c r="B116" s="2" t="s">
        <v>52</v>
      </c>
      <c r="C116" s="5">
        <v>75341</v>
      </c>
      <c r="D116" s="5">
        <v>35279</v>
      </c>
      <c r="E116" s="5">
        <f t="shared" si="8"/>
        <v>30700</v>
      </c>
      <c r="F116" s="5">
        <v>4579</v>
      </c>
      <c r="G116" s="13">
        <f t="shared" si="7"/>
        <v>0.12979392839933104</v>
      </c>
    </row>
    <row r="117" spans="1:7" x14ac:dyDescent="0.3">
      <c r="A117" s="2">
        <v>112</v>
      </c>
      <c r="B117" s="2" t="s">
        <v>118</v>
      </c>
      <c r="C117" s="5">
        <v>30962</v>
      </c>
      <c r="D117" s="5">
        <v>9548</v>
      </c>
      <c r="E117" s="5">
        <f t="shared" si="8"/>
        <v>8308</v>
      </c>
      <c r="F117" s="5">
        <v>1240</v>
      </c>
      <c r="G117" s="13">
        <f t="shared" si="7"/>
        <v>0.12987012987012986</v>
      </c>
    </row>
    <row r="118" spans="1:7" x14ac:dyDescent="0.3">
      <c r="A118" s="2">
        <v>113</v>
      </c>
      <c r="B118" s="2" t="s">
        <v>50</v>
      </c>
      <c r="C118" s="5">
        <v>17391</v>
      </c>
      <c r="D118" s="5">
        <v>6550</v>
      </c>
      <c r="E118" s="5">
        <f t="shared" si="8"/>
        <v>5694</v>
      </c>
      <c r="F118" s="5">
        <v>856</v>
      </c>
      <c r="G118" s="13">
        <f t="shared" si="7"/>
        <v>0.13068702290076337</v>
      </c>
    </row>
    <row r="119" spans="1:7" x14ac:dyDescent="0.3">
      <c r="A119" s="2">
        <v>114</v>
      </c>
      <c r="B119" s="2" t="s">
        <v>1</v>
      </c>
      <c r="C119" s="5">
        <v>30562</v>
      </c>
      <c r="D119" s="5">
        <v>12976</v>
      </c>
      <c r="E119" s="5">
        <f t="shared" si="8"/>
        <v>11277</v>
      </c>
      <c r="F119" s="5">
        <v>1699</v>
      </c>
      <c r="G119" s="13">
        <f t="shared" si="7"/>
        <v>0.13093403205918619</v>
      </c>
    </row>
    <row r="120" spans="1:7" x14ac:dyDescent="0.3">
      <c r="A120" s="2">
        <v>115</v>
      </c>
      <c r="B120" s="2" t="s">
        <v>110</v>
      </c>
      <c r="C120" s="5">
        <v>12944</v>
      </c>
      <c r="D120" s="5">
        <v>5344</v>
      </c>
      <c r="E120" s="5">
        <f t="shared" si="8"/>
        <v>4639</v>
      </c>
      <c r="F120" s="5">
        <v>705</v>
      </c>
      <c r="G120" s="13">
        <f t="shared" si="7"/>
        <v>0.13192365269461079</v>
      </c>
    </row>
    <row r="121" spans="1:7" x14ac:dyDescent="0.3">
      <c r="A121" s="2">
        <v>116</v>
      </c>
      <c r="B121" s="2" t="s">
        <v>95</v>
      </c>
      <c r="C121" s="5">
        <v>26423</v>
      </c>
      <c r="D121" s="5">
        <v>11760</v>
      </c>
      <c r="E121" s="5">
        <f t="shared" si="8"/>
        <v>10137</v>
      </c>
      <c r="F121" s="5">
        <v>1623</v>
      </c>
      <c r="G121" s="13">
        <f t="shared" si="7"/>
        <v>0.13801020408163264</v>
      </c>
    </row>
    <row r="122" spans="1:7" x14ac:dyDescent="0.3">
      <c r="A122" s="2">
        <v>117</v>
      </c>
      <c r="B122" s="2" t="s">
        <v>94</v>
      </c>
      <c r="C122" s="5">
        <v>25863</v>
      </c>
      <c r="D122" s="5">
        <v>11198</v>
      </c>
      <c r="E122" s="5">
        <f t="shared" si="8"/>
        <v>9639</v>
      </c>
      <c r="F122" s="5">
        <v>1559</v>
      </c>
      <c r="G122" s="13">
        <f t="shared" si="7"/>
        <v>0.139221289515985</v>
      </c>
    </row>
    <row r="123" spans="1:7" x14ac:dyDescent="0.3">
      <c r="A123" s="2">
        <v>118</v>
      </c>
      <c r="B123" s="2" t="s">
        <v>109</v>
      </c>
      <c r="C123" s="5">
        <v>7060</v>
      </c>
      <c r="D123" s="5">
        <v>2161</v>
      </c>
      <c r="E123" s="5">
        <f t="shared" si="8"/>
        <v>1853</v>
      </c>
      <c r="F123" s="5">
        <v>308</v>
      </c>
      <c r="G123" s="13">
        <f t="shared" si="7"/>
        <v>0.14252660805182785</v>
      </c>
    </row>
    <row r="124" spans="1:7" x14ac:dyDescent="0.3">
      <c r="A124" s="2">
        <v>119</v>
      </c>
      <c r="B124" s="2" t="s">
        <v>93</v>
      </c>
      <c r="C124" s="5">
        <v>1252</v>
      </c>
      <c r="D124" s="5">
        <v>554</v>
      </c>
      <c r="E124" s="5">
        <f t="shared" si="8"/>
        <v>474</v>
      </c>
      <c r="F124" s="5">
        <v>80</v>
      </c>
      <c r="G124" s="13">
        <f t="shared" si="7"/>
        <v>0.1444043321299639</v>
      </c>
    </row>
    <row r="125" spans="1:7" x14ac:dyDescent="0.3">
      <c r="A125" s="2">
        <v>120</v>
      </c>
      <c r="B125" s="2" t="s">
        <v>99</v>
      </c>
      <c r="C125" s="5">
        <v>8860</v>
      </c>
      <c r="D125" s="5">
        <v>3516</v>
      </c>
      <c r="E125" s="5">
        <f t="shared" si="8"/>
        <v>3002</v>
      </c>
      <c r="F125" s="5">
        <v>514</v>
      </c>
      <c r="G125" s="13">
        <f t="shared" si="7"/>
        <v>0.14618885096700796</v>
      </c>
    </row>
    <row r="126" spans="1:7" x14ac:dyDescent="0.3">
      <c r="A126" s="2">
        <v>121</v>
      </c>
      <c r="B126" s="2" t="s">
        <v>117</v>
      </c>
      <c r="C126" s="5">
        <v>4348</v>
      </c>
      <c r="D126" s="5">
        <v>1693</v>
      </c>
      <c r="E126" s="5">
        <f t="shared" si="8"/>
        <v>1420</v>
      </c>
      <c r="F126" s="5">
        <v>273</v>
      </c>
      <c r="G126" s="13">
        <f t="shared" si="7"/>
        <v>0.16125221500295334</v>
      </c>
    </row>
    <row r="127" spans="1:7" x14ac:dyDescent="0.3">
      <c r="A127" s="2">
        <v>122</v>
      </c>
      <c r="B127" s="2" t="s">
        <v>108</v>
      </c>
      <c r="C127" s="5">
        <v>13552</v>
      </c>
      <c r="D127" s="5">
        <v>4793</v>
      </c>
      <c r="E127" s="5">
        <f t="shared" si="8"/>
        <v>4002</v>
      </c>
      <c r="F127" s="5">
        <v>791</v>
      </c>
      <c r="G127" s="13">
        <f t="shared" si="7"/>
        <v>0.16503233882745671</v>
      </c>
    </row>
    <row r="128" spans="1:7" x14ac:dyDescent="0.3">
      <c r="A128" s="2">
        <v>123</v>
      </c>
      <c r="B128" s="2" t="s">
        <v>61</v>
      </c>
      <c r="C128" s="5">
        <v>10612</v>
      </c>
      <c r="D128" s="5">
        <v>4277</v>
      </c>
      <c r="E128" s="5">
        <f t="shared" si="8"/>
        <v>3372</v>
      </c>
      <c r="F128" s="5">
        <v>905</v>
      </c>
      <c r="G128" s="13">
        <f t="shared" si="7"/>
        <v>0.21159691372457329</v>
      </c>
    </row>
    <row r="129" spans="1:7" x14ac:dyDescent="0.3">
      <c r="C129" s="5"/>
      <c r="D129" s="5"/>
      <c r="E129" s="5"/>
      <c r="F129" s="5"/>
      <c r="G129" s="9"/>
    </row>
    <row r="130" spans="1:7" x14ac:dyDescent="0.3">
      <c r="C130" s="5"/>
    </row>
    <row r="131" spans="1:7" x14ac:dyDescent="0.3">
      <c r="C131" s="5"/>
    </row>
    <row r="132" spans="1:7" x14ac:dyDescent="0.3">
      <c r="C132" s="5"/>
    </row>
    <row r="133" spans="1:7" x14ac:dyDescent="0.3">
      <c r="C133" s="5"/>
    </row>
    <row r="134" spans="1:7" x14ac:dyDescent="0.3">
      <c r="A134" s="3"/>
      <c r="B134" s="3"/>
      <c r="C134" s="4"/>
    </row>
    <row r="135" spans="1:7" x14ac:dyDescent="0.3">
      <c r="A135" s="3"/>
      <c r="B135" s="3"/>
      <c r="C135" s="4"/>
    </row>
    <row r="136" spans="1:7" x14ac:dyDescent="0.3">
      <c r="C136" s="5"/>
    </row>
    <row r="137" spans="1:7" x14ac:dyDescent="0.3">
      <c r="C137" s="5"/>
    </row>
    <row r="138" spans="1:7" x14ac:dyDescent="0.3">
      <c r="C138" s="5"/>
    </row>
    <row r="139" spans="1:7" x14ac:dyDescent="0.3">
      <c r="C139" s="5"/>
    </row>
    <row r="140" spans="1:7" x14ac:dyDescent="0.3">
      <c r="C140" s="5"/>
    </row>
    <row r="141" spans="1:7" x14ac:dyDescent="0.3">
      <c r="C141" s="5"/>
    </row>
    <row r="142" spans="1:7" x14ac:dyDescent="0.3">
      <c r="C142" s="5"/>
    </row>
    <row r="143" spans="1:7" x14ac:dyDescent="0.3">
      <c r="C143" s="5"/>
    </row>
    <row r="144" spans="1:7" x14ac:dyDescent="0.3">
      <c r="C144" s="5"/>
    </row>
    <row r="145" spans="3:3" x14ac:dyDescent="0.3">
      <c r="C145" s="5"/>
    </row>
    <row r="146" spans="3:3" x14ac:dyDescent="0.3">
      <c r="C146" s="5"/>
    </row>
    <row r="147" spans="3:3" x14ac:dyDescent="0.3">
      <c r="C147" s="5"/>
    </row>
    <row r="148" spans="3:3" x14ac:dyDescent="0.3">
      <c r="C148" s="5"/>
    </row>
    <row r="149" spans="3:3" x14ac:dyDescent="0.3">
      <c r="C149" s="5"/>
    </row>
    <row r="150" spans="3:3" x14ac:dyDescent="0.3">
      <c r="C150" s="5"/>
    </row>
    <row r="151" spans="3:3" x14ac:dyDescent="0.3">
      <c r="C151" s="5"/>
    </row>
    <row r="152" spans="3:3" x14ac:dyDescent="0.3">
      <c r="C152" s="5"/>
    </row>
    <row r="153" spans="3:3" x14ac:dyDescent="0.3">
      <c r="C153" s="5"/>
    </row>
    <row r="154" spans="3:3" x14ac:dyDescent="0.3">
      <c r="C154" s="5"/>
    </row>
    <row r="155" spans="3:3" x14ac:dyDescent="0.3">
      <c r="C155" s="5"/>
    </row>
    <row r="156" spans="3:3" x14ac:dyDescent="0.3">
      <c r="C156" s="5"/>
    </row>
    <row r="157" spans="3:3" x14ac:dyDescent="0.3">
      <c r="C157" s="5"/>
    </row>
    <row r="158" spans="3:3" x14ac:dyDescent="0.3">
      <c r="C158" s="5"/>
    </row>
    <row r="159" spans="3:3" x14ac:dyDescent="0.3">
      <c r="C159" s="5"/>
    </row>
  </sheetData>
  <mergeCells count="2">
    <mergeCell ref="A1:C1"/>
    <mergeCell ref="A2:C2"/>
  </mergeCells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3D97-42A3-42D2-BA86-F73ACC812215}">
  <dimension ref="A2:K34"/>
  <sheetViews>
    <sheetView tabSelected="1" topLeftCell="C19" zoomScale="168" workbookViewId="0">
      <selection activeCell="G29" sqref="G29:K30"/>
    </sheetView>
  </sheetViews>
  <sheetFormatPr defaultColWidth="9.109375" defaultRowHeight="13.8" x14ac:dyDescent="0.3"/>
  <cols>
    <col min="1" max="1" width="9.109375" style="27"/>
    <col min="2" max="2" width="12.109375" style="27" customWidth="1"/>
    <col min="3" max="3" width="11" style="27" customWidth="1"/>
    <col min="4" max="4" width="9.109375" style="27"/>
    <col min="5" max="5" width="11.44140625" style="27" customWidth="1"/>
    <col min="6" max="7" width="9.109375" style="27"/>
    <col min="8" max="8" width="17" style="27" bestFit="1" customWidth="1"/>
    <col min="9" max="9" width="15.5546875" style="27" bestFit="1" customWidth="1"/>
    <col min="10" max="10" width="12" style="27" bestFit="1" customWidth="1"/>
    <col min="11" max="16384" width="9.109375" style="27"/>
  </cols>
  <sheetData>
    <row r="2" spans="1:3" x14ac:dyDescent="0.3">
      <c r="A2" s="24" t="s">
        <v>182</v>
      </c>
      <c r="B2" s="24" t="s">
        <v>178</v>
      </c>
    </row>
    <row r="4" spans="1:3" x14ac:dyDescent="0.3">
      <c r="B4" s="27" t="s">
        <v>164</v>
      </c>
      <c r="C4" s="28">
        <v>0.10813</v>
      </c>
    </row>
    <row r="5" spans="1:3" x14ac:dyDescent="0.3">
      <c r="B5" s="27" t="s">
        <v>179</v>
      </c>
      <c r="C5" s="28">
        <v>3.458E-2</v>
      </c>
    </row>
    <row r="7" spans="1:3" x14ac:dyDescent="0.3">
      <c r="B7" s="27" t="s">
        <v>180</v>
      </c>
      <c r="C7" s="29">
        <f>C5/C4</f>
        <v>0.31980024045130861</v>
      </c>
    </row>
    <row r="9" spans="1:3" x14ac:dyDescent="0.3">
      <c r="B9" s="24" t="s">
        <v>181</v>
      </c>
    </row>
    <row r="11" spans="1:3" x14ac:dyDescent="0.3">
      <c r="B11" s="27" t="s">
        <v>164</v>
      </c>
      <c r="C11" s="28">
        <v>9.40434671099762E-2</v>
      </c>
    </row>
    <row r="12" spans="1:3" x14ac:dyDescent="0.3">
      <c r="B12" s="27" t="s">
        <v>179</v>
      </c>
      <c r="C12" s="28">
        <v>2.5951462024049594E-2</v>
      </c>
    </row>
    <row r="14" spans="1:3" x14ac:dyDescent="0.3">
      <c r="B14" s="27" t="s">
        <v>180</v>
      </c>
      <c r="C14" s="29">
        <f>C12/C11</f>
        <v>0.27595177869932702</v>
      </c>
    </row>
    <row r="16" spans="1:3" x14ac:dyDescent="0.3">
      <c r="B16" s="27" t="s">
        <v>230</v>
      </c>
    </row>
    <row r="17" spans="1:11" x14ac:dyDescent="0.3">
      <c r="B17" s="27" t="s">
        <v>241</v>
      </c>
    </row>
    <row r="20" spans="1:11" x14ac:dyDescent="0.3">
      <c r="A20" s="24" t="s">
        <v>183</v>
      </c>
      <c r="B20" s="27" t="s">
        <v>231</v>
      </c>
    </row>
    <row r="22" spans="1:11" x14ac:dyDescent="0.3">
      <c r="B22" s="27" t="s">
        <v>164</v>
      </c>
      <c r="C22" s="28">
        <v>9.40434671099762E-2</v>
      </c>
      <c r="E22" s="29">
        <f>1.645*C23+C22</f>
        <v>0.13673362213953777</v>
      </c>
    </row>
    <row r="23" spans="1:11" x14ac:dyDescent="0.3">
      <c r="B23" s="27" t="s">
        <v>179</v>
      </c>
      <c r="C23" s="28">
        <v>2.5951462024049594E-2</v>
      </c>
    </row>
    <row r="24" spans="1:11" x14ac:dyDescent="0.3">
      <c r="E24" s="37" t="s">
        <v>190</v>
      </c>
    </row>
    <row r="25" spans="1:11" x14ac:dyDescent="0.3">
      <c r="B25" s="27" t="s">
        <v>186</v>
      </c>
      <c r="C25" s="30">
        <f>(F26-C22)/C23</f>
        <v>1.2815515655446004</v>
      </c>
      <c r="E25" s="33" t="s">
        <v>184</v>
      </c>
      <c r="F25" s="34">
        <f>NORMSINV(0.9)</f>
        <v>1.2815515655446006</v>
      </c>
    </row>
    <row r="26" spans="1:11" x14ac:dyDescent="0.3">
      <c r="B26" s="27" t="s">
        <v>187</v>
      </c>
      <c r="C26" s="43">
        <f>1-NORMSDIST(C25)</f>
        <v>9.9999999999999978E-2</v>
      </c>
      <c r="E26" s="76" t="s">
        <v>185</v>
      </c>
      <c r="F26" s="35">
        <f>C22+C23*F25</f>
        <v>0.1273016038950682</v>
      </c>
    </row>
    <row r="28" spans="1:11" x14ac:dyDescent="0.3">
      <c r="B28" s="77" t="s">
        <v>188</v>
      </c>
      <c r="C28" s="36">
        <f>123*C26</f>
        <v>12.299999999999997</v>
      </c>
      <c r="D28" s="27" t="s">
        <v>189</v>
      </c>
    </row>
    <row r="29" spans="1:11" x14ac:dyDescent="0.3">
      <c r="G29" s="97"/>
      <c r="H29" s="97" t="s">
        <v>249</v>
      </c>
      <c r="I29" s="97" t="s">
        <v>250</v>
      </c>
      <c r="J29" s="97" t="s">
        <v>251</v>
      </c>
      <c r="K29" s="97"/>
    </row>
    <row r="30" spans="1:11" x14ac:dyDescent="0.3">
      <c r="G30" s="97" t="s">
        <v>248</v>
      </c>
      <c r="H30" s="98">
        <f>(12.73%-C22)/C23</f>
        <v>1.2814897618948977</v>
      </c>
      <c r="I30" s="99">
        <f>1-NORMSDIST(H30)</f>
        <v>0.10001084686697825</v>
      </c>
      <c r="J30" s="97">
        <f>I30*123</f>
        <v>12.301334164638325</v>
      </c>
      <c r="K30" s="97" t="s">
        <v>252</v>
      </c>
    </row>
    <row r="31" spans="1:11" x14ac:dyDescent="0.3">
      <c r="A31" s="24" t="s">
        <v>193</v>
      </c>
      <c r="B31" s="27" t="s">
        <v>232</v>
      </c>
    </row>
    <row r="32" spans="1:11" x14ac:dyDescent="0.3">
      <c r="B32" s="27" t="s">
        <v>192</v>
      </c>
      <c r="F32" s="27">
        <f>COUNT(QUESTION_1_4!G115:G128)</f>
        <v>14</v>
      </c>
    </row>
    <row r="33" spans="5:6" x14ac:dyDescent="0.3">
      <c r="E33" s="38" t="s">
        <v>191</v>
      </c>
      <c r="F33" s="32">
        <f>F32/COUNT(QUESTION_1_4!G6:G128)</f>
        <v>0.11382113821138211</v>
      </c>
    </row>
    <row r="34" spans="5:6" x14ac:dyDescent="0.3">
      <c r="E34" s="3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QUESTION_1_4</vt:lpstr>
      <vt:lpstr>Question 11 </vt:lpstr>
      <vt:lpstr>QUESTION_5_9</vt:lpstr>
      <vt:lpstr>QUESTION_10_12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Koutsompinas</cp:lastModifiedBy>
  <cp:lastPrinted>2008-11-27T20:01:26Z</cp:lastPrinted>
  <dcterms:created xsi:type="dcterms:W3CDTF">2006-01-28T10:31:04Z</dcterms:created>
  <dcterms:modified xsi:type="dcterms:W3CDTF">2024-10-22T15:50:23Z</dcterms:modified>
</cp:coreProperties>
</file>