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user.EISAGGELIA\Desktop\"/>
    </mc:Choice>
  </mc:AlternateContent>
  <xr:revisionPtr revIDLastSave="0" documentId="13_ncr:1_{3B4CC540-EE2D-40FE-893E-2ECEFD679C50}" xr6:coauthVersionLast="36" xr6:coauthVersionMax="36" xr10:uidLastSave="{00000000-0000-0000-0000-000000000000}"/>
  <bookViews>
    <workbookView xWindow="0" yWindow="0" windowWidth="28800" windowHeight="11625" activeTab="3" xr2:uid="{00000000-000D-0000-FFFF-FFFF00000000}"/>
  </bookViews>
  <sheets>
    <sheet name="vlookup" sheetId="6" r:id="rId1"/>
    <sheet name="index+match examples" sheetId="9" r:id="rId2"/>
    <sheet name="Άσκηση" sheetId="7" r:id="rId3"/>
    <sheet name="Πίνακας Δόσεων" sheetId="10" r:id="rId4"/>
  </sheets>
  <definedNames>
    <definedName name="discount">vlookup!$K$15:$L$18</definedName>
    <definedName name="price_fruits">#REF!</definedName>
    <definedName name="Prices">#REF!</definedName>
    <definedName name="rngOffset">OFFSET(INDIRECT(valRef),valRows,valCols,valHt,valW)</definedName>
    <definedName name="valCols">#REF!</definedName>
    <definedName name="valHt">#REF!</definedName>
    <definedName name="valRef">#REF!</definedName>
    <definedName name="valRows">#REF!</definedName>
    <definedName name="valW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0" l="1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P23" i="10"/>
  <c r="P20" i="10"/>
  <c r="P21" i="10" s="1"/>
  <c r="P24" i="10" l="1"/>
  <c r="F18" i="6"/>
  <c r="F19" i="6"/>
  <c r="F20" i="6"/>
  <c r="E19" i="6"/>
  <c r="E20" i="6"/>
  <c r="E18" i="6"/>
  <c r="G9" i="9" l="1"/>
  <c r="G32" i="6" l="1"/>
  <c r="H32" i="6" s="1"/>
  <c r="I32" i="6" s="1"/>
  <c r="G36" i="6"/>
  <c r="H36" i="6" s="1"/>
  <c r="I36" i="6" s="1"/>
  <c r="G31" i="6"/>
  <c r="H31" i="6" s="1"/>
  <c r="I31" i="6" s="1"/>
  <c r="F32" i="6"/>
  <c r="F33" i="6"/>
  <c r="G33" i="6" s="1"/>
  <c r="H33" i="6" s="1"/>
  <c r="I33" i="6" s="1"/>
  <c r="F34" i="6"/>
  <c r="G34" i="6" s="1"/>
  <c r="H34" i="6" s="1"/>
  <c r="I34" i="6" s="1"/>
  <c r="F35" i="6"/>
  <c r="G35" i="6" s="1"/>
  <c r="H35" i="6" s="1"/>
  <c r="I35" i="6" s="1"/>
  <c r="F36" i="6"/>
  <c r="F37" i="6"/>
  <c r="G37" i="6" s="1"/>
  <c r="H37" i="6" s="1"/>
  <c r="I37" i="6" s="1"/>
  <c r="F38" i="6"/>
  <c r="G38" i="6" s="1"/>
  <c r="H38" i="6" s="1"/>
  <c r="I38" i="6" s="1"/>
  <c r="F39" i="6"/>
  <c r="G39" i="6" s="1"/>
  <c r="H39" i="6" s="1"/>
  <c r="I39" i="6" s="1"/>
  <c r="F31" i="6"/>
  <c r="C31" i="6"/>
  <c r="C32" i="6"/>
  <c r="C33" i="6"/>
  <c r="C34" i="6"/>
  <c r="C35" i="6"/>
  <c r="C36" i="6"/>
  <c r="C37" i="6"/>
  <c r="C38" i="6"/>
  <c r="C39" i="6"/>
  <c r="B32" i="6"/>
  <c r="B33" i="6"/>
  <c r="B34" i="6"/>
  <c r="B35" i="6"/>
  <c r="B36" i="6"/>
  <c r="B37" i="6"/>
  <c r="B38" i="6"/>
  <c r="B39" i="6"/>
  <c r="B31" i="6"/>
  <c r="J25" i="6"/>
  <c r="J24" i="6"/>
  <c r="F23" i="6"/>
  <c r="F24" i="6"/>
  <c r="F25" i="6"/>
  <c r="E24" i="6"/>
  <c r="E25" i="6"/>
  <c r="E23" i="6"/>
  <c r="K20" i="6"/>
  <c r="L16" i="6"/>
  <c r="L17" i="6"/>
  <c r="L18" i="6"/>
  <c r="L15" i="6"/>
  <c r="B15" i="6"/>
  <c r="E15" i="6"/>
  <c r="E14" i="6"/>
  <c r="G13" i="6"/>
  <c r="F13" i="6"/>
  <c r="E13" i="6"/>
  <c r="B3" i="7"/>
  <c r="E3" i="7" s="1"/>
  <c r="F3" i="7" s="1"/>
  <c r="B4" i="7"/>
  <c r="E4" i="7" s="1"/>
  <c r="F4" i="7" s="1"/>
  <c r="B5" i="7"/>
  <c r="E5" i="7" s="1"/>
  <c r="F5" i="7" s="1"/>
  <c r="B6" i="7"/>
  <c r="E6" i="7" s="1"/>
  <c r="F6" i="7" s="1"/>
  <c r="B7" i="7"/>
  <c r="E7" i="7" s="1"/>
  <c r="F7" i="7" s="1"/>
  <c r="B8" i="7"/>
  <c r="E8" i="7" s="1"/>
  <c r="F8" i="7" s="1"/>
  <c r="B9" i="7"/>
  <c r="E9" i="7" s="1"/>
  <c r="F9" i="7" s="1"/>
  <c r="B10" i="7"/>
  <c r="E10" i="7" s="1"/>
  <c r="F10" i="7" s="1"/>
  <c r="B11" i="7"/>
  <c r="E11" i="7" s="1"/>
  <c r="F11" i="7" s="1"/>
  <c r="B12" i="7"/>
  <c r="E12" i="7" s="1"/>
  <c r="F12" i="7" s="1"/>
  <c r="B13" i="7"/>
  <c r="E13" i="7" s="1"/>
  <c r="F13" i="7" s="1"/>
  <c r="B14" i="7"/>
  <c r="E14" i="7" s="1"/>
  <c r="F14" i="7" s="1"/>
  <c r="B15" i="7"/>
  <c r="E15" i="7" s="1"/>
  <c r="F15" i="7" s="1"/>
  <c r="B16" i="7"/>
  <c r="E16" i="7" s="1"/>
  <c r="F16" i="7" s="1"/>
  <c r="B17" i="7"/>
  <c r="E17" i="7" s="1"/>
  <c r="F17" i="7" s="1"/>
  <c r="B18" i="7"/>
  <c r="E18" i="7" s="1"/>
  <c r="F18" i="7" s="1"/>
  <c r="B19" i="7"/>
  <c r="E19" i="7" s="1"/>
  <c r="F19" i="7" s="1"/>
  <c r="B20" i="7"/>
  <c r="E20" i="7" s="1"/>
  <c r="F20" i="7" s="1"/>
  <c r="B21" i="7"/>
  <c r="E21" i="7" s="1"/>
  <c r="F21" i="7" s="1"/>
  <c r="B2" i="7"/>
  <c r="E2" i="7" s="1"/>
  <c r="F2" i="7" s="1"/>
  <c r="H20" i="7" l="1"/>
  <c r="C20" i="7" s="1"/>
  <c r="H16" i="7"/>
  <c r="C16" i="7" s="1"/>
  <c r="H12" i="7"/>
  <c r="C12" i="7" s="1"/>
  <c r="H8" i="7"/>
  <c r="C8" i="7" s="1"/>
  <c r="H4" i="7"/>
  <c r="C4" i="7" s="1"/>
  <c r="H18" i="7"/>
  <c r="C18" i="7" s="1"/>
  <c r="H14" i="7"/>
  <c r="C14" i="7" s="1"/>
  <c r="H10" i="7"/>
  <c r="C10" i="7" s="1"/>
  <c r="H6" i="7"/>
  <c r="C6" i="7" s="1"/>
  <c r="H21" i="7"/>
  <c r="C21" i="7" s="1"/>
  <c r="H19" i="7"/>
  <c r="C19" i="7" s="1"/>
  <c r="H17" i="7"/>
  <c r="C17" i="7" s="1"/>
  <c r="H15" i="7"/>
  <c r="C15" i="7" s="1"/>
  <c r="H13" i="7"/>
  <c r="C13" i="7" s="1"/>
  <c r="H11" i="7"/>
  <c r="C11" i="7" s="1"/>
  <c r="H9" i="7"/>
  <c r="C9" i="7" s="1"/>
  <c r="H7" i="7"/>
  <c r="C7" i="7" s="1"/>
  <c r="H5" i="7"/>
  <c r="C5" i="7" s="1"/>
  <c r="H3" i="7"/>
  <c r="C3" i="7" s="1"/>
  <c r="H2" i="7"/>
  <c r="C2" i="7" s="1"/>
  <c r="I20" i="7"/>
  <c r="I16" i="7"/>
  <c r="I12" i="7"/>
  <c r="I8" i="7"/>
  <c r="I4" i="7"/>
  <c r="I18" i="7"/>
  <c r="I14" i="7"/>
  <c r="I10" i="7"/>
  <c r="I6" i="7"/>
  <c r="I21" i="7"/>
  <c r="I19" i="7"/>
  <c r="I17" i="7"/>
  <c r="I15" i="7"/>
  <c r="I13" i="7"/>
  <c r="I11" i="7"/>
  <c r="I9" i="7"/>
  <c r="I5" i="7" l="1"/>
  <c r="I3" i="7"/>
  <c r="I2" i="7"/>
  <c r="I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Salvatore</author>
  </authors>
  <commentList>
    <comment ref="G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Vlookup always finds the first match…
</t>
        </r>
      </text>
    </comment>
    <comment ref="B14" authorId="0" shapeId="0" xr:uid="{00000000-0006-0000-0000-000002000000}">
      <text>
        <r>
          <rPr>
            <sz val="9"/>
            <color indexed="81"/>
            <rFont val="Tahoma"/>
            <family val="2"/>
          </rPr>
          <t>Vlookup is NOT case sensitive</t>
        </r>
      </text>
    </comment>
    <comment ref="E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Vlookup uses approximate search by default
#N/A: Not Available
</t>
        </r>
      </text>
    </comment>
    <comment ref="K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Ξαναγράφω τον πίνακα L1:M5 χρησιμοποιώντας μόνο το κάτω όριο κάθε κλάσης</t>
        </r>
      </text>
    </comment>
    <comment ref="D1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Vlookup only looks right.
INDEX/MATCH should be used instead.</t>
        </r>
      </text>
    </comment>
    <comment ref="K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When VLOOKUP encounters a value greater than the lookup value, it will return a value from the previous row.</t>
        </r>
      </text>
    </comment>
    <comment ref="B3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Στο κελί Ε1 γράφει "Customer " με space στο τέλος</t>
        </r>
      </text>
    </comment>
    <comment ref="C3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Στο κελί F1 γράφει e-mail με παύλα ανάμεσα. Πρέπει να αλλαχτεί.
</t>
        </r>
      </text>
    </comment>
  </commentList>
</comments>
</file>

<file path=xl/sharedStrings.xml><?xml version="1.0" encoding="utf-8"?>
<sst xmlns="http://schemas.openxmlformats.org/spreadsheetml/2006/main" count="210" uniqueCount="158">
  <si>
    <t>Product</t>
  </si>
  <si>
    <t xml:space="preserve">Customer </t>
  </si>
  <si>
    <t>Ronnie Anderson</t>
  </si>
  <si>
    <t>Tom Boone</t>
  </si>
  <si>
    <t>Lilly Smith</t>
  </si>
  <si>
    <t>Apples</t>
  </si>
  <si>
    <t>Biscuits</t>
  </si>
  <si>
    <t>Sweets</t>
  </si>
  <si>
    <t>Lemons</t>
  </si>
  <si>
    <t>Pies</t>
  </si>
  <si>
    <t>Oranges</t>
  </si>
  <si>
    <t>Price, kg</t>
  </si>
  <si>
    <t>Cherries</t>
  </si>
  <si>
    <t>Ice cream</t>
  </si>
  <si>
    <t>Grapes</t>
  </si>
  <si>
    <t>Qty. (kg)</t>
  </si>
  <si>
    <t>Janet Farley</t>
  </si>
  <si>
    <t>Marylin Bradley</t>
  </si>
  <si>
    <t>Julie Irons</t>
  </si>
  <si>
    <t>Harold Clayton</t>
  </si>
  <si>
    <t xml:space="preserve">ID
</t>
  </si>
  <si>
    <t>email</t>
  </si>
  <si>
    <t>R.Anderson@gmail.com</t>
  </si>
  <si>
    <t>T.Boone@gmail.com</t>
  </si>
  <si>
    <t>L.Smith@gmail.com</t>
  </si>
  <si>
    <t>J.Farley@gmail.com</t>
  </si>
  <si>
    <t>M. Bradley@gmail.com</t>
  </si>
  <si>
    <t>J. Irons@gmail.com</t>
  </si>
  <si>
    <t>H.Clayton@gmail.com</t>
  </si>
  <si>
    <t xml:space="preserve">ID </t>
  </si>
  <si>
    <t>e-mail</t>
  </si>
  <si>
    <t>ID</t>
  </si>
  <si>
    <t>Price</t>
  </si>
  <si>
    <t>Cash</t>
  </si>
  <si>
    <t>discount</t>
  </si>
  <si>
    <t>Discount</t>
  </si>
  <si>
    <t>payment</t>
  </si>
  <si>
    <t>0 E-250 E</t>
  </si>
  <si>
    <t>250E - 500 E</t>
  </si>
  <si>
    <t>500 E - 1000E</t>
  </si>
  <si>
    <t>&gt;=1000 E</t>
  </si>
  <si>
    <t>Total amount</t>
  </si>
  <si>
    <t>min price:</t>
  </si>
  <si>
    <t>Βαθμολογίες</t>
  </si>
  <si>
    <t>Φοιτητής</t>
  </si>
  <si>
    <t>Φοιτητής 1</t>
  </si>
  <si>
    <t>Φοιτητής 2</t>
  </si>
  <si>
    <t>Φοιτητής 3</t>
  </si>
  <si>
    <t>Φοιτητής 4</t>
  </si>
  <si>
    <t>Φοιτητής 5</t>
  </si>
  <si>
    <t>Φοιτητής 6</t>
  </si>
  <si>
    <t>Φοιτητής 7</t>
  </si>
  <si>
    <t>Φοιτητής 8</t>
  </si>
  <si>
    <t>Φοιτητής 9</t>
  </si>
  <si>
    <t>Φοιτητής 10</t>
  </si>
  <si>
    <t>Φοιτητής 11</t>
  </si>
  <si>
    <t>Φοιτητής 12</t>
  </si>
  <si>
    <t>Φοιτητής 13</t>
  </si>
  <si>
    <t>Φοιτητής 14</t>
  </si>
  <si>
    <t>Φοιτητής 15</t>
  </si>
  <si>
    <t>Φοιτητής 16</t>
  </si>
  <si>
    <t>Φοιτητής 17</t>
  </si>
  <si>
    <t>Φοιτητής 18</t>
  </si>
  <si>
    <t>Φοιτητής 19</t>
  </si>
  <si>
    <t>Φοιτητής 20</t>
  </si>
  <si>
    <t xml:space="preserve"> =ROUND(10*RAND();1)</t>
  </si>
  <si>
    <t>Ολογράφως</t>
  </si>
  <si>
    <t>Ακέραιο</t>
  </si>
  <si>
    <t>Δεκαδικό</t>
  </si>
  <si>
    <t>Μηδέν</t>
  </si>
  <si>
    <t>Ένα</t>
  </si>
  <si>
    <t>Δύο</t>
  </si>
  <si>
    <t>Τρία</t>
  </si>
  <si>
    <t>Τέσσερα</t>
  </si>
  <si>
    <t>Πέντε</t>
  </si>
  <si>
    <t>Έξι</t>
  </si>
  <si>
    <t>Επτά</t>
  </si>
  <si>
    <t>Οκτώ</t>
  </si>
  <si>
    <t>Εννιά</t>
  </si>
  <si>
    <t>Δέκα</t>
  </si>
  <si>
    <t>πχ. 7,3 =&gt; Επτά και Τρία Δέκατα</t>
  </si>
  <si>
    <t>Customer</t>
  </si>
  <si>
    <t>product</t>
  </si>
  <si>
    <t>PIES</t>
  </si>
  <si>
    <t>Price?</t>
  </si>
  <si>
    <t>Τι έκπτωση έχουν  400Ε?</t>
  </si>
  <si>
    <t>Vlookup + Match for a fully dynamic column index</t>
  </si>
  <si>
    <t xml:space="preserve"> =VLOOKUP(D14,D2:F8,2,FALSE)</t>
  </si>
  <si>
    <t xml:space="preserve"> =VLOOKUP(D14,D2:F8,2,TRUE)</t>
  </si>
  <si>
    <t xml:space="preserve"> =VLOOKUP(400,discount,2,TRUE)</t>
  </si>
  <si>
    <t>ή</t>
  </si>
  <si>
    <t xml:space="preserve"> =INDEX(A2:A11,MATCH(MIN(B2:B11),B2:B11,0))</t>
  </si>
  <si>
    <t xml:space="preserve"> =INDEX(A2:B11,MATCH(MIN(B2:B11),B2:B11,0),1)</t>
  </si>
  <si>
    <t>Rank</t>
  </si>
  <si>
    <t>Country</t>
  </si>
  <si>
    <t>Capital</t>
  </si>
  <si>
    <t>Population</t>
  </si>
  <si>
    <t>Lookup right to left</t>
  </si>
  <si>
    <t>China</t>
  </si>
  <si>
    <t>Beijing</t>
  </si>
  <si>
    <t>Russia</t>
  </si>
  <si>
    <t>'=INDEX($A$2:$A$10,MATCH("Russia",$B$2:$B$10,0))</t>
  </si>
  <si>
    <t>India</t>
  </si>
  <si>
    <t>New Delhi</t>
  </si>
  <si>
    <t>Japan</t>
  </si>
  <si>
    <t>Tokyo</t>
  </si>
  <si>
    <t>Calculations</t>
  </si>
  <si>
    <t>Moscow</t>
  </si>
  <si>
    <t>Max:</t>
  </si>
  <si>
    <t>=INDEX($C$2:$C$10,MATCH(MAX($D$2:$D$10), $D$2:D$10, 0))</t>
  </si>
  <si>
    <t>South Korea</t>
  </si>
  <si>
    <t>Seoul</t>
  </si>
  <si>
    <t>Min:</t>
  </si>
  <si>
    <t>'=INDEX($C$2:$C$10,MATCH(MIN($D$2:D$10), $D$2:D$10, 0))</t>
  </si>
  <si>
    <t>Indonesia</t>
  </si>
  <si>
    <t>Jakarta</t>
  </si>
  <si>
    <t>Average:</t>
  </si>
  <si>
    <t>'=INDEX($C$2:$C$10,MATCH(AVERAGE($D$2:$D$10), $D$2:D$10, 1))</t>
  </si>
  <si>
    <t>Iran</t>
  </si>
  <si>
    <t>Tehran</t>
  </si>
  <si>
    <t>Mexico</t>
  </si>
  <si>
    <t>Mexico City</t>
  </si>
  <si>
    <t>Avarage:</t>
  </si>
  <si>
    <t>Peru</t>
  </si>
  <si>
    <t>Lima</t>
  </si>
  <si>
    <t>By row and column</t>
  </si>
  <si>
    <t>Country:</t>
  </si>
  <si>
    <t>USA</t>
  </si>
  <si>
    <t>Year:</t>
  </si>
  <si>
    <t>Population:</t>
  </si>
  <si>
    <t>'=INDEX($A$1:$E$11, MATCH($H$2,$B$1:$B$11,0), MATCH($H$3,$A$1:$E$1,0))</t>
  </si>
  <si>
    <t>Pakistan</t>
  </si>
  <si>
    <t>Nigeria</t>
  </si>
  <si>
    <t>iferror</t>
  </si>
  <si>
    <t>Bangladesh</t>
  </si>
  <si>
    <t>UK</t>
  </si>
  <si>
    <t>Brazil</t>
  </si>
  <si>
    <t>Congo</t>
  </si>
  <si>
    <t>'=IFERROR(INDEX($A$1:$E$11, MATCH($G$2,$B$1:$B$11,0), MATCH($G$3,$A$1:$E$1,0)),</t>
  </si>
  <si>
    <t>Ethiopia</t>
  </si>
  <si>
    <t>No match is found. Please try again!)</t>
  </si>
  <si>
    <t>Σφάλμα στρογγυλοποίησης στις πράξεις του Excel. Γι' αυτό χρησιμοποιώ τη round. Δοκιμάστε το χωρίς τη round!</t>
  </si>
  <si>
    <t>https://www.ford.gr/shop/next-steps/promotions/personal-offers</t>
  </si>
  <si>
    <t>Αξία Αυτοκινήτου:</t>
  </si>
  <si>
    <t>Προκαταβολή:</t>
  </si>
  <si>
    <t>PV (present value)</t>
  </si>
  <si>
    <t>Ποσό χρηματοδότησης:</t>
  </si>
  <si>
    <t>nper (number of periods)</t>
  </si>
  <si>
    <t>Διάρκεια Χρηματοδότησης:</t>
  </si>
  <si>
    <t>r (rate)</t>
  </si>
  <si>
    <t>Ετήσιο ονομαστικό επιτόκιο:</t>
  </si>
  <si>
    <t>του Ν. 128/1975</t>
  </si>
  <si>
    <t>pmt (payment)</t>
  </si>
  <si>
    <t>Μηνιαία Δόση:</t>
  </si>
  <si>
    <t>ΠΙΝΑΚΑΣ ΔΟΣΕΩΝ</t>
  </si>
  <si>
    <t>r=</t>
  </si>
  <si>
    <t>Δάνειο</t>
  </si>
  <si>
    <t>Μήνες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</si>
</sst>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&quot;$&quot;#,##0.00"/>
    <numFmt numFmtId="165" formatCode="0.0"/>
    <numFmt numFmtId="166" formatCode="0.00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3" fillId="4" borderId="6" xfId="0" applyFont="1" applyFill="1" applyBorder="1"/>
    <xf numFmtId="0" fontId="0" fillId="0" borderId="6" xfId="0" applyBorder="1"/>
    <xf numFmtId="164" fontId="0" fillId="0" borderId="3" xfId="0" applyNumberFormat="1" applyFont="1" applyBorder="1"/>
    <xf numFmtId="0" fontId="0" fillId="0" borderId="2" xfId="0" applyFont="1" applyFill="1" applyBorder="1"/>
    <xf numFmtId="164" fontId="0" fillId="0" borderId="3" xfId="0" applyNumberFormat="1" applyFont="1" applyFill="1" applyBorder="1"/>
    <xf numFmtId="164" fontId="0" fillId="0" borderId="5" xfId="0" applyNumberFormat="1" applyFont="1" applyBorder="1"/>
    <xf numFmtId="9" fontId="0" fillId="0" borderId="0" xfId="0" applyNumberFormat="1"/>
    <xf numFmtId="0" fontId="2" fillId="3" borderId="6" xfId="0" applyFont="1" applyFill="1" applyBorder="1"/>
    <xf numFmtId="165" fontId="0" fillId="0" borderId="0" xfId="0" applyNumberFormat="1"/>
    <xf numFmtId="0" fontId="4" fillId="0" borderId="0" xfId="0" applyFont="1"/>
    <xf numFmtId="0" fontId="3" fillId="5" borderId="6" xfId="0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0" fontId="3" fillId="6" borderId="6" xfId="0" applyFont="1" applyFill="1" applyBorder="1"/>
    <xf numFmtId="0" fontId="0" fillId="0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ont="1" applyBorder="1"/>
    <xf numFmtId="0" fontId="5" fillId="0" borderId="0" xfId="0" applyFont="1"/>
    <xf numFmtId="0" fontId="2" fillId="2" borderId="6" xfId="0" applyFont="1" applyFill="1" applyBorder="1"/>
    <xf numFmtId="0" fontId="9" fillId="0" borderId="0" xfId="0" applyFont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2" xfId="0" applyBorder="1"/>
    <xf numFmtId="0" fontId="0" fillId="0" borderId="13" xfId="0" applyBorder="1"/>
    <xf numFmtId="166" fontId="0" fillId="0" borderId="0" xfId="0" applyNumberFormat="1"/>
    <xf numFmtId="0" fontId="0" fillId="7" borderId="0" xfId="0" applyFill="1"/>
    <xf numFmtId="3" fontId="0" fillId="0" borderId="3" xfId="0" applyNumberFormat="1" applyFont="1" applyBorder="1"/>
    <xf numFmtId="3" fontId="0" fillId="0" borderId="0" xfId="0" applyNumberFormat="1"/>
    <xf numFmtId="0" fontId="5" fillId="0" borderId="6" xfId="0" applyFont="1" applyBorder="1" applyAlignment="1">
      <alignment horizontal="left" wrapText="1"/>
    </xf>
    <xf numFmtId="3" fontId="0" fillId="8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14" xfId="0" applyFont="1" applyBorder="1"/>
    <xf numFmtId="3" fontId="0" fillId="0" borderId="5" xfId="0" applyNumberFormat="1" applyFont="1" applyBorder="1"/>
    <xf numFmtId="0" fontId="5" fillId="0" borderId="15" xfId="0" applyFont="1" applyBorder="1"/>
    <xf numFmtId="0" fontId="5" fillId="0" borderId="16" xfId="0" applyFont="1" applyBorder="1"/>
    <xf numFmtId="1" fontId="0" fillId="0" borderId="6" xfId="0" applyNumberFormat="1" applyBorder="1"/>
    <xf numFmtId="0" fontId="5" fillId="0" borderId="17" xfId="0" applyFont="1" applyBorder="1"/>
    <xf numFmtId="3" fontId="0" fillId="8" borderId="6" xfId="0" applyNumberFormat="1" applyFill="1" applyBorder="1"/>
    <xf numFmtId="9" fontId="10" fillId="0" borderId="0" xfId="0" applyNumberFormat="1" applyFont="1"/>
    <xf numFmtId="10" fontId="0" fillId="0" borderId="0" xfId="0" applyNumberFormat="1"/>
    <xf numFmtId="10" fontId="10" fillId="0" borderId="0" xfId="0" applyNumberFormat="1" applyFont="1"/>
    <xf numFmtId="8" fontId="0" fillId="0" borderId="0" xfId="0" applyNumberFormat="1"/>
    <xf numFmtId="9" fontId="4" fillId="0" borderId="0" xfId="0" applyNumberFormat="1" applyFont="1"/>
    <xf numFmtId="8" fontId="1" fillId="0" borderId="0" xfId="0" applyNumberFormat="1" applyFont="1"/>
  </cellXfs>
  <cellStyles count="2">
    <cellStyle name="Κανονικό" xfId="0" builtinId="0"/>
    <cellStyle name="Ποσοστό" xfId="1" builtinId="5"/>
  </cellStyles>
  <dxfs count="0"/>
  <tableStyles count="0" defaultTableStyle="TableStyleLight14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9</xdr:row>
      <xdr:rowOff>95250</xdr:rowOff>
    </xdr:from>
    <xdr:to>
      <xdr:col>3</xdr:col>
      <xdr:colOff>285751</xdr:colOff>
      <xdr:row>10</xdr:row>
      <xdr:rowOff>171450</xdr:rowOff>
    </xdr:to>
    <xdr:sp macro="" textlink="">
      <xdr:nvSpPr>
        <xdr:cNvPr id="2" name="1 - Δωδεκάγωνο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38376" y="1809750"/>
          <a:ext cx="285750" cy="266700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l-GR" sz="1200" b="1"/>
            <a:t>1</a:t>
          </a:r>
          <a:endParaRPr lang="en-US" sz="1200" b="1"/>
        </a:p>
      </xdr:txBody>
    </xdr:sp>
    <xdr:clientData/>
  </xdr:twoCellAnchor>
  <xdr:twoCellAnchor>
    <xdr:from>
      <xdr:col>0</xdr:col>
      <xdr:colOff>38100</xdr:colOff>
      <xdr:row>11</xdr:row>
      <xdr:rowOff>95250</xdr:rowOff>
    </xdr:from>
    <xdr:to>
      <xdr:col>0</xdr:col>
      <xdr:colOff>323850</xdr:colOff>
      <xdr:row>12</xdr:row>
      <xdr:rowOff>180975</xdr:rowOff>
    </xdr:to>
    <xdr:sp macro="" textlink="">
      <xdr:nvSpPr>
        <xdr:cNvPr id="4" name="3 - Δωδεκάγωνο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2190750"/>
          <a:ext cx="285750" cy="276225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 b="1"/>
            <a:t>2</a:t>
          </a:r>
        </a:p>
      </xdr:txBody>
    </xdr:sp>
    <xdr:clientData/>
  </xdr:twoCellAnchor>
  <xdr:twoCellAnchor>
    <xdr:from>
      <xdr:col>8</xdr:col>
      <xdr:colOff>57150</xdr:colOff>
      <xdr:row>14</xdr:row>
      <xdr:rowOff>28575</xdr:rowOff>
    </xdr:from>
    <xdr:to>
      <xdr:col>8</xdr:col>
      <xdr:colOff>342900</xdr:colOff>
      <xdr:row>15</xdr:row>
      <xdr:rowOff>114300</xdr:rowOff>
    </xdr:to>
    <xdr:sp macro="" textlink="">
      <xdr:nvSpPr>
        <xdr:cNvPr id="5" name="4 - Δωδεκάγωνο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150" y="4238625"/>
          <a:ext cx="285750" cy="276225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l-GR" sz="1200" b="1"/>
            <a:t>3</a:t>
          </a:r>
          <a:endParaRPr lang="en-US" sz="1200" b="1"/>
        </a:p>
      </xdr:txBody>
    </xdr:sp>
    <xdr:clientData/>
  </xdr:twoCellAnchor>
  <xdr:twoCellAnchor>
    <xdr:from>
      <xdr:col>2</xdr:col>
      <xdr:colOff>200025</xdr:colOff>
      <xdr:row>20</xdr:row>
      <xdr:rowOff>28575</xdr:rowOff>
    </xdr:from>
    <xdr:to>
      <xdr:col>2</xdr:col>
      <xdr:colOff>485775</xdr:colOff>
      <xdr:row>21</xdr:row>
      <xdr:rowOff>123825</xdr:rowOff>
    </xdr:to>
    <xdr:sp macro="" textlink="">
      <xdr:nvSpPr>
        <xdr:cNvPr id="6" name="5 - Δωδεκάγωνο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00225" y="3857625"/>
          <a:ext cx="285750" cy="285750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 b="1"/>
            <a:t>4</a:t>
          </a:r>
        </a:p>
      </xdr:txBody>
    </xdr:sp>
    <xdr:clientData/>
  </xdr:twoCellAnchor>
  <xdr:twoCellAnchor>
    <xdr:from>
      <xdr:col>0</xdr:col>
      <xdr:colOff>38100</xdr:colOff>
      <xdr:row>27</xdr:row>
      <xdr:rowOff>76200</xdr:rowOff>
    </xdr:from>
    <xdr:to>
      <xdr:col>0</xdr:col>
      <xdr:colOff>323850</xdr:colOff>
      <xdr:row>28</xdr:row>
      <xdr:rowOff>171450</xdr:rowOff>
    </xdr:to>
    <xdr:sp macro="" textlink="">
      <xdr:nvSpPr>
        <xdr:cNvPr id="7" name="6 - Δωδεκάγωνο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100" y="5238750"/>
          <a:ext cx="285750" cy="285750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 b="1"/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8</xdr:col>
      <xdr:colOff>37486</xdr:colOff>
      <xdr:row>19</xdr:row>
      <xdr:rowOff>161481</xdr:rowOff>
    </xdr:to>
    <xdr:pic>
      <xdr:nvPicPr>
        <xdr:cNvPr id="2" name="Εικόνα 1">
          <a:extLst>
            <a:ext uri="{FF2B5EF4-FFF2-40B4-BE49-F238E27FC236}">
              <a16:creationId xmlns:a16="http://schemas.microsoft.com/office/drawing/2014/main" id="{1CAF4569-843B-4E8D-80AF-9C9EE8F61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4914286" cy="35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0</xdr:row>
      <xdr:rowOff>180975</xdr:rowOff>
    </xdr:from>
    <xdr:to>
      <xdr:col>11</xdr:col>
      <xdr:colOff>828369</xdr:colOff>
      <xdr:row>13</xdr:row>
      <xdr:rowOff>142570</xdr:rowOff>
    </xdr:to>
    <xdr:pic>
      <xdr:nvPicPr>
        <xdr:cNvPr id="3" name="Εικόνα 2">
          <a:extLst>
            <a:ext uri="{FF2B5EF4-FFF2-40B4-BE49-F238E27FC236}">
              <a16:creationId xmlns:a16="http://schemas.microsoft.com/office/drawing/2014/main" id="{0E70CA60-3C6E-4357-8E7D-1BFEDB470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6350" y="180975"/>
          <a:ext cx="2447619" cy="24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438150</xdr:colOff>
      <xdr:row>0</xdr:row>
      <xdr:rowOff>76200</xdr:rowOff>
    </xdr:from>
    <xdr:to>
      <xdr:col>24</xdr:col>
      <xdr:colOff>180023</xdr:colOff>
      <xdr:row>15</xdr:row>
      <xdr:rowOff>37748</xdr:rowOff>
    </xdr:to>
    <xdr:pic>
      <xdr:nvPicPr>
        <xdr:cNvPr id="4" name="Εικόνα 3">
          <a:extLst>
            <a:ext uri="{FF2B5EF4-FFF2-40B4-BE49-F238E27FC236}">
              <a16:creationId xmlns:a16="http://schemas.microsoft.com/office/drawing/2014/main" id="{48FCA496-E2BE-48E3-95B5-1AD683979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58150" y="76200"/>
          <a:ext cx="7619048" cy="2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opLeftCell="A7" workbookViewId="0">
      <selection activeCell="D28" sqref="D28"/>
    </sheetView>
  </sheetViews>
  <sheetFormatPr defaultRowHeight="15" x14ac:dyDescent="0.25"/>
  <cols>
    <col min="1" max="2" width="12" bestFit="1" customWidth="1"/>
    <col min="3" max="3" width="8.85546875" bestFit="1" customWidth="1"/>
    <col min="5" max="5" width="16.5703125" customWidth="1"/>
    <col min="6" max="6" width="22.7109375" bestFit="1" customWidth="1"/>
    <col min="9" max="9" width="12.7109375" bestFit="1" customWidth="1"/>
    <col min="10" max="10" width="12" bestFit="1" customWidth="1"/>
    <col min="11" max="11" width="8.85546875" bestFit="1" customWidth="1"/>
    <col min="12" max="12" width="12" bestFit="1" customWidth="1"/>
  </cols>
  <sheetData>
    <row r="1" spans="1:13" x14ac:dyDescent="0.25">
      <c r="A1" s="3" t="s">
        <v>0</v>
      </c>
      <c r="B1" s="5" t="s">
        <v>11</v>
      </c>
      <c r="D1" s="3" t="s">
        <v>20</v>
      </c>
      <c r="E1" s="3" t="s">
        <v>1</v>
      </c>
      <c r="F1" s="3" t="s">
        <v>21</v>
      </c>
      <c r="H1" s="3" t="s">
        <v>31</v>
      </c>
      <c r="I1" s="4" t="s">
        <v>0</v>
      </c>
      <c r="J1" s="5" t="s">
        <v>15</v>
      </c>
      <c r="L1" s="22" t="s">
        <v>36</v>
      </c>
      <c r="M1" s="22" t="s">
        <v>34</v>
      </c>
    </row>
    <row r="2" spans="1:13" x14ac:dyDescent="0.25">
      <c r="A2" s="2" t="s">
        <v>5</v>
      </c>
      <c r="B2" s="11">
        <v>3.1</v>
      </c>
      <c r="D2" s="2">
        <v>610</v>
      </c>
      <c r="E2" s="2" t="s">
        <v>2</v>
      </c>
      <c r="F2" s="2" t="s">
        <v>22</v>
      </c>
      <c r="H2" s="1">
        <v>610</v>
      </c>
      <c r="I2" s="1" t="s">
        <v>5</v>
      </c>
      <c r="J2" s="6">
        <v>210</v>
      </c>
      <c r="L2" t="s">
        <v>37</v>
      </c>
      <c r="M2" s="15">
        <v>0</v>
      </c>
    </row>
    <row r="3" spans="1:13" x14ac:dyDescent="0.25">
      <c r="A3" s="2" t="s">
        <v>6</v>
      </c>
      <c r="B3" s="11">
        <v>1</v>
      </c>
      <c r="D3" s="2">
        <v>622</v>
      </c>
      <c r="E3" s="2" t="s">
        <v>4</v>
      </c>
      <c r="F3" s="2" t="s">
        <v>24</v>
      </c>
      <c r="H3" s="1">
        <v>610</v>
      </c>
      <c r="I3" s="1" t="s">
        <v>8</v>
      </c>
      <c r="J3" s="6">
        <v>100</v>
      </c>
      <c r="L3" t="s">
        <v>38</v>
      </c>
      <c r="M3" s="15">
        <v>0.03</v>
      </c>
    </row>
    <row r="4" spans="1:13" x14ac:dyDescent="0.25">
      <c r="A4" s="12" t="s">
        <v>12</v>
      </c>
      <c r="B4" s="13">
        <v>4.87</v>
      </c>
      <c r="D4" s="2">
        <v>648</v>
      </c>
      <c r="E4" s="2" t="s">
        <v>16</v>
      </c>
      <c r="F4" s="2" t="s">
        <v>25</v>
      </c>
      <c r="H4" s="1">
        <v>798</v>
      </c>
      <c r="I4" s="1" t="s">
        <v>5</v>
      </c>
      <c r="J4" s="6">
        <v>70</v>
      </c>
      <c r="L4" t="s">
        <v>39</v>
      </c>
      <c r="M4" s="15">
        <v>7.0000000000000007E-2</v>
      </c>
    </row>
    <row r="5" spans="1:13" x14ac:dyDescent="0.25">
      <c r="A5" s="12" t="s">
        <v>14</v>
      </c>
      <c r="B5" s="13">
        <v>3.45</v>
      </c>
      <c r="D5" s="2">
        <v>785</v>
      </c>
      <c r="E5" s="2" t="s">
        <v>19</v>
      </c>
      <c r="F5" s="2" t="s">
        <v>28</v>
      </c>
      <c r="H5" s="1">
        <v>622</v>
      </c>
      <c r="I5" s="1" t="s">
        <v>9</v>
      </c>
      <c r="J5" s="6">
        <v>120</v>
      </c>
      <c r="L5" t="s">
        <v>40</v>
      </c>
      <c r="M5" s="15">
        <v>0.09</v>
      </c>
    </row>
    <row r="6" spans="1:13" x14ac:dyDescent="0.25">
      <c r="A6" s="12" t="s">
        <v>13</v>
      </c>
      <c r="B6" s="13">
        <v>8.1199999999999992</v>
      </c>
      <c r="D6" s="2">
        <v>798</v>
      </c>
      <c r="E6" s="2" t="s">
        <v>3</v>
      </c>
      <c r="F6" s="2" t="s">
        <v>23</v>
      </c>
      <c r="H6" s="1">
        <v>798</v>
      </c>
      <c r="I6" s="1" t="s">
        <v>7</v>
      </c>
      <c r="J6" s="6">
        <v>110</v>
      </c>
    </row>
    <row r="7" spans="1:13" x14ac:dyDescent="0.25">
      <c r="A7" s="2" t="s">
        <v>8</v>
      </c>
      <c r="B7" s="11">
        <v>0.91</v>
      </c>
      <c r="D7" s="2">
        <v>869</v>
      </c>
      <c r="E7" s="2" t="s">
        <v>18</v>
      </c>
      <c r="F7" s="2" t="s">
        <v>27</v>
      </c>
      <c r="H7" s="1">
        <v>622</v>
      </c>
      <c r="I7" s="1" t="s">
        <v>6</v>
      </c>
      <c r="J7" s="6">
        <v>35</v>
      </c>
    </row>
    <row r="8" spans="1:13" x14ac:dyDescent="0.25">
      <c r="A8" s="2" t="s">
        <v>10</v>
      </c>
      <c r="B8" s="11">
        <v>1.1499999999999999</v>
      </c>
      <c r="D8" s="7">
        <v>886</v>
      </c>
      <c r="E8" s="7" t="s">
        <v>17</v>
      </c>
      <c r="F8" s="7" t="s">
        <v>26</v>
      </c>
      <c r="H8" s="1">
        <v>869</v>
      </c>
      <c r="I8" s="1" t="s">
        <v>5</v>
      </c>
      <c r="J8" s="6">
        <v>150</v>
      </c>
    </row>
    <row r="9" spans="1:13" x14ac:dyDescent="0.25">
      <c r="A9" s="2" t="s">
        <v>9</v>
      </c>
      <c r="B9" s="11">
        <v>6.52</v>
      </c>
      <c r="H9" s="1">
        <v>610</v>
      </c>
      <c r="I9" s="1" t="s">
        <v>9</v>
      </c>
      <c r="J9" s="6">
        <v>200</v>
      </c>
    </row>
    <row r="10" spans="1:13" x14ac:dyDescent="0.25">
      <c r="A10" s="7" t="s">
        <v>7</v>
      </c>
      <c r="B10" s="14">
        <v>1.75</v>
      </c>
      <c r="H10" s="8">
        <v>622</v>
      </c>
      <c r="I10" s="8" t="s">
        <v>10</v>
      </c>
      <c r="J10" s="8">
        <v>190</v>
      </c>
    </row>
    <row r="11" spans="1:13" x14ac:dyDescent="0.25">
      <c r="A11" s="23" t="s">
        <v>83</v>
      </c>
      <c r="B11" s="21">
        <v>3</v>
      </c>
      <c r="H11" s="20"/>
      <c r="I11" s="20"/>
      <c r="J11" s="20"/>
    </row>
    <row r="12" spans="1:13" x14ac:dyDescent="0.25">
      <c r="D12" s="9" t="s">
        <v>29</v>
      </c>
      <c r="E12" s="9" t="s">
        <v>81</v>
      </c>
      <c r="F12" s="9" t="s">
        <v>30</v>
      </c>
      <c r="G12" s="19" t="s">
        <v>82</v>
      </c>
    </row>
    <row r="13" spans="1:13" ht="15.75" thickBot="1" x14ac:dyDescent="0.3">
      <c r="D13" s="10">
        <v>622</v>
      </c>
      <c r="E13" s="10" t="str">
        <f>VLOOKUP(D13,D2:F8,2,FALSE)</f>
        <v>Lilly Smith</v>
      </c>
      <c r="F13" s="10" t="str">
        <f>VLOOKUP(D13,D2:F8,3,FALSE)</f>
        <v>L.Smith@gmail.com</v>
      </c>
      <c r="G13" s="10" t="str">
        <f>VLOOKUP(D13,H2:J10,2,FALSE)</f>
        <v>Pies</v>
      </c>
    </row>
    <row r="14" spans="1:13" x14ac:dyDescent="0.25">
      <c r="A14" s="24"/>
      <c r="B14" s="25" t="s">
        <v>84</v>
      </c>
      <c r="D14" s="31">
        <v>645</v>
      </c>
      <c r="E14" s="31" t="e">
        <f>VLOOKUP(D14,D2:F8,2,FALSE)</f>
        <v>#N/A</v>
      </c>
      <c r="F14" s="31" t="s">
        <v>87</v>
      </c>
      <c r="K14" s="9" t="s">
        <v>36</v>
      </c>
      <c r="L14" s="9" t="s">
        <v>34</v>
      </c>
    </row>
    <row r="15" spans="1:13" ht="15.75" thickBot="1" x14ac:dyDescent="0.3">
      <c r="A15" s="26" t="s">
        <v>83</v>
      </c>
      <c r="B15" s="27">
        <f>VLOOKUP(A15,A2:B11,2,FALSE)</f>
        <v>6.52</v>
      </c>
      <c r="E15" s="31" t="str">
        <f>VLOOKUP(D14,D2:F8,2,TRUE)</f>
        <v>Lilly Smith</v>
      </c>
      <c r="F15" s="31" t="s">
        <v>88</v>
      </c>
      <c r="J15" t="s">
        <v>37</v>
      </c>
      <c r="K15">
        <v>0</v>
      </c>
      <c r="L15" s="15">
        <f>M2</f>
        <v>0</v>
      </c>
    </row>
    <row r="16" spans="1:13" x14ac:dyDescent="0.25">
      <c r="J16" t="s">
        <v>38</v>
      </c>
      <c r="K16">
        <v>250</v>
      </c>
      <c r="L16" s="15">
        <f t="shared" ref="L16:L18" si="0">M3</f>
        <v>0.03</v>
      </c>
    </row>
    <row r="17" spans="1:12" x14ac:dyDescent="0.25">
      <c r="D17" s="16" t="s">
        <v>1</v>
      </c>
      <c r="E17" s="16" t="s">
        <v>20</v>
      </c>
      <c r="F17" s="16" t="s">
        <v>21</v>
      </c>
      <c r="J17" t="s">
        <v>39</v>
      </c>
      <c r="K17">
        <v>500</v>
      </c>
      <c r="L17" s="15">
        <f t="shared" si="0"/>
        <v>7.0000000000000007E-2</v>
      </c>
    </row>
    <row r="18" spans="1:12" x14ac:dyDescent="0.25">
      <c r="D18" s="28" t="s">
        <v>4</v>
      </c>
      <c r="E18" s="10">
        <f>INDEX($D$2:$F$8,MATCH($D18,$E$2:$E$8,0),MATCH(E$17,$D$1:$F$1,0))</f>
        <v>622</v>
      </c>
      <c r="F18" s="10" t="str">
        <f>INDEX($D$2:$F$8,MATCH($D18,$E$2:$E$8,0),MATCH(F$17,$D$1:$F$1,0))</f>
        <v>L.Smith@gmail.com</v>
      </c>
      <c r="J18" t="s">
        <v>40</v>
      </c>
      <c r="K18">
        <v>1000</v>
      </c>
      <c r="L18" s="15">
        <f t="shared" si="0"/>
        <v>0.09</v>
      </c>
    </row>
    <row r="19" spans="1:12" x14ac:dyDescent="0.25">
      <c r="D19" s="28" t="s">
        <v>18</v>
      </c>
      <c r="E19" s="10">
        <f t="shared" ref="E19:F20" si="1">INDEX($D$2:$F$8,MATCH($D19,$E$2:$E$8,0),MATCH(E$17,$D$1:$F$1,0))</f>
        <v>869</v>
      </c>
      <c r="F19" s="10" t="str">
        <f t="shared" si="1"/>
        <v>J. Irons@gmail.com</v>
      </c>
    </row>
    <row r="20" spans="1:12" x14ac:dyDescent="0.25">
      <c r="D20" s="28" t="s">
        <v>17</v>
      </c>
      <c r="E20" s="10">
        <f t="shared" si="1"/>
        <v>886</v>
      </c>
      <c r="F20" s="10" t="str">
        <f t="shared" si="1"/>
        <v>M. Bradley@gmail.com</v>
      </c>
      <c r="I20" t="s">
        <v>85</v>
      </c>
      <c r="K20" s="32">
        <f>VLOOKUP(400,discount,2,TRUE)</f>
        <v>0.03</v>
      </c>
      <c r="L20" t="s">
        <v>89</v>
      </c>
    </row>
    <row r="21" spans="1:12" x14ac:dyDescent="0.25">
      <c r="D21" s="29" t="s">
        <v>86</v>
      </c>
    </row>
    <row r="22" spans="1:12" x14ac:dyDescent="0.25">
      <c r="D22" s="9" t="s">
        <v>20</v>
      </c>
      <c r="E22" s="9" t="s">
        <v>1</v>
      </c>
      <c r="F22" s="9" t="s">
        <v>21</v>
      </c>
    </row>
    <row r="23" spans="1:12" x14ac:dyDescent="0.25">
      <c r="D23" s="28">
        <v>622</v>
      </c>
      <c r="E23" s="28" t="str">
        <f>VLOOKUP($D23,$D$2:$F$8,MATCH(E$22,$D$1:$F$1,0),FALSE)</f>
        <v>Lilly Smith</v>
      </c>
      <c r="F23" s="28" t="str">
        <f>VLOOKUP($D23,$D$2:$F$8,MATCH(F$22,$D$1:$F$1,0),FALSE)</f>
        <v>L.Smith@gmail.com</v>
      </c>
    </row>
    <row r="24" spans="1:12" x14ac:dyDescent="0.25">
      <c r="D24" s="28">
        <v>785</v>
      </c>
      <c r="E24" s="28" t="str">
        <f t="shared" ref="E24:F25" si="2">VLOOKUP($D24,$D$2:$F$8,MATCH(E$22,$D$1:$F$1,0),FALSE)</f>
        <v>Harold Clayton</v>
      </c>
      <c r="F24" s="28" t="str">
        <f t="shared" si="2"/>
        <v>H.Clayton@gmail.com</v>
      </c>
      <c r="I24" s="16" t="s">
        <v>42</v>
      </c>
      <c r="J24" s="33" t="str">
        <f>INDEX(A2:A11,MATCH(MIN(B2:B11),B2:B11,0))</f>
        <v>Lemons</v>
      </c>
      <c r="K24" t="s">
        <v>91</v>
      </c>
    </row>
    <row r="25" spans="1:12" x14ac:dyDescent="0.25">
      <c r="D25" s="28">
        <v>886</v>
      </c>
      <c r="E25" s="28" t="str">
        <f t="shared" si="2"/>
        <v>Marylin Bradley</v>
      </c>
      <c r="F25" s="28" t="str">
        <f t="shared" si="2"/>
        <v>M. Bradley@gmail.com</v>
      </c>
      <c r="I25" s="34" t="s">
        <v>90</v>
      </c>
      <c r="J25" t="str">
        <f>INDEX(A2:B11,MATCH(MIN(B2:B11),B2:B11,0),1)</f>
        <v>Lemons</v>
      </c>
      <c r="K25" t="s">
        <v>92</v>
      </c>
    </row>
    <row r="30" spans="1:12" x14ac:dyDescent="0.25">
      <c r="A30" s="30" t="s">
        <v>31</v>
      </c>
      <c r="B30" s="9" t="s">
        <v>1</v>
      </c>
      <c r="C30" s="9" t="s">
        <v>30</v>
      </c>
      <c r="D30" s="30" t="s">
        <v>0</v>
      </c>
      <c r="E30" s="30" t="s">
        <v>15</v>
      </c>
      <c r="F30" s="9" t="s">
        <v>32</v>
      </c>
      <c r="G30" s="9" t="s">
        <v>33</v>
      </c>
      <c r="H30" s="9" t="s">
        <v>35</v>
      </c>
      <c r="I30" s="9" t="s">
        <v>41</v>
      </c>
    </row>
    <row r="31" spans="1:12" x14ac:dyDescent="0.25">
      <c r="A31" s="28">
        <v>610</v>
      </c>
      <c r="B31" s="10" t="str">
        <f>VLOOKUP($A31,$D$2:$F$8,MATCH(B$30,$D$1:$F$1,0),FALSE)</f>
        <v>Ronnie Anderson</v>
      </c>
      <c r="C31" s="10" t="e">
        <f>VLOOKUP($A31,$D$2:$F$8,MATCH(C$30,$D$1:$F$1,0),FALSE)</f>
        <v>#N/A</v>
      </c>
      <c r="D31" s="28" t="s">
        <v>5</v>
      </c>
      <c r="E31" s="28">
        <v>210</v>
      </c>
      <c r="F31" s="10">
        <f>VLOOKUP(D31,$A$2:$B$11,2,FALSE)</f>
        <v>3.1</v>
      </c>
      <c r="G31" s="10">
        <f>E31*F31</f>
        <v>651</v>
      </c>
      <c r="H31" s="10">
        <f t="shared" ref="H31:H39" si="3">VLOOKUP(G31,discount,2,TRUE)</f>
        <v>7.0000000000000007E-2</v>
      </c>
      <c r="I31" s="10">
        <f>(1-H31)*G31</f>
        <v>605.42999999999995</v>
      </c>
    </row>
    <row r="32" spans="1:12" x14ac:dyDescent="0.25">
      <c r="A32" s="28">
        <v>610</v>
      </c>
      <c r="B32" s="10" t="str">
        <f t="shared" ref="B32:C39" si="4">VLOOKUP($A32,$D$2:$F$8,MATCH(B$30,$D$1:$F$1,0),FALSE)</f>
        <v>Ronnie Anderson</v>
      </c>
      <c r="C32" s="10" t="e">
        <f t="shared" si="4"/>
        <v>#N/A</v>
      </c>
      <c r="D32" s="28" t="s">
        <v>8</v>
      </c>
      <c r="E32" s="28">
        <v>100</v>
      </c>
      <c r="F32" s="10">
        <f t="shared" ref="F32:F39" si="5">VLOOKUP(D32,$A$2:$B$11,2,FALSE)</f>
        <v>0.91</v>
      </c>
      <c r="G32" s="10">
        <f t="shared" ref="G32:G39" si="6">E32*F32</f>
        <v>91</v>
      </c>
      <c r="H32" s="10">
        <f t="shared" si="3"/>
        <v>0</v>
      </c>
      <c r="I32" s="10">
        <f t="shared" ref="I32:I39" si="7">(1-H32)*G32</f>
        <v>91</v>
      </c>
    </row>
    <row r="33" spans="1:9" x14ac:dyDescent="0.25">
      <c r="A33" s="28">
        <v>798</v>
      </c>
      <c r="B33" s="10" t="str">
        <f t="shared" si="4"/>
        <v>Tom Boone</v>
      </c>
      <c r="C33" s="10" t="e">
        <f t="shared" si="4"/>
        <v>#N/A</v>
      </c>
      <c r="D33" s="28" t="s">
        <v>5</v>
      </c>
      <c r="E33" s="28">
        <v>70</v>
      </c>
      <c r="F33" s="10">
        <f t="shared" si="5"/>
        <v>3.1</v>
      </c>
      <c r="G33" s="10">
        <f t="shared" si="6"/>
        <v>217</v>
      </c>
      <c r="H33" s="10">
        <f t="shared" si="3"/>
        <v>0</v>
      </c>
      <c r="I33" s="10">
        <f t="shared" si="7"/>
        <v>217</v>
      </c>
    </row>
    <row r="34" spans="1:9" x14ac:dyDescent="0.25">
      <c r="A34" s="28">
        <v>622</v>
      </c>
      <c r="B34" s="10" t="str">
        <f t="shared" si="4"/>
        <v>Lilly Smith</v>
      </c>
      <c r="C34" s="10" t="e">
        <f t="shared" si="4"/>
        <v>#N/A</v>
      </c>
      <c r="D34" s="28" t="s">
        <v>9</v>
      </c>
      <c r="E34" s="28">
        <v>120</v>
      </c>
      <c r="F34" s="10">
        <f t="shared" si="5"/>
        <v>6.52</v>
      </c>
      <c r="G34" s="10">
        <f t="shared" si="6"/>
        <v>782.4</v>
      </c>
      <c r="H34" s="10">
        <f t="shared" si="3"/>
        <v>7.0000000000000007E-2</v>
      </c>
      <c r="I34" s="10">
        <f t="shared" si="7"/>
        <v>727.63199999999995</v>
      </c>
    </row>
    <row r="35" spans="1:9" x14ac:dyDescent="0.25">
      <c r="A35" s="28">
        <v>798</v>
      </c>
      <c r="B35" s="10" t="str">
        <f t="shared" si="4"/>
        <v>Tom Boone</v>
      </c>
      <c r="C35" s="10" t="e">
        <f t="shared" si="4"/>
        <v>#N/A</v>
      </c>
      <c r="D35" s="28" t="s">
        <v>7</v>
      </c>
      <c r="E35" s="28">
        <v>110</v>
      </c>
      <c r="F35" s="10">
        <f t="shared" si="5"/>
        <v>1.75</v>
      </c>
      <c r="G35" s="10">
        <f t="shared" si="6"/>
        <v>192.5</v>
      </c>
      <c r="H35" s="10">
        <f t="shared" si="3"/>
        <v>0</v>
      </c>
      <c r="I35" s="10">
        <f t="shared" si="7"/>
        <v>192.5</v>
      </c>
    </row>
    <row r="36" spans="1:9" x14ac:dyDescent="0.25">
      <c r="A36" s="28">
        <v>622</v>
      </c>
      <c r="B36" s="10" t="str">
        <f t="shared" si="4"/>
        <v>Lilly Smith</v>
      </c>
      <c r="C36" s="10" t="e">
        <f t="shared" si="4"/>
        <v>#N/A</v>
      </c>
      <c r="D36" s="28" t="s">
        <v>6</v>
      </c>
      <c r="E36" s="28">
        <v>35</v>
      </c>
      <c r="F36" s="10">
        <f t="shared" si="5"/>
        <v>1</v>
      </c>
      <c r="G36" s="10">
        <f t="shared" si="6"/>
        <v>35</v>
      </c>
      <c r="H36" s="10">
        <f t="shared" si="3"/>
        <v>0</v>
      </c>
      <c r="I36" s="10">
        <f t="shared" si="7"/>
        <v>35</v>
      </c>
    </row>
    <row r="37" spans="1:9" x14ac:dyDescent="0.25">
      <c r="A37" s="28">
        <v>869</v>
      </c>
      <c r="B37" s="10" t="str">
        <f t="shared" si="4"/>
        <v>Julie Irons</v>
      </c>
      <c r="C37" s="10" t="e">
        <f t="shared" si="4"/>
        <v>#N/A</v>
      </c>
      <c r="D37" s="28" t="s">
        <v>5</v>
      </c>
      <c r="E37" s="28">
        <v>150</v>
      </c>
      <c r="F37" s="10">
        <f t="shared" si="5"/>
        <v>3.1</v>
      </c>
      <c r="G37" s="10">
        <f t="shared" si="6"/>
        <v>465</v>
      </c>
      <c r="H37" s="10">
        <f t="shared" si="3"/>
        <v>0.03</v>
      </c>
      <c r="I37" s="10">
        <f t="shared" si="7"/>
        <v>451.05</v>
      </c>
    </row>
    <row r="38" spans="1:9" x14ac:dyDescent="0.25">
      <c r="A38" s="28">
        <v>610</v>
      </c>
      <c r="B38" s="10" t="str">
        <f t="shared" si="4"/>
        <v>Ronnie Anderson</v>
      </c>
      <c r="C38" s="10" t="e">
        <f t="shared" si="4"/>
        <v>#N/A</v>
      </c>
      <c r="D38" s="28" t="s">
        <v>9</v>
      </c>
      <c r="E38" s="28">
        <v>200</v>
      </c>
      <c r="F38" s="10">
        <f t="shared" si="5"/>
        <v>6.52</v>
      </c>
      <c r="G38" s="10">
        <f t="shared" si="6"/>
        <v>1304</v>
      </c>
      <c r="H38" s="10">
        <f t="shared" si="3"/>
        <v>0.09</v>
      </c>
      <c r="I38" s="10">
        <f t="shared" si="7"/>
        <v>1186.6400000000001</v>
      </c>
    </row>
    <row r="39" spans="1:9" x14ac:dyDescent="0.25">
      <c r="A39" s="28">
        <v>622</v>
      </c>
      <c r="B39" s="10" t="str">
        <f t="shared" si="4"/>
        <v>Lilly Smith</v>
      </c>
      <c r="C39" s="10" t="e">
        <f t="shared" si="4"/>
        <v>#N/A</v>
      </c>
      <c r="D39" s="28" t="s">
        <v>10</v>
      </c>
      <c r="E39" s="28">
        <v>190</v>
      </c>
      <c r="F39" s="10">
        <f t="shared" si="5"/>
        <v>1.1499999999999999</v>
      </c>
      <c r="G39" s="10">
        <f t="shared" si="6"/>
        <v>218.49999999999997</v>
      </c>
      <c r="H39" s="10">
        <f t="shared" si="3"/>
        <v>0</v>
      </c>
      <c r="I39" s="10">
        <f t="shared" si="7"/>
        <v>218.49999999999997</v>
      </c>
    </row>
  </sheetData>
  <sortState ref="Q1:Q1000000">
    <sortCondition ref="Q1"/>
  </sortState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selection activeCell="G9" sqref="G9"/>
    </sheetView>
  </sheetViews>
  <sheetFormatPr defaultRowHeight="15" x14ac:dyDescent="0.25"/>
  <cols>
    <col min="1" max="1" width="11.85546875" customWidth="1"/>
    <col min="2" max="2" width="12.85546875" customWidth="1"/>
    <col min="3" max="3" width="11.85546875" customWidth="1"/>
    <col min="4" max="4" width="13.85546875" customWidth="1"/>
    <col min="5" max="5" width="7.7109375" customWidth="1"/>
    <col min="6" max="6" width="12.85546875" customWidth="1"/>
    <col min="7" max="7" width="11.5703125" customWidth="1"/>
    <col min="11" max="11" width="10.140625" bestFit="1" customWidth="1"/>
  </cols>
  <sheetData>
    <row r="1" spans="1:11" x14ac:dyDescent="0.25">
      <c r="A1" s="3" t="s">
        <v>93</v>
      </c>
      <c r="B1" s="4" t="s">
        <v>94</v>
      </c>
      <c r="C1" s="4" t="s">
        <v>95</v>
      </c>
      <c r="D1" s="5" t="s">
        <v>96</v>
      </c>
      <c r="F1" s="38" t="s">
        <v>97</v>
      </c>
      <c r="G1" s="38"/>
    </row>
    <row r="2" spans="1:11" x14ac:dyDescent="0.25">
      <c r="A2" s="2">
        <v>1</v>
      </c>
      <c r="B2" s="1" t="s">
        <v>98</v>
      </c>
      <c r="C2" s="1" t="s">
        <v>99</v>
      </c>
      <c r="D2" s="39">
        <v>20693000</v>
      </c>
      <c r="E2" s="40"/>
      <c r="F2" s="41" t="s">
        <v>100</v>
      </c>
      <c r="G2" s="42"/>
      <c r="H2" t="s">
        <v>101</v>
      </c>
    </row>
    <row r="3" spans="1:11" x14ac:dyDescent="0.25">
      <c r="A3" s="2">
        <v>2</v>
      </c>
      <c r="B3" s="1" t="s">
        <v>102</v>
      </c>
      <c r="C3" s="1" t="s">
        <v>103</v>
      </c>
      <c r="D3" s="39">
        <v>17838842</v>
      </c>
      <c r="E3" s="40"/>
      <c r="F3" s="43"/>
      <c r="G3" s="44"/>
      <c r="K3" s="40"/>
    </row>
    <row r="4" spans="1:11" x14ac:dyDescent="0.25">
      <c r="A4" s="2">
        <v>3</v>
      </c>
      <c r="B4" s="1" t="s">
        <v>104</v>
      </c>
      <c r="C4" s="1" t="s">
        <v>105</v>
      </c>
      <c r="D4" s="39">
        <v>13189000</v>
      </c>
      <c r="E4" s="40"/>
      <c r="F4" s="38" t="s">
        <v>106</v>
      </c>
    </row>
    <row r="5" spans="1:11" x14ac:dyDescent="0.25">
      <c r="A5" s="2">
        <v>4</v>
      </c>
      <c r="B5" s="1" t="s">
        <v>100</v>
      </c>
      <c r="C5" s="1" t="s">
        <v>107</v>
      </c>
      <c r="D5" s="39">
        <v>11541000</v>
      </c>
      <c r="E5" s="40"/>
      <c r="F5" t="s">
        <v>108</v>
      </c>
      <c r="H5" t="s">
        <v>109</v>
      </c>
    </row>
    <row r="6" spans="1:11" x14ac:dyDescent="0.25">
      <c r="A6" s="2">
        <v>5</v>
      </c>
      <c r="B6" s="1" t="s">
        <v>110</v>
      </c>
      <c r="C6" s="1" t="s">
        <v>111</v>
      </c>
      <c r="D6" s="39">
        <v>10528774</v>
      </c>
      <c r="E6" s="40"/>
      <c r="F6" t="s">
        <v>112</v>
      </c>
      <c r="H6" t="s">
        <v>113</v>
      </c>
    </row>
    <row r="7" spans="1:11" x14ac:dyDescent="0.25">
      <c r="A7" s="2">
        <v>6</v>
      </c>
      <c r="B7" s="1" t="s">
        <v>114</v>
      </c>
      <c r="C7" s="1" t="s">
        <v>115</v>
      </c>
      <c r="D7" s="39">
        <v>10187595</v>
      </c>
      <c r="E7" s="40"/>
      <c r="F7" t="s">
        <v>116</v>
      </c>
      <c r="H7" t="s">
        <v>117</v>
      </c>
    </row>
    <row r="8" spans="1:11" x14ac:dyDescent="0.25">
      <c r="A8" s="2">
        <v>7</v>
      </c>
      <c r="B8" s="1" t="s">
        <v>118</v>
      </c>
      <c r="C8" s="1" t="s">
        <v>119</v>
      </c>
      <c r="D8" s="39">
        <v>9110347</v>
      </c>
      <c r="E8" s="40"/>
    </row>
    <row r="9" spans="1:11" x14ac:dyDescent="0.25">
      <c r="A9" s="2">
        <v>8</v>
      </c>
      <c r="B9" s="1" t="s">
        <v>120</v>
      </c>
      <c r="C9" s="1" t="s">
        <v>121</v>
      </c>
      <c r="D9" s="39">
        <v>8851080</v>
      </c>
      <c r="E9" s="40"/>
      <c r="F9" t="s">
        <v>122</v>
      </c>
      <c r="G9" s="40">
        <f>AVERAGE(D2:D10)</f>
        <v>12269005.888888888</v>
      </c>
    </row>
    <row r="10" spans="1:11" x14ac:dyDescent="0.25">
      <c r="A10" s="7">
        <v>9</v>
      </c>
      <c r="B10" s="45" t="s">
        <v>123</v>
      </c>
      <c r="C10" s="45" t="s">
        <v>124</v>
      </c>
      <c r="D10" s="46">
        <v>8481415</v>
      </c>
      <c r="E10" s="40"/>
    </row>
    <row r="11" spans="1:11" x14ac:dyDescent="0.25">
      <c r="D11" s="40"/>
      <c r="E11" s="40"/>
    </row>
    <row r="12" spans="1:11" x14ac:dyDescent="0.25">
      <c r="D12" s="40"/>
      <c r="E12" s="40"/>
    </row>
    <row r="14" spans="1:11" x14ac:dyDescent="0.25">
      <c r="D14" s="40"/>
      <c r="E14" s="40"/>
    </row>
    <row r="17" spans="1:10" x14ac:dyDescent="0.25">
      <c r="A17" s="3" t="s">
        <v>93</v>
      </c>
      <c r="B17" s="3" t="s">
        <v>94</v>
      </c>
      <c r="C17" s="3">
        <v>1950</v>
      </c>
      <c r="D17" s="3">
        <v>2000</v>
      </c>
      <c r="E17" s="3">
        <v>2015</v>
      </c>
      <c r="G17" s="38" t="s">
        <v>125</v>
      </c>
      <c r="H17" s="38"/>
    </row>
    <row r="18" spans="1:10" x14ac:dyDescent="0.25">
      <c r="A18">
        <v>1</v>
      </c>
      <c r="B18" t="s">
        <v>102</v>
      </c>
      <c r="C18">
        <v>357561</v>
      </c>
      <c r="D18">
        <v>1008937</v>
      </c>
      <c r="E18">
        <v>1230484</v>
      </c>
      <c r="G18" t="s">
        <v>126</v>
      </c>
      <c r="H18" t="s">
        <v>127</v>
      </c>
    </row>
    <row r="19" spans="1:10" x14ac:dyDescent="0.25">
      <c r="A19">
        <v>2</v>
      </c>
      <c r="B19" t="s">
        <v>98</v>
      </c>
      <c r="C19">
        <v>554760</v>
      </c>
      <c r="D19">
        <v>1275133</v>
      </c>
      <c r="E19">
        <v>1410217</v>
      </c>
      <c r="G19" t="s">
        <v>128</v>
      </c>
      <c r="H19">
        <v>2015</v>
      </c>
    </row>
    <row r="20" spans="1:10" x14ac:dyDescent="0.25">
      <c r="A20">
        <v>3</v>
      </c>
      <c r="B20" t="s">
        <v>127</v>
      </c>
      <c r="C20">
        <v>157813</v>
      </c>
      <c r="D20">
        <v>283230</v>
      </c>
      <c r="E20">
        <v>321225</v>
      </c>
      <c r="G20" t="s">
        <v>129</v>
      </c>
      <c r="J20" t="s">
        <v>130</v>
      </c>
    </row>
    <row r="21" spans="1:10" x14ac:dyDescent="0.25">
      <c r="A21">
        <v>4</v>
      </c>
      <c r="B21" t="s">
        <v>131</v>
      </c>
      <c r="C21">
        <v>39659</v>
      </c>
      <c r="D21">
        <v>141256</v>
      </c>
      <c r="E21">
        <v>204267</v>
      </c>
    </row>
    <row r="22" spans="1:10" x14ac:dyDescent="0.25">
      <c r="A22">
        <v>5</v>
      </c>
      <c r="B22" t="s">
        <v>114</v>
      </c>
      <c r="C22">
        <v>79538</v>
      </c>
      <c r="D22">
        <v>212092</v>
      </c>
      <c r="E22">
        <v>250068</v>
      </c>
    </row>
    <row r="23" spans="1:10" x14ac:dyDescent="0.25">
      <c r="A23">
        <v>6</v>
      </c>
      <c r="B23" t="s">
        <v>132</v>
      </c>
      <c r="C23">
        <v>29790</v>
      </c>
      <c r="D23">
        <v>113862</v>
      </c>
      <c r="E23">
        <v>165313</v>
      </c>
      <c r="G23" s="38" t="s">
        <v>133</v>
      </c>
    </row>
    <row r="24" spans="1:10" x14ac:dyDescent="0.25">
      <c r="A24">
        <v>7</v>
      </c>
      <c r="B24" t="s">
        <v>134</v>
      </c>
      <c r="C24">
        <v>41783</v>
      </c>
      <c r="D24">
        <v>137439</v>
      </c>
      <c r="E24">
        <v>183159</v>
      </c>
      <c r="G24" s="47" t="s">
        <v>126</v>
      </c>
      <c r="H24" s="10" t="s">
        <v>135</v>
      </c>
    </row>
    <row r="25" spans="1:10" x14ac:dyDescent="0.25">
      <c r="A25">
        <v>8</v>
      </c>
      <c r="B25" t="s">
        <v>136</v>
      </c>
      <c r="C25">
        <v>53975</v>
      </c>
      <c r="D25">
        <v>170406</v>
      </c>
      <c r="E25">
        <v>201393</v>
      </c>
      <c r="G25" s="48" t="s">
        <v>128</v>
      </c>
      <c r="H25" s="49">
        <v>2015</v>
      </c>
    </row>
    <row r="26" spans="1:10" x14ac:dyDescent="0.25">
      <c r="A26">
        <v>9</v>
      </c>
      <c r="B26" t="s">
        <v>137</v>
      </c>
      <c r="C26">
        <v>12184</v>
      </c>
      <c r="D26">
        <v>50948</v>
      </c>
      <c r="E26">
        <v>84045</v>
      </c>
      <c r="G26" s="50" t="s">
        <v>129</v>
      </c>
      <c r="H26" s="51"/>
      <c r="I26" t="s">
        <v>138</v>
      </c>
    </row>
    <row r="27" spans="1:10" x14ac:dyDescent="0.25">
      <c r="A27">
        <v>10</v>
      </c>
      <c r="B27" t="s">
        <v>139</v>
      </c>
      <c r="C27">
        <v>18434</v>
      </c>
      <c r="D27">
        <v>62908</v>
      </c>
      <c r="E27">
        <v>89765</v>
      </c>
      <c r="I27" t="s">
        <v>140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I29" sqref="I29"/>
    </sheetView>
  </sheetViews>
  <sheetFormatPr defaultRowHeight="15" x14ac:dyDescent="0.25"/>
  <cols>
    <col min="1" max="2" width="12.42578125" bestFit="1" customWidth="1"/>
    <col min="3" max="3" width="13.140625" customWidth="1"/>
    <col min="8" max="8" width="20.28515625" customWidth="1"/>
  </cols>
  <sheetData>
    <row r="1" spans="1:12" ht="15.75" thickBot="1" x14ac:dyDescent="0.3">
      <c r="A1" t="s">
        <v>44</v>
      </c>
      <c r="B1" t="s">
        <v>43</v>
      </c>
      <c r="C1" t="s">
        <v>66</v>
      </c>
      <c r="E1" t="s">
        <v>67</v>
      </c>
      <c r="F1" t="s">
        <v>66</v>
      </c>
      <c r="H1" t="s">
        <v>68</v>
      </c>
      <c r="I1" t="s">
        <v>66</v>
      </c>
    </row>
    <row r="2" spans="1:12" x14ac:dyDescent="0.25">
      <c r="A2" t="s">
        <v>45</v>
      </c>
      <c r="B2" s="17">
        <f ca="1">ROUND(10*RAND(),1)</f>
        <v>7.8</v>
      </c>
      <c r="C2" t="str">
        <f ca="1">F2&amp;" και " &amp;H2 &amp; " δέκατα"</f>
        <v>Επτά και 8 δέκατα</v>
      </c>
      <c r="E2" s="17">
        <f ca="1">TRUNC(B2)</f>
        <v>7</v>
      </c>
      <c r="F2" t="str">
        <f ca="1">VLOOKUP(E2,$K$2:$L$12,2,FALSE)</f>
        <v>Επτά</v>
      </c>
      <c r="H2" s="37">
        <f ca="1">ROUND((B2-E2)*10,0)</f>
        <v>8</v>
      </c>
      <c r="I2" t="str">
        <f ca="1">VLOOKUP(H2,$K$2:$L$12,2,FALSE)</f>
        <v>Οκτώ</v>
      </c>
      <c r="K2" s="24">
        <v>0</v>
      </c>
      <c r="L2" s="25" t="s">
        <v>69</v>
      </c>
    </row>
    <row r="3" spans="1:12" x14ac:dyDescent="0.25">
      <c r="A3" t="s">
        <v>46</v>
      </c>
      <c r="B3" s="17">
        <f t="shared" ref="B3:B21" ca="1" si="0">ROUND(10*RAND(),1)</f>
        <v>1.4</v>
      </c>
      <c r="C3" t="str">
        <f t="shared" ref="C3:C21" ca="1" si="1">F3&amp;" και " &amp;H3 &amp; " δέκατα"</f>
        <v>Ένα και 4 δέκατα</v>
      </c>
      <c r="E3" s="17">
        <f t="shared" ref="E3:E21" ca="1" si="2">TRUNC(B3)</f>
        <v>1</v>
      </c>
      <c r="F3" t="str">
        <f t="shared" ref="F3:F21" ca="1" si="3">VLOOKUP(E3,$K$2:$L$12,2,FALSE)</f>
        <v>Ένα</v>
      </c>
      <c r="H3" s="37">
        <f t="shared" ref="H3:H21" ca="1" si="4">ROUND((B3-E3)*10,0)</f>
        <v>4</v>
      </c>
      <c r="I3" t="str">
        <f t="shared" ref="I3:I21" ca="1" si="5">VLOOKUP(H3,$K$2:$L$12,2,FALSE)</f>
        <v>Τέσσερα</v>
      </c>
      <c r="K3" s="35">
        <v>1</v>
      </c>
      <c r="L3" s="36" t="s">
        <v>70</v>
      </c>
    </row>
    <row r="4" spans="1:12" x14ac:dyDescent="0.25">
      <c r="A4" t="s">
        <v>47</v>
      </c>
      <c r="B4" s="17">
        <f t="shared" ca="1" si="0"/>
        <v>5.2</v>
      </c>
      <c r="C4" t="str">
        <f t="shared" ca="1" si="1"/>
        <v>Πέντε και 2 δέκατα</v>
      </c>
      <c r="E4" s="17">
        <f t="shared" ca="1" si="2"/>
        <v>5</v>
      </c>
      <c r="F4" t="str">
        <f t="shared" ca="1" si="3"/>
        <v>Πέντε</v>
      </c>
      <c r="H4" s="37">
        <f t="shared" ca="1" si="4"/>
        <v>2</v>
      </c>
      <c r="I4" t="str">
        <f t="shared" ca="1" si="5"/>
        <v>Δύο</v>
      </c>
      <c r="K4" s="35">
        <v>2</v>
      </c>
      <c r="L4" s="36" t="s">
        <v>71</v>
      </c>
    </row>
    <row r="5" spans="1:12" x14ac:dyDescent="0.25">
      <c r="A5" t="s">
        <v>48</v>
      </c>
      <c r="B5" s="17">
        <f t="shared" ca="1" si="0"/>
        <v>3.2</v>
      </c>
      <c r="C5" t="str">
        <f t="shared" ca="1" si="1"/>
        <v>Τρία και 2 δέκατα</v>
      </c>
      <c r="E5" s="17">
        <f t="shared" ca="1" si="2"/>
        <v>3</v>
      </c>
      <c r="F5" t="str">
        <f t="shared" ca="1" si="3"/>
        <v>Τρία</v>
      </c>
      <c r="H5" s="37">
        <f t="shared" ca="1" si="4"/>
        <v>2</v>
      </c>
      <c r="I5" t="str">
        <f t="shared" ca="1" si="5"/>
        <v>Δύο</v>
      </c>
      <c r="K5" s="35">
        <v>3</v>
      </c>
      <c r="L5" s="36" t="s">
        <v>72</v>
      </c>
    </row>
    <row r="6" spans="1:12" x14ac:dyDescent="0.25">
      <c r="A6" t="s">
        <v>49</v>
      </c>
      <c r="B6" s="17">
        <f t="shared" ca="1" si="0"/>
        <v>3.1</v>
      </c>
      <c r="C6" t="str">
        <f t="shared" ca="1" si="1"/>
        <v>Τρία και 1 δέκατα</v>
      </c>
      <c r="E6" s="17">
        <f t="shared" ca="1" si="2"/>
        <v>3</v>
      </c>
      <c r="F6" t="str">
        <f t="shared" ca="1" si="3"/>
        <v>Τρία</v>
      </c>
      <c r="H6" s="37">
        <f t="shared" ca="1" si="4"/>
        <v>1</v>
      </c>
      <c r="I6" t="str">
        <f t="shared" ca="1" si="5"/>
        <v>Ένα</v>
      </c>
      <c r="K6" s="35">
        <v>4</v>
      </c>
      <c r="L6" s="36" t="s">
        <v>73</v>
      </c>
    </row>
    <row r="7" spans="1:12" x14ac:dyDescent="0.25">
      <c r="A7" t="s">
        <v>50</v>
      </c>
      <c r="B7" s="17">
        <f t="shared" ca="1" si="0"/>
        <v>4.8</v>
      </c>
      <c r="C7" t="str">
        <f t="shared" ca="1" si="1"/>
        <v>Τέσσερα και 8 δέκατα</v>
      </c>
      <c r="E7" s="17">
        <f t="shared" ca="1" si="2"/>
        <v>4</v>
      </c>
      <c r="F7" t="str">
        <f t="shared" ca="1" si="3"/>
        <v>Τέσσερα</v>
      </c>
      <c r="H7" s="37">
        <f t="shared" ca="1" si="4"/>
        <v>8</v>
      </c>
      <c r="I7" t="str">
        <f t="shared" ca="1" si="5"/>
        <v>Οκτώ</v>
      </c>
      <c r="K7" s="35">
        <v>5</v>
      </c>
      <c r="L7" s="36" t="s">
        <v>74</v>
      </c>
    </row>
    <row r="8" spans="1:12" x14ac:dyDescent="0.25">
      <c r="A8" t="s">
        <v>51</v>
      </c>
      <c r="B8" s="17">
        <f t="shared" ca="1" si="0"/>
        <v>10</v>
      </c>
      <c r="C8" t="str">
        <f t="shared" ca="1" si="1"/>
        <v>Δέκα και 0 δέκατα</v>
      </c>
      <c r="E8" s="17">
        <f t="shared" ca="1" si="2"/>
        <v>10</v>
      </c>
      <c r="F8" t="str">
        <f t="shared" ca="1" si="3"/>
        <v>Δέκα</v>
      </c>
      <c r="H8" s="37">
        <f t="shared" ca="1" si="4"/>
        <v>0</v>
      </c>
      <c r="I8" t="str">
        <f t="shared" ca="1" si="5"/>
        <v>Μηδέν</v>
      </c>
      <c r="K8" s="35">
        <v>6</v>
      </c>
      <c r="L8" s="36" t="s">
        <v>75</v>
      </c>
    </row>
    <row r="9" spans="1:12" x14ac:dyDescent="0.25">
      <c r="A9" t="s">
        <v>52</v>
      </c>
      <c r="B9" s="17">
        <f t="shared" ca="1" si="0"/>
        <v>9.9</v>
      </c>
      <c r="C9" t="str">
        <f t="shared" ca="1" si="1"/>
        <v>Εννιά και 9 δέκατα</v>
      </c>
      <c r="E9" s="17">
        <f t="shared" ca="1" si="2"/>
        <v>9</v>
      </c>
      <c r="F9" t="str">
        <f t="shared" ca="1" si="3"/>
        <v>Εννιά</v>
      </c>
      <c r="H9" s="37">
        <f t="shared" ca="1" si="4"/>
        <v>9</v>
      </c>
      <c r="I9" t="str">
        <f t="shared" ca="1" si="5"/>
        <v>Εννιά</v>
      </c>
      <c r="K9" s="35">
        <v>7</v>
      </c>
      <c r="L9" s="36" t="s">
        <v>76</v>
      </c>
    </row>
    <row r="10" spans="1:12" x14ac:dyDescent="0.25">
      <c r="A10" t="s">
        <v>53</v>
      </c>
      <c r="B10" s="17">
        <f t="shared" ca="1" si="0"/>
        <v>8.8000000000000007</v>
      </c>
      <c r="C10" t="str">
        <f t="shared" ca="1" si="1"/>
        <v>Οκτώ και 8 δέκατα</v>
      </c>
      <c r="E10" s="17">
        <f t="shared" ca="1" si="2"/>
        <v>8</v>
      </c>
      <c r="F10" t="str">
        <f t="shared" ca="1" si="3"/>
        <v>Οκτώ</v>
      </c>
      <c r="H10" s="37">
        <f t="shared" ca="1" si="4"/>
        <v>8</v>
      </c>
      <c r="I10" t="str">
        <f t="shared" ca="1" si="5"/>
        <v>Οκτώ</v>
      </c>
      <c r="K10" s="35">
        <v>8</v>
      </c>
      <c r="L10" s="36" t="s">
        <v>77</v>
      </c>
    </row>
    <row r="11" spans="1:12" x14ac:dyDescent="0.25">
      <c r="A11" t="s">
        <v>54</v>
      </c>
      <c r="B11" s="17">
        <f t="shared" ca="1" si="0"/>
        <v>2.1</v>
      </c>
      <c r="C11" t="str">
        <f t="shared" ca="1" si="1"/>
        <v>Δύο και 1 δέκατα</v>
      </c>
      <c r="E11" s="17">
        <f t="shared" ca="1" si="2"/>
        <v>2</v>
      </c>
      <c r="F11" t="str">
        <f t="shared" ca="1" si="3"/>
        <v>Δύο</v>
      </c>
      <c r="H11" s="37">
        <f t="shared" ca="1" si="4"/>
        <v>1</v>
      </c>
      <c r="I11" t="str">
        <f t="shared" ca="1" si="5"/>
        <v>Ένα</v>
      </c>
      <c r="K11" s="35">
        <v>9</v>
      </c>
      <c r="L11" s="36" t="s">
        <v>78</v>
      </c>
    </row>
    <row r="12" spans="1:12" ht="15.75" thickBot="1" x14ac:dyDescent="0.3">
      <c r="A12" t="s">
        <v>55</v>
      </c>
      <c r="B12" s="17">
        <f t="shared" ca="1" si="0"/>
        <v>1.3</v>
      </c>
      <c r="C12" t="str">
        <f t="shared" ca="1" si="1"/>
        <v>Ένα και 3 δέκατα</v>
      </c>
      <c r="E12" s="17">
        <f t="shared" ca="1" si="2"/>
        <v>1</v>
      </c>
      <c r="F12" t="str">
        <f t="shared" ca="1" si="3"/>
        <v>Ένα</v>
      </c>
      <c r="H12" s="37">
        <f t="shared" ca="1" si="4"/>
        <v>3</v>
      </c>
      <c r="I12" t="str">
        <f t="shared" ca="1" si="5"/>
        <v>Τρία</v>
      </c>
      <c r="K12" s="26">
        <v>10</v>
      </c>
      <c r="L12" s="27" t="s">
        <v>79</v>
      </c>
    </row>
    <row r="13" spans="1:12" x14ac:dyDescent="0.25">
      <c r="A13" t="s">
        <v>56</v>
      </c>
      <c r="B13" s="17">
        <f t="shared" ca="1" si="0"/>
        <v>6.1</v>
      </c>
      <c r="C13" t="str">
        <f t="shared" ca="1" si="1"/>
        <v>Έξι και 1 δέκατα</v>
      </c>
      <c r="E13" s="17">
        <f t="shared" ca="1" si="2"/>
        <v>6</v>
      </c>
      <c r="F13" t="str">
        <f t="shared" ca="1" si="3"/>
        <v>Έξι</v>
      </c>
      <c r="H13" s="37">
        <f t="shared" ca="1" si="4"/>
        <v>1</v>
      </c>
      <c r="I13" t="str">
        <f t="shared" ca="1" si="5"/>
        <v>Ένα</v>
      </c>
    </row>
    <row r="14" spans="1:12" x14ac:dyDescent="0.25">
      <c r="A14" t="s">
        <v>57</v>
      </c>
      <c r="B14" s="17">
        <f t="shared" ca="1" si="0"/>
        <v>7.3</v>
      </c>
      <c r="C14" t="str">
        <f t="shared" ca="1" si="1"/>
        <v>Επτά και 3 δέκατα</v>
      </c>
      <c r="E14" s="17">
        <f t="shared" ca="1" si="2"/>
        <v>7</v>
      </c>
      <c r="F14" t="str">
        <f t="shared" ca="1" si="3"/>
        <v>Επτά</v>
      </c>
      <c r="H14" s="37">
        <f t="shared" ca="1" si="4"/>
        <v>3</v>
      </c>
      <c r="I14" t="str">
        <f t="shared" ca="1" si="5"/>
        <v>Τρία</v>
      </c>
    </row>
    <row r="15" spans="1:12" x14ac:dyDescent="0.25">
      <c r="A15" t="s">
        <v>58</v>
      </c>
      <c r="B15" s="17">
        <f t="shared" ca="1" si="0"/>
        <v>0.3</v>
      </c>
      <c r="C15" t="str">
        <f t="shared" ca="1" si="1"/>
        <v>Μηδέν και 3 δέκατα</v>
      </c>
      <c r="E15" s="17">
        <f t="shared" ca="1" si="2"/>
        <v>0</v>
      </c>
      <c r="F15" t="str">
        <f t="shared" ca="1" si="3"/>
        <v>Μηδέν</v>
      </c>
      <c r="H15" s="37">
        <f t="shared" ca="1" si="4"/>
        <v>3</v>
      </c>
      <c r="I15" t="str">
        <f t="shared" ca="1" si="5"/>
        <v>Τρία</v>
      </c>
    </row>
    <row r="16" spans="1:12" x14ac:dyDescent="0.25">
      <c r="A16" t="s">
        <v>59</v>
      </c>
      <c r="B16" s="17">
        <f t="shared" ca="1" si="0"/>
        <v>6.6</v>
      </c>
      <c r="C16" t="str">
        <f t="shared" ca="1" si="1"/>
        <v>Έξι και 6 δέκατα</v>
      </c>
      <c r="E16" s="17">
        <f t="shared" ca="1" si="2"/>
        <v>6</v>
      </c>
      <c r="F16" t="str">
        <f t="shared" ca="1" si="3"/>
        <v>Έξι</v>
      </c>
      <c r="H16" s="37">
        <f t="shared" ca="1" si="4"/>
        <v>6</v>
      </c>
      <c r="I16" t="str">
        <f t="shared" ca="1" si="5"/>
        <v>Έξι</v>
      </c>
    </row>
    <row r="17" spans="1:9" x14ac:dyDescent="0.25">
      <c r="A17" t="s">
        <v>60</v>
      </c>
      <c r="B17" s="17">
        <f t="shared" ca="1" si="0"/>
        <v>1.9</v>
      </c>
      <c r="C17" t="str">
        <f t="shared" ca="1" si="1"/>
        <v>Ένα και 9 δέκατα</v>
      </c>
      <c r="E17" s="17">
        <f t="shared" ca="1" si="2"/>
        <v>1</v>
      </c>
      <c r="F17" t="str">
        <f t="shared" ca="1" si="3"/>
        <v>Ένα</v>
      </c>
      <c r="H17" s="37">
        <f t="shared" ca="1" si="4"/>
        <v>9</v>
      </c>
      <c r="I17" t="str">
        <f t="shared" ca="1" si="5"/>
        <v>Εννιά</v>
      </c>
    </row>
    <row r="18" spans="1:9" x14ac:dyDescent="0.25">
      <c r="A18" t="s">
        <v>61</v>
      </c>
      <c r="B18" s="17">
        <f t="shared" ca="1" si="0"/>
        <v>3.2</v>
      </c>
      <c r="C18" t="str">
        <f t="shared" ca="1" si="1"/>
        <v>Τρία και 2 δέκατα</v>
      </c>
      <c r="E18" s="17">
        <f t="shared" ca="1" si="2"/>
        <v>3</v>
      </c>
      <c r="F18" t="str">
        <f t="shared" ca="1" si="3"/>
        <v>Τρία</v>
      </c>
      <c r="H18" s="37">
        <f t="shared" ca="1" si="4"/>
        <v>2</v>
      </c>
      <c r="I18" t="str">
        <f t="shared" ca="1" si="5"/>
        <v>Δύο</v>
      </c>
    </row>
    <row r="19" spans="1:9" x14ac:dyDescent="0.25">
      <c r="A19" t="s">
        <v>62</v>
      </c>
      <c r="B19" s="17">
        <f t="shared" ca="1" si="0"/>
        <v>6.6</v>
      </c>
      <c r="C19" t="str">
        <f t="shared" ca="1" si="1"/>
        <v>Έξι και 6 δέκατα</v>
      </c>
      <c r="E19" s="17">
        <f t="shared" ca="1" si="2"/>
        <v>6</v>
      </c>
      <c r="F19" t="str">
        <f t="shared" ca="1" si="3"/>
        <v>Έξι</v>
      </c>
      <c r="H19" s="37">
        <f t="shared" ca="1" si="4"/>
        <v>6</v>
      </c>
      <c r="I19" t="str">
        <f t="shared" ca="1" si="5"/>
        <v>Έξι</v>
      </c>
    </row>
    <row r="20" spans="1:9" x14ac:dyDescent="0.25">
      <c r="A20" t="s">
        <v>63</v>
      </c>
      <c r="B20" s="17">
        <f t="shared" ca="1" si="0"/>
        <v>9.1</v>
      </c>
      <c r="C20" t="str">
        <f t="shared" ca="1" si="1"/>
        <v>Εννιά και 1 δέκατα</v>
      </c>
      <c r="E20" s="17">
        <f t="shared" ca="1" si="2"/>
        <v>9</v>
      </c>
      <c r="F20" t="str">
        <f t="shared" ca="1" si="3"/>
        <v>Εννιά</v>
      </c>
      <c r="H20" s="37">
        <f t="shared" ca="1" si="4"/>
        <v>1</v>
      </c>
      <c r="I20" t="str">
        <f t="shared" ca="1" si="5"/>
        <v>Ένα</v>
      </c>
    </row>
    <row r="21" spans="1:9" x14ac:dyDescent="0.25">
      <c r="A21" t="s">
        <v>64</v>
      </c>
      <c r="B21" s="17">
        <f t="shared" ca="1" si="0"/>
        <v>1.3</v>
      </c>
      <c r="C21" t="str">
        <f t="shared" ca="1" si="1"/>
        <v>Ένα και 3 δέκατα</v>
      </c>
      <c r="E21" s="17">
        <f t="shared" ca="1" si="2"/>
        <v>1</v>
      </c>
      <c r="F21" t="str">
        <f t="shared" ca="1" si="3"/>
        <v>Ένα</v>
      </c>
      <c r="H21" s="37">
        <f t="shared" ca="1" si="4"/>
        <v>3</v>
      </c>
      <c r="I21" t="str">
        <f t="shared" ca="1" si="5"/>
        <v>Τρία</v>
      </c>
    </row>
    <row r="22" spans="1:9" x14ac:dyDescent="0.25">
      <c r="B22" t="s">
        <v>65</v>
      </c>
      <c r="H22" t="s">
        <v>141</v>
      </c>
    </row>
    <row r="25" spans="1:9" x14ac:dyDescent="0.25">
      <c r="A25" s="18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F533-BAD6-42E5-990A-0CBC72F3C44B}">
  <dimension ref="A1:R39"/>
  <sheetViews>
    <sheetView tabSelected="1" workbookViewId="0">
      <selection activeCell="H44" sqref="H44"/>
    </sheetView>
  </sheetViews>
  <sheetFormatPr defaultRowHeight="15" x14ac:dyDescent="0.25"/>
  <cols>
    <col min="12" max="12" width="13.7109375" customWidth="1"/>
    <col min="15" max="15" width="17.5703125" customWidth="1"/>
  </cols>
  <sheetData>
    <row r="1" spans="1:1" x14ac:dyDescent="0.25">
      <c r="A1" t="s">
        <v>142</v>
      </c>
    </row>
    <row r="19" spans="1:18" x14ac:dyDescent="0.25">
      <c r="N19" s="18" t="s">
        <v>143</v>
      </c>
      <c r="P19">
        <v>26313</v>
      </c>
    </row>
    <row r="20" spans="1:18" x14ac:dyDescent="0.25">
      <c r="N20" s="18" t="s">
        <v>144</v>
      </c>
      <c r="P20">
        <f>P19*R20</f>
        <v>9209.5499999999993</v>
      </c>
      <c r="R20" s="52">
        <v>0.35</v>
      </c>
    </row>
    <row r="21" spans="1:18" x14ac:dyDescent="0.25">
      <c r="L21" t="s">
        <v>145</v>
      </c>
      <c r="N21" s="18" t="s">
        <v>146</v>
      </c>
      <c r="P21">
        <f>P19-P20</f>
        <v>17103.45</v>
      </c>
    </row>
    <row r="22" spans="1:18" x14ac:dyDescent="0.25">
      <c r="L22" t="s">
        <v>147</v>
      </c>
      <c r="N22" s="18" t="s">
        <v>148</v>
      </c>
      <c r="P22">
        <v>60</v>
      </c>
    </row>
    <row r="23" spans="1:18" x14ac:dyDescent="0.25">
      <c r="L23" t="s">
        <v>149</v>
      </c>
      <c r="N23" s="18" t="s">
        <v>150</v>
      </c>
      <c r="P23" s="53">
        <f>5.8%+Q23</f>
        <v>6.4000000000000001E-2</v>
      </c>
      <c r="Q23" s="54">
        <v>6.0000000000000001E-3</v>
      </c>
      <c r="R23" t="s">
        <v>151</v>
      </c>
    </row>
    <row r="24" spans="1:18" x14ac:dyDescent="0.25">
      <c r="L24" t="s">
        <v>152</v>
      </c>
      <c r="N24" s="18" t="s">
        <v>153</v>
      </c>
      <c r="P24" s="55">
        <f>PMT(P23/12,P22,P21,,0)</f>
        <v>-333.84809795179717</v>
      </c>
    </row>
    <row r="30" spans="1:18" x14ac:dyDescent="0.25">
      <c r="A30" s="18" t="s">
        <v>154</v>
      </c>
    </row>
    <row r="32" spans="1:18" x14ac:dyDescent="0.25">
      <c r="A32" s="18" t="s">
        <v>155</v>
      </c>
      <c r="B32" s="56">
        <v>0.11</v>
      </c>
      <c r="C32" s="18"/>
      <c r="D32" s="18"/>
      <c r="E32" s="18"/>
      <c r="F32" s="18"/>
      <c r="G32" s="18"/>
    </row>
    <row r="33" spans="1:7" x14ac:dyDescent="0.25">
      <c r="A33" s="18"/>
      <c r="B33" s="18" t="s">
        <v>156</v>
      </c>
      <c r="C33" s="18"/>
      <c r="D33" s="18"/>
      <c r="E33" s="18"/>
      <c r="F33" s="18"/>
      <c r="G33" s="18"/>
    </row>
    <row r="34" spans="1:7" x14ac:dyDescent="0.25">
      <c r="A34" s="18" t="s">
        <v>157</v>
      </c>
      <c r="B34" s="18">
        <v>10000</v>
      </c>
      <c r="C34" s="18">
        <v>20000</v>
      </c>
      <c r="D34" s="18">
        <v>30000</v>
      </c>
      <c r="E34" s="18">
        <v>40000</v>
      </c>
      <c r="F34" s="18">
        <v>50000</v>
      </c>
      <c r="G34" s="18">
        <v>60000</v>
      </c>
    </row>
    <row r="35" spans="1:7" x14ac:dyDescent="0.25">
      <c r="A35" s="18">
        <v>12</v>
      </c>
      <c r="B35" s="57">
        <f>PMT($B$32/12,$A35,B$34,,1)</f>
        <v>-875.78852374834719</v>
      </c>
      <c r="C35" s="57">
        <f t="shared" ref="C35:G35" si="0">PMT($B$32/12,$A35,C$34,,1)</f>
        <v>-1751.5770474966944</v>
      </c>
      <c r="D35" s="57">
        <f t="shared" si="0"/>
        <v>-2627.3655712450418</v>
      </c>
      <c r="E35" s="57">
        <f t="shared" si="0"/>
        <v>-3503.1540949933888</v>
      </c>
      <c r="F35" s="57">
        <f t="shared" si="0"/>
        <v>-4378.9426187417357</v>
      </c>
      <c r="G35" s="57">
        <f t="shared" si="0"/>
        <v>-5254.7311424900836</v>
      </c>
    </row>
    <row r="36" spans="1:7" x14ac:dyDescent="0.25">
      <c r="A36" s="18">
        <v>24</v>
      </c>
      <c r="B36" s="57">
        <f t="shared" ref="B36:G39" si="1">PMT($B$32/12,$A36,B$34,,1)</f>
        <v>-461.84480458984376</v>
      </c>
      <c r="C36" s="57">
        <f t="shared" si="1"/>
        <v>-923.68960917968752</v>
      </c>
      <c r="D36" s="57">
        <f t="shared" si="1"/>
        <v>-1385.5344137695313</v>
      </c>
      <c r="E36" s="57">
        <f t="shared" si="1"/>
        <v>-1847.379218359375</v>
      </c>
      <c r="F36" s="57">
        <f t="shared" si="1"/>
        <v>-2309.2240229492186</v>
      </c>
      <c r="G36" s="57">
        <f t="shared" si="1"/>
        <v>-2771.0688275390626</v>
      </c>
    </row>
    <row r="37" spans="1:7" x14ac:dyDescent="0.25">
      <c r="A37" s="18">
        <v>36</v>
      </c>
      <c r="B37" s="57">
        <f t="shared" si="1"/>
        <v>-324.41338183651897</v>
      </c>
      <c r="C37" s="57">
        <f t="shared" si="1"/>
        <v>-648.82676367303793</v>
      </c>
      <c r="D37" s="57">
        <f t="shared" si="1"/>
        <v>-973.24014550955701</v>
      </c>
      <c r="E37" s="57">
        <f t="shared" si="1"/>
        <v>-1297.6535273460759</v>
      </c>
      <c r="F37" s="57">
        <f t="shared" si="1"/>
        <v>-1622.0669091825951</v>
      </c>
      <c r="G37" s="57">
        <f t="shared" si="1"/>
        <v>-1946.480291019114</v>
      </c>
    </row>
    <row r="38" spans="1:7" x14ac:dyDescent="0.25">
      <c r="A38" s="18">
        <v>48</v>
      </c>
      <c r="B38" s="57">
        <f t="shared" si="1"/>
        <v>-256.10757335873967</v>
      </c>
      <c r="C38" s="57">
        <f t="shared" si="1"/>
        <v>-512.21514671747934</v>
      </c>
      <c r="D38" s="57">
        <f t="shared" si="1"/>
        <v>-768.32272007621907</v>
      </c>
      <c r="E38" s="57">
        <f t="shared" si="1"/>
        <v>-1024.4302934349587</v>
      </c>
      <c r="F38" s="57">
        <f t="shared" si="1"/>
        <v>-1280.5378667936986</v>
      </c>
      <c r="G38" s="57">
        <f t="shared" si="1"/>
        <v>-1536.6454401524381</v>
      </c>
    </row>
    <row r="39" spans="1:7" x14ac:dyDescent="0.25">
      <c r="A39" s="18">
        <v>60</v>
      </c>
      <c r="B39" s="57">
        <f t="shared" si="1"/>
        <v>-215.44927900224585</v>
      </c>
      <c r="C39" s="57">
        <f t="shared" si="1"/>
        <v>-430.89855800449169</v>
      </c>
      <c r="D39" s="57">
        <f t="shared" si="1"/>
        <v>-646.34783700673756</v>
      </c>
      <c r="E39" s="57">
        <f t="shared" si="1"/>
        <v>-861.79711600898338</v>
      </c>
      <c r="F39" s="57">
        <f t="shared" si="1"/>
        <v>-1077.2463950112292</v>
      </c>
      <c r="G39" s="57">
        <f t="shared" si="1"/>
        <v>-1292.6956740134751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4</vt:i4>
      </vt:variant>
      <vt:variant>
        <vt:lpstr>Καθορισμένες περιοχές</vt:lpstr>
      </vt:variant>
      <vt:variant>
        <vt:i4>1</vt:i4>
      </vt:variant>
    </vt:vector>
  </HeadingPairs>
  <TitlesOfParts>
    <vt:vector size="5" baseType="lpstr">
      <vt:lpstr>vlookup</vt:lpstr>
      <vt:lpstr>index+match examples</vt:lpstr>
      <vt:lpstr>Άσκηση</vt:lpstr>
      <vt:lpstr>Πίνακας Δόσεων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user</cp:lastModifiedBy>
  <dcterms:created xsi:type="dcterms:W3CDTF">2014-07-24T14:22:34Z</dcterms:created>
  <dcterms:modified xsi:type="dcterms:W3CDTF">2022-12-07T06:46:40Z</dcterms:modified>
</cp:coreProperties>
</file>